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5" windowHeight="7155" activeTab="1"/>
  </bookViews>
  <sheets>
    <sheet name="CI-LINK" sheetId="17" r:id="rId1"/>
    <sheet name="CI-SIGMA" sheetId="3" r:id="rId2"/>
    <sheet name="GANTT" sheetId="10" state="hidden" r:id="rId3"/>
    <sheet name="ACUMULADO" sheetId="18" r:id="rId4"/>
    <sheet name="ESCENARIO 1" sheetId="12" r:id="rId5"/>
    <sheet name="ESCENARIO 2" sheetId="14" r:id="rId6"/>
    <sheet name="BP-SIGMA" sheetId="4" r:id="rId7"/>
    <sheet name="Hoja2" sheetId="7" state="hidden" r:id="rId8"/>
    <sheet name="BP-LINK" sheetId="16" r:id="rId9"/>
    <sheet name="GASTOS-FEB" sheetId="19" r:id="rId10"/>
  </sheets>
  <definedNames>
    <definedName name="_xlnm._FilterDatabase" localSheetId="9" hidden="1">'GASTOS-FEB'!$A$1:$G$342</definedName>
    <definedName name="_xlnm.Print_Area" localSheetId="2">GANTT!$A$1:$AH$37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/>
  <c r="E4"/>
  <c r="D15"/>
  <c r="D29" l="1"/>
  <c r="D20"/>
  <c r="D22" s="1"/>
  <c r="D24"/>
  <c r="E7"/>
  <c r="I4" i="4"/>
  <c r="I10" l="1"/>
  <c r="I8"/>
  <c r="E8" i="18" l="1"/>
  <c r="I6" i="4"/>
  <c r="D16" i="18" l="1"/>
  <c r="D19" s="1"/>
  <c r="E5"/>
  <c r="F7"/>
  <c r="D23"/>
  <c r="D26" s="1"/>
  <c r="E10" l="1"/>
  <c r="F8"/>
  <c r="F10" s="1"/>
  <c r="B8" l="1"/>
  <c r="B10" s="1"/>
  <c r="B11" s="1"/>
  <c r="C8"/>
  <c r="C10" s="1"/>
  <c r="D8"/>
  <c r="D10" l="1"/>
  <c r="D28"/>
  <c r="D30" s="1"/>
  <c r="C11"/>
  <c r="D11" l="1"/>
  <c r="E11" s="1"/>
  <c r="F11" s="1"/>
  <c r="H32" i="4"/>
  <c r="BZ32"/>
  <c r="C24"/>
  <c r="J24" s="1"/>
  <c r="AF24"/>
  <c r="H24"/>
  <c r="CJ24" s="1"/>
  <c r="AO24"/>
  <c r="BD32" l="1"/>
  <c r="BT32"/>
  <c r="N32"/>
  <c r="AL32"/>
  <c r="AT32"/>
  <c r="BB32"/>
  <c r="BJ32"/>
  <c r="BR32"/>
  <c r="CH32"/>
  <c r="AC32"/>
  <c r="AF32"/>
  <c r="CB32"/>
  <c r="AV32"/>
  <c r="BL32"/>
  <c r="CJ32"/>
  <c r="T32"/>
  <c r="AR32"/>
  <c r="AZ32"/>
  <c r="BH32"/>
  <c r="BP32"/>
  <c r="BX32"/>
  <c r="CF32"/>
  <c r="CN32"/>
  <c r="K32"/>
  <c r="AI32"/>
  <c r="Z32"/>
  <c r="AX32"/>
  <c r="BF32"/>
  <c r="BN32"/>
  <c r="BV32"/>
  <c r="CD32"/>
  <c r="CL32"/>
  <c r="Q32"/>
  <c r="AO32"/>
  <c r="W32"/>
  <c r="AG24"/>
  <c r="CK24"/>
  <c r="AP24"/>
  <c r="AQ24"/>
  <c r="AV24"/>
  <c r="AW24" s="1"/>
  <c r="BL24"/>
  <c r="BM24" s="1"/>
  <c r="CB24"/>
  <c r="CC24" s="1"/>
  <c r="N24"/>
  <c r="AL24"/>
  <c r="AT24"/>
  <c r="AU24" s="1"/>
  <c r="BB24"/>
  <c r="BC24" s="1"/>
  <c r="BJ24"/>
  <c r="BK24" s="1"/>
  <c r="BR24"/>
  <c r="BS24" s="1"/>
  <c r="BZ24"/>
  <c r="CA24" s="1"/>
  <c r="CH24"/>
  <c r="CI24" s="1"/>
  <c r="AC24"/>
  <c r="BD24"/>
  <c r="BE24" s="1"/>
  <c r="BT24"/>
  <c r="BU24" s="1"/>
  <c r="W24"/>
  <c r="T24"/>
  <c r="AR24"/>
  <c r="AS24" s="1"/>
  <c r="AZ24"/>
  <c r="BA24" s="1"/>
  <c r="BH24"/>
  <c r="BI24" s="1"/>
  <c r="BP24"/>
  <c r="BQ24" s="1"/>
  <c r="BX24"/>
  <c r="BY24" s="1"/>
  <c r="CF24"/>
  <c r="CG24" s="1"/>
  <c r="CN24"/>
  <c r="CO24" s="1"/>
  <c r="K24"/>
  <c r="AI24"/>
  <c r="Z24"/>
  <c r="AH24"/>
  <c r="AX24"/>
  <c r="AY24" s="1"/>
  <c r="BF24"/>
  <c r="BG24" s="1"/>
  <c r="BN24"/>
  <c r="BO24" s="1"/>
  <c r="BV24"/>
  <c r="BW24" s="1"/>
  <c r="CD24"/>
  <c r="CE24" s="1"/>
  <c r="CL24"/>
  <c r="CM24" s="1"/>
  <c r="Q24"/>
  <c r="M32" l="1"/>
  <c r="V32"/>
  <c r="S32"/>
  <c r="AK32"/>
  <c r="AQ32"/>
  <c r="AB32"/>
  <c r="AE32"/>
  <c r="Y32"/>
  <c r="AH32"/>
  <c r="P32"/>
  <c r="AN32"/>
  <c r="O24"/>
  <c r="P24"/>
  <c r="AM24"/>
  <c r="AN24"/>
  <c r="Y24"/>
  <c r="X24"/>
  <c r="AE24"/>
  <c r="AD24"/>
  <c r="L24"/>
  <c r="M24"/>
  <c r="U24"/>
  <c r="V24"/>
  <c r="AJ24"/>
  <c r="AK24"/>
  <c r="R24"/>
  <c r="S24"/>
  <c r="AA24"/>
  <c r="AB24"/>
  <c r="C21" l="1"/>
  <c r="C19"/>
  <c r="C32" s="1"/>
  <c r="J32" s="1"/>
  <c r="G10" i="17"/>
  <c r="H38" i="16"/>
  <c r="H39"/>
  <c r="Z39" s="1"/>
  <c r="H37"/>
  <c r="H36"/>
  <c r="H35"/>
  <c r="BY35" s="1"/>
  <c r="H34"/>
  <c r="AU34" s="1"/>
  <c r="H33"/>
  <c r="AF33" s="1"/>
  <c r="H30"/>
  <c r="H29"/>
  <c r="AX29" s="1"/>
  <c r="H4"/>
  <c r="AI4" s="1"/>
  <c r="J4"/>
  <c r="L4"/>
  <c r="M4"/>
  <c r="O4" s="1"/>
  <c r="P4"/>
  <c r="S4"/>
  <c r="U4" s="1"/>
  <c r="V4"/>
  <c r="W4"/>
  <c r="X4"/>
  <c r="Y4"/>
  <c r="AB4"/>
  <c r="AD4" s="1"/>
  <c r="AE4"/>
  <c r="AG4" s="1"/>
  <c r="AH4"/>
  <c r="AJ4"/>
  <c r="AK4"/>
  <c r="AM4" s="1"/>
  <c r="AN4"/>
  <c r="AQ4"/>
  <c r="AS4" s="1"/>
  <c r="AT4"/>
  <c r="AV4"/>
  <c r="AW4"/>
  <c r="AY4" s="1"/>
  <c r="AZ4"/>
  <c r="BB4" s="1"/>
  <c r="BC4"/>
  <c r="BE4" s="1"/>
  <c r="BF4"/>
  <c r="BI4"/>
  <c r="BL4"/>
  <c r="BO4"/>
  <c r="BQ4"/>
  <c r="BR4"/>
  <c r="BT4"/>
  <c r="BU4"/>
  <c r="BW4" s="1"/>
  <c r="BX4"/>
  <c r="BZ4" s="1"/>
  <c r="CA4"/>
  <c r="CC4" s="1"/>
  <c r="CD4"/>
  <c r="CG4"/>
  <c r="CI4" s="1"/>
  <c r="CJ4"/>
  <c r="CM4"/>
  <c r="CO4"/>
  <c r="CP4"/>
  <c r="CS4"/>
  <c r="CU4" s="1"/>
  <c r="CV4"/>
  <c r="CX4" s="1"/>
  <c r="CY4"/>
  <c r="DA4" s="1"/>
  <c r="DB4"/>
  <c r="DD4" s="1"/>
  <c r="DE4"/>
  <c r="DG4" s="1"/>
  <c r="DH4"/>
  <c r="DK4"/>
  <c r="DM4" s="1"/>
  <c r="AZ9" i="17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T9"/>
  <c r="R9"/>
  <c r="P9"/>
  <c r="N9"/>
  <c r="L9"/>
  <c r="J9"/>
  <c r="H9"/>
  <c r="F9"/>
  <c r="E9"/>
  <c r="D9"/>
  <c r="C9"/>
  <c r="J5" i="16"/>
  <c r="L5" s="1"/>
  <c r="M5"/>
  <c r="P5"/>
  <c r="R5" s="1"/>
  <c r="S5"/>
  <c r="T5" s="1"/>
  <c r="V5"/>
  <c r="X5" s="1"/>
  <c r="Y5"/>
  <c r="Z5" s="1"/>
  <c r="AB5"/>
  <c r="AD5" s="1"/>
  <c r="AE5"/>
  <c r="AG5" s="1"/>
  <c r="AH5"/>
  <c r="AJ5" s="1"/>
  <c r="AK5"/>
  <c r="AN5"/>
  <c r="AP5" s="1"/>
  <c r="AQ5"/>
  <c r="AR5" s="1"/>
  <c r="AT5"/>
  <c r="AV5" s="1"/>
  <c r="AW5"/>
  <c r="AX5" s="1"/>
  <c r="AZ5"/>
  <c r="BB5" s="1"/>
  <c r="BC5"/>
  <c r="BE5" s="1"/>
  <c r="BF5"/>
  <c r="BH5" s="1"/>
  <c r="BI5"/>
  <c r="BL5"/>
  <c r="BN5" s="1"/>
  <c r="BO5"/>
  <c r="BP5" s="1"/>
  <c r="BR5"/>
  <c r="BT5" s="1"/>
  <c r="BU5"/>
  <c r="BV5" s="1"/>
  <c r="BW5"/>
  <c r="BX5"/>
  <c r="BZ5" s="1"/>
  <c r="CA5"/>
  <c r="CC5" s="1"/>
  <c r="CD5"/>
  <c r="CF5" s="1"/>
  <c r="CG5"/>
  <c r="CJ5"/>
  <c r="CL5" s="1"/>
  <c r="CM5"/>
  <c r="CN5" s="1"/>
  <c r="CP5"/>
  <c r="CQ5" s="1"/>
  <c r="CR5"/>
  <c r="CS5"/>
  <c r="CT5" s="1"/>
  <c r="CV5"/>
  <c r="CX5" s="1"/>
  <c r="CY5"/>
  <c r="DA5" s="1"/>
  <c r="DB5"/>
  <c r="DC5" s="1"/>
  <c r="DD5"/>
  <c r="DE5"/>
  <c r="DH5"/>
  <c r="DJ5" s="1"/>
  <c r="DK5"/>
  <c r="DL5" s="1"/>
  <c r="J6"/>
  <c r="K6" s="1"/>
  <c r="M6"/>
  <c r="N6" s="1"/>
  <c r="P6"/>
  <c r="R6" s="1"/>
  <c r="S6"/>
  <c r="U6" s="1"/>
  <c r="V6"/>
  <c r="W6" s="1"/>
  <c r="Y6"/>
  <c r="AB6"/>
  <c r="AD6" s="1"/>
  <c r="AC6"/>
  <c r="AE6"/>
  <c r="AF6" s="1"/>
  <c r="AH6"/>
  <c r="AJ6" s="1"/>
  <c r="AK6"/>
  <c r="AL6" s="1"/>
  <c r="AN6"/>
  <c r="AP6" s="1"/>
  <c r="AQ6"/>
  <c r="AS6" s="1"/>
  <c r="AT6"/>
  <c r="AV6" s="1"/>
  <c r="AW6"/>
  <c r="AZ6"/>
  <c r="BB6" s="1"/>
  <c r="BC6"/>
  <c r="BD6" s="1"/>
  <c r="BF6"/>
  <c r="BH6" s="1"/>
  <c r="BI6"/>
  <c r="BJ6" s="1"/>
  <c r="BL6"/>
  <c r="BN6" s="1"/>
  <c r="BO6"/>
  <c r="BQ6" s="1"/>
  <c r="BR6"/>
  <c r="BT6" s="1"/>
  <c r="BU6"/>
  <c r="BX6"/>
  <c r="BZ6" s="1"/>
  <c r="CA6"/>
  <c r="CB6" s="1"/>
  <c r="CD6"/>
  <c r="CF6" s="1"/>
  <c r="CG6"/>
  <c r="CH6" s="1"/>
  <c r="CJ6"/>
  <c r="CL6" s="1"/>
  <c r="CM6"/>
  <c r="CO6" s="1"/>
  <c r="CP6"/>
  <c r="CR6" s="1"/>
  <c r="CQ6"/>
  <c r="CS6"/>
  <c r="CV6"/>
  <c r="CX6" s="1"/>
  <c r="CY6"/>
  <c r="CZ6" s="1"/>
  <c r="DB6"/>
  <c r="DC6" s="1"/>
  <c r="DE6"/>
  <c r="DF6" s="1"/>
  <c r="DH6"/>
  <c r="DJ6" s="1"/>
  <c r="DK6"/>
  <c r="DM6" s="1"/>
  <c r="AQ7"/>
  <c r="AR7" s="1"/>
  <c r="AT7"/>
  <c r="AW7"/>
  <c r="AY7" s="1"/>
  <c r="AZ7"/>
  <c r="BA7" s="1"/>
  <c r="BC7"/>
  <c r="BD7" s="1"/>
  <c r="BF7"/>
  <c r="BG7" s="1"/>
  <c r="BI7"/>
  <c r="BK7" s="1"/>
  <c r="BL7"/>
  <c r="BN7" s="1"/>
  <c r="BO7"/>
  <c r="BP7" s="1"/>
  <c r="BR7"/>
  <c r="BU7"/>
  <c r="BW7" s="1"/>
  <c r="BX7"/>
  <c r="BY7" s="1"/>
  <c r="CA7"/>
  <c r="CC7" s="1"/>
  <c r="CD7"/>
  <c r="CE7" s="1"/>
  <c r="CG7"/>
  <c r="CI7" s="1"/>
  <c r="CH7"/>
  <c r="CJ7"/>
  <c r="CL7" s="1"/>
  <c r="CM7"/>
  <c r="CO7" s="1"/>
  <c r="CP7"/>
  <c r="CS7"/>
  <c r="CU7" s="1"/>
  <c r="CV7"/>
  <c r="CW7" s="1"/>
  <c r="CY7"/>
  <c r="DA7" s="1"/>
  <c r="DB7"/>
  <c r="DC7" s="1"/>
  <c r="DE7"/>
  <c r="DG7" s="1"/>
  <c r="DH7"/>
  <c r="DJ7" s="1"/>
  <c r="DK7"/>
  <c r="DM7" s="1"/>
  <c r="H8"/>
  <c r="J8"/>
  <c r="L8" s="1"/>
  <c r="M8"/>
  <c r="P8"/>
  <c r="R8" s="1"/>
  <c r="S8"/>
  <c r="U8" s="1"/>
  <c r="V8"/>
  <c r="Y8"/>
  <c r="AB8"/>
  <c r="AD8" s="1"/>
  <c r="AE8"/>
  <c r="AH8"/>
  <c r="AJ8" s="1"/>
  <c r="AK8"/>
  <c r="AM8" s="1"/>
  <c r="AN8"/>
  <c r="AP8" s="1"/>
  <c r="AQ8"/>
  <c r="AS8" s="1"/>
  <c r="AT8"/>
  <c r="AV8"/>
  <c r="AW8"/>
  <c r="AZ8"/>
  <c r="BB8" s="1"/>
  <c r="BC8"/>
  <c r="BF8"/>
  <c r="BH8" s="1"/>
  <c r="BI8"/>
  <c r="BK8" s="1"/>
  <c r="BL8"/>
  <c r="BN8" s="1"/>
  <c r="BO8"/>
  <c r="BQ8" s="1"/>
  <c r="BR8"/>
  <c r="BT8" s="1"/>
  <c r="BU8"/>
  <c r="BX8"/>
  <c r="BZ8" s="1"/>
  <c r="CA8"/>
  <c r="CD8"/>
  <c r="CF8" s="1"/>
  <c r="CG8"/>
  <c r="CJ8"/>
  <c r="CL8" s="1"/>
  <c r="CM8"/>
  <c r="CO8" s="1"/>
  <c r="CP8"/>
  <c r="CQ8" s="1"/>
  <c r="CS8"/>
  <c r="CV8"/>
  <c r="CX8" s="1"/>
  <c r="CY8"/>
  <c r="DB8"/>
  <c r="DD8" s="1"/>
  <c r="DE8"/>
  <c r="DH8"/>
  <c r="DJ8" s="1"/>
  <c r="DK8"/>
  <c r="DM8" s="1"/>
  <c r="H9"/>
  <c r="N9" s="1"/>
  <c r="J9"/>
  <c r="M9"/>
  <c r="O9" s="1"/>
  <c r="P9"/>
  <c r="S9"/>
  <c r="U9" s="1"/>
  <c r="V9"/>
  <c r="X9" s="1"/>
  <c r="Y9"/>
  <c r="AA9" s="1"/>
  <c r="AB9"/>
  <c r="AE9"/>
  <c r="AG9" s="1"/>
  <c r="AH9"/>
  <c r="AK9"/>
  <c r="AM9"/>
  <c r="AN9"/>
  <c r="AP9" s="1"/>
  <c r="AQ9"/>
  <c r="AS9" s="1"/>
  <c r="AT9"/>
  <c r="AV9" s="1"/>
  <c r="AW9"/>
  <c r="AY9" s="1"/>
  <c r="AZ9"/>
  <c r="BC9"/>
  <c r="BE9" s="1"/>
  <c r="BF9"/>
  <c r="BI9"/>
  <c r="BK9" s="1"/>
  <c r="BL9"/>
  <c r="BO9"/>
  <c r="BQ9" s="1"/>
  <c r="BR9"/>
  <c r="BT9" s="1"/>
  <c r="BU9"/>
  <c r="BW9" s="1"/>
  <c r="BX9"/>
  <c r="CA9"/>
  <c r="CC9" s="1"/>
  <c r="CD9"/>
  <c r="CG9"/>
  <c r="CI9" s="1"/>
  <c r="CJ9"/>
  <c r="CL9" s="1"/>
  <c r="CM9"/>
  <c r="CO9" s="1"/>
  <c r="CP9"/>
  <c r="CR9" s="1"/>
  <c r="CS9"/>
  <c r="CU9" s="1"/>
  <c r="CV9"/>
  <c r="CY9"/>
  <c r="DA9" s="1"/>
  <c r="DB9"/>
  <c r="DE9"/>
  <c r="DG9" s="1"/>
  <c r="DH9"/>
  <c r="DJ9" s="1"/>
  <c r="DK9"/>
  <c r="DM9" s="1"/>
  <c r="J10"/>
  <c r="L10" s="1"/>
  <c r="M10"/>
  <c r="O10" s="1"/>
  <c r="P10"/>
  <c r="S10"/>
  <c r="U10" s="1"/>
  <c r="V10"/>
  <c r="W10" s="1"/>
  <c r="Y10"/>
  <c r="AA10" s="1"/>
  <c r="AB10"/>
  <c r="AC10" s="1"/>
  <c r="AE10"/>
  <c r="AG10" s="1"/>
  <c r="AH10"/>
  <c r="AJ10" s="1"/>
  <c r="AK10"/>
  <c r="AL10" s="1"/>
  <c r="AN10"/>
  <c r="AQ10"/>
  <c r="AS10" s="1"/>
  <c r="AT10"/>
  <c r="AU10" s="1"/>
  <c r="AW10"/>
  <c r="AX10" s="1"/>
  <c r="AZ10"/>
  <c r="BA10" s="1"/>
  <c r="BC10"/>
  <c r="BE10" s="1"/>
  <c r="BF10"/>
  <c r="BH10" s="1"/>
  <c r="BI10"/>
  <c r="BJ10" s="1"/>
  <c r="BL10"/>
  <c r="BO10"/>
  <c r="BQ10" s="1"/>
  <c r="BR10"/>
  <c r="BS10" s="1"/>
  <c r="BU10"/>
  <c r="BV10" s="1"/>
  <c r="BW10"/>
  <c r="BX10"/>
  <c r="BY10" s="1"/>
  <c r="CA10"/>
  <c r="CC10" s="1"/>
  <c r="CD10"/>
  <c r="CF10" s="1"/>
  <c r="CG10"/>
  <c r="CI10" s="1"/>
  <c r="CJ10"/>
  <c r="CM10"/>
  <c r="CO10" s="1"/>
  <c r="CP10"/>
  <c r="CQ10" s="1"/>
  <c r="CS10"/>
  <c r="CU10" s="1"/>
  <c r="CV10"/>
  <c r="CW10" s="1"/>
  <c r="CY10"/>
  <c r="DA10" s="1"/>
  <c r="DB10"/>
  <c r="DD10" s="1"/>
  <c r="DE10"/>
  <c r="DG10" s="1"/>
  <c r="DH10"/>
  <c r="DK10"/>
  <c r="DM10" s="1"/>
  <c r="J11"/>
  <c r="K11" s="1"/>
  <c r="M11"/>
  <c r="O11" s="1"/>
  <c r="P11"/>
  <c r="Q11" s="1"/>
  <c r="S11"/>
  <c r="U11" s="1"/>
  <c r="V11"/>
  <c r="X11" s="1"/>
  <c r="Y11"/>
  <c r="AA11" s="1"/>
  <c r="AB11"/>
  <c r="AE11"/>
  <c r="AG11" s="1"/>
  <c r="AH11"/>
  <c r="AI11" s="1"/>
  <c r="AK11"/>
  <c r="AL11" s="1"/>
  <c r="AN11"/>
  <c r="AO11" s="1"/>
  <c r="AQ11"/>
  <c r="AS11" s="1"/>
  <c r="AR11"/>
  <c r="AT11"/>
  <c r="AV11" s="1"/>
  <c r="AW11"/>
  <c r="AX11" s="1"/>
  <c r="AZ11"/>
  <c r="BC11"/>
  <c r="BE11" s="1"/>
  <c r="BF11"/>
  <c r="BG11" s="1"/>
  <c r="BI11"/>
  <c r="BK11" s="1"/>
  <c r="BL11"/>
  <c r="BM11" s="1"/>
  <c r="BO11"/>
  <c r="BQ11" s="1"/>
  <c r="BR11"/>
  <c r="BT11" s="1"/>
  <c r="BU11"/>
  <c r="BW11" s="1"/>
  <c r="BX11"/>
  <c r="CA11"/>
  <c r="CC11" s="1"/>
  <c r="CD11"/>
  <c r="CE11" s="1"/>
  <c r="CG11"/>
  <c r="CI11" s="1"/>
  <c r="CJ11"/>
  <c r="CK11" s="1"/>
  <c r="CM11"/>
  <c r="CO11" s="1"/>
  <c r="CP11"/>
  <c r="CR11" s="1"/>
  <c r="CS11"/>
  <c r="CU11" s="1"/>
  <c r="CV11"/>
  <c r="CY11"/>
  <c r="DA11" s="1"/>
  <c r="DB11"/>
  <c r="DC11" s="1"/>
  <c r="DE11"/>
  <c r="DG11" s="1"/>
  <c r="DH11"/>
  <c r="DI11" s="1"/>
  <c r="DJ11"/>
  <c r="DK11"/>
  <c r="DM11" s="1"/>
  <c r="DL11"/>
  <c r="AQ12"/>
  <c r="AS12" s="1"/>
  <c r="AT12"/>
  <c r="AV12" s="1"/>
  <c r="AW12"/>
  <c r="AZ12"/>
  <c r="BB12" s="1"/>
  <c r="BC12"/>
  <c r="BD12" s="1"/>
  <c r="BF12"/>
  <c r="BH12" s="1"/>
  <c r="BI12"/>
  <c r="BJ12" s="1"/>
  <c r="BL12"/>
  <c r="BN12" s="1"/>
  <c r="BO12"/>
  <c r="BQ12" s="1"/>
  <c r="BR12"/>
  <c r="BT12" s="1"/>
  <c r="BU12"/>
  <c r="BX12"/>
  <c r="BZ12" s="1"/>
  <c r="CA12"/>
  <c r="CB12" s="1"/>
  <c r="CC12"/>
  <c r="CD12"/>
  <c r="CF12" s="1"/>
  <c r="CG12"/>
  <c r="CH12" s="1"/>
  <c r="CI12"/>
  <c r="CJ12"/>
  <c r="CL12" s="1"/>
  <c r="CM12"/>
  <c r="CO12" s="1"/>
  <c r="CP12"/>
  <c r="CR12" s="1"/>
  <c r="CS12"/>
  <c r="CV12"/>
  <c r="CX12" s="1"/>
  <c r="CY12"/>
  <c r="CZ12" s="1"/>
  <c r="DB12"/>
  <c r="DC12" s="1"/>
  <c r="DD12"/>
  <c r="DE12"/>
  <c r="DF12" s="1"/>
  <c r="DH12"/>
  <c r="DJ12" s="1"/>
  <c r="DK12"/>
  <c r="DM12" s="1"/>
  <c r="J13"/>
  <c r="K13" s="1"/>
  <c r="L13"/>
  <c r="M13"/>
  <c r="P13"/>
  <c r="R13" s="1"/>
  <c r="S13"/>
  <c r="T13" s="1"/>
  <c r="V13"/>
  <c r="W13" s="1"/>
  <c r="Y13"/>
  <c r="Z13" s="1"/>
  <c r="AB13"/>
  <c r="AD13" s="1"/>
  <c r="AE13"/>
  <c r="AG13" s="1"/>
  <c r="AH13"/>
  <c r="AJ13" s="1"/>
  <c r="AK13"/>
  <c r="AN13"/>
  <c r="AP13" s="1"/>
  <c r="AQ13"/>
  <c r="AR13" s="1"/>
  <c r="AT13"/>
  <c r="AV13" s="1"/>
  <c r="AW13"/>
  <c r="AX13" s="1"/>
  <c r="AZ13"/>
  <c r="BB13" s="1"/>
  <c r="BC13"/>
  <c r="BE13" s="1"/>
  <c r="BF13"/>
  <c r="BH13" s="1"/>
  <c r="BI13"/>
  <c r="BL13"/>
  <c r="BN13" s="1"/>
  <c r="BO13"/>
  <c r="BP13" s="1"/>
  <c r="BR13"/>
  <c r="BT13" s="1"/>
  <c r="BU13"/>
  <c r="BV13" s="1"/>
  <c r="BX13"/>
  <c r="BZ13" s="1"/>
  <c r="CA13"/>
  <c r="CC13" s="1"/>
  <c r="CD13"/>
  <c r="CF13" s="1"/>
  <c r="CG13"/>
  <c r="CJ13"/>
  <c r="CL13" s="1"/>
  <c r="CM13"/>
  <c r="CN13" s="1"/>
  <c r="CP13"/>
  <c r="CQ13" s="1"/>
  <c r="CR13"/>
  <c r="CS13"/>
  <c r="CT13" s="1"/>
  <c r="CV13"/>
  <c r="CX13" s="1"/>
  <c r="CY13"/>
  <c r="DA13" s="1"/>
  <c r="DB13"/>
  <c r="DC13" s="1"/>
  <c r="DE13"/>
  <c r="DH13"/>
  <c r="DJ13" s="1"/>
  <c r="DK13"/>
  <c r="DL13" s="1"/>
  <c r="J14"/>
  <c r="L14" s="1"/>
  <c r="M14"/>
  <c r="N14" s="1"/>
  <c r="P14"/>
  <c r="R14" s="1"/>
  <c r="S14"/>
  <c r="U14" s="1"/>
  <c r="V14"/>
  <c r="X14" s="1"/>
  <c r="Y14"/>
  <c r="AB14"/>
  <c r="AD14" s="1"/>
  <c r="AE14"/>
  <c r="AF14" s="1"/>
  <c r="AH14"/>
  <c r="AJ14" s="1"/>
  <c r="AK14"/>
  <c r="AL14" s="1"/>
  <c r="AN14"/>
  <c r="AP14" s="1"/>
  <c r="AQ14"/>
  <c r="AS14" s="1"/>
  <c r="AT14"/>
  <c r="AV14" s="1"/>
  <c r="AW14"/>
  <c r="AZ14"/>
  <c r="BB14" s="1"/>
  <c r="BC14"/>
  <c r="BD14" s="1"/>
  <c r="BF14"/>
  <c r="BH14" s="1"/>
  <c r="BI14"/>
  <c r="BJ14" s="1"/>
  <c r="BL14"/>
  <c r="BN14" s="1"/>
  <c r="BO14"/>
  <c r="BQ14" s="1"/>
  <c r="BR14"/>
  <c r="BT14" s="1"/>
  <c r="BU14"/>
  <c r="BX14"/>
  <c r="BZ14" s="1"/>
  <c r="CA14"/>
  <c r="CB14" s="1"/>
  <c r="CC14"/>
  <c r="CD14"/>
  <c r="CF14" s="1"/>
  <c r="CG14"/>
  <c r="CH14" s="1"/>
  <c r="CI14"/>
  <c r="CJ14"/>
  <c r="CL14" s="1"/>
  <c r="CM14"/>
  <c r="CO14" s="1"/>
  <c r="CP14"/>
  <c r="CR14" s="1"/>
  <c r="CS14"/>
  <c r="CV14"/>
  <c r="CX14" s="1"/>
  <c r="CY14"/>
  <c r="CZ14" s="1"/>
  <c r="DB14"/>
  <c r="DC14"/>
  <c r="DD14"/>
  <c r="DE14"/>
  <c r="DF14" s="1"/>
  <c r="DH14"/>
  <c r="DJ14" s="1"/>
  <c r="DK14"/>
  <c r="DM14" s="1"/>
  <c r="J15"/>
  <c r="L15" s="1"/>
  <c r="M15"/>
  <c r="P15"/>
  <c r="R15" s="1"/>
  <c r="S15"/>
  <c r="T15" s="1"/>
  <c r="V15"/>
  <c r="X15" s="1"/>
  <c r="W15"/>
  <c r="Y15"/>
  <c r="Z15" s="1"/>
  <c r="AB15"/>
  <c r="AD15" s="1"/>
  <c r="AC15"/>
  <c r="AE15"/>
  <c r="AG15" s="1"/>
  <c r="AH15"/>
  <c r="AJ15" s="1"/>
  <c r="AK15"/>
  <c r="AN15"/>
  <c r="AP15" s="1"/>
  <c r="AQ15"/>
  <c r="AR15" s="1"/>
  <c r="AS15"/>
  <c r="AT15"/>
  <c r="AV15" s="1"/>
  <c r="AW15"/>
  <c r="AX15" s="1"/>
  <c r="AZ15"/>
  <c r="BB15" s="1"/>
  <c r="BC15"/>
  <c r="BE15" s="1"/>
  <c r="BF15"/>
  <c r="BH15" s="1"/>
  <c r="BI15"/>
  <c r="BL15"/>
  <c r="BN15" s="1"/>
  <c r="BO15"/>
  <c r="BP15" s="1"/>
  <c r="BR15"/>
  <c r="BT15" s="1"/>
  <c r="BU15"/>
  <c r="BV15" s="1"/>
  <c r="BX15"/>
  <c r="BZ15" s="1"/>
  <c r="CA15"/>
  <c r="CC15" s="1"/>
  <c r="CD15"/>
  <c r="CF15" s="1"/>
  <c r="CE15"/>
  <c r="CG15"/>
  <c r="CJ15"/>
  <c r="CL15" s="1"/>
  <c r="CM15"/>
  <c r="CN15" s="1"/>
  <c r="CP15"/>
  <c r="CR15" s="1"/>
  <c r="CS15"/>
  <c r="CT15" s="1"/>
  <c r="CV15"/>
  <c r="CX15" s="1"/>
  <c r="CY15"/>
  <c r="DA15" s="1"/>
  <c r="DB15"/>
  <c r="DD15" s="1"/>
  <c r="DE15"/>
  <c r="DH15"/>
  <c r="DJ15" s="1"/>
  <c r="DK15"/>
  <c r="DL15" s="1"/>
  <c r="J16"/>
  <c r="L16" s="1"/>
  <c r="M16"/>
  <c r="N16" s="1"/>
  <c r="P16"/>
  <c r="R16" s="1"/>
  <c r="S16"/>
  <c r="U16" s="1"/>
  <c r="V16"/>
  <c r="X16" s="1"/>
  <c r="Y16"/>
  <c r="AB16"/>
  <c r="AD16" s="1"/>
  <c r="AE16"/>
  <c r="AF16" s="1"/>
  <c r="AH16"/>
  <c r="AI16" s="1"/>
  <c r="AK16"/>
  <c r="AL16" s="1"/>
  <c r="AN16"/>
  <c r="AP16" s="1"/>
  <c r="AQ16"/>
  <c r="AS16" s="1"/>
  <c r="AT16"/>
  <c r="AU16" s="1"/>
  <c r="AV16"/>
  <c r="AW16"/>
  <c r="AZ16"/>
  <c r="BB16" s="1"/>
  <c r="BC16"/>
  <c r="BD16" s="1"/>
  <c r="BF16"/>
  <c r="BH16" s="1"/>
  <c r="BI16"/>
  <c r="BJ16" s="1"/>
  <c r="BL16"/>
  <c r="BN16" s="1"/>
  <c r="BO16"/>
  <c r="BQ16" s="1"/>
  <c r="BR16"/>
  <c r="BT16" s="1"/>
  <c r="BU16"/>
  <c r="BX16"/>
  <c r="BZ16" s="1"/>
  <c r="CA16"/>
  <c r="CB16" s="1"/>
  <c r="CD16"/>
  <c r="CF16" s="1"/>
  <c r="CG16"/>
  <c r="CH16" s="1"/>
  <c r="CJ16"/>
  <c r="CL16" s="1"/>
  <c r="CM16"/>
  <c r="CO16" s="1"/>
  <c r="CP16"/>
  <c r="CR16" s="1"/>
  <c r="CS16"/>
  <c r="CV16"/>
  <c r="CX16" s="1"/>
  <c r="CY16"/>
  <c r="CZ16" s="1"/>
  <c r="DB16"/>
  <c r="DD16" s="1"/>
  <c r="DE16"/>
  <c r="DF16" s="1"/>
  <c r="DH16"/>
  <c r="DJ16" s="1"/>
  <c r="DK16"/>
  <c r="DM16" s="1"/>
  <c r="J17"/>
  <c r="L17" s="1"/>
  <c r="M17"/>
  <c r="P17"/>
  <c r="R17" s="1"/>
  <c r="S17"/>
  <c r="T17" s="1"/>
  <c r="V17"/>
  <c r="W17" s="1"/>
  <c r="Y17"/>
  <c r="Z17" s="1"/>
  <c r="AB17"/>
  <c r="AD17" s="1"/>
  <c r="AE17"/>
  <c r="AG17" s="1"/>
  <c r="AH17"/>
  <c r="AJ17" s="1"/>
  <c r="AK17"/>
  <c r="AN17"/>
  <c r="AP17" s="1"/>
  <c r="AQ17"/>
  <c r="AR17" s="1"/>
  <c r="AT17"/>
  <c r="AU17" s="1"/>
  <c r="AV17"/>
  <c r="AW17"/>
  <c r="AX17" s="1"/>
  <c r="AZ17"/>
  <c r="BB17" s="1"/>
  <c r="BC17"/>
  <c r="BE17" s="1"/>
  <c r="BF17"/>
  <c r="BG17" s="1"/>
  <c r="BI17"/>
  <c r="BL17"/>
  <c r="BN17" s="1"/>
  <c r="BO17"/>
  <c r="BP17" s="1"/>
  <c r="BR17"/>
  <c r="BT17" s="1"/>
  <c r="BU17"/>
  <c r="BV17" s="1"/>
  <c r="BX17"/>
  <c r="BZ17" s="1"/>
  <c r="CA17"/>
  <c r="CC17" s="1"/>
  <c r="CD17"/>
  <c r="CF17" s="1"/>
  <c r="CE17"/>
  <c r="CG17"/>
  <c r="CJ17"/>
  <c r="CL17" s="1"/>
  <c r="CM17"/>
  <c r="CN17" s="1"/>
  <c r="CP17"/>
  <c r="CR17" s="1"/>
  <c r="CS17"/>
  <c r="CT17" s="1"/>
  <c r="CV17"/>
  <c r="CX17" s="1"/>
  <c r="CY17"/>
  <c r="DA17" s="1"/>
  <c r="DB17"/>
  <c r="DD17" s="1"/>
  <c r="DE17"/>
  <c r="DH17"/>
  <c r="DJ17" s="1"/>
  <c r="DK17"/>
  <c r="DL17" s="1"/>
  <c r="J18"/>
  <c r="L18" s="1"/>
  <c r="M18"/>
  <c r="N18" s="1"/>
  <c r="P18"/>
  <c r="R18" s="1"/>
  <c r="S18"/>
  <c r="U18" s="1"/>
  <c r="V18"/>
  <c r="X18" s="1"/>
  <c r="Y18"/>
  <c r="AB18"/>
  <c r="AD18" s="1"/>
  <c r="AE18"/>
  <c r="AF18" s="1"/>
  <c r="AH18"/>
  <c r="AJ18" s="1"/>
  <c r="AK18"/>
  <c r="AL18" s="1"/>
  <c r="AN18"/>
  <c r="AP18" s="1"/>
  <c r="AQ18"/>
  <c r="AS18" s="1"/>
  <c r="AT18"/>
  <c r="AV18" s="1"/>
  <c r="AW18"/>
  <c r="AZ18"/>
  <c r="BB18" s="1"/>
  <c r="BC18"/>
  <c r="BD18" s="1"/>
  <c r="BF18"/>
  <c r="BG18" s="1"/>
  <c r="BH18"/>
  <c r="BI18"/>
  <c r="BJ18" s="1"/>
  <c r="BL18"/>
  <c r="BN18" s="1"/>
  <c r="BO18"/>
  <c r="BQ18" s="1"/>
  <c r="BR18"/>
  <c r="BT18" s="1"/>
  <c r="BU18"/>
  <c r="BX18"/>
  <c r="BZ18" s="1"/>
  <c r="CA18"/>
  <c r="CB18" s="1"/>
  <c r="CD18"/>
  <c r="CF18" s="1"/>
  <c r="CG18"/>
  <c r="CH18" s="1"/>
  <c r="CJ18"/>
  <c r="CL18" s="1"/>
  <c r="CK18"/>
  <c r="CM18"/>
  <c r="CO18" s="1"/>
  <c r="CP18"/>
  <c r="CR18" s="1"/>
  <c r="CS18"/>
  <c r="CV18"/>
  <c r="CX18" s="1"/>
  <c r="CY18"/>
  <c r="CZ18" s="1"/>
  <c r="DB18"/>
  <c r="DC18"/>
  <c r="DD18"/>
  <c r="DE18"/>
  <c r="DF18" s="1"/>
  <c r="DH18"/>
  <c r="DJ18" s="1"/>
  <c r="DK18"/>
  <c r="DM18" s="1"/>
  <c r="H19"/>
  <c r="J19"/>
  <c r="K19" s="1"/>
  <c r="M19"/>
  <c r="O19" s="1"/>
  <c r="P19"/>
  <c r="Q19" s="1"/>
  <c r="S19"/>
  <c r="U19" s="1"/>
  <c r="V19"/>
  <c r="X19" s="1"/>
  <c r="Y19"/>
  <c r="AA19" s="1"/>
  <c r="AB19"/>
  <c r="AE19"/>
  <c r="AG19" s="1"/>
  <c r="AH19"/>
  <c r="AI19" s="1"/>
  <c r="AJ19"/>
  <c r="AK19"/>
  <c r="AM19" s="1"/>
  <c r="AN19"/>
  <c r="AQ19"/>
  <c r="AS19" s="1"/>
  <c r="AT19"/>
  <c r="AV19" s="1"/>
  <c r="AW19"/>
  <c r="AY19" s="1"/>
  <c r="AX19"/>
  <c r="AZ19"/>
  <c r="BC19"/>
  <c r="BE19" s="1"/>
  <c r="BF19"/>
  <c r="BG19" s="1"/>
  <c r="BI19"/>
  <c r="BK19" s="1"/>
  <c r="BL19"/>
  <c r="BM19" s="1"/>
  <c r="BO19"/>
  <c r="BQ19" s="1"/>
  <c r="BR19"/>
  <c r="BT19" s="1"/>
  <c r="BU19"/>
  <c r="BW19" s="1"/>
  <c r="BX19"/>
  <c r="CA19"/>
  <c r="CC19" s="1"/>
  <c r="CD19"/>
  <c r="CE19" s="1"/>
  <c r="CG19"/>
  <c r="CI19" s="1"/>
  <c r="CJ19"/>
  <c r="CK19" s="1"/>
  <c r="CM19"/>
  <c r="CO19" s="1"/>
  <c r="CP19"/>
  <c r="CR19" s="1"/>
  <c r="CS19"/>
  <c r="CU19" s="1"/>
  <c r="CV19"/>
  <c r="CY19"/>
  <c r="DA19" s="1"/>
  <c r="DB19"/>
  <c r="DC19" s="1"/>
  <c r="DE19"/>
  <c r="DG19" s="1"/>
  <c r="DH19"/>
  <c r="DI19" s="1"/>
  <c r="DK19"/>
  <c r="DM19" s="1"/>
  <c r="J20"/>
  <c r="L20" s="1"/>
  <c r="M20"/>
  <c r="O20" s="1"/>
  <c r="N20"/>
  <c r="P20"/>
  <c r="S20"/>
  <c r="U20" s="1"/>
  <c r="V20"/>
  <c r="W20" s="1"/>
  <c r="Y20"/>
  <c r="AA20" s="1"/>
  <c r="AB20"/>
  <c r="AC20" s="1"/>
  <c r="AE20"/>
  <c r="AG20" s="1"/>
  <c r="AH20"/>
  <c r="AJ20" s="1"/>
  <c r="AK20"/>
  <c r="AM20" s="1"/>
  <c r="AN20"/>
  <c r="AQ20"/>
  <c r="AS20" s="1"/>
  <c r="AT20"/>
  <c r="AU20" s="1"/>
  <c r="AW20"/>
  <c r="AY20" s="1"/>
  <c r="AZ20"/>
  <c r="BA20" s="1"/>
  <c r="BB20"/>
  <c r="BC20"/>
  <c r="BE20" s="1"/>
  <c r="BF20"/>
  <c r="BH20" s="1"/>
  <c r="BI20"/>
  <c r="BK20" s="1"/>
  <c r="BL20"/>
  <c r="BO20"/>
  <c r="BQ20" s="1"/>
  <c r="BR20"/>
  <c r="BS20" s="1"/>
  <c r="BU20"/>
  <c r="BW20" s="1"/>
  <c r="BX20"/>
  <c r="BY20" s="1"/>
  <c r="CA20"/>
  <c r="CC20" s="1"/>
  <c r="CD20"/>
  <c r="CF20" s="1"/>
  <c r="CG20"/>
  <c r="CI20" s="1"/>
  <c r="CJ20"/>
  <c r="CM20"/>
  <c r="CO20" s="1"/>
  <c r="CP20"/>
  <c r="CQ20" s="1"/>
  <c r="CS20"/>
  <c r="CT20" s="1"/>
  <c r="CV20"/>
  <c r="CW20" s="1"/>
  <c r="CY20"/>
  <c r="DA20" s="1"/>
  <c r="DB20"/>
  <c r="DD20" s="1"/>
  <c r="DE20"/>
  <c r="DG20" s="1"/>
  <c r="DH20"/>
  <c r="DK20"/>
  <c r="DM20" s="1"/>
  <c r="J21"/>
  <c r="K21" s="1"/>
  <c r="M21"/>
  <c r="N21" s="1"/>
  <c r="P21"/>
  <c r="Q21" s="1"/>
  <c r="S21"/>
  <c r="U21" s="1"/>
  <c r="V21"/>
  <c r="X21" s="1"/>
  <c r="Y21"/>
  <c r="Z21" s="1"/>
  <c r="AA21"/>
  <c r="AB21"/>
  <c r="AE21"/>
  <c r="AG21" s="1"/>
  <c r="AH21"/>
  <c r="AI21" s="1"/>
  <c r="AK21"/>
  <c r="AL21" s="1"/>
  <c r="AN21"/>
  <c r="AO21" s="1"/>
  <c r="AQ21"/>
  <c r="AS21" s="1"/>
  <c r="AT21"/>
  <c r="AV21" s="1"/>
  <c r="AW21"/>
  <c r="AX21" s="1"/>
  <c r="AZ21"/>
  <c r="BC21"/>
  <c r="BE21" s="1"/>
  <c r="BF21"/>
  <c r="BG21" s="1"/>
  <c r="BI21"/>
  <c r="BK21" s="1"/>
  <c r="BL21"/>
  <c r="BM21" s="1"/>
  <c r="BO21"/>
  <c r="BQ21" s="1"/>
  <c r="BR21"/>
  <c r="BT21" s="1"/>
  <c r="BU21"/>
  <c r="BW21" s="1"/>
  <c r="BX21"/>
  <c r="CA21"/>
  <c r="CC21" s="1"/>
  <c r="CD21"/>
  <c r="CE21" s="1"/>
  <c r="CG21"/>
  <c r="CI21" s="1"/>
  <c r="CJ21"/>
  <c r="CK21" s="1"/>
  <c r="CM21"/>
  <c r="CO21" s="1"/>
  <c r="CP21"/>
  <c r="CR21" s="1"/>
  <c r="CS21"/>
  <c r="CU21" s="1"/>
  <c r="CV21"/>
  <c r="CY21"/>
  <c r="DA21" s="1"/>
  <c r="DB21"/>
  <c r="DC21" s="1"/>
  <c r="DE21"/>
  <c r="DG21" s="1"/>
  <c r="DH21"/>
  <c r="DI21" s="1"/>
  <c r="DK21"/>
  <c r="DM21" s="1"/>
  <c r="J22"/>
  <c r="L22" s="1"/>
  <c r="M22"/>
  <c r="O22" s="1"/>
  <c r="P22"/>
  <c r="S22"/>
  <c r="U22" s="1"/>
  <c r="V22"/>
  <c r="W22" s="1"/>
  <c r="Y22"/>
  <c r="AA22" s="1"/>
  <c r="AB22"/>
  <c r="AC22" s="1"/>
  <c r="AE22"/>
  <c r="AG22" s="1"/>
  <c r="AH22"/>
  <c r="AJ22" s="1"/>
  <c r="AK22"/>
  <c r="AM22" s="1"/>
  <c r="AN22"/>
  <c r="AQ22"/>
  <c r="AS22" s="1"/>
  <c r="AT22"/>
  <c r="AU22" s="1"/>
  <c r="AW22"/>
  <c r="AX22" s="1"/>
  <c r="AZ22"/>
  <c r="BA22" s="1"/>
  <c r="BC22"/>
  <c r="BE22" s="1"/>
  <c r="BF22"/>
  <c r="BH22" s="1"/>
  <c r="BI22"/>
  <c r="BJ22" s="1"/>
  <c r="BK22"/>
  <c r="BL22"/>
  <c r="BO22"/>
  <c r="BQ22" s="1"/>
  <c r="BR22"/>
  <c r="BS22" s="1"/>
  <c r="BU22"/>
  <c r="BW22" s="1"/>
  <c r="BV22"/>
  <c r="BX22"/>
  <c r="BY22" s="1"/>
  <c r="BZ22"/>
  <c r="CA22"/>
  <c r="CC22" s="1"/>
  <c r="CD22"/>
  <c r="CF22" s="1"/>
  <c r="CG22"/>
  <c r="CI22" s="1"/>
  <c r="CJ22"/>
  <c r="CM22"/>
  <c r="CO22" s="1"/>
  <c r="CP22"/>
  <c r="CQ22" s="1"/>
  <c r="CS22"/>
  <c r="CU22" s="1"/>
  <c r="CV22"/>
  <c r="CW22" s="1"/>
  <c r="CY22"/>
  <c r="DA22" s="1"/>
  <c r="DB22"/>
  <c r="DD22" s="1"/>
  <c r="DE22"/>
  <c r="DG22" s="1"/>
  <c r="DH22"/>
  <c r="DK22"/>
  <c r="DM22" s="1"/>
  <c r="J23"/>
  <c r="K23" s="1"/>
  <c r="M23"/>
  <c r="O23" s="1"/>
  <c r="P23"/>
  <c r="Q23" s="1"/>
  <c r="S23"/>
  <c r="U23" s="1"/>
  <c r="V23"/>
  <c r="X23" s="1"/>
  <c r="Y23"/>
  <c r="AA23" s="1"/>
  <c r="AB23"/>
  <c r="AE23"/>
  <c r="AG23" s="1"/>
  <c r="AH23"/>
  <c r="AI23" s="1"/>
  <c r="AK23"/>
  <c r="AL23" s="1"/>
  <c r="AN23"/>
  <c r="AO23" s="1"/>
  <c r="AQ23"/>
  <c r="AS23" s="1"/>
  <c r="AT23"/>
  <c r="AV23" s="1"/>
  <c r="AW23"/>
  <c r="AY23" s="1"/>
  <c r="AZ23"/>
  <c r="BC23"/>
  <c r="BE23" s="1"/>
  <c r="BF23"/>
  <c r="BG23" s="1"/>
  <c r="BI23"/>
  <c r="BJ23" s="1"/>
  <c r="BL23"/>
  <c r="BM23" s="1"/>
  <c r="BO23"/>
  <c r="BQ23" s="1"/>
  <c r="BR23"/>
  <c r="BT23" s="1"/>
  <c r="BU23"/>
  <c r="BV23" s="1"/>
  <c r="BX23"/>
  <c r="CA23"/>
  <c r="CC23" s="1"/>
  <c r="CD23"/>
  <c r="CE23" s="1"/>
  <c r="CG23"/>
  <c r="CI23" s="1"/>
  <c r="CJ23"/>
  <c r="CK23" s="1"/>
  <c r="CM23"/>
  <c r="CO23" s="1"/>
  <c r="CP23"/>
  <c r="CR23" s="1"/>
  <c r="CS23"/>
  <c r="CU23" s="1"/>
  <c r="CV23"/>
  <c r="CY23"/>
  <c r="DA23" s="1"/>
  <c r="DB23"/>
  <c r="DD23" s="1"/>
  <c r="DE23"/>
  <c r="DG23" s="1"/>
  <c r="DH23"/>
  <c r="DI23" s="1"/>
  <c r="DK23"/>
  <c r="DM23" s="1"/>
  <c r="J24"/>
  <c r="L24" s="1"/>
  <c r="M24"/>
  <c r="O24" s="1"/>
  <c r="N24"/>
  <c r="P24"/>
  <c r="S24"/>
  <c r="U24" s="1"/>
  <c r="V24"/>
  <c r="X24" s="1"/>
  <c r="Y24"/>
  <c r="Z24" s="1"/>
  <c r="AB24"/>
  <c r="AC24" s="1"/>
  <c r="AE24"/>
  <c r="AG24" s="1"/>
  <c r="AH24"/>
  <c r="AJ24" s="1"/>
  <c r="AK24"/>
  <c r="AL24" s="1"/>
  <c r="AM24"/>
  <c r="AN24"/>
  <c r="AQ24"/>
  <c r="AS24" s="1"/>
  <c r="AT24"/>
  <c r="AV24" s="1"/>
  <c r="AW24"/>
  <c r="AY24" s="1"/>
  <c r="AZ24"/>
  <c r="BA24" s="1"/>
  <c r="BC24"/>
  <c r="BE24" s="1"/>
  <c r="BF24"/>
  <c r="BH24" s="1"/>
  <c r="BI24"/>
  <c r="BK24" s="1"/>
  <c r="BL24"/>
  <c r="BO24"/>
  <c r="BQ24" s="1"/>
  <c r="BR24"/>
  <c r="BT24" s="1"/>
  <c r="BU24"/>
  <c r="BW24" s="1"/>
  <c r="BX24"/>
  <c r="BY24" s="1"/>
  <c r="CA24"/>
  <c r="CC24" s="1"/>
  <c r="CD24"/>
  <c r="CF24" s="1"/>
  <c r="CG24"/>
  <c r="CI24" s="1"/>
  <c r="CJ24"/>
  <c r="CM24"/>
  <c r="CO24" s="1"/>
  <c r="CP24"/>
  <c r="CR24" s="1"/>
  <c r="CS24"/>
  <c r="CU24" s="1"/>
  <c r="CV24"/>
  <c r="CW24" s="1"/>
  <c r="CY24"/>
  <c r="DA24" s="1"/>
  <c r="DB24"/>
  <c r="DD24" s="1"/>
  <c r="DE24"/>
  <c r="DF24" s="1"/>
  <c r="DG24"/>
  <c r="DH24"/>
  <c r="DK24"/>
  <c r="DM24" s="1"/>
  <c r="J25"/>
  <c r="L25" s="1"/>
  <c r="M25"/>
  <c r="N25"/>
  <c r="O25"/>
  <c r="P25"/>
  <c r="Q25" s="1"/>
  <c r="R25"/>
  <c r="S25"/>
  <c r="U25" s="1"/>
  <c r="V25"/>
  <c r="X25" s="1"/>
  <c r="Y25"/>
  <c r="AA25" s="1"/>
  <c r="AB25"/>
  <c r="AE25"/>
  <c r="AG25" s="1"/>
  <c r="AH25"/>
  <c r="AJ25" s="1"/>
  <c r="AK25"/>
  <c r="AM25" s="1"/>
  <c r="AN25"/>
  <c r="AO25" s="1"/>
  <c r="AQ25"/>
  <c r="AS25" s="1"/>
  <c r="AT25"/>
  <c r="AV25" s="1"/>
  <c r="AW25"/>
  <c r="AY25" s="1"/>
  <c r="AZ25"/>
  <c r="BC25"/>
  <c r="BE25" s="1"/>
  <c r="BF25"/>
  <c r="BH25" s="1"/>
  <c r="BI25"/>
  <c r="BJ25" s="1"/>
  <c r="BL25"/>
  <c r="BM25" s="1"/>
  <c r="BO25"/>
  <c r="BQ25" s="1"/>
  <c r="BR25"/>
  <c r="BT25" s="1"/>
  <c r="BU25"/>
  <c r="BW25" s="1"/>
  <c r="BX25"/>
  <c r="CA25"/>
  <c r="CC25" s="1"/>
  <c r="CD25"/>
  <c r="CF25" s="1"/>
  <c r="CG25"/>
  <c r="CI25" s="1"/>
  <c r="CJ25"/>
  <c r="CK25" s="1"/>
  <c r="CM25"/>
  <c r="CO25" s="1"/>
  <c r="CP25"/>
  <c r="CR25" s="1"/>
  <c r="CS25"/>
  <c r="CU25" s="1"/>
  <c r="CV25"/>
  <c r="CY25"/>
  <c r="DA25" s="1"/>
  <c r="DB25"/>
  <c r="DD25" s="1"/>
  <c r="DE25"/>
  <c r="DF25" s="1"/>
  <c r="DH25"/>
  <c r="DI25" s="1"/>
  <c r="DK25"/>
  <c r="DM25" s="1"/>
  <c r="J26"/>
  <c r="L26" s="1"/>
  <c r="M26"/>
  <c r="O26" s="1"/>
  <c r="N26"/>
  <c r="P26"/>
  <c r="S26"/>
  <c r="U26" s="1"/>
  <c r="V26"/>
  <c r="X26" s="1"/>
  <c r="Y26"/>
  <c r="Z26" s="1"/>
  <c r="AB26"/>
  <c r="AC26" s="1"/>
  <c r="AD26"/>
  <c r="AE26"/>
  <c r="AG26" s="1"/>
  <c r="AH26"/>
  <c r="AJ26" s="1"/>
  <c r="AK26"/>
  <c r="AL26"/>
  <c r="AM26"/>
  <c r="AN26"/>
  <c r="AQ26"/>
  <c r="AS26" s="1"/>
  <c r="AT26"/>
  <c r="AU26" s="1"/>
  <c r="AW26"/>
  <c r="AX26" s="1"/>
  <c r="AZ26"/>
  <c r="BA26" s="1"/>
  <c r="BC26"/>
  <c r="BE26" s="1"/>
  <c r="BF26"/>
  <c r="BH26" s="1"/>
  <c r="BI26"/>
  <c r="BJ26" s="1"/>
  <c r="BL26"/>
  <c r="BO26"/>
  <c r="BQ26" s="1"/>
  <c r="BR26"/>
  <c r="BS26"/>
  <c r="BT26"/>
  <c r="BU26"/>
  <c r="BW26" s="1"/>
  <c r="BX26"/>
  <c r="BY26" s="1"/>
  <c r="CA26"/>
  <c r="CC26" s="1"/>
  <c r="CD26"/>
  <c r="CF26" s="1"/>
  <c r="CG26"/>
  <c r="CI26" s="1"/>
  <c r="CJ26"/>
  <c r="CM26"/>
  <c r="CO26" s="1"/>
  <c r="CP26"/>
  <c r="CR26" s="1"/>
  <c r="CS26"/>
  <c r="CU26" s="1"/>
  <c r="CV26"/>
  <c r="CW26" s="1"/>
  <c r="CY26"/>
  <c r="DA26" s="1"/>
  <c r="CZ26"/>
  <c r="DB26"/>
  <c r="DD26" s="1"/>
  <c r="DE26"/>
  <c r="DG26" s="1"/>
  <c r="DH26"/>
  <c r="DK26"/>
  <c r="DM26" s="1"/>
  <c r="J28"/>
  <c r="L28" s="1"/>
  <c r="M28"/>
  <c r="N28" s="1"/>
  <c r="P28"/>
  <c r="Q28" s="1"/>
  <c r="S28"/>
  <c r="U28" s="1"/>
  <c r="V28"/>
  <c r="X28" s="1"/>
  <c r="Y28"/>
  <c r="AA28" s="1"/>
  <c r="Z28"/>
  <c r="AB28"/>
  <c r="AE28"/>
  <c r="AG28" s="1"/>
  <c r="AH28"/>
  <c r="AJ28" s="1"/>
  <c r="AK28"/>
  <c r="AM28" s="1"/>
  <c r="AN28"/>
  <c r="AO28" s="1"/>
  <c r="AQ28"/>
  <c r="AS28" s="1"/>
  <c r="AT28"/>
  <c r="AV28" s="1"/>
  <c r="AW28"/>
  <c r="AY28" s="1"/>
  <c r="AZ28"/>
  <c r="BC28"/>
  <c r="BE28" s="1"/>
  <c r="BF28"/>
  <c r="BH28" s="1"/>
  <c r="BI28"/>
  <c r="BK28" s="1"/>
  <c r="BL28"/>
  <c r="BM28" s="1"/>
  <c r="BO28"/>
  <c r="BQ28" s="1"/>
  <c r="BR28"/>
  <c r="BT28" s="1"/>
  <c r="BU28"/>
  <c r="BW28" s="1"/>
  <c r="BX28"/>
  <c r="CA28"/>
  <c r="CC28" s="1"/>
  <c r="CD28"/>
  <c r="CF28" s="1"/>
  <c r="CG28"/>
  <c r="CI28" s="1"/>
  <c r="CJ28"/>
  <c r="CK28" s="1"/>
  <c r="CM28"/>
  <c r="CO28" s="1"/>
  <c r="CP28"/>
  <c r="CR28" s="1"/>
  <c r="CS28"/>
  <c r="CU28" s="1"/>
  <c r="CV28"/>
  <c r="CY28"/>
  <c r="DA28" s="1"/>
  <c r="DB28"/>
  <c r="DD28" s="1"/>
  <c r="DE28"/>
  <c r="DG28" s="1"/>
  <c r="DH28"/>
  <c r="DI28" s="1"/>
  <c r="DK28"/>
  <c r="DM28" s="1"/>
  <c r="J29"/>
  <c r="L29" s="1"/>
  <c r="M29"/>
  <c r="O29" s="1"/>
  <c r="P29"/>
  <c r="S29"/>
  <c r="U29" s="1"/>
  <c r="V29"/>
  <c r="X29" s="1"/>
  <c r="Y29"/>
  <c r="AA29" s="1"/>
  <c r="AB29"/>
  <c r="AE29"/>
  <c r="AG29" s="1"/>
  <c r="AH29"/>
  <c r="AJ29" s="1"/>
  <c r="AK29"/>
  <c r="AM29" s="1"/>
  <c r="AN29"/>
  <c r="AQ29"/>
  <c r="AS29" s="1"/>
  <c r="AT29"/>
  <c r="AV29" s="1"/>
  <c r="AW29"/>
  <c r="AY29"/>
  <c r="AZ29"/>
  <c r="BA29" s="1"/>
  <c r="BC29"/>
  <c r="BE29" s="1"/>
  <c r="BF29"/>
  <c r="BH29" s="1"/>
  <c r="BI29"/>
  <c r="BL29"/>
  <c r="BO29"/>
  <c r="BQ29" s="1"/>
  <c r="BR29"/>
  <c r="BT29" s="1"/>
  <c r="BU29"/>
  <c r="BW29" s="1"/>
  <c r="BX29"/>
  <c r="BY29" s="1"/>
  <c r="CA29"/>
  <c r="CC29" s="1"/>
  <c r="CD29"/>
  <c r="CF29" s="1"/>
  <c r="CG29"/>
  <c r="CI29" s="1"/>
  <c r="CJ29"/>
  <c r="CM29"/>
  <c r="CO29" s="1"/>
  <c r="CP29"/>
  <c r="CR29" s="1"/>
  <c r="CS29"/>
  <c r="CU29" s="1"/>
  <c r="CV29"/>
  <c r="CW29" s="1"/>
  <c r="CX29"/>
  <c r="CY29"/>
  <c r="DA29" s="1"/>
  <c r="DB29"/>
  <c r="DD29" s="1"/>
  <c r="DE29"/>
  <c r="DG29" s="1"/>
  <c r="DH29"/>
  <c r="DK29"/>
  <c r="DM29" s="1"/>
  <c r="J30"/>
  <c r="M30"/>
  <c r="O30" s="1"/>
  <c r="P30"/>
  <c r="Q30" s="1"/>
  <c r="S30"/>
  <c r="U30" s="1"/>
  <c r="V30"/>
  <c r="X30" s="1"/>
  <c r="Y30"/>
  <c r="AA30" s="1"/>
  <c r="AB30"/>
  <c r="AE30"/>
  <c r="AG30" s="1"/>
  <c r="AH30"/>
  <c r="AJ30" s="1"/>
  <c r="AK30"/>
  <c r="AM30" s="1"/>
  <c r="AN30"/>
  <c r="AO30" s="1"/>
  <c r="AQ30"/>
  <c r="AS30" s="1"/>
  <c r="AT30"/>
  <c r="AV30" s="1"/>
  <c r="AW30"/>
  <c r="AY30" s="1"/>
  <c r="AZ30"/>
  <c r="BC30"/>
  <c r="BE30" s="1"/>
  <c r="BF30"/>
  <c r="BH30" s="1"/>
  <c r="BI30"/>
  <c r="BK30" s="1"/>
  <c r="BL30"/>
  <c r="BM30" s="1"/>
  <c r="BO30"/>
  <c r="BQ30" s="1"/>
  <c r="BR30"/>
  <c r="BT30" s="1"/>
  <c r="BU30"/>
  <c r="BW30" s="1"/>
  <c r="BX30"/>
  <c r="CA30"/>
  <c r="CC30" s="1"/>
  <c r="CD30"/>
  <c r="CG30"/>
  <c r="CI30" s="1"/>
  <c r="CJ30"/>
  <c r="CK30" s="1"/>
  <c r="CM30"/>
  <c r="CO30" s="1"/>
  <c r="CP30"/>
  <c r="CR30" s="1"/>
  <c r="CS30"/>
  <c r="CU30" s="1"/>
  <c r="CV30"/>
  <c r="CY30"/>
  <c r="DA30" s="1"/>
  <c r="DB30"/>
  <c r="DD30" s="1"/>
  <c r="DE30"/>
  <c r="DG30" s="1"/>
  <c r="DH30"/>
  <c r="DI30" s="1"/>
  <c r="DK30"/>
  <c r="DM30" s="1"/>
  <c r="J31"/>
  <c r="L31" s="1"/>
  <c r="M31"/>
  <c r="O31" s="1"/>
  <c r="P31"/>
  <c r="S31"/>
  <c r="U31" s="1"/>
  <c r="T31"/>
  <c r="V31"/>
  <c r="X31" s="1"/>
  <c r="Y31"/>
  <c r="Z31" s="1"/>
  <c r="AB31"/>
  <c r="AC31" s="1"/>
  <c r="AE31"/>
  <c r="AG31" s="1"/>
  <c r="AH31"/>
  <c r="AJ31" s="1"/>
  <c r="AK31"/>
  <c r="AM31" s="1"/>
  <c r="AN31"/>
  <c r="AQ31"/>
  <c r="AS31" s="1"/>
  <c r="AT31"/>
  <c r="AV31" s="1"/>
  <c r="AW31"/>
  <c r="AX31" s="1"/>
  <c r="AY31"/>
  <c r="AZ31"/>
  <c r="BA31" s="1"/>
  <c r="BC31"/>
  <c r="BE31" s="1"/>
  <c r="BF31"/>
  <c r="BH31" s="1"/>
  <c r="BI31"/>
  <c r="BK31" s="1"/>
  <c r="BL31"/>
  <c r="BO31"/>
  <c r="BQ31" s="1"/>
  <c r="BR31"/>
  <c r="BT31" s="1"/>
  <c r="BU31"/>
  <c r="BW31" s="1"/>
  <c r="BX31"/>
  <c r="BY31" s="1"/>
  <c r="CA31"/>
  <c r="CC31" s="1"/>
  <c r="CD31"/>
  <c r="CF31" s="1"/>
  <c r="CG31"/>
  <c r="CI31" s="1"/>
  <c r="CH31"/>
  <c r="CJ31"/>
  <c r="CK31" s="1"/>
  <c r="CM31"/>
  <c r="CO31" s="1"/>
  <c r="CP31"/>
  <c r="CQ31" s="1"/>
  <c r="CR31"/>
  <c r="CS31"/>
  <c r="CT31" s="1"/>
  <c r="CV31"/>
  <c r="CW31" s="1"/>
  <c r="CY31"/>
  <c r="DA31" s="1"/>
  <c r="DB31"/>
  <c r="DE31"/>
  <c r="DF31" s="1"/>
  <c r="DH31"/>
  <c r="DI31" s="1"/>
  <c r="DK31"/>
  <c r="DM31" s="1"/>
  <c r="J33"/>
  <c r="L33" s="1"/>
  <c r="M33"/>
  <c r="O33" s="1"/>
  <c r="P33"/>
  <c r="S33"/>
  <c r="U33" s="1"/>
  <c r="V33"/>
  <c r="Y33"/>
  <c r="Z33" s="1"/>
  <c r="AB33"/>
  <c r="AE33"/>
  <c r="AG33" s="1"/>
  <c r="AH33"/>
  <c r="AJ33" s="1"/>
  <c r="AK33"/>
  <c r="AM33" s="1"/>
  <c r="AN33"/>
  <c r="AQ33"/>
  <c r="AS33" s="1"/>
  <c r="AT33"/>
  <c r="AW33"/>
  <c r="AY33" s="1"/>
  <c r="AZ33"/>
  <c r="BC33"/>
  <c r="BE33" s="1"/>
  <c r="BF33"/>
  <c r="BH33" s="1"/>
  <c r="BI33"/>
  <c r="BL33"/>
  <c r="BO33"/>
  <c r="BQ33" s="1"/>
  <c r="BP33"/>
  <c r="BR33"/>
  <c r="BU33"/>
  <c r="BW33" s="1"/>
  <c r="BX33"/>
  <c r="CA33"/>
  <c r="CC33" s="1"/>
  <c r="CD33"/>
  <c r="CG33"/>
  <c r="CI33" s="1"/>
  <c r="CJ33"/>
  <c r="CM33"/>
  <c r="CO33" s="1"/>
  <c r="CP33"/>
  <c r="CR33" s="1"/>
  <c r="CS33"/>
  <c r="CU33" s="1"/>
  <c r="CV33"/>
  <c r="CY33"/>
  <c r="DA33" s="1"/>
  <c r="DB33"/>
  <c r="DD33" s="1"/>
  <c r="DE33"/>
  <c r="DG33" s="1"/>
  <c r="DH33"/>
  <c r="DK33"/>
  <c r="DM33" s="1"/>
  <c r="J34"/>
  <c r="L34" s="1"/>
  <c r="M34"/>
  <c r="O34" s="1"/>
  <c r="P34"/>
  <c r="S34"/>
  <c r="U34" s="1"/>
  <c r="V34"/>
  <c r="X34" s="1"/>
  <c r="Y34"/>
  <c r="AB34"/>
  <c r="AC34" s="1"/>
  <c r="AE34"/>
  <c r="AG34" s="1"/>
  <c r="AH34"/>
  <c r="AJ34" s="1"/>
  <c r="AK34"/>
  <c r="AN34"/>
  <c r="AQ34"/>
  <c r="AS34" s="1"/>
  <c r="AT34"/>
  <c r="AV34" s="1"/>
  <c r="AW34"/>
  <c r="AX34" s="1"/>
  <c r="AY34"/>
  <c r="AZ34"/>
  <c r="BC34"/>
  <c r="BE34" s="1"/>
  <c r="BF34"/>
  <c r="BI34"/>
  <c r="BK34"/>
  <c r="BL34"/>
  <c r="BM34" s="1"/>
  <c r="BO34"/>
  <c r="BQ34" s="1"/>
  <c r="BR34"/>
  <c r="BU34"/>
  <c r="BW34" s="1"/>
  <c r="BX34"/>
  <c r="CA34"/>
  <c r="CC34" s="1"/>
  <c r="CD34"/>
  <c r="CF34" s="1"/>
  <c r="CG34"/>
  <c r="CI34" s="1"/>
  <c r="CJ34"/>
  <c r="CK34" s="1"/>
  <c r="CM34"/>
  <c r="CO34" s="1"/>
  <c r="CP34"/>
  <c r="CR34" s="1"/>
  <c r="CS34"/>
  <c r="CU34" s="1"/>
  <c r="CV34"/>
  <c r="CY34"/>
  <c r="DA34" s="1"/>
  <c r="DB34"/>
  <c r="DC34"/>
  <c r="DD34"/>
  <c r="DE34"/>
  <c r="DG34" s="1"/>
  <c r="DH34"/>
  <c r="DK34"/>
  <c r="DM34" s="1"/>
  <c r="J35"/>
  <c r="L35" s="1"/>
  <c r="M35"/>
  <c r="O35" s="1"/>
  <c r="P35"/>
  <c r="S35"/>
  <c r="U35" s="1"/>
  <c r="V35"/>
  <c r="X35" s="1"/>
  <c r="Y35"/>
  <c r="AB35"/>
  <c r="AC35" s="1"/>
  <c r="AE35"/>
  <c r="AG35" s="1"/>
  <c r="AH35"/>
  <c r="AJ35" s="1"/>
  <c r="AK35"/>
  <c r="AM35" s="1"/>
  <c r="AN35"/>
  <c r="AP35" s="1"/>
  <c r="AQ35"/>
  <c r="AS35" s="1"/>
  <c r="AT35"/>
  <c r="AV35" s="1"/>
  <c r="AW35"/>
  <c r="AZ35"/>
  <c r="BB35" s="1"/>
  <c r="BC35"/>
  <c r="BE35" s="1"/>
  <c r="BF35"/>
  <c r="BH35" s="1"/>
  <c r="BI35"/>
  <c r="BK35" s="1"/>
  <c r="BL35"/>
  <c r="BN35" s="1"/>
  <c r="BO35"/>
  <c r="BQ35" s="1"/>
  <c r="BR35"/>
  <c r="BT35" s="1"/>
  <c r="BU35"/>
  <c r="BX35"/>
  <c r="BZ35" s="1"/>
  <c r="CA35"/>
  <c r="CC35" s="1"/>
  <c r="CD35"/>
  <c r="CG35"/>
  <c r="CI35" s="1"/>
  <c r="CJ35"/>
  <c r="CL35" s="1"/>
  <c r="CM35"/>
  <c r="CO35" s="1"/>
  <c r="CP35"/>
  <c r="CR35" s="1"/>
  <c r="CS35"/>
  <c r="CT35" s="1"/>
  <c r="CV35"/>
  <c r="CY35"/>
  <c r="DA35" s="1"/>
  <c r="DB35"/>
  <c r="DD35"/>
  <c r="DE35"/>
  <c r="DG35" s="1"/>
  <c r="DH35"/>
  <c r="DJ35" s="1"/>
  <c r="DK35"/>
  <c r="DM35" s="1"/>
  <c r="J36"/>
  <c r="L36" s="1"/>
  <c r="M36"/>
  <c r="P36"/>
  <c r="S36"/>
  <c r="U36" s="1"/>
  <c r="V36"/>
  <c r="X36" s="1"/>
  <c r="Y36"/>
  <c r="AA36" s="1"/>
  <c r="AB36"/>
  <c r="AD36" s="1"/>
  <c r="AE36"/>
  <c r="AG36" s="1"/>
  <c r="AH36"/>
  <c r="AJ36" s="1"/>
  <c r="AK36"/>
  <c r="AN36"/>
  <c r="AP36" s="1"/>
  <c r="AQ36"/>
  <c r="AT36"/>
  <c r="AV36" s="1"/>
  <c r="AW36"/>
  <c r="AY36" s="1"/>
  <c r="AZ36"/>
  <c r="BB36" s="1"/>
  <c r="BC36"/>
  <c r="BE36" s="1"/>
  <c r="BF36"/>
  <c r="BH36" s="1"/>
  <c r="BI36"/>
  <c r="BL36"/>
  <c r="BO36"/>
  <c r="BR36"/>
  <c r="BU36"/>
  <c r="BW36" s="1"/>
  <c r="BX36"/>
  <c r="BZ36" s="1"/>
  <c r="CA36"/>
  <c r="CC36" s="1"/>
  <c r="CD36"/>
  <c r="CF36" s="1"/>
  <c r="CG36"/>
  <c r="CJ36"/>
  <c r="CL36" s="1"/>
  <c r="CM36"/>
  <c r="CP36"/>
  <c r="CS36"/>
  <c r="CU36" s="1"/>
  <c r="CV36"/>
  <c r="CX36" s="1"/>
  <c r="CY36"/>
  <c r="DA36" s="1"/>
  <c r="DB36"/>
  <c r="DD36" s="1"/>
  <c r="DE36"/>
  <c r="DG36"/>
  <c r="DH36"/>
  <c r="DJ36" s="1"/>
  <c r="DK36"/>
  <c r="J37"/>
  <c r="L37" s="1"/>
  <c r="M37"/>
  <c r="O37" s="1"/>
  <c r="P37"/>
  <c r="S37"/>
  <c r="U37"/>
  <c r="V37"/>
  <c r="Y37"/>
  <c r="AB37"/>
  <c r="AD37" s="1"/>
  <c r="AE37"/>
  <c r="AG37" s="1"/>
  <c r="AH37"/>
  <c r="AJ37" s="1"/>
  <c r="AK37"/>
  <c r="AM37" s="1"/>
  <c r="AN37"/>
  <c r="AQ37"/>
  <c r="AS37" s="1"/>
  <c r="AT37"/>
  <c r="AV37" s="1"/>
  <c r="AW37"/>
  <c r="AY37" s="1"/>
  <c r="AZ37"/>
  <c r="BB37" s="1"/>
  <c r="BC37"/>
  <c r="BE37" s="1"/>
  <c r="BF37"/>
  <c r="BH37" s="1"/>
  <c r="BI37"/>
  <c r="BK37" s="1"/>
  <c r="BL37"/>
  <c r="BN37"/>
  <c r="BO37"/>
  <c r="BQ37" s="1"/>
  <c r="BR37"/>
  <c r="BT37" s="1"/>
  <c r="BU37"/>
  <c r="BW37" s="1"/>
  <c r="BX37"/>
  <c r="BZ37" s="1"/>
  <c r="CA37"/>
  <c r="CC37" s="1"/>
  <c r="CD37"/>
  <c r="CF37" s="1"/>
  <c r="CG37"/>
  <c r="CI37" s="1"/>
  <c r="CJ37"/>
  <c r="CM37"/>
  <c r="CO37" s="1"/>
  <c r="CP37"/>
  <c r="CS37"/>
  <c r="CU37" s="1"/>
  <c r="CV37"/>
  <c r="CX37" s="1"/>
  <c r="CY37"/>
  <c r="DA37" s="1"/>
  <c r="DB37"/>
  <c r="DD37" s="1"/>
  <c r="DE37"/>
  <c r="DG37" s="1"/>
  <c r="DH37"/>
  <c r="DJ37" s="1"/>
  <c r="DK37"/>
  <c r="DM37" s="1"/>
  <c r="J38"/>
  <c r="M38"/>
  <c r="O38" s="1"/>
  <c r="P38"/>
  <c r="R38" s="1"/>
  <c r="S38"/>
  <c r="U38" s="1"/>
  <c r="V38"/>
  <c r="X38" s="1"/>
  <c r="Y38"/>
  <c r="AA38" s="1"/>
  <c r="AB38"/>
  <c r="AE38"/>
  <c r="AG38"/>
  <c r="AH38"/>
  <c r="AK38"/>
  <c r="AL38" s="1"/>
  <c r="AN38"/>
  <c r="AP38" s="1"/>
  <c r="AQ38"/>
  <c r="AS38" s="1"/>
  <c r="AT38"/>
  <c r="AV38" s="1"/>
  <c r="AW38"/>
  <c r="AY38" s="1"/>
  <c r="AZ38"/>
  <c r="BC38"/>
  <c r="BE38" s="1"/>
  <c r="BF38"/>
  <c r="BI38"/>
  <c r="BK38" s="1"/>
  <c r="BL38"/>
  <c r="BN38" s="1"/>
  <c r="BO38"/>
  <c r="BQ38" s="1"/>
  <c r="BR38"/>
  <c r="BT38" s="1"/>
  <c r="BU38"/>
  <c r="BW38" s="1"/>
  <c r="BX38"/>
  <c r="BZ38"/>
  <c r="CA38"/>
  <c r="CC38" s="1"/>
  <c r="CD38"/>
  <c r="CE38" s="1"/>
  <c r="CG38"/>
  <c r="CI38" s="1"/>
  <c r="CJ38"/>
  <c r="CL38" s="1"/>
  <c r="CM38"/>
  <c r="CO38" s="1"/>
  <c r="CP38"/>
  <c r="CR38" s="1"/>
  <c r="CS38"/>
  <c r="CU38" s="1"/>
  <c r="CV38"/>
  <c r="CY38"/>
  <c r="DB38"/>
  <c r="DC38" s="1"/>
  <c r="DE38"/>
  <c r="DG38" s="1"/>
  <c r="DH38"/>
  <c r="DJ38" s="1"/>
  <c r="DK38"/>
  <c r="DM38" s="1"/>
  <c r="J39"/>
  <c r="L39" s="1"/>
  <c r="M39"/>
  <c r="O39" s="1"/>
  <c r="P39"/>
  <c r="S39"/>
  <c r="U39" s="1"/>
  <c r="V39"/>
  <c r="X39"/>
  <c r="Y39"/>
  <c r="AA39"/>
  <c r="AB39"/>
  <c r="AD39" s="1"/>
  <c r="AE39"/>
  <c r="AG39" s="1"/>
  <c r="AH39"/>
  <c r="AJ39" s="1"/>
  <c r="AK39"/>
  <c r="AM39" s="1"/>
  <c r="AN39"/>
  <c r="AO39" s="1"/>
  <c r="AQ39"/>
  <c r="AS39" s="1"/>
  <c r="AT39"/>
  <c r="AW39"/>
  <c r="AZ39"/>
  <c r="BB39" s="1"/>
  <c r="BC39"/>
  <c r="BE39" s="1"/>
  <c r="BF39"/>
  <c r="BH39" s="1"/>
  <c r="BI39"/>
  <c r="BK39" s="1"/>
  <c r="BL39"/>
  <c r="BM39" s="1"/>
  <c r="BO39"/>
  <c r="BR39"/>
  <c r="BU39"/>
  <c r="BW39" s="1"/>
  <c r="BX39"/>
  <c r="BZ39" s="1"/>
  <c r="CA39"/>
  <c r="CC39" s="1"/>
  <c r="CD39"/>
  <c r="CF39" s="1"/>
  <c r="CG39"/>
  <c r="CI39" s="1"/>
  <c r="CJ39"/>
  <c r="CK39" s="1"/>
  <c r="CL39"/>
  <c r="CM39"/>
  <c r="CO39" s="1"/>
  <c r="CP39"/>
  <c r="CR39"/>
  <c r="CS39"/>
  <c r="CV39"/>
  <c r="CX39" s="1"/>
  <c r="CY39"/>
  <c r="DA39" s="1"/>
  <c r="DB39"/>
  <c r="DD39" s="1"/>
  <c r="DE39"/>
  <c r="DG39" s="1"/>
  <c r="DH39"/>
  <c r="DK39"/>
  <c r="DM39"/>
  <c r="H40"/>
  <c r="AQ40"/>
  <c r="AS40" s="1"/>
  <c r="AT40"/>
  <c r="AV40" s="1"/>
  <c r="AW40"/>
  <c r="AY40" s="1"/>
  <c r="AZ40"/>
  <c r="BC40"/>
  <c r="BD40" s="1"/>
  <c r="BF40"/>
  <c r="BI40"/>
  <c r="BK40" s="1"/>
  <c r="BL40"/>
  <c r="BN40" s="1"/>
  <c r="BO40"/>
  <c r="BQ40" s="1"/>
  <c r="BR40"/>
  <c r="BT40" s="1"/>
  <c r="BU40"/>
  <c r="BW40" s="1"/>
  <c r="BX40"/>
  <c r="BZ40" s="1"/>
  <c r="CA40"/>
  <c r="CB40" s="1"/>
  <c r="CC40"/>
  <c r="CD40"/>
  <c r="CF40" s="1"/>
  <c r="CG40"/>
  <c r="CI40"/>
  <c r="CJ40"/>
  <c r="CL40" s="1"/>
  <c r="CM40"/>
  <c r="CO40" s="1"/>
  <c r="CP40"/>
  <c r="CR40" s="1"/>
  <c r="CS40"/>
  <c r="CU40" s="1"/>
  <c r="CV40"/>
  <c r="CX40" s="1"/>
  <c r="CY40"/>
  <c r="DA40"/>
  <c r="DB40"/>
  <c r="DC40" s="1"/>
  <c r="DE40"/>
  <c r="DG40" s="1"/>
  <c r="DH40"/>
  <c r="DJ40" s="1"/>
  <c r="DK40"/>
  <c r="DM40" s="1"/>
  <c r="H41"/>
  <c r="AQ41"/>
  <c r="AS41" s="1"/>
  <c r="AT41"/>
  <c r="AV41"/>
  <c r="AW41"/>
  <c r="AY41" s="1"/>
  <c r="AZ41"/>
  <c r="BB41" s="1"/>
  <c r="BC41"/>
  <c r="BE41" s="1"/>
  <c r="BF41"/>
  <c r="BH41" s="1"/>
  <c r="BI41"/>
  <c r="BK41" s="1"/>
  <c r="BL41"/>
  <c r="BO41"/>
  <c r="BQ41" s="1"/>
  <c r="BR41"/>
  <c r="BU41"/>
  <c r="BW41" s="1"/>
  <c r="BX41"/>
  <c r="BZ41" s="1"/>
  <c r="CA41"/>
  <c r="CC41" s="1"/>
  <c r="CD41"/>
  <c r="CF41" s="1"/>
  <c r="CG41"/>
  <c r="CI41" s="1"/>
  <c r="CJ41"/>
  <c r="CM41"/>
  <c r="CO41" s="1"/>
  <c r="CP41"/>
  <c r="CS41"/>
  <c r="CU41" s="1"/>
  <c r="CV41"/>
  <c r="CX41" s="1"/>
  <c r="CY41"/>
  <c r="DA41" s="1"/>
  <c r="DB41"/>
  <c r="DD41" s="1"/>
  <c r="DE41"/>
  <c r="DG41" s="1"/>
  <c r="DH41"/>
  <c r="DI41" s="1"/>
  <c r="DK41"/>
  <c r="DM41" s="1"/>
  <c r="J42"/>
  <c r="K42" s="1"/>
  <c r="M42"/>
  <c r="N42" s="1"/>
  <c r="P42"/>
  <c r="R42" s="1"/>
  <c r="S42"/>
  <c r="U42" s="1"/>
  <c r="V42"/>
  <c r="X42" s="1"/>
  <c r="Y42"/>
  <c r="AA42" s="1"/>
  <c r="AB42"/>
  <c r="AC42" s="1"/>
  <c r="AE42"/>
  <c r="AG42" s="1"/>
  <c r="AH42"/>
  <c r="AI42" s="1"/>
  <c r="AJ42"/>
  <c r="AK42"/>
  <c r="AL42" s="1"/>
  <c r="AN42"/>
  <c r="AP42" s="1"/>
  <c r="AQ42"/>
  <c r="AS42" s="1"/>
  <c r="AT42"/>
  <c r="AV42" s="1"/>
  <c r="AW42"/>
  <c r="AY42" s="1"/>
  <c r="AZ42"/>
  <c r="BA42" s="1"/>
  <c r="BC42"/>
  <c r="BD42" s="1"/>
  <c r="BF42"/>
  <c r="BG42" s="1"/>
  <c r="BI42"/>
  <c r="BK42" s="1"/>
  <c r="BL42"/>
  <c r="BN42" s="1"/>
  <c r="BO42"/>
  <c r="BQ42" s="1"/>
  <c r="BR42"/>
  <c r="BT42" s="1"/>
  <c r="BU42"/>
  <c r="BW42" s="1"/>
  <c r="BX42"/>
  <c r="BY42" s="1"/>
  <c r="CA42"/>
  <c r="CC42" s="1"/>
  <c r="CD42"/>
  <c r="CE42" s="1"/>
  <c r="CF42"/>
  <c r="CG42"/>
  <c r="CI42" s="1"/>
  <c r="CJ42"/>
  <c r="CL42" s="1"/>
  <c r="CM42"/>
  <c r="CO42" s="1"/>
  <c r="CP42"/>
  <c r="CR42" s="1"/>
  <c r="CS42"/>
  <c r="CU42" s="1"/>
  <c r="CV42"/>
  <c r="CW42" s="1"/>
  <c r="CY42"/>
  <c r="CZ42" s="1"/>
  <c r="DB42"/>
  <c r="DC42" s="1"/>
  <c r="DE42"/>
  <c r="DF42" s="1"/>
  <c r="DH42"/>
  <c r="DJ42" s="1"/>
  <c r="DK42"/>
  <c r="DM42" s="1"/>
  <c r="DL42"/>
  <c r="J43"/>
  <c r="L43" s="1"/>
  <c r="M43"/>
  <c r="O43" s="1"/>
  <c r="P43"/>
  <c r="Q43" s="1"/>
  <c r="S43"/>
  <c r="T43" s="1"/>
  <c r="V43"/>
  <c r="W43" s="1"/>
  <c r="Y43"/>
  <c r="Z43" s="1"/>
  <c r="AB43"/>
  <c r="AD43" s="1"/>
  <c r="AE43"/>
  <c r="AG43" s="1"/>
  <c r="AH43"/>
  <c r="AJ43" s="1"/>
  <c r="AK43"/>
  <c r="AM43" s="1"/>
  <c r="AN43"/>
  <c r="AO43" s="1"/>
  <c r="AQ43"/>
  <c r="AS43" s="1"/>
  <c r="AT43"/>
  <c r="AU43" s="1"/>
  <c r="AW43"/>
  <c r="AY43" s="1"/>
  <c r="AX43"/>
  <c r="AZ43"/>
  <c r="BB43" s="1"/>
  <c r="BC43"/>
  <c r="BE43" s="1"/>
  <c r="BF43"/>
  <c r="BH43" s="1"/>
  <c r="BI43"/>
  <c r="BK43" s="1"/>
  <c r="BL43"/>
  <c r="BM43" s="1"/>
  <c r="BO43"/>
  <c r="BQ43" s="1"/>
  <c r="BP43"/>
  <c r="BR43"/>
  <c r="BS43" s="1"/>
  <c r="BU43"/>
  <c r="BW43" s="1"/>
  <c r="BX43"/>
  <c r="BZ43" s="1"/>
  <c r="CA43"/>
  <c r="CC43" s="1"/>
  <c r="CD43"/>
  <c r="CF43" s="1"/>
  <c r="CG43"/>
  <c r="CI43" s="1"/>
  <c r="CJ43"/>
  <c r="CK43" s="1"/>
  <c r="CM43"/>
  <c r="CN43" s="1"/>
  <c r="CP43"/>
  <c r="CQ43" s="1"/>
  <c r="CS43"/>
  <c r="CT43" s="1"/>
  <c r="CV43"/>
  <c r="CX43" s="1"/>
  <c r="CY43"/>
  <c r="DA43" s="1"/>
  <c r="DB43"/>
  <c r="DD43" s="1"/>
  <c r="DE43"/>
  <c r="DG43" s="1"/>
  <c r="DH43"/>
  <c r="DI43" s="1"/>
  <c r="DK43"/>
  <c r="DL43" s="1"/>
  <c r="J44"/>
  <c r="K44" s="1"/>
  <c r="M44"/>
  <c r="N44" s="1"/>
  <c r="P44"/>
  <c r="R44" s="1"/>
  <c r="S44"/>
  <c r="U44" s="1"/>
  <c r="V44"/>
  <c r="X44" s="1"/>
  <c r="Y44"/>
  <c r="AA44" s="1"/>
  <c r="AB44"/>
  <c r="AC44" s="1"/>
  <c r="AE44"/>
  <c r="AF44" s="1"/>
  <c r="AH44"/>
  <c r="AI44" s="1"/>
  <c r="AK44"/>
  <c r="AL44" s="1"/>
  <c r="AN44"/>
  <c r="AP44" s="1"/>
  <c r="AQ44"/>
  <c r="AS44" s="1"/>
  <c r="AT44"/>
  <c r="AV44" s="1"/>
  <c r="AW44"/>
  <c r="AY44" s="1"/>
  <c r="AZ44"/>
  <c r="BA44" s="1"/>
  <c r="BC44"/>
  <c r="BE44" s="1"/>
  <c r="BF44"/>
  <c r="BG44" s="1"/>
  <c r="BI44"/>
  <c r="BK44" s="1"/>
  <c r="BL44"/>
  <c r="BN44" s="1"/>
  <c r="BO44"/>
  <c r="BQ44" s="1"/>
  <c r="BR44"/>
  <c r="BT44" s="1"/>
  <c r="BU44"/>
  <c r="BW44" s="1"/>
  <c r="BX44"/>
  <c r="BY44" s="1"/>
  <c r="CA44"/>
  <c r="CC44" s="1"/>
  <c r="CD44"/>
  <c r="CE44" s="1"/>
  <c r="CF44"/>
  <c r="CG44"/>
  <c r="CH44" s="1"/>
  <c r="CJ44"/>
  <c r="CL44" s="1"/>
  <c r="CM44"/>
  <c r="CO44" s="1"/>
  <c r="CP44"/>
  <c r="CR44" s="1"/>
  <c r="CS44"/>
  <c r="CU44" s="1"/>
  <c r="CV44"/>
  <c r="CW44" s="1"/>
  <c r="CY44"/>
  <c r="CZ44" s="1"/>
  <c r="DB44"/>
  <c r="DC44" s="1"/>
  <c r="DE44"/>
  <c r="DG44" s="1"/>
  <c r="DH44"/>
  <c r="DJ44" s="1"/>
  <c r="DK44"/>
  <c r="DM44" s="1"/>
  <c r="J45"/>
  <c r="L45" s="1"/>
  <c r="M45"/>
  <c r="O45" s="1"/>
  <c r="P45"/>
  <c r="Q45" s="1"/>
  <c r="S45"/>
  <c r="U45" s="1"/>
  <c r="V45"/>
  <c r="W45" s="1"/>
  <c r="X45"/>
  <c r="Y45"/>
  <c r="AA45" s="1"/>
  <c r="AB45"/>
  <c r="AD45" s="1"/>
  <c r="AE45"/>
  <c r="AG45" s="1"/>
  <c r="AH45"/>
  <c r="AJ45" s="1"/>
  <c r="AK45"/>
  <c r="AM45" s="1"/>
  <c r="AN45"/>
  <c r="AO45" s="1"/>
  <c r="AQ45"/>
  <c r="AR45" s="1"/>
  <c r="AT45"/>
  <c r="AU45" s="1"/>
  <c r="AW45"/>
  <c r="AX45" s="1"/>
  <c r="AZ45"/>
  <c r="BB45" s="1"/>
  <c r="BC45"/>
  <c r="BE45" s="1"/>
  <c r="BD45"/>
  <c r="BF45"/>
  <c r="BH45" s="1"/>
  <c r="BI45"/>
  <c r="BK45" s="1"/>
  <c r="BL45"/>
  <c r="BM45" s="1"/>
  <c r="BO45"/>
  <c r="BQ45" s="1"/>
  <c r="BR45"/>
  <c r="BS45" s="1"/>
  <c r="BU45"/>
  <c r="BW45" s="1"/>
  <c r="BV45"/>
  <c r="BX45"/>
  <c r="BZ45" s="1"/>
  <c r="CA45"/>
  <c r="CC45" s="1"/>
  <c r="CD45"/>
  <c r="CF45" s="1"/>
  <c r="CG45"/>
  <c r="CI45" s="1"/>
  <c r="CJ45"/>
  <c r="CK45" s="1"/>
  <c r="CM45"/>
  <c r="CN45" s="1"/>
  <c r="CO45"/>
  <c r="CP45"/>
  <c r="CQ45" s="1"/>
  <c r="CR45"/>
  <c r="CS45"/>
  <c r="CU45" s="1"/>
  <c r="CV45"/>
  <c r="CX45" s="1"/>
  <c r="CY45"/>
  <c r="DA45" s="1"/>
  <c r="DB45"/>
  <c r="DD45" s="1"/>
  <c r="DE45"/>
  <c r="DG45" s="1"/>
  <c r="DH45"/>
  <c r="DI45" s="1"/>
  <c r="DK45"/>
  <c r="DL45" s="1"/>
  <c r="H46"/>
  <c r="AQ46"/>
  <c r="AS46" s="1"/>
  <c r="AT46"/>
  <c r="AV46" s="1"/>
  <c r="AW46"/>
  <c r="AY46" s="1"/>
  <c r="AZ46"/>
  <c r="BC46"/>
  <c r="BE46" s="1"/>
  <c r="BF46"/>
  <c r="BI46"/>
  <c r="BK46" s="1"/>
  <c r="BL46"/>
  <c r="BN46" s="1"/>
  <c r="BO46"/>
  <c r="BQ46" s="1"/>
  <c r="BR46"/>
  <c r="BT46" s="1"/>
  <c r="BU46"/>
  <c r="BW46" s="1"/>
  <c r="BX46"/>
  <c r="BZ46" s="1"/>
  <c r="CA46"/>
  <c r="CC46" s="1"/>
  <c r="CD46"/>
  <c r="CF46" s="1"/>
  <c r="CG46"/>
  <c r="CI46" s="1"/>
  <c r="CJ46"/>
  <c r="CL46" s="1"/>
  <c r="CM46"/>
  <c r="CO46" s="1"/>
  <c r="CP46"/>
  <c r="CR46" s="1"/>
  <c r="CS46"/>
  <c r="CU46" s="1"/>
  <c r="CV46"/>
  <c r="CY46"/>
  <c r="DB46"/>
  <c r="DE46"/>
  <c r="DF46" s="1"/>
  <c r="DH46"/>
  <c r="DJ46" s="1"/>
  <c r="DK46"/>
  <c r="DM46" s="1"/>
  <c r="J47"/>
  <c r="L47" s="1"/>
  <c r="M47"/>
  <c r="O47" s="1"/>
  <c r="P47"/>
  <c r="Q47" s="1"/>
  <c r="S47"/>
  <c r="T47" s="1"/>
  <c r="V47"/>
  <c r="W47" s="1"/>
  <c r="Y47"/>
  <c r="Z47" s="1"/>
  <c r="AB47"/>
  <c r="AD47" s="1"/>
  <c r="AE47"/>
  <c r="AG47" s="1"/>
  <c r="AF47"/>
  <c r="AH47"/>
  <c r="AJ47" s="1"/>
  <c r="AK47"/>
  <c r="AM47" s="1"/>
  <c r="AN47"/>
  <c r="AO47" s="1"/>
  <c r="AQ47"/>
  <c r="AS47" s="1"/>
  <c r="AT47"/>
  <c r="AU47" s="1"/>
  <c r="AW47"/>
  <c r="AX47" s="1"/>
  <c r="AY47"/>
  <c r="AZ47"/>
  <c r="BB47" s="1"/>
  <c r="BC47"/>
  <c r="BE47" s="1"/>
  <c r="BF47"/>
  <c r="BH47" s="1"/>
  <c r="BI47"/>
  <c r="BK47" s="1"/>
  <c r="BL47"/>
  <c r="BM47" s="1"/>
  <c r="BO47"/>
  <c r="BQ47" s="1"/>
  <c r="BR47"/>
  <c r="BS47" s="1"/>
  <c r="BU47"/>
  <c r="BV47" s="1"/>
  <c r="BX47"/>
  <c r="BZ47" s="1"/>
  <c r="CA47"/>
  <c r="CC47" s="1"/>
  <c r="CD47"/>
  <c r="CF47" s="1"/>
  <c r="CG47"/>
  <c r="CI47" s="1"/>
  <c r="CJ47"/>
  <c r="CK47" s="1"/>
  <c r="CM47"/>
  <c r="CN47" s="1"/>
  <c r="CP47"/>
  <c r="CQ47" s="1"/>
  <c r="CS47"/>
  <c r="CU47" s="1"/>
  <c r="CV47"/>
  <c r="CX47" s="1"/>
  <c r="CY47"/>
  <c r="DA47" s="1"/>
  <c r="DB47"/>
  <c r="DD47" s="1"/>
  <c r="DE47"/>
  <c r="DG47" s="1"/>
  <c r="DH47"/>
  <c r="DI47" s="1"/>
  <c r="DK47"/>
  <c r="DL47" s="1"/>
  <c r="J49"/>
  <c r="K49" s="1"/>
  <c r="M49"/>
  <c r="O49" s="1"/>
  <c r="P49"/>
  <c r="R49" s="1"/>
  <c r="S49"/>
  <c r="U49" s="1"/>
  <c r="V49"/>
  <c r="X49" s="1"/>
  <c r="Y49"/>
  <c r="AA49" s="1"/>
  <c r="AB49"/>
  <c r="AC49" s="1"/>
  <c r="AE49"/>
  <c r="AG49" s="1"/>
  <c r="AH49"/>
  <c r="AI49" s="1"/>
  <c r="AK49"/>
  <c r="AM49" s="1"/>
  <c r="AN49"/>
  <c r="AP49" s="1"/>
  <c r="AQ49"/>
  <c r="AS49" s="1"/>
  <c r="D10" i="17" s="1"/>
  <c r="AT49" i="16"/>
  <c r="AV49" s="1"/>
  <c r="F10" i="17" s="1"/>
  <c r="AW49" i="16"/>
  <c r="AY49" s="1"/>
  <c r="H10" i="17" s="1"/>
  <c r="AZ49" i="16"/>
  <c r="BA49" s="1"/>
  <c r="I10" i="17" s="1"/>
  <c r="BB49" i="16"/>
  <c r="J10" i="17" s="1"/>
  <c r="BC49" i="16"/>
  <c r="BD49" s="1"/>
  <c r="K10" i="17" s="1"/>
  <c r="BF49" i="16"/>
  <c r="BG49" s="1"/>
  <c r="M10" i="17" s="1"/>
  <c r="BI49" i="16"/>
  <c r="BJ49" s="1"/>
  <c r="O10" i="17" s="1"/>
  <c r="BL49" i="16"/>
  <c r="BN49" s="1"/>
  <c r="R10" i="17" s="1"/>
  <c r="BO49" i="16"/>
  <c r="BQ49" s="1"/>
  <c r="T10" i="17" s="1"/>
  <c r="BR49" i="16"/>
  <c r="BT49" s="1"/>
  <c r="V10" i="17" s="1"/>
  <c r="BU49" i="16"/>
  <c r="BW49" s="1"/>
  <c r="X10" i="17" s="1"/>
  <c r="BX49" i="16"/>
  <c r="BY49" s="1"/>
  <c r="Y10" i="17" s="1"/>
  <c r="CA49" i="16"/>
  <c r="CB49" s="1"/>
  <c r="AA10" i="17" s="1"/>
  <c r="CD49" i="16"/>
  <c r="CE49" s="1"/>
  <c r="AC10" i="17" s="1"/>
  <c r="CG49" i="16"/>
  <c r="CH49" s="1"/>
  <c r="AE10" i="17" s="1"/>
  <c r="CJ49" i="16"/>
  <c r="CL49" s="1"/>
  <c r="AH10" i="17" s="1"/>
  <c r="CM49" i="16"/>
  <c r="CO49" s="1"/>
  <c r="AJ10" i="17" s="1"/>
  <c r="CP49" i="16"/>
  <c r="CR49" s="1"/>
  <c r="AL10" i="17" s="1"/>
  <c r="CS49" i="16"/>
  <c r="CU49" s="1"/>
  <c r="AN10" i="17" s="1"/>
  <c r="CV49" i="16"/>
  <c r="CW49" s="1"/>
  <c r="AO10" i="17" s="1"/>
  <c r="CY49" i="16"/>
  <c r="DA49" s="1"/>
  <c r="AR10" i="17" s="1"/>
  <c r="DB49" i="16"/>
  <c r="DC49" s="1"/>
  <c r="AS10" i="17" s="1"/>
  <c r="DE49" i="16"/>
  <c r="DG49" s="1"/>
  <c r="AV10" i="17" s="1"/>
  <c r="DH49" i="16"/>
  <c r="DJ49" s="1"/>
  <c r="AX10" i="17" s="1"/>
  <c r="DK49" i="16"/>
  <c r="DM49" s="1"/>
  <c r="AZ10" i="17" s="1"/>
  <c r="J51" i="16"/>
  <c r="L51" s="1"/>
  <c r="M51"/>
  <c r="O51" s="1"/>
  <c r="P51"/>
  <c r="Q51" s="1"/>
  <c r="S51"/>
  <c r="T51" s="1"/>
  <c r="U51"/>
  <c r="V51"/>
  <c r="W51" s="1"/>
  <c r="Y51"/>
  <c r="AA51" s="1"/>
  <c r="AB51"/>
  <c r="AD51" s="1"/>
  <c r="AE51"/>
  <c r="AG51" s="1"/>
  <c r="AH51"/>
  <c r="AJ51" s="1"/>
  <c r="AK51"/>
  <c r="AM51" s="1"/>
  <c r="AN51"/>
  <c r="AO51" s="1"/>
  <c r="AQ51"/>
  <c r="AR51" s="1"/>
  <c r="C11" i="17" s="1"/>
  <c r="AS51" i="16"/>
  <c r="D11" i="17" s="1"/>
  <c r="AT51" i="16"/>
  <c r="AU51" s="1"/>
  <c r="E11" i="17" s="1"/>
  <c r="AW51" i="16"/>
  <c r="AY51" s="1"/>
  <c r="H11" i="17" s="1"/>
  <c r="AZ51" i="16"/>
  <c r="BB51" s="1"/>
  <c r="J11" i="17" s="1"/>
  <c r="BC51" i="16"/>
  <c r="BE51" s="1"/>
  <c r="L11" i="17" s="1"/>
  <c r="BF51" i="16"/>
  <c r="BH51" s="1"/>
  <c r="N11" i="17" s="1"/>
  <c r="BI51" i="16"/>
  <c r="BK51" s="1"/>
  <c r="P11" i="17" s="1"/>
  <c r="BL51" i="16"/>
  <c r="BM51" s="1"/>
  <c r="Q11" i="17" s="1"/>
  <c r="BO51" i="16"/>
  <c r="BQ51" s="1"/>
  <c r="T11" i="17" s="1"/>
  <c r="BR51" i="16"/>
  <c r="BS51" s="1"/>
  <c r="U11" i="17" s="1"/>
  <c r="BU51" i="16"/>
  <c r="BW51" s="1"/>
  <c r="X11" i="17" s="1"/>
  <c r="BX51" i="16"/>
  <c r="BZ51" s="1"/>
  <c r="Z11" i="17" s="1"/>
  <c r="CA51" i="16"/>
  <c r="CC51" s="1"/>
  <c r="AB11" i="17" s="1"/>
  <c r="CB51" i="16"/>
  <c r="AA11" i="17" s="1"/>
  <c r="CD51" i="16"/>
  <c r="CF51" s="1"/>
  <c r="AD11" i="17" s="1"/>
  <c r="CG51" i="16"/>
  <c r="CI51" s="1"/>
  <c r="AF11" i="17" s="1"/>
  <c r="CJ51" i="16"/>
  <c r="CK51" s="1"/>
  <c r="AG11" i="17" s="1"/>
  <c r="CM51" i="16"/>
  <c r="CO51" s="1"/>
  <c r="AJ11" i="17" s="1"/>
  <c r="CP51" i="16"/>
  <c r="CQ51" s="1"/>
  <c r="AK11" i="17" s="1"/>
  <c r="CS51" i="16"/>
  <c r="CU51" s="1"/>
  <c r="AN11" i="17" s="1"/>
  <c r="CV51" i="16"/>
  <c r="CX51" s="1"/>
  <c r="AP11" i="17" s="1"/>
  <c r="CY51" i="16"/>
  <c r="DA51" s="1"/>
  <c r="AR11" i="17" s="1"/>
  <c r="DB51" i="16"/>
  <c r="DD51" s="1"/>
  <c r="AT11" i="17" s="1"/>
  <c r="DE51" i="16"/>
  <c r="DG51" s="1"/>
  <c r="AV11" i="17" s="1"/>
  <c r="DH51" i="16"/>
  <c r="DI51" s="1"/>
  <c r="AW11" i="17" s="1"/>
  <c r="DK51" i="16"/>
  <c r="DL51" s="1"/>
  <c r="AY11" i="17" s="1"/>
  <c r="CA32" i="4" l="1"/>
  <c r="BY32"/>
  <c r="CG32"/>
  <c r="BK32"/>
  <c r="X32"/>
  <c r="BU32"/>
  <c r="BW32"/>
  <c r="CK32"/>
  <c r="AJ32"/>
  <c r="AS32"/>
  <c r="AW32"/>
  <c r="CO32"/>
  <c r="AM32"/>
  <c r="BQ32"/>
  <c r="BG32"/>
  <c r="CM32"/>
  <c r="AA32"/>
  <c r="BA32"/>
  <c r="BI32"/>
  <c r="L32"/>
  <c r="BM32"/>
  <c r="CC32"/>
  <c r="BO32"/>
  <c r="CE32"/>
  <c r="R32"/>
  <c r="AD32"/>
  <c r="BE32"/>
  <c r="CI32"/>
  <c r="U32"/>
  <c r="O32"/>
  <c r="BC32"/>
  <c r="AU32"/>
  <c r="AP32"/>
  <c r="AY32"/>
  <c r="BS32"/>
  <c r="AG32"/>
  <c r="AC38" i="16"/>
  <c r="BY38"/>
  <c r="BA38"/>
  <c r="AF38"/>
  <c r="CW38"/>
  <c r="K38"/>
  <c r="CZ38"/>
  <c r="BG38"/>
  <c r="AI38"/>
  <c r="BP39"/>
  <c r="DI39"/>
  <c r="BS39"/>
  <c r="AU39"/>
  <c r="DL39"/>
  <c r="CQ39"/>
  <c r="AX39"/>
  <c r="CT39"/>
  <c r="Q39"/>
  <c r="W39"/>
  <c r="DF36"/>
  <c r="CH36"/>
  <c r="BJ36"/>
  <c r="AL36"/>
  <c r="N36"/>
  <c r="BM36"/>
  <c r="CN36"/>
  <c r="BP36"/>
  <c r="AR36"/>
  <c r="Q36"/>
  <c r="DL36"/>
  <c r="CQ36"/>
  <c r="BS36"/>
  <c r="CW35"/>
  <c r="DC35"/>
  <c r="CE35"/>
  <c r="Q35"/>
  <c r="BV35"/>
  <c r="AX35"/>
  <c r="Z35"/>
  <c r="BS34"/>
  <c r="BA34"/>
  <c r="DI34"/>
  <c r="AL34"/>
  <c r="N34"/>
  <c r="BY34"/>
  <c r="BG34"/>
  <c r="Q34"/>
  <c r="CW34"/>
  <c r="AO34"/>
  <c r="CZ34"/>
  <c r="BJ34"/>
  <c r="Z34"/>
  <c r="BA33"/>
  <c r="CW33"/>
  <c r="BY33"/>
  <c r="BS33"/>
  <c r="AC33"/>
  <c r="BJ33"/>
  <c r="Q33"/>
  <c r="CE33"/>
  <c r="BM33"/>
  <c r="AO33"/>
  <c r="DI33"/>
  <c r="CK33"/>
  <c r="CE30"/>
  <c r="K30"/>
  <c r="BJ29"/>
  <c r="AC29"/>
  <c r="CQ4"/>
  <c r="BG4"/>
  <c r="AO4"/>
  <c r="BJ4"/>
  <c r="Z4"/>
  <c r="K4"/>
  <c r="BM4"/>
  <c r="CE4"/>
  <c r="AU4"/>
  <c r="BP4"/>
  <c r="Q4"/>
  <c r="CK4"/>
  <c r="DI4"/>
  <c r="CN4"/>
  <c r="BS4"/>
  <c r="CI49"/>
  <c r="AF10" i="17" s="1"/>
  <c r="BP45" i="16"/>
  <c r="AY45"/>
  <c r="BZ44"/>
  <c r="AG44"/>
  <c r="BT43"/>
  <c r="R43"/>
  <c r="DG42"/>
  <c r="AD42"/>
  <c r="BV41"/>
  <c r="CN39"/>
  <c r="BV39"/>
  <c r="AR38"/>
  <c r="CR36"/>
  <c r="BY36"/>
  <c r="O36"/>
  <c r="AA35"/>
  <c r="R34"/>
  <c r="AA26"/>
  <c r="BV24"/>
  <c r="O21"/>
  <c r="CZ20"/>
  <c r="AL19"/>
  <c r="T19"/>
  <c r="AG18"/>
  <c r="BH17"/>
  <c r="AP11"/>
  <c r="BK10"/>
  <c r="CR4"/>
  <c r="CF4"/>
  <c r="BH4"/>
  <c r="AV47"/>
  <c r="CZ45"/>
  <c r="T39"/>
  <c r="CF38"/>
  <c r="AD38"/>
  <c r="AF37"/>
  <c r="CF35"/>
  <c r="BM35"/>
  <c r="BH34"/>
  <c r="AF30"/>
  <c r="BK26"/>
  <c r="CT25"/>
  <c r="AO19"/>
  <c r="O16"/>
  <c r="BG15"/>
  <c r="AU13"/>
  <c r="AA13"/>
  <c r="BJ11"/>
  <c r="CE9"/>
  <c r="CB8"/>
  <c r="BD8"/>
  <c r="AI6"/>
  <c r="AD49"/>
  <c r="U43"/>
  <c r="R36"/>
  <c r="AY35"/>
  <c r="BK4"/>
  <c r="AX41"/>
  <c r="T9"/>
  <c r="DF8"/>
  <c r="CH8"/>
  <c r="DL4"/>
  <c r="CW4"/>
  <c r="CT47"/>
  <c r="CZ46"/>
  <c r="BG46"/>
  <c r="AP45"/>
  <c r="BN43"/>
  <c r="CX42"/>
  <c r="CU39"/>
  <c r="BA35"/>
  <c r="AI35"/>
  <c r="CH29"/>
  <c r="BJ28"/>
  <c r="BP26"/>
  <c r="AY26"/>
  <c r="AD20"/>
  <c r="L19"/>
  <c r="BK18"/>
  <c r="W18"/>
  <c r="BM16"/>
  <c r="K15"/>
  <c r="W8"/>
  <c r="BQ7"/>
  <c r="CE6"/>
  <c r="AO6"/>
  <c r="BY4"/>
  <c r="AA4"/>
  <c r="CL51"/>
  <c r="AH11" i="17" s="1"/>
  <c r="BT51" i="16"/>
  <c r="V11" i="17" s="1"/>
  <c r="BE49" i="16"/>
  <c r="L10" i="17" s="1"/>
  <c r="U47" i="16"/>
  <c r="CN9"/>
  <c r="DC4"/>
  <c r="AR4"/>
  <c r="AC4"/>
  <c r="T4"/>
  <c r="R51"/>
  <c r="CZ49"/>
  <c r="AQ10" i="17" s="1"/>
  <c r="AR47" i="16"/>
  <c r="CN44"/>
  <c r="AF43"/>
  <c r="AR42"/>
  <c r="AY39"/>
  <c r="CB38"/>
  <c r="BJ38"/>
  <c r="BA36"/>
  <c r="AX28"/>
  <c r="CB20"/>
  <c r="K18"/>
  <c r="BY17"/>
  <c r="BW15"/>
  <c r="BS14"/>
  <c r="BZ10"/>
  <c r="BE7"/>
  <c r="CK6"/>
  <c r="BS6"/>
  <c r="L6"/>
  <c r="BP51"/>
  <c r="S11" i="17" s="1"/>
  <c r="CC49" i="16"/>
  <c r="AB10" i="17" s="1"/>
  <c r="AJ49" i="16"/>
  <c r="BT47"/>
  <c r="CN46"/>
  <c r="BD46"/>
  <c r="DM45"/>
  <c r="T45"/>
  <c r="DF44"/>
  <c r="BH44"/>
  <c r="AR44"/>
  <c r="DM43"/>
  <c r="CB43"/>
  <c r="CB42"/>
  <c r="BJ42"/>
  <c r="L42"/>
  <c r="BJ40"/>
  <c r="CN38"/>
  <c r="L38"/>
  <c r="AX37"/>
  <c r="CK36"/>
  <c r="R35"/>
  <c r="DJ34"/>
  <c r="BP34"/>
  <c r="AA34"/>
  <c r="BZ33"/>
  <c r="DF29"/>
  <c r="AR29"/>
  <c r="DJ28"/>
  <c r="AJ7" i="17"/>
  <c r="N7"/>
  <c r="AL28" i="16"/>
  <c r="DF26"/>
  <c r="R23"/>
  <c r="AY22"/>
  <c r="DL21"/>
  <c r="BV21"/>
  <c r="T21"/>
  <c r="DJ19"/>
  <c r="AP19"/>
  <c r="CE18"/>
  <c r="Q18"/>
  <c r="AC17"/>
  <c r="BS16"/>
  <c r="AJ16"/>
  <c r="AI15"/>
  <c r="BK14"/>
  <c r="BA13"/>
  <c r="X13"/>
  <c r="DF11"/>
  <c r="BP11"/>
  <c r="AY11"/>
  <c r="AM11"/>
  <c r="CH10"/>
  <c r="AF10"/>
  <c r="CT9"/>
  <c r="BM9"/>
  <c r="Z9"/>
  <c r="AU8"/>
  <c r="BJ7"/>
  <c r="BG6"/>
  <c r="CW5"/>
  <c r="DJ4"/>
  <c r="CT4"/>
  <c r="CL4"/>
  <c r="BV4"/>
  <c r="BN4"/>
  <c r="AX4"/>
  <c r="AP4"/>
  <c r="R4"/>
  <c r="AP51"/>
  <c r="X51"/>
  <c r="BP49"/>
  <c r="S10" i="17" s="1"/>
  <c r="CB46" i="16"/>
  <c r="BS41"/>
  <c r="CK37"/>
  <c r="AB8" i="17"/>
  <c r="CU31" i="16"/>
  <c r="BJ31"/>
  <c r="DJ30"/>
  <c r="AX30"/>
  <c r="G7" i="17" s="1"/>
  <c r="R30" i="16"/>
  <c r="CT29"/>
  <c r="BK29"/>
  <c r="AZ7" i="17"/>
  <c r="AL7"/>
  <c r="BV28" i="16"/>
  <c r="CT26"/>
  <c r="CH26"/>
  <c r="AV26"/>
  <c r="AF26"/>
  <c r="CX24"/>
  <c r="AX24"/>
  <c r="CT23"/>
  <c r="BK23"/>
  <c r="CH22"/>
  <c r="AF22"/>
  <c r="AM21"/>
  <c r="DL20"/>
  <c r="BZ20"/>
  <c r="BD20"/>
  <c r="AL20"/>
  <c r="BV19"/>
  <c r="R19"/>
  <c r="BS17"/>
  <c r="W16"/>
  <c r="K16"/>
  <c r="CU15"/>
  <c r="AY15"/>
  <c r="DI14"/>
  <c r="W14"/>
  <c r="CH9"/>
  <c r="CB7"/>
  <c r="BB7"/>
  <c r="K5"/>
  <c r="CR51"/>
  <c r="AL11" i="17" s="1"/>
  <c r="DM51" i="16"/>
  <c r="AZ11" i="17" s="1"/>
  <c r="BD51" i="16"/>
  <c r="K11" i="17" s="1"/>
  <c r="AL49" i="16"/>
  <c r="BW47"/>
  <c r="CL45"/>
  <c r="BJ44"/>
  <c r="CZ43"/>
  <c r="O42"/>
  <c r="CK41"/>
  <c r="BT41"/>
  <c r="DL40"/>
  <c r="BD39"/>
  <c r="AP39"/>
  <c r="DL38"/>
  <c r="N38"/>
  <c r="Q37"/>
  <c r="CO36"/>
  <c r="AO36"/>
  <c r="DL34"/>
  <c r="CL34"/>
  <c r="BT34"/>
  <c r="AX33"/>
  <c r="K33"/>
  <c r="AL30"/>
  <c r="AD29"/>
  <c r="DL28"/>
  <c r="D7" i="17"/>
  <c r="BV26" i="16"/>
  <c r="W26"/>
  <c r="AR23"/>
  <c r="Z20"/>
  <c r="DL19"/>
  <c r="AR19"/>
  <c r="DA18"/>
  <c r="BS18"/>
  <c r="AM18"/>
  <c r="BG16"/>
  <c r="BM14"/>
  <c r="BY13"/>
  <c r="AU6"/>
  <c r="AC5"/>
  <c r="CW46"/>
  <c r="AR46"/>
  <c r="CZ40"/>
  <c r="BV37"/>
  <c r="AO37"/>
  <c r="T37"/>
  <c r="F7" i="17"/>
  <c r="BV25" i="16"/>
  <c r="CH23"/>
  <c r="BJ21"/>
  <c r="BJ19"/>
  <c r="BS15"/>
  <c r="K14"/>
  <c r="BG13"/>
  <c r="DA12"/>
  <c r="CK12"/>
  <c r="BV11"/>
  <c r="DC9"/>
  <c r="AI9"/>
  <c r="Q9"/>
  <c r="N8"/>
  <c r="DI6"/>
  <c r="BK6"/>
  <c r="BA4"/>
  <c r="AR7" i="17"/>
  <c r="AB7"/>
  <c r="H7"/>
  <c r="DF4" i="16"/>
  <c r="CH4"/>
  <c r="AL4"/>
  <c r="N4"/>
  <c r="CN51"/>
  <c r="AI11" i="17" s="1"/>
  <c r="AF51" i="16"/>
  <c r="AF49"/>
  <c r="N49"/>
  <c r="CB47"/>
  <c r="BN47"/>
  <c r="DA46"/>
  <c r="Z45"/>
  <c r="BD44"/>
  <c r="T44"/>
  <c r="CO43"/>
  <c r="CH42"/>
  <c r="T42"/>
  <c r="CQ41"/>
  <c r="DJ39"/>
  <c r="AV39"/>
  <c r="DA38"/>
  <c r="DL37"/>
  <c r="CT37"/>
  <c r="W37"/>
  <c r="AS36"/>
  <c r="N35"/>
  <c r="CQ34"/>
  <c r="BZ34"/>
  <c r="AM34"/>
  <c r="BT33"/>
  <c r="CZ30"/>
  <c r="AP30"/>
  <c r="BN28"/>
  <c r="AI5"/>
  <c r="CZ51"/>
  <c r="AQ11" i="17" s="1"/>
  <c r="BN51" i="16"/>
  <c r="R11" i="17" s="1"/>
  <c r="AV51" i="16"/>
  <c r="F11" i="17" s="1"/>
  <c r="DF49" i="16"/>
  <c r="AU10" i="17" s="1"/>
  <c r="CN49" i="16"/>
  <c r="AI10" i="17" s="1"/>
  <c r="BZ49" i="16"/>
  <c r="Z10" i="17" s="1"/>
  <c r="BK49" i="16"/>
  <c r="P10" i="17" s="1"/>
  <c r="DC46" i="16"/>
  <c r="AS45"/>
  <c r="R45"/>
  <c r="CI44"/>
  <c r="AR43"/>
  <c r="AA43"/>
  <c r="DA42"/>
  <c r="BZ42"/>
  <c r="Z8" i="17" s="1"/>
  <c r="AM42" i="16"/>
  <c r="CR41"/>
  <c r="AU41"/>
  <c r="DF40"/>
  <c r="BD38"/>
  <c r="AM38"/>
  <c r="Z37"/>
  <c r="DM36"/>
  <c r="BN36"/>
  <c r="AD35"/>
  <c r="DF34"/>
  <c r="BN34"/>
  <c r="BD34"/>
  <c r="DL33"/>
  <c r="BD33"/>
  <c r="T33"/>
  <c r="DG31"/>
  <c r="AV7" i="17" s="1"/>
  <c r="BV31" i="16"/>
  <c r="AL31"/>
  <c r="N30"/>
  <c r="BV29"/>
  <c r="T7" i="17"/>
  <c r="O28" i="16"/>
  <c r="CQ26"/>
  <c r="CB26"/>
  <c r="BB26"/>
  <c r="BK25"/>
  <c r="AP25"/>
  <c r="CT24"/>
  <c r="BZ24"/>
  <c r="BJ24"/>
  <c r="CN23"/>
  <c r="BW23"/>
  <c r="DJ21"/>
  <c r="AY21"/>
  <c r="AF20"/>
  <c r="DF19"/>
  <c r="BP19"/>
  <c r="Z19"/>
  <c r="N19"/>
  <c r="CQ18"/>
  <c r="O18"/>
  <c r="DG16"/>
  <c r="AG16"/>
  <c r="Q16"/>
  <c r="CO15"/>
  <c r="AU15"/>
  <c r="BG14"/>
  <c r="Q14"/>
  <c r="DD13"/>
  <c r="AY13"/>
  <c r="AI13"/>
  <c r="CQ12"/>
  <c r="CE12"/>
  <c r="BM12"/>
  <c r="CB9"/>
  <c r="CR8"/>
  <c r="BH7"/>
  <c r="BE6"/>
  <c r="X6"/>
  <c r="CU5"/>
  <c r="CZ4"/>
  <c r="CB4"/>
  <c r="BD4"/>
  <c r="AF4"/>
  <c r="BM41"/>
  <c r="V7" i="17"/>
  <c r="L7"/>
  <c r="DG18" i="16"/>
  <c r="BM18"/>
  <c r="BY15"/>
  <c r="DG14"/>
  <c r="AU12"/>
  <c r="R11"/>
  <c r="AY10"/>
  <c r="AL9"/>
  <c r="X8"/>
  <c r="CN7"/>
  <c r="CI6"/>
  <c r="W5"/>
  <c r="AF7" i="17"/>
  <c r="D8"/>
  <c r="AN7"/>
  <c r="X7"/>
  <c r="H8"/>
  <c r="P7"/>
  <c r="DF38" i="16"/>
  <c r="T38"/>
  <c r="DI35"/>
  <c r="BG35"/>
  <c r="N33"/>
  <c r="AX23"/>
  <c r="Z22"/>
  <c r="DF20"/>
  <c r="BT20"/>
  <c r="CI18"/>
  <c r="DM17"/>
  <c r="BW17"/>
  <c r="DD49"/>
  <c r="AT10" i="17" s="1"/>
  <c r="BB44" i="16"/>
  <c r="DJ41"/>
  <c r="CZ39"/>
  <c r="CN37"/>
  <c r="AL33"/>
  <c r="AL29"/>
  <c r="DC28"/>
  <c r="AX25"/>
  <c r="AL22"/>
  <c r="X20"/>
  <c r="CN19"/>
  <c r="CW17"/>
  <c r="AI17"/>
  <c r="CK16"/>
  <c r="BK16"/>
  <c r="AA15"/>
  <c r="CE13"/>
  <c r="BS13"/>
  <c r="BS12"/>
  <c r="BG12"/>
  <c r="DD11"/>
  <c r="Z10"/>
  <c r="BD9"/>
  <c r="DF7"/>
  <c r="DJ51"/>
  <c r="AX11" i="17" s="1"/>
  <c r="CT51" i="16"/>
  <c r="AM11" i="17" s="1"/>
  <c r="BV51" i="16"/>
  <c r="W11" i="17" s="1"/>
  <c r="AX51" i="16"/>
  <c r="G11" i="17" s="1"/>
  <c r="Z51" i="16"/>
  <c r="CF49"/>
  <c r="AD10" i="17" s="1"/>
  <c r="BH49" i="16"/>
  <c r="N10" i="17" s="1"/>
  <c r="T49" i="16"/>
  <c r="DM47"/>
  <c r="AZ8" i="17" s="1"/>
  <c r="CZ47" i="16"/>
  <c r="CO47"/>
  <c r="BP47"/>
  <c r="AA47"/>
  <c r="R47"/>
  <c r="DG46"/>
  <c r="AV8" i="17" s="1"/>
  <c r="CX46" i="16"/>
  <c r="CH46"/>
  <c r="BY46"/>
  <c r="DJ45"/>
  <c r="CT45"/>
  <c r="AV45"/>
  <c r="DL44"/>
  <c r="DA44"/>
  <c r="AR8" i="17" s="1"/>
  <c r="CB44" i="16"/>
  <c r="AM44"/>
  <c r="AD44"/>
  <c r="O44"/>
  <c r="DJ43"/>
  <c r="CU43"/>
  <c r="CL43"/>
  <c r="BV43"/>
  <c r="X43"/>
  <c r="DD42"/>
  <c r="BP42"/>
  <c r="BE42"/>
  <c r="AF42"/>
  <c r="CT41"/>
  <c r="BD41"/>
  <c r="DD40"/>
  <c r="CE40"/>
  <c r="BP40"/>
  <c r="BE40"/>
  <c r="CB39"/>
  <c r="BQ39"/>
  <c r="AR39"/>
  <c r="CX38"/>
  <c r="CH38"/>
  <c r="AJ38"/>
  <c r="CZ37"/>
  <c r="BP37"/>
  <c r="AA37"/>
  <c r="R37"/>
  <c r="DI36"/>
  <c r="BT36"/>
  <c r="BK36"/>
  <c r="AU36"/>
  <c r="CX35"/>
  <c r="T35"/>
  <c r="K35"/>
  <c r="CT34"/>
  <c r="CH34"/>
  <c r="BV34"/>
  <c r="AP34"/>
  <c r="AD34"/>
  <c r="T34"/>
  <c r="K34"/>
  <c r="DC33"/>
  <c r="CF33"/>
  <c r="AD8" i="17" s="1"/>
  <c r="BV33" i="16"/>
  <c r="BK33"/>
  <c r="AA33"/>
  <c r="DJ31"/>
  <c r="CX31"/>
  <c r="CN31"/>
  <c r="BP31"/>
  <c r="BB31"/>
  <c r="AA31"/>
  <c r="N31"/>
  <c r="CF30"/>
  <c r="AD7" i="17" s="1"/>
  <c r="AR30" i="16"/>
  <c r="AI30"/>
  <c r="CZ29"/>
  <c r="Z29"/>
  <c r="CE28"/>
  <c r="BP28"/>
  <c r="AF28"/>
  <c r="R28"/>
  <c r="DG25"/>
  <c r="BN25"/>
  <c r="AL25"/>
  <c r="CH24"/>
  <c r="AA24"/>
  <c r="BN23"/>
  <c r="AM23"/>
  <c r="Z23"/>
  <c r="N23"/>
  <c r="CR22"/>
  <c r="CB22"/>
  <c r="BB22"/>
  <c r="AP21"/>
  <c r="CU20"/>
  <c r="DI18"/>
  <c r="AU18"/>
  <c r="AI18"/>
  <c r="AY17"/>
  <c r="X17"/>
  <c r="K17"/>
  <c r="DC16"/>
  <c r="AM16"/>
  <c r="DC15"/>
  <c r="CQ15"/>
  <c r="BA15"/>
  <c r="CQ14"/>
  <c r="CE14"/>
  <c r="CU13"/>
  <c r="AC13"/>
  <c r="DG12"/>
  <c r="Z11"/>
  <c r="N11"/>
  <c r="CR10"/>
  <c r="CB10"/>
  <c r="BB10"/>
  <c r="AM10"/>
  <c r="N10"/>
  <c r="DF9"/>
  <c r="BG9"/>
  <c r="AR9"/>
  <c r="AF9"/>
  <c r="CI8"/>
  <c r="BS8"/>
  <c r="AO8"/>
  <c r="O8"/>
  <c r="AS7"/>
  <c r="DD6"/>
  <c r="BM6"/>
  <c r="O6"/>
  <c r="CE5"/>
  <c r="BS5"/>
  <c r="BT45"/>
  <c r="AF45"/>
  <c r="CN42"/>
  <c r="R39"/>
  <c r="CN33"/>
  <c r="BZ31"/>
  <c r="BD30"/>
  <c r="DL29"/>
  <c r="AV20"/>
  <c r="BJ46"/>
  <c r="BA46"/>
  <c r="BG40"/>
  <c r="AR40"/>
  <c r="CQ37"/>
  <c r="CB37"/>
  <c r="AR37"/>
  <c r="AM36"/>
  <c r="W36"/>
  <c r="CK35"/>
  <c r="BB33"/>
  <c r="CB31"/>
  <c r="DF30"/>
  <c r="BV30"/>
  <c r="L30"/>
  <c r="CQ29"/>
  <c r="BP29"/>
  <c r="BB29"/>
  <c r="N29"/>
  <c r="DF28"/>
  <c r="BG28"/>
  <c r="AR28"/>
  <c r="CX26"/>
  <c r="BZ26"/>
  <c r="N22"/>
  <c r="DF21"/>
  <c r="BP21"/>
  <c r="R21"/>
  <c r="CH20"/>
  <c r="BV20"/>
  <c r="BJ20"/>
  <c r="AX20"/>
  <c r="CZ8"/>
  <c r="AF8"/>
  <c r="AP47"/>
  <c r="AV43"/>
  <c r="BH38"/>
  <c r="AP37"/>
  <c r="CI36"/>
  <c r="AF8" i="17" s="1"/>
  <c r="BZ29" i="16"/>
  <c r="CZ22"/>
  <c r="DD21"/>
  <c r="CN21"/>
  <c r="BN21"/>
  <c r="BN19"/>
  <c r="BE14"/>
  <c r="AO14"/>
  <c r="O14"/>
  <c r="CN11"/>
  <c r="BN11"/>
  <c r="CZ10"/>
  <c r="BP9"/>
  <c r="DI8"/>
  <c r="CX49"/>
  <c r="AP10" i="17" s="1"/>
  <c r="L49" i="16"/>
  <c r="CR47"/>
  <c r="BD47"/>
  <c r="BB46"/>
  <c r="BN45"/>
  <c r="DD44"/>
  <c r="BP44"/>
  <c r="AP43"/>
  <c r="BH42"/>
  <c r="CL41"/>
  <c r="CW40"/>
  <c r="BH40"/>
  <c r="BT39"/>
  <c r="AF39"/>
  <c r="BB38"/>
  <c r="CR37"/>
  <c r="BS37"/>
  <c r="BD37"/>
  <c r="CW36"/>
  <c r="AF34"/>
  <c r="W34"/>
  <c r="DF33"/>
  <c r="CT33"/>
  <c r="CH33"/>
  <c r="AP33"/>
  <c r="AD33"/>
  <c r="R33"/>
  <c r="DL31"/>
  <c r="CZ31"/>
  <c r="BS31"/>
  <c r="AR31"/>
  <c r="AD31"/>
  <c r="CT30"/>
  <c r="CH30"/>
  <c r="BJ30"/>
  <c r="Z30"/>
  <c r="CT28"/>
  <c r="CH28"/>
  <c r="AE7" i="17" s="1"/>
  <c r="AI28" i="16"/>
  <c r="DL26"/>
  <c r="AR26"/>
  <c r="T26"/>
  <c r="DJ25"/>
  <c r="CH25"/>
  <c r="Z25"/>
  <c r="AD24"/>
  <c r="DF23"/>
  <c r="CF23"/>
  <c r="BP23"/>
  <c r="AP23"/>
  <c r="DF22"/>
  <c r="CT22"/>
  <c r="BD22"/>
  <c r="AD22"/>
  <c r="CT21"/>
  <c r="CH21"/>
  <c r="BH21"/>
  <c r="AR21"/>
  <c r="AF21"/>
  <c r="CX20"/>
  <c r="CT19"/>
  <c r="CH19"/>
  <c r="AF19"/>
  <c r="DC17"/>
  <c r="CQ17"/>
  <c r="BQ17"/>
  <c r="BA17"/>
  <c r="AA17"/>
  <c r="CQ16"/>
  <c r="CE16"/>
  <c r="BE16"/>
  <c r="AO16"/>
  <c r="AU14"/>
  <c r="AI14"/>
  <c r="DM13"/>
  <c r="CW13"/>
  <c r="BW13"/>
  <c r="DI12"/>
  <c r="BK12"/>
  <c r="CT11"/>
  <c r="CH11"/>
  <c r="DF10"/>
  <c r="CT10"/>
  <c r="BD10"/>
  <c r="AD10"/>
  <c r="DI9"/>
  <c r="BV9"/>
  <c r="BJ9"/>
  <c r="K9"/>
  <c r="CK8"/>
  <c r="BJ8"/>
  <c r="AG8"/>
  <c r="Q8"/>
  <c r="DL7"/>
  <c r="CZ7"/>
  <c r="DG6"/>
  <c r="Q6"/>
  <c r="DI5"/>
  <c r="BG5"/>
  <c r="AU5"/>
  <c r="AR49"/>
  <c r="C10" i="17" s="1"/>
  <c r="CN30" i="16"/>
  <c r="BB24"/>
  <c r="CL23"/>
  <c r="DD19"/>
  <c r="R9"/>
  <c r="CF7"/>
  <c r="AM6"/>
  <c r="BA5"/>
  <c r="AA5"/>
  <c r="DL46"/>
  <c r="CH40"/>
  <c r="BY40"/>
  <c r="DI37"/>
  <c r="AU37"/>
  <c r="CK9"/>
  <c r="AX9"/>
  <c r="BA40"/>
  <c r="BH46"/>
  <c r="CN40"/>
  <c r="BW35"/>
  <c r="X8" i="17" s="1"/>
  <c r="CN29" i="16"/>
  <c r="CN28"/>
  <c r="AP28"/>
  <c r="DL49"/>
  <c r="AY10" i="17" s="1"/>
  <c r="DJ47" i="16"/>
  <c r="CL47"/>
  <c r="X47"/>
  <c r="DD46"/>
  <c r="CE46"/>
  <c r="BP46"/>
  <c r="CB45"/>
  <c r="CX44"/>
  <c r="AJ44"/>
  <c r="L44"/>
  <c r="CR43"/>
  <c r="BD43"/>
  <c r="BB42"/>
  <c r="BN41"/>
  <c r="BB40"/>
  <c r="BN39"/>
  <c r="DD38"/>
  <c r="BP38"/>
  <c r="CL37"/>
  <c r="BM37"/>
  <c r="X37"/>
  <c r="BQ36"/>
  <c r="T8" i="17" s="1"/>
  <c r="AC36" i="16"/>
  <c r="CU35"/>
  <c r="AN8" i="17" s="1"/>
  <c r="AO35" i="16"/>
  <c r="CB34"/>
  <c r="CX33"/>
  <c r="CL33"/>
  <c r="AH8" i="17" s="1"/>
  <c r="CB33" i="16"/>
  <c r="BG33"/>
  <c r="CL30"/>
  <c r="CB30"/>
  <c r="BN30"/>
  <c r="T29"/>
  <c r="CL28"/>
  <c r="CL25"/>
  <c r="DJ23"/>
  <c r="AJ23"/>
  <c r="T23"/>
  <c r="CX22"/>
  <c r="CL21"/>
  <c r="BP20"/>
  <c r="AR20"/>
  <c r="T20"/>
  <c r="CL19"/>
  <c r="AO18"/>
  <c r="CU17"/>
  <c r="U17"/>
  <c r="DI16"/>
  <c r="CI16"/>
  <c r="CW15"/>
  <c r="CK14"/>
  <c r="AM14"/>
  <c r="CL11"/>
  <c r="T11"/>
  <c r="CX10"/>
  <c r="X10"/>
  <c r="DL9"/>
  <c r="CZ9"/>
  <c r="BN9"/>
  <c r="AO9"/>
  <c r="DG8"/>
  <c r="BM8"/>
  <c r="AL8"/>
  <c r="DD7"/>
  <c r="BY5"/>
  <c r="AY5"/>
  <c r="R31"/>
  <c r="Q31"/>
  <c r="AP29"/>
  <c r="AO29"/>
  <c r="BN22"/>
  <c r="BM22"/>
  <c r="BZ19"/>
  <c r="BY19"/>
  <c r="BW18"/>
  <c r="BV18"/>
  <c r="CU16"/>
  <c r="CT16"/>
  <c r="O15"/>
  <c r="N15"/>
  <c r="AM13"/>
  <c r="AL13"/>
  <c r="AD11"/>
  <c r="AC11"/>
  <c r="AY8"/>
  <c r="AX8"/>
  <c r="CR7"/>
  <c r="CQ7"/>
  <c r="AM5"/>
  <c r="AL5"/>
  <c r="DD31"/>
  <c r="AT7" i="17" s="1"/>
  <c r="DC31" i="16"/>
  <c r="AP31"/>
  <c r="AO31"/>
  <c r="BN29"/>
  <c r="BM29"/>
  <c r="AP22"/>
  <c r="AO22"/>
  <c r="BB19"/>
  <c r="BA19"/>
  <c r="AD19"/>
  <c r="AC19"/>
  <c r="AY18"/>
  <c r="AX18"/>
  <c r="BW16"/>
  <c r="BV16"/>
  <c r="CU14"/>
  <c r="CT14"/>
  <c r="O13"/>
  <c r="N13"/>
  <c r="DJ10"/>
  <c r="DI10"/>
  <c r="BT7"/>
  <c r="BS7"/>
  <c r="O5"/>
  <c r="N5"/>
  <c r="DC51"/>
  <c r="AS11" i="17" s="1"/>
  <c r="CE51" i="16"/>
  <c r="AC11" i="17" s="1"/>
  <c r="BG51" i="16"/>
  <c r="M11" i="17" s="1"/>
  <c r="AI51" i="16"/>
  <c r="K51"/>
  <c r="CQ49"/>
  <c r="AK10" i="17" s="1"/>
  <c r="BS49" i="16"/>
  <c r="U10" i="17" s="1"/>
  <c r="AU49" i="16"/>
  <c r="E10" i="17" s="1"/>
  <c r="W49" i="16"/>
  <c r="DC47"/>
  <c r="CE47"/>
  <c r="BG47"/>
  <c r="AI47"/>
  <c r="K47"/>
  <c r="CQ46"/>
  <c r="BS46"/>
  <c r="AU46"/>
  <c r="DC45"/>
  <c r="CE45"/>
  <c r="BG45"/>
  <c r="AI45"/>
  <c r="K45"/>
  <c r="CQ44"/>
  <c r="BS44"/>
  <c r="AU44"/>
  <c r="W44"/>
  <c r="DC43"/>
  <c r="CE43"/>
  <c r="BG43"/>
  <c r="AI43"/>
  <c r="K43"/>
  <c r="CQ42"/>
  <c r="BS42"/>
  <c r="AU42"/>
  <c r="W42"/>
  <c r="DC41"/>
  <c r="CE41"/>
  <c r="BG41"/>
  <c r="CQ40"/>
  <c r="BS40"/>
  <c r="AU40"/>
  <c r="DC39"/>
  <c r="CE39"/>
  <c r="BG39"/>
  <c r="AI39"/>
  <c r="K39"/>
  <c r="CQ38"/>
  <c r="BS38"/>
  <c r="AU38"/>
  <c r="W38"/>
  <c r="DC37"/>
  <c r="CE37"/>
  <c r="BG37"/>
  <c r="AI37"/>
  <c r="K37"/>
  <c r="CZ36"/>
  <c r="CB36"/>
  <c r="BD36"/>
  <c r="AF36"/>
  <c r="DL35"/>
  <c r="CN35"/>
  <c r="BP35"/>
  <c r="AR35"/>
  <c r="BP30"/>
  <c r="BG30"/>
  <c r="T28"/>
  <c r="K28"/>
  <c r="L23"/>
  <c r="AJ21"/>
  <c r="L21"/>
  <c r="CR20"/>
  <c r="AS17"/>
  <c r="BQ15"/>
  <c r="CO13"/>
  <c r="CF11"/>
  <c r="DD9"/>
  <c r="CF9"/>
  <c r="BH9"/>
  <c r="AJ9"/>
  <c r="L9"/>
  <c r="CC8"/>
  <c r="AG6"/>
  <c r="DM5"/>
  <c r="AZ6" i="17" s="1"/>
  <c r="AZ12" s="1"/>
  <c r="CO5" i="16"/>
  <c r="BN31"/>
  <c r="BM31"/>
  <c r="CL29"/>
  <c r="CK29"/>
  <c r="AG7" i="17" s="1"/>
  <c r="R26" i="16"/>
  <c r="Q26"/>
  <c r="CX25"/>
  <c r="CW25"/>
  <c r="BZ25"/>
  <c r="BY25"/>
  <c r="BB25"/>
  <c r="BA25"/>
  <c r="AD25"/>
  <c r="AC25"/>
  <c r="DJ24"/>
  <c r="DI24"/>
  <c r="CL24"/>
  <c r="CK24"/>
  <c r="BN24"/>
  <c r="BM24"/>
  <c r="AP24"/>
  <c r="AO24"/>
  <c r="R24"/>
  <c r="Q24"/>
  <c r="CX23"/>
  <c r="CW23"/>
  <c r="R22"/>
  <c r="Q22"/>
  <c r="AA18"/>
  <c r="Z18"/>
  <c r="AY16"/>
  <c r="AX16"/>
  <c r="BW14"/>
  <c r="BV14"/>
  <c r="CU12"/>
  <c r="CT12"/>
  <c r="CL10"/>
  <c r="CK10"/>
  <c r="AA8"/>
  <c r="Z8"/>
  <c r="AV7"/>
  <c r="AU7"/>
  <c r="DL41"/>
  <c r="CN41"/>
  <c r="BP41"/>
  <c r="AR41"/>
  <c r="BQ13"/>
  <c r="BH11"/>
  <c r="BQ5"/>
  <c r="X33"/>
  <c r="W33"/>
  <c r="DJ29"/>
  <c r="AX7" i="17" s="1"/>
  <c r="DI29" i="16"/>
  <c r="AW7" i="17" s="1"/>
  <c r="AP26" i="16"/>
  <c r="AO26"/>
  <c r="BZ23"/>
  <c r="BY23"/>
  <c r="CX21"/>
  <c r="CW21"/>
  <c r="DG17"/>
  <c r="DF17"/>
  <c r="AA16"/>
  <c r="Z16"/>
  <c r="AY14"/>
  <c r="AX14"/>
  <c r="BW12"/>
  <c r="BV12"/>
  <c r="BN10"/>
  <c r="BM10"/>
  <c r="CU6"/>
  <c r="CT6"/>
  <c r="CW51"/>
  <c r="AO11" i="17" s="1"/>
  <c r="BY51" i="16"/>
  <c r="Y11" i="17" s="1"/>
  <c r="BA51" i="16"/>
  <c r="I11" i="17" s="1"/>
  <c r="AC51" i="16"/>
  <c r="DI49"/>
  <c r="AW10" i="17" s="1"/>
  <c r="CK49" i="16"/>
  <c r="AG10" i="17" s="1"/>
  <c r="BM49" i="16"/>
  <c r="Q10" i="17" s="1"/>
  <c r="AO49" i="16"/>
  <c r="Q49"/>
  <c r="CW47"/>
  <c r="BY47"/>
  <c r="BA47"/>
  <c r="AC47"/>
  <c r="DI46"/>
  <c r="CK46"/>
  <c r="BM46"/>
  <c r="CW45"/>
  <c r="BY45"/>
  <c r="BA45"/>
  <c r="AC45"/>
  <c r="DI44"/>
  <c r="CK44"/>
  <c r="BM44"/>
  <c r="AO44"/>
  <c r="Q44"/>
  <c r="CW43"/>
  <c r="BY43"/>
  <c r="BA43"/>
  <c r="AC43"/>
  <c r="DI42"/>
  <c r="CK42"/>
  <c r="BM42"/>
  <c r="AO42"/>
  <c r="Q42"/>
  <c r="CW41"/>
  <c r="BY41"/>
  <c r="BA41"/>
  <c r="DI40"/>
  <c r="CK40"/>
  <c r="BM40"/>
  <c r="CW39"/>
  <c r="BY39"/>
  <c r="BA39"/>
  <c r="AC39"/>
  <c r="DI38"/>
  <c r="CK38"/>
  <c r="BM38"/>
  <c r="AO38"/>
  <c r="Q38"/>
  <c r="CW37"/>
  <c r="BY37"/>
  <c r="Y8" i="17" s="1"/>
  <c r="BA37" i="16"/>
  <c r="AC37"/>
  <c r="CT36"/>
  <c r="BV36"/>
  <c r="AX36"/>
  <c r="Z36"/>
  <c r="DF35"/>
  <c r="CH35"/>
  <c r="BJ35"/>
  <c r="AL35"/>
  <c r="DL30"/>
  <c r="DC30"/>
  <c r="AF29"/>
  <c r="W29"/>
  <c r="BT22"/>
  <c r="CF19"/>
  <c r="CC18"/>
  <c r="DA16"/>
  <c r="U15"/>
  <c r="AS13"/>
  <c r="AJ11"/>
  <c r="BE8"/>
  <c r="CX7"/>
  <c r="AS5"/>
  <c r="AD30"/>
  <c r="AC30"/>
  <c r="BN26"/>
  <c r="BM26"/>
  <c r="BB23"/>
  <c r="BA23"/>
  <c r="BZ21"/>
  <c r="BY21"/>
  <c r="CI17"/>
  <c r="CH17"/>
  <c r="DG15"/>
  <c r="DF15"/>
  <c r="AA14"/>
  <c r="Z14"/>
  <c r="AY12"/>
  <c r="AX12"/>
  <c r="AP10"/>
  <c r="AO10"/>
  <c r="CU8"/>
  <c r="CT8"/>
  <c r="BW6"/>
  <c r="BV6"/>
  <c r="DF51"/>
  <c r="AU11" i="17" s="1"/>
  <c r="CH51" i="16"/>
  <c r="AE11" i="17" s="1"/>
  <c r="BJ51" i="16"/>
  <c r="O11" i="17" s="1"/>
  <c r="AL51" i="16"/>
  <c r="N51"/>
  <c r="CT49"/>
  <c r="AM10" i="17" s="1"/>
  <c r="BV49" i="16"/>
  <c r="W10" i="17" s="1"/>
  <c r="AX49" i="16"/>
  <c r="Z49"/>
  <c r="DF47"/>
  <c r="CH47"/>
  <c r="BJ47"/>
  <c r="AL47"/>
  <c r="N47"/>
  <c r="CT46"/>
  <c r="BV46"/>
  <c r="AX46"/>
  <c r="DF45"/>
  <c r="CH45"/>
  <c r="BJ45"/>
  <c r="AL45"/>
  <c r="N45"/>
  <c r="CT44"/>
  <c r="BV44"/>
  <c r="AX44"/>
  <c r="Z44"/>
  <c r="DF43"/>
  <c r="CH43"/>
  <c r="BJ43"/>
  <c r="AL43"/>
  <c r="N43"/>
  <c r="CT42"/>
  <c r="BV42"/>
  <c r="AX42"/>
  <c r="Z42"/>
  <c r="DF41"/>
  <c r="CH41"/>
  <c r="BJ41"/>
  <c r="CT40"/>
  <c r="BV40"/>
  <c r="AX40"/>
  <c r="DF39"/>
  <c r="CH39"/>
  <c r="BJ39"/>
  <c r="AL39"/>
  <c r="N39"/>
  <c r="CT38"/>
  <c r="BV38"/>
  <c r="AX38"/>
  <c r="Z38"/>
  <c r="DF37"/>
  <c r="CH37"/>
  <c r="BJ37"/>
  <c r="AL37"/>
  <c r="N37"/>
  <c r="DC36"/>
  <c r="CE36"/>
  <c r="BG36"/>
  <c r="AI36"/>
  <c r="K36"/>
  <c r="CQ35"/>
  <c r="BS35"/>
  <c r="AU35"/>
  <c r="W35"/>
  <c r="CX34"/>
  <c r="CN34"/>
  <c r="CE34"/>
  <c r="BB34"/>
  <c r="AR34"/>
  <c r="AI34"/>
  <c r="DJ33"/>
  <c r="AX8" i="17" s="1"/>
  <c r="CZ33" i="16"/>
  <c r="AQ8" i="17" s="1"/>
  <c r="CQ33" i="16"/>
  <c r="BN33"/>
  <c r="AR33"/>
  <c r="AI33"/>
  <c r="CL31"/>
  <c r="AF31"/>
  <c r="W31"/>
  <c r="BD29"/>
  <c r="AU29"/>
  <c r="AV22"/>
  <c r="BH19"/>
  <c r="BE18"/>
  <c r="CC16"/>
  <c r="DA14"/>
  <c r="U13"/>
  <c r="L11"/>
  <c r="BZ7"/>
  <c r="U5"/>
  <c r="AV33"/>
  <c r="F8" i="17" s="1"/>
  <c r="AU33" i="16"/>
  <c r="BB30"/>
  <c r="BA30"/>
  <c r="DJ26"/>
  <c r="DI26"/>
  <c r="CL26"/>
  <c r="CK26"/>
  <c r="AD23"/>
  <c r="AC23"/>
  <c r="BB21"/>
  <c r="BA21"/>
  <c r="AD21"/>
  <c r="AC21"/>
  <c r="DJ20"/>
  <c r="DI20"/>
  <c r="BK17"/>
  <c r="BJ17"/>
  <c r="CI15"/>
  <c r="CH15"/>
  <c r="DG13"/>
  <c r="DF13"/>
  <c r="CX11"/>
  <c r="CW11"/>
  <c r="R10"/>
  <c r="Q10"/>
  <c r="CX9"/>
  <c r="CW9"/>
  <c r="BZ9"/>
  <c r="BY9"/>
  <c r="BB9"/>
  <c r="BA9"/>
  <c r="AD9"/>
  <c r="AC9"/>
  <c r="AY6"/>
  <c r="AX6"/>
  <c r="AA6"/>
  <c r="Z6"/>
  <c r="DG5"/>
  <c r="DF5"/>
  <c r="T36"/>
  <c r="CZ35"/>
  <c r="CB35"/>
  <c r="BD35"/>
  <c r="AF35"/>
  <c r="BD31"/>
  <c r="AU31"/>
  <c r="CB29"/>
  <c r="BS29"/>
  <c r="DL25"/>
  <c r="DC25"/>
  <c r="CN25"/>
  <c r="CE25"/>
  <c r="BP25"/>
  <c r="BG25"/>
  <c r="AR25"/>
  <c r="AI25"/>
  <c r="T25"/>
  <c r="K25"/>
  <c r="CZ24"/>
  <c r="CQ24"/>
  <c r="CB24"/>
  <c r="BS24"/>
  <c r="BD24"/>
  <c r="AU24"/>
  <c r="AF24"/>
  <c r="W24"/>
  <c r="DL23"/>
  <c r="DC23"/>
  <c r="X22"/>
  <c r="BZ30"/>
  <c r="BY30"/>
  <c r="AD28"/>
  <c r="AC28"/>
  <c r="DJ22"/>
  <c r="DI22"/>
  <c r="CL20"/>
  <c r="CK20"/>
  <c r="BN20"/>
  <c r="BM20"/>
  <c r="AP20"/>
  <c r="AO20"/>
  <c r="R20"/>
  <c r="Q20"/>
  <c r="AM17"/>
  <c r="AL17"/>
  <c r="BK15"/>
  <c r="BJ15"/>
  <c r="CI13"/>
  <c r="CH13"/>
  <c r="BZ11"/>
  <c r="BY11"/>
  <c r="BW8"/>
  <c r="BV8"/>
  <c r="CI5"/>
  <c r="AF6" i="17" s="1"/>
  <c r="CH5" i="16"/>
  <c r="CZ41"/>
  <c r="CB41"/>
  <c r="BT10"/>
  <c r="DA6"/>
  <c r="CX30"/>
  <c r="CW30"/>
  <c r="R29"/>
  <c r="Q29"/>
  <c r="CX28"/>
  <c r="CW28"/>
  <c r="BZ28"/>
  <c r="BY28"/>
  <c r="Y7" i="17" s="1"/>
  <c r="BB28" i="16"/>
  <c r="J7" i="17" s="1"/>
  <c r="BA28" i="16"/>
  <c r="I7" i="17" s="1"/>
  <c r="CL22" i="16"/>
  <c r="CK22"/>
  <c r="CX19"/>
  <c r="CW19"/>
  <c r="CU18"/>
  <c r="CT18"/>
  <c r="O17"/>
  <c r="N17"/>
  <c r="AM15"/>
  <c r="AL15"/>
  <c r="BK13"/>
  <c r="BJ13"/>
  <c r="BB11"/>
  <c r="BA11"/>
  <c r="AC8"/>
  <c r="K8"/>
  <c r="AI8"/>
  <c r="BG8"/>
  <c r="CE8"/>
  <c r="DC8"/>
  <c r="BK5"/>
  <c r="BJ5"/>
  <c r="O6" i="17" s="1"/>
  <c r="T30" i="16"/>
  <c r="BD26"/>
  <c r="BH23"/>
  <c r="CF21"/>
  <c r="CO17"/>
  <c r="DM15"/>
  <c r="AG14"/>
  <c r="BE12"/>
  <c r="AV10"/>
  <c r="DA8"/>
  <c r="CC6"/>
  <c r="AB6" i="17" s="1"/>
  <c r="AB12" s="1"/>
  <c r="CE31" i="16"/>
  <c r="BG31"/>
  <c r="AI31"/>
  <c r="K31"/>
  <c r="CQ30"/>
  <c r="BS30"/>
  <c r="AU30"/>
  <c r="W30"/>
  <c r="DC29"/>
  <c r="CE29"/>
  <c r="BG29"/>
  <c r="AI29"/>
  <c r="K29"/>
  <c r="CQ28"/>
  <c r="BS28"/>
  <c r="AU28"/>
  <c r="W28"/>
  <c r="DC26"/>
  <c r="CE26"/>
  <c r="BG26"/>
  <c r="AI26"/>
  <c r="K26"/>
  <c r="CQ25"/>
  <c r="BS25"/>
  <c r="AU25"/>
  <c r="W25"/>
  <c r="DC24"/>
  <c r="CE24"/>
  <c r="BG24"/>
  <c r="AI24"/>
  <c r="K24"/>
  <c r="CQ23"/>
  <c r="BS23"/>
  <c r="AU23"/>
  <c r="W23"/>
  <c r="DC22"/>
  <c r="CE22"/>
  <c r="BG22"/>
  <c r="AI22"/>
  <c r="K22"/>
  <c r="CQ21"/>
  <c r="BS21"/>
  <c r="AU21"/>
  <c r="W21"/>
  <c r="DC20"/>
  <c r="CE20"/>
  <c r="BG20"/>
  <c r="AI20"/>
  <c r="K20"/>
  <c r="CQ19"/>
  <c r="BS19"/>
  <c r="AU19"/>
  <c r="W19"/>
  <c r="DL18"/>
  <c r="CN18"/>
  <c r="BP18"/>
  <c r="AR18"/>
  <c r="T18"/>
  <c r="CZ17"/>
  <c r="CB17"/>
  <c r="BD17"/>
  <c r="AF17"/>
  <c r="DL16"/>
  <c r="CN16"/>
  <c r="BP16"/>
  <c r="AR16"/>
  <c r="T16"/>
  <c r="CZ15"/>
  <c r="CB15"/>
  <c r="BD15"/>
  <c r="AF15"/>
  <c r="DL14"/>
  <c r="CN14"/>
  <c r="BP14"/>
  <c r="AR14"/>
  <c r="T14"/>
  <c r="CZ13"/>
  <c r="CB13"/>
  <c r="BD13"/>
  <c r="AF13"/>
  <c r="DL12"/>
  <c r="CN12"/>
  <c r="BP12"/>
  <c r="AR12"/>
  <c r="CQ11"/>
  <c r="BS11"/>
  <c r="AU11"/>
  <c r="W11"/>
  <c r="DC10"/>
  <c r="CE10"/>
  <c r="BG10"/>
  <c r="AI10"/>
  <c r="K10"/>
  <c r="CQ9"/>
  <c r="BS9"/>
  <c r="AU9"/>
  <c r="W9"/>
  <c r="DL8"/>
  <c r="CN8"/>
  <c r="BP8"/>
  <c r="AR8"/>
  <c r="T8"/>
  <c r="DI7"/>
  <c r="CK7"/>
  <c r="BM7"/>
  <c r="DL6"/>
  <c r="CN6"/>
  <c r="BP6"/>
  <c r="AR6"/>
  <c r="T6"/>
  <c r="CZ5"/>
  <c r="CB5"/>
  <c r="BD5"/>
  <c r="AF5"/>
  <c r="CZ28"/>
  <c r="CB28"/>
  <c r="BD28"/>
  <c r="CN26"/>
  <c r="CZ25"/>
  <c r="CB25"/>
  <c r="BD25"/>
  <c r="AF25"/>
  <c r="DL24"/>
  <c r="CN24"/>
  <c r="BP24"/>
  <c r="AR24"/>
  <c r="T24"/>
  <c r="CZ23"/>
  <c r="CB23"/>
  <c r="BD23"/>
  <c r="AF23"/>
  <c r="DL22"/>
  <c r="CN22"/>
  <c r="BP22"/>
  <c r="AR22"/>
  <c r="T22"/>
  <c r="CZ21"/>
  <c r="CB21"/>
  <c r="BD21"/>
  <c r="CN20"/>
  <c r="CZ19"/>
  <c r="CB19"/>
  <c r="BD19"/>
  <c r="CW18"/>
  <c r="BY18"/>
  <c r="BA18"/>
  <c r="AC18"/>
  <c r="DI17"/>
  <c r="CK17"/>
  <c r="BM17"/>
  <c r="AO17"/>
  <c r="Q17"/>
  <c r="CW16"/>
  <c r="BY16"/>
  <c r="BA16"/>
  <c r="AC16"/>
  <c r="DI15"/>
  <c r="CK15"/>
  <c r="BM15"/>
  <c r="AO15"/>
  <c r="Q15"/>
  <c r="CW14"/>
  <c r="BY14"/>
  <c r="BA14"/>
  <c r="AC14"/>
  <c r="DI13"/>
  <c r="CK13"/>
  <c r="BM13"/>
  <c r="AO13"/>
  <c r="Q13"/>
  <c r="CW12"/>
  <c r="BY12"/>
  <c r="BA12"/>
  <c r="CZ11"/>
  <c r="CB11"/>
  <c r="BD11"/>
  <c r="AF11"/>
  <c r="DL10"/>
  <c r="CN10"/>
  <c r="BP10"/>
  <c r="AR10"/>
  <c r="T10"/>
  <c r="CW8"/>
  <c r="BY8"/>
  <c r="BA8"/>
  <c r="CT7"/>
  <c r="BV7"/>
  <c r="AX7"/>
  <c r="CW6"/>
  <c r="BY6"/>
  <c r="BA6"/>
  <c r="CK5"/>
  <c r="BM5"/>
  <c r="AO5"/>
  <c r="Q5"/>
  <c r="C33" i="4"/>
  <c r="C30"/>
  <c r="C29"/>
  <c r="C28"/>
  <c r="C27"/>
  <c r="C26"/>
  <c r="C25"/>
  <c r="C23"/>
  <c r="E34"/>
  <c r="C31"/>
  <c r="H14"/>
  <c r="AK8" i="17" l="1"/>
  <c r="O7"/>
  <c r="R8"/>
  <c r="W7"/>
  <c r="AJ8"/>
  <c r="AO6"/>
  <c r="K7"/>
  <c r="C6"/>
  <c r="P6"/>
  <c r="Z7"/>
  <c r="K8"/>
  <c r="U8"/>
  <c r="AR6"/>
  <c r="AR12" s="1"/>
  <c r="AM7"/>
  <c r="AN6"/>
  <c r="AN12" s="1"/>
  <c r="AH6"/>
  <c r="R6"/>
  <c r="Q8"/>
  <c r="N8"/>
  <c r="X6"/>
  <c r="G8"/>
  <c r="AA8"/>
  <c r="AL8"/>
  <c r="Z6"/>
  <c r="Z12" s="1"/>
  <c r="L6"/>
  <c r="J6"/>
  <c r="AY6"/>
  <c r="C8"/>
  <c r="AC8"/>
  <c r="AX6"/>
  <c r="R7"/>
  <c r="AL6"/>
  <c r="AL12" s="1"/>
  <c r="AQ7"/>
  <c r="AI6"/>
  <c r="AP6"/>
  <c r="AY8"/>
  <c r="Q7"/>
  <c r="AK6"/>
  <c r="AY7"/>
  <c r="L8"/>
  <c r="S6"/>
  <c r="AS6"/>
  <c r="F6"/>
  <c r="F12" s="1"/>
  <c r="V6"/>
  <c r="AD6"/>
  <c r="AD12" s="1"/>
  <c r="AO8"/>
  <c r="G6"/>
  <c r="O8"/>
  <c r="I8"/>
  <c r="N6"/>
  <c r="N12" s="1"/>
  <c r="AT8"/>
  <c r="AG8"/>
  <c r="AW8"/>
  <c r="AU7"/>
  <c r="AT6"/>
  <c r="AT12" s="1"/>
  <c r="V8"/>
  <c r="R12"/>
  <c r="AF12"/>
  <c r="X12"/>
  <c r="S8"/>
  <c r="H6"/>
  <c r="H12" s="1"/>
  <c r="AH7"/>
  <c r="AH12" s="1"/>
  <c r="AP8"/>
  <c r="M6"/>
  <c r="P8"/>
  <c r="P12" s="1"/>
  <c r="E6"/>
  <c r="J8"/>
  <c r="J12" s="1"/>
  <c r="AQ6"/>
  <c r="AV6"/>
  <c r="AV12" s="1"/>
  <c r="M8"/>
  <c r="AI7"/>
  <c r="AU8"/>
  <c r="M7"/>
  <c r="AI8"/>
  <c r="AC6"/>
  <c r="AX12"/>
  <c r="AA6"/>
  <c r="Q6"/>
  <c r="K6"/>
  <c r="AE6"/>
  <c r="AU6"/>
  <c r="AM6"/>
  <c r="I6"/>
  <c r="AM8"/>
  <c r="C7"/>
  <c r="U6"/>
  <c r="U7"/>
  <c r="E7"/>
  <c r="AE8"/>
  <c r="AS8"/>
  <c r="AG6"/>
  <c r="AP7"/>
  <c r="E8"/>
  <c r="T6"/>
  <c r="T12" s="1"/>
  <c r="AJ6"/>
  <c r="AJ12" s="1"/>
  <c r="AC7"/>
  <c r="AK7"/>
  <c r="AK12" s="1"/>
  <c r="AK13" s="1"/>
  <c r="W6"/>
  <c r="AA7"/>
  <c r="AO7"/>
  <c r="AO12" s="1"/>
  <c r="D6"/>
  <c r="D12" s="1"/>
  <c r="Y6"/>
  <c r="Y12" s="1"/>
  <c r="Y13" s="1"/>
  <c r="AW6"/>
  <c r="S7"/>
  <c r="W8"/>
  <c r="AS7"/>
  <c r="I34" i="4"/>
  <c r="J34" s="1"/>
  <c r="L34" i="3"/>
  <c r="K34"/>
  <c r="J34"/>
  <c r="I34"/>
  <c r="H34"/>
  <c r="G34"/>
  <c r="F34"/>
  <c r="E34"/>
  <c r="D34"/>
  <c r="C34"/>
  <c r="AL37"/>
  <c r="AJ37"/>
  <c r="AH37"/>
  <c r="AF37"/>
  <c r="AD37"/>
  <c r="AB37"/>
  <c r="Z37"/>
  <c r="X37"/>
  <c r="V37"/>
  <c r="T37"/>
  <c r="R37"/>
  <c r="P37"/>
  <c r="N37"/>
  <c r="AL36"/>
  <c r="AJ36"/>
  <c r="AH36"/>
  <c r="AF36"/>
  <c r="AD36"/>
  <c r="AB36"/>
  <c r="Z36"/>
  <c r="X36"/>
  <c r="V36"/>
  <c r="T36"/>
  <c r="R36"/>
  <c r="P36"/>
  <c r="N36"/>
  <c r="AL35"/>
  <c r="AJ35"/>
  <c r="AH35"/>
  <c r="AF35"/>
  <c r="AD35"/>
  <c r="AB35"/>
  <c r="Z35"/>
  <c r="X35"/>
  <c r="V35"/>
  <c r="T35"/>
  <c r="R35"/>
  <c r="P35"/>
  <c r="N35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H33" i="4"/>
  <c r="G33"/>
  <c r="H21"/>
  <c r="G21"/>
  <c r="G31"/>
  <c r="H30"/>
  <c r="G30"/>
  <c r="C17"/>
  <c r="H17"/>
  <c r="G17"/>
  <c r="AG12" i="17" l="1"/>
  <c r="AG13" s="1"/>
  <c r="AQ12"/>
  <c r="AQ13" s="1"/>
  <c r="AS12"/>
  <c r="AS13" s="1"/>
  <c r="AW12"/>
  <c r="AW13" s="1"/>
  <c r="C12"/>
  <c r="C13" s="1"/>
  <c r="C14" s="1"/>
  <c r="AU12"/>
  <c r="AU13" s="1"/>
  <c r="AO13"/>
  <c r="AP12"/>
  <c r="AI12"/>
  <c r="AI13" s="1"/>
  <c r="L12"/>
  <c r="AY12"/>
  <c r="AY13" s="1"/>
  <c r="V12"/>
  <c r="AM12"/>
  <c r="AM13" s="1"/>
  <c r="AC12"/>
  <c r="AC13" s="1"/>
  <c r="W12"/>
  <c r="W13" s="1"/>
  <c r="AA12"/>
  <c r="AA13" s="1"/>
  <c r="AE12"/>
  <c r="AE13" s="1"/>
  <c r="E12"/>
  <c r="E13" s="1"/>
  <c r="AZ31" i="4"/>
  <c r="J31"/>
  <c r="AV31"/>
  <c r="CB31"/>
  <c r="BT31"/>
  <c r="AR31"/>
  <c r="CF31"/>
  <c r="CJ31"/>
  <c r="BD31"/>
  <c r="K31"/>
  <c r="M31" s="1"/>
  <c r="CN31"/>
  <c r="BH31"/>
  <c r="Z31"/>
  <c r="BL31"/>
  <c r="T31"/>
  <c r="V31" s="1"/>
  <c r="BP31"/>
  <c r="AF31"/>
  <c r="AH31" s="1"/>
  <c r="AO31"/>
  <c r="AQ31" s="1"/>
  <c r="BX31"/>
  <c r="AT33"/>
  <c r="AC33"/>
  <c r="AE33" s="1"/>
  <c r="AL33"/>
  <c r="N33"/>
  <c r="P33" s="1"/>
  <c r="CH33"/>
  <c r="BJ33"/>
  <c r="BZ33"/>
  <c r="BR33"/>
  <c r="W33"/>
  <c r="Y33" s="1"/>
  <c r="BB33"/>
  <c r="T33"/>
  <c r="AR33"/>
  <c r="AZ33"/>
  <c r="BH33"/>
  <c r="BP33"/>
  <c r="BX33"/>
  <c r="CF33"/>
  <c r="CN33"/>
  <c r="K33"/>
  <c r="AI33"/>
  <c r="Z33"/>
  <c r="AX33"/>
  <c r="BF33"/>
  <c r="BN33"/>
  <c r="BV33"/>
  <c r="CD33"/>
  <c r="CL33"/>
  <c r="Q33"/>
  <c r="AO33"/>
  <c r="AF33"/>
  <c r="AV33"/>
  <c r="BD33"/>
  <c r="BL33"/>
  <c r="BT33"/>
  <c r="CB33"/>
  <c r="CJ33"/>
  <c r="AR30"/>
  <c r="BH30"/>
  <c r="AF30"/>
  <c r="T30"/>
  <c r="CF30"/>
  <c r="K30"/>
  <c r="BX30"/>
  <c r="BP30"/>
  <c r="CB30"/>
  <c r="AZ30"/>
  <c r="AO30"/>
  <c r="AQ30" s="1"/>
  <c r="AV30"/>
  <c r="BD30"/>
  <c r="BL30"/>
  <c r="BT30"/>
  <c r="CJ30"/>
  <c r="W30"/>
  <c r="N30"/>
  <c r="AL30"/>
  <c r="AT30"/>
  <c r="BB30"/>
  <c r="BJ30"/>
  <c r="BR30"/>
  <c r="BZ30"/>
  <c r="CH30"/>
  <c r="AC30"/>
  <c r="CN30"/>
  <c r="AI30"/>
  <c r="Z30"/>
  <c r="AX30"/>
  <c r="BF30"/>
  <c r="BN30"/>
  <c r="BV30"/>
  <c r="CD30"/>
  <c r="CL30"/>
  <c r="Q30"/>
  <c r="AB31"/>
  <c r="AC31"/>
  <c r="CH31"/>
  <c r="BZ31"/>
  <c r="BR31"/>
  <c r="BJ31"/>
  <c r="BB31"/>
  <c r="AT31"/>
  <c r="AL31"/>
  <c r="N31"/>
  <c r="W31"/>
  <c r="Q31"/>
  <c r="CL31"/>
  <c r="CD31"/>
  <c r="BV31"/>
  <c r="BN31"/>
  <c r="BF31"/>
  <c r="AX31"/>
  <c r="AI31"/>
  <c r="E14" i="17" l="1"/>
  <c r="AN33" i="4"/>
  <c r="M33"/>
  <c r="V33"/>
  <c r="S33"/>
  <c r="AK33"/>
  <c r="AQ33"/>
  <c r="AB33"/>
  <c r="AH33"/>
  <c r="V30"/>
  <c r="M30"/>
  <c r="AH30"/>
  <c r="P30"/>
  <c r="AE30"/>
  <c r="AN30"/>
  <c r="AK30"/>
  <c r="S30"/>
  <c r="AB30"/>
  <c r="Y30"/>
  <c r="AN31"/>
  <c r="AE31"/>
  <c r="P31"/>
  <c r="Y31"/>
  <c r="S31"/>
  <c r="AK31"/>
  <c r="H29" l="1"/>
  <c r="T29" s="1"/>
  <c r="G29"/>
  <c r="C9"/>
  <c r="C11"/>
  <c r="C13"/>
  <c r="C15"/>
  <c r="H15"/>
  <c r="G15"/>
  <c r="AR29" l="1"/>
  <c r="AF29"/>
  <c r="AH29" s="1"/>
  <c r="AI29"/>
  <c r="AK29" s="1"/>
  <c r="K29"/>
  <c r="M29" s="1"/>
  <c r="BT29"/>
  <c r="CN29"/>
  <c r="AO29"/>
  <c r="AQ29" s="1"/>
  <c r="BH29"/>
  <c r="AZ29"/>
  <c r="AV29"/>
  <c r="BD29"/>
  <c r="CB29"/>
  <c r="W29"/>
  <c r="N29"/>
  <c r="V29"/>
  <c r="AL29"/>
  <c r="AT29"/>
  <c r="BB29"/>
  <c r="BJ29"/>
  <c r="BR29"/>
  <c r="BZ29"/>
  <c r="CH29"/>
  <c r="AC29"/>
  <c r="BX29"/>
  <c r="BP29"/>
  <c r="CF29"/>
  <c r="Z29"/>
  <c r="AX29"/>
  <c r="BF29"/>
  <c r="BN29"/>
  <c r="BV29"/>
  <c r="CD29"/>
  <c r="CL29"/>
  <c r="Q29"/>
  <c r="CJ29"/>
  <c r="BL29"/>
  <c r="P29" l="1"/>
  <c r="AE29"/>
  <c r="AN29"/>
  <c r="AB29"/>
  <c r="S29"/>
  <c r="Y29"/>
  <c r="AL22" i="3" l="1"/>
  <c r="AJ22"/>
  <c r="AH22"/>
  <c r="AF22"/>
  <c r="AD22"/>
  <c r="AB22"/>
  <c r="Z22"/>
  <c r="X22"/>
  <c r="V22"/>
  <c r="T22"/>
  <c r="R22"/>
  <c r="P22"/>
  <c r="N22"/>
  <c r="BX34" i="4"/>
  <c r="AO34"/>
  <c r="H19"/>
  <c r="G19"/>
  <c r="AQ34" l="1"/>
  <c r="AF34"/>
  <c r="AV34"/>
  <c r="BD34"/>
  <c r="BL34"/>
  <c r="BT34"/>
  <c r="CB34"/>
  <c r="CJ34"/>
  <c r="W34"/>
  <c r="N34"/>
  <c r="AL34"/>
  <c r="AT34"/>
  <c r="BB34"/>
  <c r="BJ34"/>
  <c r="BR34"/>
  <c r="BZ34"/>
  <c r="CH34"/>
  <c r="AC34"/>
  <c r="T34"/>
  <c r="AR34"/>
  <c r="AZ34"/>
  <c r="BH34"/>
  <c r="BP34"/>
  <c r="CF34"/>
  <c r="CN34"/>
  <c r="K34"/>
  <c r="AI34"/>
  <c r="Z34"/>
  <c r="AX34"/>
  <c r="BF34"/>
  <c r="BN34"/>
  <c r="BV34"/>
  <c r="CD34"/>
  <c r="CL34"/>
  <c r="AP34"/>
  <c r="Q34"/>
  <c r="BQ34" l="1"/>
  <c r="CA34"/>
  <c r="CO34"/>
  <c r="CI34"/>
  <c r="BY34"/>
  <c r="CM34"/>
  <c r="BW34"/>
  <c r="AS34"/>
  <c r="AU34"/>
  <c r="BE34"/>
  <c r="BS34"/>
  <c r="CK34"/>
  <c r="BA34"/>
  <c r="BC34"/>
  <c r="BM34"/>
  <c r="BO34"/>
  <c r="CG34"/>
  <c r="CE34"/>
  <c r="AY34"/>
  <c r="BG34"/>
  <c r="BI34"/>
  <c r="BK34"/>
  <c r="BU34"/>
  <c r="CC34"/>
  <c r="AA34"/>
  <c r="AB34"/>
  <c r="X34"/>
  <c r="Y34"/>
  <c r="L34"/>
  <c r="M34"/>
  <c r="AD34"/>
  <c r="AE34"/>
  <c r="O34"/>
  <c r="P34"/>
  <c r="AG34"/>
  <c r="AH34"/>
  <c r="AJ34"/>
  <c r="AK34"/>
  <c r="U34"/>
  <c r="V34"/>
  <c r="AM34"/>
  <c r="AN34"/>
  <c r="AW34"/>
  <c r="R34"/>
  <c r="S34"/>
  <c r="K22" i="3" l="1"/>
  <c r="K35"/>
  <c r="S22"/>
  <c r="S35"/>
  <c r="G22"/>
  <c r="G35"/>
  <c r="AE22"/>
  <c r="AE35"/>
  <c r="Q22"/>
  <c r="Q35"/>
  <c r="Y22"/>
  <c r="Y35"/>
  <c r="L22"/>
  <c r="L35"/>
  <c r="AC22"/>
  <c r="AC35"/>
  <c r="M22"/>
  <c r="M35"/>
  <c r="AA22"/>
  <c r="AA35"/>
  <c r="W22"/>
  <c r="W35"/>
  <c r="C22"/>
  <c r="C35"/>
  <c r="D22"/>
  <c r="D35"/>
  <c r="O22"/>
  <c r="O35"/>
  <c r="AK22"/>
  <c r="AK35"/>
  <c r="H22"/>
  <c r="H35"/>
  <c r="AG22"/>
  <c r="AG35"/>
  <c r="I22"/>
  <c r="I35"/>
  <c r="E22"/>
  <c r="E35"/>
  <c r="U22"/>
  <c r="U35"/>
  <c r="J22"/>
  <c r="J35"/>
  <c r="F22"/>
  <c r="F35"/>
  <c r="AI22"/>
  <c r="AI35"/>
  <c r="AR35" i="4"/>
  <c r="T35"/>
  <c r="AO35"/>
  <c r="H28"/>
  <c r="G28"/>
  <c r="J28" s="1"/>
  <c r="H13"/>
  <c r="G13"/>
  <c r="H27"/>
  <c r="G27"/>
  <c r="AF27" s="1"/>
  <c r="H11"/>
  <c r="G11"/>
  <c r="T27" l="1"/>
  <c r="V27" s="1"/>
  <c r="BX35"/>
  <c r="K27"/>
  <c r="M27" s="1"/>
  <c r="BP35"/>
  <c r="CN35"/>
  <c r="CF35"/>
  <c r="BH35"/>
  <c r="AZ35"/>
  <c r="AQ35"/>
  <c r="AF35"/>
  <c r="AV35"/>
  <c r="BD35"/>
  <c r="BL35"/>
  <c r="BT35"/>
  <c r="CB35"/>
  <c r="CJ35"/>
  <c r="W35"/>
  <c r="N35"/>
  <c r="V35"/>
  <c r="AL35"/>
  <c r="AT35"/>
  <c r="BB35"/>
  <c r="BJ35"/>
  <c r="BR35"/>
  <c r="BZ35"/>
  <c r="CH35"/>
  <c r="AC35"/>
  <c r="K35"/>
  <c r="AI35"/>
  <c r="Z35"/>
  <c r="AX35"/>
  <c r="BF35"/>
  <c r="BN35"/>
  <c r="BV35"/>
  <c r="CD35"/>
  <c r="CL35"/>
  <c r="J35"/>
  <c r="CO35" s="1"/>
  <c r="AK36" i="3" s="1"/>
  <c r="Q35" i="4"/>
  <c r="AZ28"/>
  <c r="BA28" s="1"/>
  <c r="AV28"/>
  <c r="AW28" s="1"/>
  <c r="AR28"/>
  <c r="AS28" s="1"/>
  <c r="BP28"/>
  <c r="BQ28" s="1"/>
  <c r="BD28"/>
  <c r="BE28" s="1"/>
  <c r="AO28"/>
  <c r="AQ28" s="1"/>
  <c r="AF28"/>
  <c r="AH28" s="1"/>
  <c r="BH28"/>
  <c r="BI28" s="1"/>
  <c r="AI28"/>
  <c r="AK28" s="1"/>
  <c r="CN28"/>
  <c r="CO28" s="1"/>
  <c r="CF28"/>
  <c r="CG28" s="1"/>
  <c r="T28"/>
  <c r="U28" s="1"/>
  <c r="BX28"/>
  <c r="BY28" s="1"/>
  <c r="K28"/>
  <c r="M28" s="1"/>
  <c r="BL28"/>
  <c r="BM28" s="1"/>
  <c r="BT28"/>
  <c r="BU28" s="1"/>
  <c r="CJ28"/>
  <c r="CK28" s="1"/>
  <c r="W28"/>
  <c r="N28"/>
  <c r="AL28"/>
  <c r="AT28"/>
  <c r="AU28" s="1"/>
  <c r="BB28"/>
  <c r="BC28" s="1"/>
  <c r="BJ28"/>
  <c r="BK28" s="1"/>
  <c r="BR28"/>
  <c r="BS28" s="1"/>
  <c r="BZ28"/>
  <c r="CA28" s="1"/>
  <c r="CH28"/>
  <c r="CI28" s="1"/>
  <c r="AC28"/>
  <c r="Z28"/>
  <c r="AX28"/>
  <c r="AY28" s="1"/>
  <c r="BF28"/>
  <c r="BG28" s="1"/>
  <c r="BN28"/>
  <c r="BO28" s="1"/>
  <c r="BV28"/>
  <c r="BW28" s="1"/>
  <c r="CD28"/>
  <c r="CE28" s="1"/>
  <c r="CL28"/>
  <c r="CM28" s="1"/>
  <c r="Q28"/>
  <c r="CB28"/>
  <c r="CC28" s="1"/>
  <c r="BL27"/>
  <c r="AO27"/>
  <c r="AQ27" s="1"/>
  <c r="CN27"/>
  <c r="AZ27"/>
  <c r="AR27"/>
  <c r="AI27"/>
  <c r="AK27" s="1"/>
  <c r="AV27"/>
  <c r="BT27"/>
  <c r="CB27"/>
  <c r="W27"/>
  <c r="N27"/>
  <c r="AL27"/>
  <c r="AT27"/>
  <c r="BB27"/>
  <c r="BJ27"/>
  <c r="BR27"/>
  <c r="BZ27"/>
  <c r="CH27"/>
  <c r="AC27"/>
  <c r="BP27"/>
  <c r="BX27"/>
  <c r="BH27"/>
  <c r="CF27"/>
  <c r="Z27"/>
  <c r="AH27"/>
  <c r="AX27"/>
  <c r="BF27"/>
  <c r="BN27"/>
  <c r="BV27"/>
  <c r="CD27"/>
  <c r="CL27"/>
  <c r="Q27"/>
  <c r="CJ27"/>
  <c r="BD27"/>
  <c r="AP28" l="1"/>
  <c r="AJ35"/>
  <c r="AK35"/>
  <c r="R35"/>
  <c r="S35"/>
  <c r="AA35"/>
  <c r="AB35"/>
  <c r="BM35"/>
  <c r="BC35"/>
  <c r="BU35"/>
  <c r="Q36" i="3" s="1"/>
  <c r="CG35" i="4"/>
  <c r="AC36" i="3" s="1"/>
  <c r="AY35" i="4"/>
  <c r="BK35"/>
  <c r="CC35"/>
  <c r="Y36" i="3" s="1"/>
  <c r="BY35" i="4"/>
  <c r="U36" i="3" s="1"/>
  <c r="BG35" i="4"/>
  <c r="BS35"/>
  <c r="O36" i="3" s="1"/>
  <c r="CK35" i="4"/>
  <c r="AG36" i="3" s="1"/>
  <c r="BQ35" i="4"/>
  <c r="M36" i="3" s="1"/>
  <c r="AP35" i="4"/>
  <c r="CA35"/>
  <c r="W36" i="3" s="1"/>
  <c r="Y35" i="4"/>
  <c r="X35"/>
  <c r="O35"/>
  <c r="P35"/>
  <c r="AG35"/>
  <c r="AH35"/>
  <c r="AD35"/>
  <c r="AE35"/>
  <c r="M35"/>
  <c r="L35"/>
  <c r="AM35"/>
  <c r="AN35"/>
  <c r="AU35"/>
  <c r="BO35"/>
  <c r="BI35"/>
  <c r="BW35"/>
  <c r="S36" i="3" s="1"/>
  <c r="CI35" i="4"/>
  <c r="AE36" i="3" s="1"/>
  <c r="BA35" i="4"/>
  <c r="CE35"/>
  <c r="AA36" i="3" s="1"/>
  <c r="AW35" i="4"/>
  <c r="AS35"/>
  <c r="CM35"/>
  <c r="AI36" i="3" s="1"/>
  <c r="BE35" i="4"/>
  <c r="U35"/>
  <c r="AJ28"/>
  <c r="V28"/>
  <c r="AG28"/>
  <c r="L28"/>
  <c r="R28"/>
  <c r="S28"/>
  <c r="AA28"/>
  <c r="AB28"/>
  <c r="AM28"/>
  <c r="AN28"/>
  <c r="AD28"/>
  <c r="AE28"/>
  <c r="Y28"/>
  <c r="X28"/>
  <c r="O28"/>
  <c r="P28"/>
  <c r="S27"/>
  <c r="P27"/>
  <c r="AB27"/>
  <c r="AE27"/>
  <c r="AN27"/>
  <c r="Y27"/>
  <c r="H26" l="1"/>
  <c r="G26"/>
  <c r="J26" s="1"/>
  <c r="H9"/>
  <c r="G9"/>
  <c r="H25"/>
  <c r="G25"/>
  <c r="H7"/>
  <c r="G7"/>
  <c r="G5"/>
  <c r="CD25" l="1"/>
  <c r="J25"/>
  <c r="CH26"/>
  <c r="CI26" s="1"/>
  <c r="T25"/>
  <c r="V25" s="1"/>
  <c r="AZ26"/>
  <c r="AR26"/>
  <c r="AI26"/>
  <c r="AK26" s="1"/>
  <c r="BH26"/>
  <c r="CN26"/>
  <c r="AC26"/>
  <c r="AE26" s="1"/>
  <c r="CF26"/>
  <c r="T26"/>
  <c r="V26" s="1"/>
  <c r="BX26"/>
  <c r="BP26"/>
  <c r="K26"/>
  <c r="M26" s="1"/>
  <c r="Z26"/>
  <c r="AX26"/>
  <c r="BF26"/>
  <c r="BN26"/>
  <c r="BV26"/>
  <c r="CD26"/>
  <c r="CL26"/>
  <c r="Q26"/>
  <c r="AO26"/>
  <c r="AF26"/>
  <c r="AV26"/>
  <c r="BD26"/>
  <c r="BL26"/>
  <c r="BT26"/>
  <c r="CB26"/>
  <c r="CJ26"/>
  <c r="W26"/>
  <c r="N26"/>
  <c r="AL26"/>
  <c r="AT26"/>
  <c r="BB26"/>
  <c r="BJ26"/>
  <c r="BR26"/>
  <c r="BZ26"/>
  <c r="AX25"/>
  <c r="CN25"/>
  <c r="AC25"/>
  <c r="CL25"/>
  <c r="CF25"/>
  <c r="CH25"/>
  <c r="BF25"/>
  <c r="AI25"/>
  <c r="AK25" s="1"/>
  <c r="BX25"/>
  <c r="Q25"/>
  <c r="S25" s="1"/>
  <c r="AZ25"/>
  <c r="BV25"/>
  <c r="AF25"/>
  <c r="K25"/>
  <c r="M25" s="1"/>
  <c r="BP25"/>
  <c r="AR25"/>
  <c r="BN25"/>
  <c r="Z25"/>
  <c r="AB25" s="1"/>
  <c r="CJ25"/>
  <c r="AO25"/>
  <c r="AQ25" s="1"/>
  <c r="BH25"/>
  <c r="AV25"/>
  <c r="BD25"/>
  <c r="BT25"/>
  <c r="CB25"/>
  <c r="W25"/>
  <c r="BL25"/>
  <c r="N25"/>
  <c r="AL25"/>
  <c r="AT25"/>
  <c r="BB25"/>
  <c r="BJ25"/>
  <c r="BR25"/>
  <c r="BZ25"/>
  <c r="CE25" l="1"/>
  <c r="CO25"/>
  <c r="CK25"/>
  <c r="BA25"/>
  <c r="CA25"/>
  <c r="BM25"/>
  <c r="AW25"/>
  <c r="CI25"/>
  <c r="BC25"/>
  <c r="AU25"/>
  <c r="BK25"/>
  <c r="BS25"/>
  <c r="CC25"/>
  <c r="BO25"/>
  <c r="BY25"/>
  <c r="AY25"/>
  <c r="AD25"/>
  <c r="BW25"/>
  <c r="CM25"/>
  <c r="BI25"/>
  <c r="CG25"/>
  <c r="BE25"/>
  <c r="BQ25"/>
  <c r="BG25"/>
  <c r="BU25"/>
  <c r="AS25"/>
  <c r="U25"/>
  <c r="L25"/>
  <c r="BS26"/>
  <c r="BE26"/>
  <c r="BO26"/>
  <c r="CK26"/>
  <c r="AU26"/>
  <c r="BM26"/>
  <c r="BW26"/>
  <c r="BC26"/>
  <c r="BU26"/>
  <c r="CE26"/>
  <c r="AD26"/>
  <c r="BK26"/>
  <c r="CC26"/>
  <c r="CM26"/>
  <c r="R26"/>
  <c r="S26"/>
  <c r="BY26"/>
  <c r="U26"/>
  <c r="AJ26"/>
  <c r="L26"/>
  <c r="CO26"/>
  <c r="BQ26"/>
  <c r="AS26"/>
  <c r="CG26"/>
  <c r="BI26"/>
  <c r="BA26"/>
  <c r="X26"/>
  <c r="Y26"/>
  <c r="AP26"/>
  <c r="AQ26"/>
  <c r="AA26"/>
  <c r="AB26"/>
  <c r="CA26"/>
  <c r="AM26"/>
  <c r="AN26"/>
  <c r="AG26"/>
  <c r="AH26"/>
  <c r="O26"/>
  <c r="P26"/>
  <c r="AY26"/>
  <c r="AW26"/>
  <c r="BG26"/>
  <c r="AE25"/>
  <c r="AJ25"/>
  <c r="AG25"/>
  <c r="AH25"/>
  <c r="R25"/>
  <c r="AA25"/>
  <c r="AP25"/>
  <c r="X25"/>
  <c r="Y25"/>
  <c r="P25"/>
  <c r="O25"/>
  <c r="AN25"/>
  <c r="AM25"/>
  <c r="G36" l="1"/>
  <c r="J36" s="1"/>
  <c r="G23"/>
  <c r="J23" s="1"/>
  <c r="C5"/>
  <c r="H5"/>
  <c r="J21"/>
  <c r="J20"/>
  <c r="J18"/>
  <c r="J16"/>
  <c r="J14"/>
  <c r="J12"/>
  <c r="J10"/>
  <c r="J8"/>
  <c r="J6"/>
  <c r="J4"/>
  <c r="CH36" l="1"/>
  <c r="AC36"/>
  <c r="T36"/>
  <c r="AR36"/>
  <c r="AZ36"/>
  <c r="BH36"/>
  <c r="BP36"/>
  <c r="BX36"/>
  <c r="CF36"/>
  <c r="CN36"/>
  <c r="Z36"/>
  <c r="AX36"/>
  <c r="BF36"/>
  <c r="BN36"/>
  <c r="BV36"/>
  <c r="CD36"/>
  <c r="CL36"/>
  <c r="Q36"/>
  <c r="AO36"/>
  <c r="K36"/>
  <c r="AI36"/>
  <c r="AF36"/>
  <c r="AV36"/>
  <c r="BD36"/>
  <c r="BL36"/>
  <c r="BT36"/>
  <c r="CB36"/>
  <c r="CJ36"/>
  <c r="W36"/>
  <c r="N36"/>
  <c r="AL36"/>
  <c r="AT36"/>
  <c r="BB36"/>
  <c r="BJ36"/>
  <c r="BR36"/>
  <c r="BZ36"/>
  <c r="CD23"/>
  <c r="CE23" s="1"/>
  <c r="AI23"/>
  <c r="AK23" s="1"/>
  <c r="AX23"/>
  <c r="AY23" s="1"/>
  <c r="Q23"/>
  <c r="S23" s="1"/>
  <c r="BL23"/>
  <c r="BM23" s="1"/>
  <c r="BX23"/>
  <c r="BY23" s="1"/>
  <c r="AV23"/>
  <c r="AW23" s="1"/>
  <c r="BN23"/>
  <c r="AF23"/>
  <c r="AH23" s="1"/>
  <c r="CB23"/>
  <c r="CC23" s="1"/>
  <c r="BJ23"/>
  <c r="BK23" s="1"/>
  <c r="AC23"/>
  <c r="AE23" s="1"/>
  <c r="BH23"/>
  <c r="BI23" s="1"/>
  <c r="K23"/>
  <c r="M23" s="1"/>
  <c r="BB23"/>
  <c r="BC23" s="1"/>
  <c r="BR23"/>
  <c r="BS23" s="1"/>
  <c r="CH23"/>
  <c r="CI23" s="1"/>
  <c r="AT23"/>
  <c r="AU23" s="1"/>
  <c r="BZ23"/>
  <c r="CA23" s="1"/>
  <c r="N23"/>
  <c r="P23" s="1"/>
  <c r="AR23"/>
  <c r="AS23" s="1"/>
  <c r="CN23"/>
  <c r="CO23" s="1"/>
  <c r="BF23"/>
  <c r="BG23" s="1"/>
  <c r="BV23"/>
  <c r="BW23" s="1"/>
  <c r="CL23"/>
  <c r="CM23" s="1"/>
  <c r="Z23"/>
  <c r="AB23" s="1"/>
  <c r="AO23"/>
  <c r="AQ23" s="1"/>
  <c r="BD23"/>
  <c r="BE23" s="1"/>
  <c r="BT23"/>
  <c r="BU23" s="1"/>
  <c r="CJ23"/>
  <c r="CK23" s="1"/>
  <c r="W23"/>
  <c r="Y23" s="1"/>
  <c r="T23"/>
  <c r="U23" s="1"/>
  <c r="AL23"/>
  <c r="AN23" s="1"/>
  <c r="AZ23"/>
  <c r="BA23" s="1"/>
  <c r="BP23"/>
  <c r="BQ23" s="1"/>
  <c r="CF23"/>
  <c r="CG23" s="1"/>
  <c r="AA23"/>
  <c r="BO23"/>
  <c r="X23" l="1"/>
  <c r="AP23"/>
  <c r="BY36"/>
  <c r="U37" i="3" s="1"/>
  <c r="CI36" i="4"/>
  <c r="AE37" i="3" s="1"/>
  <c r="BE36" i="4"/>
  <c r="G37" i="3" s="1"/>
  <c r="BK36" i="4"/>
  <c r="J37" i="3" s="1"/>
  <c r="CE36" i="4"/>
  <c r="AA37" i="3" s="1"/>
  <c r="BS36" i="4"/>
  <c r="O37" i="3" s="1"/>
  <c r="BC36" i="4"/>
  <c r="F37" i="3" s="1"/>
  <c r="BM36" i="4"/>
  <c r="K37" i="3" s="1"/>
  <c r="AU36" i="4"/>
  <c r="CM36"/>
  <c r="AI37" i="3" s="1"/>
  <c r="CG36" i="4"/>
  <c r="AC37" i="3" s="1"/>
  <c r="AW36" i="4"/>
  <c r="C37" i="3" s="1"/>
  <c r="BW36" i="4"/>
  <c r="S37" i="3" s="1"/>
  <c r="BQ36" i="4"/>
  <c r="M37" i="3" s="1"/>
  <c r="BU36" i="4"/>
  <c r="Q37" i="3" s="1"/>
  <c r="CO36" i="4"/>
  <c r="AK37" i="3" s="1"/>
  <c r="CC36" i="4"/>
  <c r="Y37" i="3" s="1"/>
  <c r="CA36" i="4"/>
  <c r="W37" i="3" s="1"/>
  <c r="AY36" i="4"/>
  <c r="D37" i="3" s="1"/>
  <c r="AS36" i="4"/>
  <c r="BG36"/>
  <c r="H37" i="3" s="1"/>
  <c r="BA36" i="4"/>
  <c r="E37" i="3" s="1"/>
  <c r="CK36" i="4"/>
  <c r="AG37" i="3" s="1"/>
  <c r="BO36" i="4"/>
  <c r="L37" i="3" s="1"/>
  <c r="BI36" i="4"/>
  <c r="I37" i="3" s="1"/>
  <c r="S36" i="4"/>
  <c r="R36"/>
  <c r="AD36"/>
  <c r="AE36"/>
  <c r="AQ36"/>
  <c r="AP36"/>
  <c r="AA36"/>
  <c r="AB36"/>
  <c r="V36"/>
  <c r="U36"/>
  <c r="L36"/>
  <c r="M36"/>
  <c r="X36"/>
  <c r="Y36"/>
  <c r="AJ36"/>
  <c r="AK36"/>
  <c r="P36"/>
  <c r="O36"/>
  <c r="AG36"/>
  <c r="AH36"/>
  <c r="AN36"/>
  <c r="AM36"/>
  <c r="AM23"/>
  <c r="AG23"/>
  <c r="R23"/>
  <c r="O23"/>
  <c r="AJ23"/>
  <c r="V23"/>
  <c r="AD23"/>
  <c r="L23"/>
  <c r="AL21" i="3" l="1"/>
  <c r="AJ21"/>
  <c r="AH21"/>
  <c r="AF21"/>
  <c r="AD21"/>
  <c r="AB21"/>
  <c r="Z21"/>
  <c r="X21"/>
  <c r="V21"/>
  <c r="T21"/>
  <c r="R21"/>
  <c r="P21"/>
  <c r="N21"/>
  <c r="AL20"/>
  <c r="AJ20"/>
  <c r="AH20"/>
  <c r="AF20"/>
  <c r="AD20"/>
  <c r="AB20"/>
  <c r="Z20"/>
  <c r="X20"/>
  <c r="V20"/>
  <c r="T20"/>
  <c r="R20"/>
  <c r="P20"/>
  <c r="N20"/>
  <c r="AL19"/>
  <c r="AJ19"/>
  <c r="AH19"/>
  <c r="AF19"/>
  <c r="AD19"/>
  <c r="AB19"/>
  <c r="Z19"/>
  <c r="X19"/>
  <c r="V19"/>
  <c r="T19"/>
  <c r="R19"/>
  <c r="P19"/>
  <c r="N19"/>
  <c r="AL18"/>
  <c r="AJ18"/>
  <c r="AH18"/>
  <c r="AF18"/>
  <c r="AD18"/>
  <c r="AB18"/>
  <c r="Z18"/>
  <c r="X18"/>
  <c r="V18"/>
  <c r="T18"/>
  <c r="R18"/>
  <c r="P18"/>
  <c r="N18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L10"/>
  <c r="AJ10"/>
  <c r="AH10"/>
  <c r="AF10"/>
  <c r="AD10"/>
  <c r="AB10"/>
  <c r="Z10"/>
  <c r="X10"/>
  <c r="V10"/>
  <c r="T10"/>
  <c r="R10"/>
  <c r="P10"/>
  <c r="N10"/>
  <c r="AL9"/>
  <c r="AJ9"/>
  <c r="AH9"/>
  <c r="AF9"/>
  <c r="AD9"/>
  <c r="AB9"/>
  <c r="Z9"/>
  <c r="X9"/>
  <c r="V9"/>
  <c r="T9"/>
  <c r="R9"/>
  <c r="P9"/>
  <c r="N9"/>
  <c r="I21" i="4"/>
  <c r="I19"/>
  <c r="I32" s="1"/>
  <c r="I17"/>
  <c r="I15"/>
  <c r="I13"/>
  <c r="I28" s="1"/>
  <c r="I11"/>
  <c r="I27" s="1"/>
  <c r="J27" s="1"/>
  <c r="I9"/>
  <c r="I7"/>
  <c r="I5"/>
  <c r="CN13"/>
  <c r="CL13"/>
  <c r="CJ13"/>
  <c r="CH13"/>
  <c r="CF13"/>
  <c r="CD13"/>
  <c r="CB13"/>
  <c r="BZ13"/>
  <c r="BX13"/>
  <c r="BV13"/>
  <c r="BT13"/>
  <c r="BR13"/>
  <c r="BP13"/>
  <c r="BN13"/>
  <c r="BL13"/>
  <c r="BJ13"/>
  <c r="BH13"/>
  <c r="BF13"/>
  <c r="BD13"/>
  <c r="BB13"/>
  <c r="AZ13"/>
  <c r="AX13"/>
  <c r="AV13"/>
  <c r="AT13"/>
  <c r="AR13"/>
  <c r="AO13"/>
  <c r="AQ13" s="1"/>
  <c r="AL13"/>
  <c r="AN13" s="1"/>
  <c r="AI13"/>
  <c r="AF13"/>
  <c r="AC13"/>
  <c r="AE13" s="1"/>
  <c r="Z13"/>
  <c r="W13"/>
  <c r="Y13" s="1"/>
  <c r="T13"/>
  <c r="Q13"/>
  <c r="N13"/>
  <c r="P13" s="1"/>
  <c r="K13"/>
  <c r="CN17"/>
  <c r="CL17"/>
  <c r="CJ17"/>
  <c r="CH17"/>
  <c r="CF17"/>
  <c r="CD17"/>
  <c r="CB17"/>
  <c r="BZ17"/>
  <c r="BX17"/>
  <c r="BV17"/>
  <c r="BT17"/>
  <c r="BR17"/>
  <c r="BP17"/>
  <c r="BN17"/>
  <c r="BL17"/>
  <c r="BJ17"/>
  <c r="BH17"/>
  <c r="BF17"/>
  <c r="BD17"/>
  <c r="BB17"/>
  <c r="AZ17"/>
  <c r="AX17"/>
  <c r="AV17"/>
  <c r="AT17"/>
  <c r="AR17"/>
  <c r="AO17"/>
  <c r="AQ17" s="1"/>
  <c r="AL17"/>
  <c r="AN17" s="1"/>
  <c r="AI17"/>
  <c r="AF17"/>
  <c r="AH17" s="1"/>
  <c r="AC17"/>
  <c r="AE17" s="1"/>
  <c r="Z17"/>
  <c r="AB17" s="1"/>
  <c r="W17"/>
  <c r="T17"/>
  <c r="Q17"/>
  <c r="S17" s="1"/>
  <c r="N17"/>
  <c r="P17" s="1"/>
  <c r="K17"/>
  <c r="CN9"/>
  <c r="CL9"/>
  <c r="CJ9"/>
  <c r="CH9"/>
  <c r="CF9"/>
  <c r="CD9"/>
  <c r="CB9"/>
  <c r="BZ9"/>
  <c r="BX9"/>
  <c r="BV9"/>
  <c r="BT9"/>
  <c r="BR9"/>
  <c r="BP9"/>
  <c r="BN9"/>
  <c r="BL9"/>
  <c r="BJ9"/>
  <c r="BH9"/>
  <c r="BF9"/>
  <c r="BD9"/>
  <c r="BB9"/>
  <c r="AZ9"/>
  <c r="AX9"/>
  <c r="AV9"/>
  <c r="AT9"/>
  <c r="AR9"/>
  <c r="AO9"/>
  <c r="AQ9" s="1"/>
  <c r="AL9"/>
  <c r="AI9"/>
  <c r="AK9" s="1"/>
  <c r="AF9"/>
  <c r="AC9"/>
  <c r="AE9" s="1"/>
  <c r="Z9"/>
  <c r="W9"/>
  <c r="Y9" s="1"/>
  <c r="T9"/>
  <c r="V9" s="1"/>
  <c r="Q9"/>
  <c r="S9" s="1"/>
  <c r="N9"/>
  <c r="K9"/>
  <c r="CN8"/>
  <c r="CL8"/>
  <c r="CJ8"/>
  <c r="CH8"/>
  <c r="CF8"/>
  <c r="CD8"/>
  <c r="CB8"/>
  <c r="BZ8"/>
  <c r="CA8" s="1"/>
  <c r="BX8"/>
  <c r="BV8"/>
  <c r="BT8"/>
  <c r="BU8" s="1"/>
  <c r="BR8"/>
  <c r="BP8"/>
  <c r="BN8"/>
  <c r="BL8"/>
  <c r="BJ8"/>
  <c r="BH8"/>
  <c r="BF8"/>
  <c r="BD8"/>
  <c r="BB8"/>
  <c r="AZ8"/>
  <c r="AX8"/>
  <c r="AV8"/>
  <c r="AT8"/>
  <c r="AR8"/>
  <c r="AO8"/>
  <c r="AP8" s="1"/>
  <c r="AL8"/>
  <c r="AI8"/>
  <c r="AK8" s="1"/>
  <c r="AF8"/>
  <c r="AH8" s="1"/>
  <c r="AC8"/>
  <c r="AE8" s="1"/>
  <c r="Z8"/>
  <c r="W8"/>
  <c r="Y8" s="1"/>
  <c r="T8"/>
  <c r="V8" s="1"/>
  <c r="Q8"/>
  <c r="S8" s="1"/>
  <c r="N8"/>
  <c r="K8"/>
  <c r="M8" s="1"/>
  <c r="CN20"/>
  <c r="CL20"/>
  <c r="CJ20"/>
  <c r="CH20"/>
  <c r="CF20"/>
  <c r="CD20"/>
  <c r="CB20"/>
  <c r="BZ20"/>
  <c r="BX20"/>
  <c r="BV20"/>
  <c r="BT20"/>
  <c r="BR20"/>
  <c r="BP20"/>
  <c r="BN20"/>
  <c r="BL20"/>
  <c r="BJ20"/>
  <c r="BH20"/>
  <c r="BF20"/>
  <c r="BD20"/>
  <c r="BB20"/>
  <c r="AZ20"/>
  <c r="BA20" s="1"/>
  <c r="AX20"/>
  <c r="AV20"/>
  <c r="AT20"/>
  <c r="AR20"/>
  <c r="AO20"/>
  <c r="AQ20" s="1"/>
  <c r="AL20"/>
  <c r="AN20" s="1"/>
  <c r="AI20"/>
  <c r="AK20" s="1"/>
  <c r="AF20"/>
  <c r="AC20"/>
  <c r="AE20" s="1"/>
  <c r="Z20"/>
  <c r="AB20" s="1"/>
  <c r="W20"/>
  <c r="T20"/>
  <c r="Q20"/>
  <c r="S20" s="1"/>
  <c r="N20"/>
  <c r="P20" s="1"/>
  <c r="K20"/>
  <c r="M20" s="1"/>
  <c r="CN19"/>
  <c r="CL19"/>
  <c r="CJ19"/>
  <c r="CH19"/>
  <c r="CF19"/>
  <c r="CD19"/>
  <c r="CB19"/>
  <c r="BZ19"/>
  <c r="BX19"/>
  <c r="BV19"/>
  <c r="BT19"/>
  <c r="BR19"/>
  <c r="BP19"/>
  <c r="BN19"/>
  <c r="BL19"/>
  <c r="BJ19"/>
  <c r="BH19"/>
  <c r="BF19"/>
  <c r="BD19"/>
  <c r="BB19"/>
  <c r="AZ19"/>
  <c r="AX19"/>
  <c r="AV19"/>
  <c r="AT19"/>
  <c r="AR19"/>
  <c r="AO19"/>
  <c r="AQ19" s="1"/>
  <c r="AL19"/>
  <c r="AN19" s="1"/>
  <c r="AI19"/>
  <c r="AF19"/>
  <c r="AC19"/>
  <c r="AE19" s="1"/>
  <c r="Z19"/>
  <c r="AB19" s="1"/>
  <c r="W19"/>
  <c r="Y19" s="1"/>
  <c r="T19"/>
  <c r="Q19"/>
  <c r="S19" s="1"/>
  <c r="N19"/>
  <c r="P19" s="1"/>
  <c r="K19"/>
  <c r="CN18"/>
  <c r="CO18" s="1"/>
  <c r="CL18"/>
  <c r="CM18" s="1"/>
  <c r="CJ18"/>
  <c r="CK18" s="1"/>
  <c r="CH18"/>
  <c r="CF18"/>
  <c r="CG18" s="1"/>
  <c r="CD18"/>
  <c r="CE18" s="1"/>
  <c r="CB18"/>
  <c r="CC18" s="1"/>
  <c r="BZ18"/>
  <c r="CA18" s="1"/>
  <c r="BX18"/>
  <c r="BY18" s="1"/>
  <c r="BV18"/>
  <c r="BW18" s="1"/>
  <c r="BT18"/>
  <c r="BU18" s="1"/>
  <c r="BR18"/>
  <c r="BP18"/>
  <c r="BQ18" s="1"/>
  <c r="BN18"/>
  <c r="BO18" s="1"/>
  <c r="BL18"/>
  <c r="BM18" s="1"/>
  <c r="BJ18"/>
  <c r="BK18" s="1"/>
  <c r="BH18"/>
  <c r="BI18" s="1"/>
  <c r="BF18"/>
  <c r="BG18" s="1"/>
  <c r="BD18"/>
  <c r="BE18" s="1"/>
  <c r="BB18"/>
  <c r="AZ18"/>
  <c r="BA18" s="1"/>
  <c r="AX18"/>
  <c r="AY18" s="1"/>
  <c r="AV18"/>
  <c r="AW18" s="1"/>
  <c r="AT18"/>
  <c r="AU18" s="1"/>
  <c r="AR18"/>
  <c r="AS18" s="1"/>
  <c r="AO18"/>
  <c r="AP18" s="1"/>
  <c r="AL18"/>
  <c r="AM18" s="1"/>
  <c r="AI18"/>
  <c r="AK18" s="1"/>
  <c r="AF18"/>
  <c r="AG18" s="1"/>
  <c r="AC18"/>
  <c r="AD18" s="1"/>
  <c r="Z18"/>
  <c r="AA18" s="1"/>
  <c r="W18"/>
  <c r="X18" s="1"/>
  <c r="T18"/>
  <c r="U18" s="1"/>
  <c r="Q18"/>
  <c r="R18" s="1"/>
  <c r="N18"/>
  <c r="O18" s="1"/>
  <c r="K18"/>
  <c r="M18" s="1"/>
  <c r="CN16"/>
  <c r="CO16" s="1"/>
  <c r="CL16"/>
  <c r="CJ16"/>
  <c r="CH16"/>
  <c r="CF16"/>
  <c r="CD16"/>
  <c r="CB16"/>
  <c r="BZ16"/>
  <c r="BX16"/>
  <c r="BY16" s="1"/>
  <c r="BV16"/>
  <c r="BT16"/>
  <c r="BR16"/>
  <c r="BP16"/>
  <c r="BN16"/>
  <c r="BL16"/>
  <c r="BJ16"/>
  <c r="BH16"/>
  <c r="BI16" s="1"/>
  <c r="BF16"/>
  <c r="BD16"/>
  <c r="BB16"/>
  <c r="AZ16"/>
  <c r="AX16"/>
  <c r="AV16"/>
  <c r="AT16"/>
  <c r="AR16"/>
  <c r="AS16" s="1"/>
  <c r="AO16"/>
  <c r="AQ16" s="1"/>
  <c r="AL16"/>
  <c r="AN16" s="1"/>
  <c r="AI16"/>
  <c r="AF16"/>
  <c r="AC16"/>
  <c r="AE16" s="1"/>
  <c r="Z16"/>
  <c r="AB16" s="1"/>
  <c r="W16"/>
  <c r="Y16" s="1"/>
  <c r="T16"/>
  <c r="Q16"/>
  <c r="S16" s="1"/>
  <c r="N16"/>
  <c r="P16" s="1"/>
  <c r="K16"/>
  <c r="CN15"/>
  <c r="CL15"/>
  <c r="CJ15"/>
  <c r="CH15"/>
  <c r="CF15"/>
  <c r="CD15"/>
  <c r="CB15"/>
  <c r="BZ15"/>
  <c r="BX15"/>
  <c r="BV15"/>
  <c r="BT15"/>
  <c r="BR15"/>
  <c r="BP15"/>
  <c r="BN15"/>
  <c r="BL15"/>
  <c r="BJ15"/>
  <c r="BH15"/>
  <c r="BF15"/>
  <c r="BD15"/>
  <c r="BB15"/>
  <c r="AZ15"/>
  <c r="AX15"/>
  <c r="AV15"/>
  <c r="AT15"/>
  <c r="AR15"/>
  <c r="AO15"/>
  <c r="AQ15" s="1"/>
  <c r="AL15"/>
  <c r="AN15" s="1"/>
  <c r="AI15"/>
  <c r="AK15" s="1"/>
  <c r="AF15"/>
  <c r="AC15"/>
  <c r="Z15"/>
  <c r="AB15" s="1"/>
  <c r="W15"/>
  <c r="Y15" s="1"/>
  <c r="T15"/>
  <c r="Q15"/>
  <c r="S15" s="1"/>
  <c r="N15"/>
  <c r="P15" s="1"/>
  <c r="K15"/>
  <c r="M15" s="1"/>
  <c r="CN14"/>
  <c r="CL14"/>
  <c r="CM14" s="1"/>
  <c r="CJ14"/>
  <c r="CH14"/>
  <c r="CF14"/>
  <c r="CD14"/>
  <c r="CB14"/>
  <c r="BZ14"/>
  <c r="BX14"/>
  <c r="BV14"/>
  <c r="BW14" s="1"/>
  <c r="BT14"/>
  <c r="BR14"/>
  <c r="BP14"/>
  <c r="BN14"/>
  <c r="BO14" s="1"/>
  <c r="BL14"/>
  <c r="BJ14"/>
  <c r="BH14"/>
  <c r="BF14"/>
  <c r="BD14"/>
  <c r="BE14" s="1"/>
  <c r="BB14"/>
  <c r="AZ14"/>
  <c r="AX14"/>
  <c r="AY14" s="1"/>
  <c r="AV14"/>
  <c r="AT14"/>
  <c r="AU14" s="1"/>
  <c r="AR14"/>
  <c r="AO14"/>
  <c r="AL14"/>
  <c r="AM14" s="1"/>
  <c r="AI14"/>
  <c r="AK14" s="1"/>
  <c r="AF14"/>
  <c r="AH14" s="1"/>
  <c r="AC14"/>
  <c r="AE14" s="1"/>
  <c r="Z14"/>
  <c r="AB14" s="1"/>
  <c r="W14"/>
  <c r="Y14" s="1"/>
  <c r="T14"/>
  <c r="V14" s="1"/>
  <c r="Q14"/>
  <c r="R14" s="1"/>
  <c r="N14"/>
  <c r="P14" s="1"/>
  <c r="K14"/>
  <c r="M14" s="1"/>
  <c r="J19" l="1"/>
  <c r="BK19" s="1"/>
  <c r="J10" i="3" s="1"/>
  <c r="I33" i="4"/>
  <c r="J33" s="1"/>
  <c r="I31"/>
  <c r="J17"/>
  <c r="BQ17" s="1"/>
  <c r="I30"/>
  <c r="J30" s="1"/>
  <c r="J15"/>
  <c r="X15" s="1"/>
  <c r="I29"/>
  <c r="J29" s="1"/>
  <c r="J9"/>
  <c r="CM9" s="1"/>
  <c r="I26"/>
  <c r="J7"/>
  <c r="I25"/>
  <c r="J5"/>
  <c r="I23"/>
  <c r="I24" s="1"/>
  <c r="J13"/>
  <c r="BU13" s="1"/>
  <c r="J11"/>
  <c r="L9"/>
  <c r="X8"/>
  <c r="CE20"/>
  <c r="U20"/>
  <c r="CO20"/>
  <c r="BG20"/>
  <c r="CC8"/>
  <c r="BC9"/>
  <c r="AD9"/>
  <c r="S14"/>
  <c r="BI8"/>
  <c r="BY8"/>
  <c r="L8"/>
  <c r="BA8"/>
  <c r="BQ8"/>
  <c r="M9"/>
  <c r="CK14"/>
  <c r="AA8"/>
  <c r="AS8"/>
  <c r="BG8"/>
  <c r="AM8"/>
  <c r="BE8"/>
  <c r="AJ8"/>
  <c r="CI9"/>
  <c r="BW9"/>
  <c r="BO9"/>
  <c r="O15"/>
  <c r="S18"/>
  <c r="AQ18"/>
  <c r="AQ8"/>
  <c r="BW8"/>
  <c r="CE8"/>
  <c r="AW9"/>
  <c r="AE18"/>
  <c r="AD8"/>
  <c r="BU9"/>
  <c r="S13"/>
  <c r="BW20"/>
  <c r="U9"/>
  <c r="AG9"/>
  <c r="BK9"/>
  <c r="P18"/>
  <c r="AN18"/>
  <c r="AB18"/>
  <c r="BY15"/>
  <c r="CI8"/>
  <c r="AP9"/>
  <c r="BY17"/>
  <c r="BQ9"/>
  <c r="AD17"/>
  <c r="AS17"/>
  <c r="BS8"/>
  <c r="X16"/>
  <c r="L18"/>
  <c r="AJ18"/>
  <c r="BC18"/>
  <c r="BS18"/>
  <c r="CI18"/>
  <c r="CG9"/>
  <c r="BA17"/>
  <c r="BM14"/>
  <c r="AG20"/>
  <c r="AP20"/>
  <c r="BO20"/>
  <c r="R20"/>
  <c r="AY20"/>
  <c r="BU20"/>
  <c r="CC20"/>
  <c r="CM20"/>
  <c r="AD20"/>
  <c r="BE20"/>
  <c r="BM20"/>
  <c r="CK20"/>
  <c r="AM20"/>
  <c r="AW20"/>
  <c r="CA20"/>
  <c r="O20"/>
  <c r="AA20"/>
  <c r="BK20"/>
  <c r="BS20"/>
  <c r="BY20"/>
  <c r="CI20"/>
  <c r="AU20"/>
  <c r="BC20"/>
  <c r="BI20"/>
  <c r="CG20"/>
  <c r="L20"/>
  <c r="X20"/>
  <c r="AJ20"/>
  <c r="AS20"/>
  <c r="BQ20"/>
  <c r="BI17"/>
  <c r="CA17"/>
  <c r="O17"/>
  <c r="AY17"/>
  <c r="AM17"/>
  <c r="L17"/>
  <c r="AW17"/>
  <c r="BM17"/>
  <c r="BU17"/>
  <c r="CM17"/>
  <c r="U16"/>
  <c r="AD16"/>
  <c r="AY16"/>
  <c r="BO16"/>
  <c r="CE16"/>
  <c r="CM16"/>
  <c r="AP16"/>
  <c r="BG16"/>
  <c r="AA16"/>
  <c r="AM16"/>
  <c r="AW16"/>
  <c r="BE16"/>
  <c r="BM16"/>
  <c r="BU16"/>
  <c r="CC16"/>
  <c r="CK16"/>
  <c r="BW16"/>
  <c r="R16"/>
  <c r="O16"/>
  <c r="AJ16"/>
  <c r="AU16"/>
  <c r="BC16"/>
  <c r="BK16"/>
  <c r="BS16"/>
  <c r="CA16"/>
  <c r="CI16"/>
  <c r="L16"/>
  <c r="AG16"/>
  <c r="BA16"/>
  <c r="BQ16"/>
  <c r="CG16"/>
  <c r="BC15"/>
  <c r="BI15"/>
  <c r="CG15"/>
  <c r="CM15"/>
  <c r="CE15"/>
  <c r="L15"/>
  <c r="AG15"/>
  <c r="AP15"/>
  <c r="CK15"/>
  <c r="BA15"/>
  <c r="R15"/>
  <c r="AD15"/>
  <c r="BM15"/>
  <c r="BU15"/>
  <c r="BE15"/>
  <c r="AM15"/>
  <c r="BK15"/>
  <c r="CA15"/>
  <c r="CO15"/>
  <c r="O14"/>
  <c r="AW14"/>
  <c r="BG14"/>
  <c r="BU14"/>
  <c r="AD14"/>
  <c r="AA14"/>
  <c r="CE14"/>
  <c r="AP14"/>
  <c r="CC14"/>
  <c r="AS9"/>
  <c r="U8"/>
  <c r="AG8"/>
  <c r="AY8"/>
  <c r="BO8"/>
  <c r="CG8"/>
  <c r="CO8"/>
  <c r="R8"/>
  <c r="AW8"/>
  <c r="BM8"/>
  <c r="CM8"/>
  <c r="O8"/>
  <c r="AU8"/>
  <c r="BC8"/>
  <c r="BK8"/>
  <c r="CK8"/>
  <c r="V13"/>
  <c r="M13"/>
  <c r="AK13"/>
  <c r="AB13"/>
  <c r="AH13"/>
  <c r="V17"/>
  <c r="M17"/>
  <c r="AK17"/>
  <c r="Y17"/>
  <c r="P8"/>
  <c r="AN8"/>
  <c r="AB9"/>
  <c r="AH9"/>
  <c r="P9"/>
  <c r="AN9"/>
  <c r="AB8"/>
  <c r="AE15"/>
  <c r="V15"/>
  <c r="AY15"/>
  <c r="BO15"/>
  <c r="AH16"/>
  <c r="V18"/>
  <c r="AH19"/>
  <c r="V20"/>
  <c r="V16"/>
  <c r="AH18"/>
  <c r="V19"/>
  <c r="AH20"/>
  <c r="AH15"/>
  <c r="M16"/>
  <c r="AK16"/>
  <c r="Y18"/>
  <c r="M19"/>
  <c r="AK19"/>
  <c r="Y20"/>
  <c r="AQ14"/>
  <c r="AN14"/>
  <c r="X14"/>
  <c r="BC14"/>
  <c r="BK14"/>
  <c r="BS14"/>
  <c r="CA14"/>
  <c r="CI14"/>
  <c r="AJ14"/>
  <c r="U14"/>
  <c r="AG14"/>
  <c r="AS14"/>
  <c r="BA14"/>
  <c r="BI14"/>
  <c r="BQ14"/>
  <c r="BY14"/>
  <c r="CG14"/>
  <c r="CO14"/>
  <c r="L14"/>
  <c r="CE19" l="1"/>
  <c r="AA10" i="3" s="1"/>
  <c r="AY19" i="4"/>
  <c r="D10" i="3" s="1"/>
  <c r="AD19" i="4"/>
  <c r="BE19"/>
  <c r="G10" i="3" s="1"/>
  <c r="X19" i="4"/>
  <c r="CO19"/>
  <c r="AK10" i="3" s="1"/>
  <c r="CM19" i="4"/>
  <c r="AI10" i="3" s="1"/>
  <c r="L19" i="4"/>
  <c r="AA19"/>
  <c r="CG19"/>
  <c r="AC10" i="3" s="1"/>
  <c r="BY19" i="4"/>
  <c r="U10" i="3" s="1"/>
  <c r="AJ19" i="4"/>
  <c r="R19"/>
  <c r="AW19"/>
  <c r="C10" i="3" s="1"/>
  <c r="AU19" i="4"/>
  <c r="U17"/>
  <c r="BW17"/>
  <c r="BM19"/>
  <c r="K10" i="3" s="1"/>
  <c r="CI19" i="4"/>
  <c r="CC9"/>
  <c r="CK17"/>
  <c r="BS9"/>
  <c r="BC17"/>
  <c r="CO17"/>
  <c r="BU19"/>
  <c r="Q10" i="3" s="1"/>
  <c r="BG9" i="4"/>
  <c r="O9"/>
  <c r="BM9"/>
  <c r="CG17"/>
  <c r="AU9"/>
  <c r="BE9"/>
  <c r="AY9"/>
  <c r="X17"/>
  <c r="CI17"/>
  <c r="BG19"/>
  <c r="H10" i="3" s="1"/>
  <c r="BQ19" i="4"/>
  <c r="M10" i="3" s="1"/>
  <c r="CK9" i="4"/>
  <c r="CO9"/>
  <c r="CK19"/>
  <c r="AG10" i="3" s="1"/>
  <c r="BA33" i="4"/>
  <c r="E21" i="3" s="1"/>
  <c r="BK33" i="4"/>
  <c r="J21" i="3" s="1"/>
  <c r="BY33" i="4"/>
  <c r="U21" i="3" s="1"/>
  <c r="CG33" i="4"/>
  <c r="AC21" i="3" s="1"/>
  <c r="BC33" i="4"/>
  <c r="F21" i="3" s="1"/>
  <c r="X33" i="4"/>
  <c r="CK33"/>
  <c r="AG21" i="3" s="1"/>
  <c r="BI33" i="4"/>
  <c r="I21" i="3" s="1"/>
  <c r="CA33" i="4"/>
  <c r="W21" i="3" s="1"/>
  <c r="BO33" i="4"/>
  <c r="L21" i="3" s="1"/>
  <c r="BW33" i="4"/>
  <c r="S21" i="3" s="1"/>
  <c r="CO33" i="4"/>
  <c r="AK21" i="3" s="1"/>
  <c r="AY33" i="4"/>
  <c r="D21" i="3" s="1"/>
  <c r="BQ33" i="4"/>
  <c r="M21" i="3" s="1"/>
  <c r="AW33" i="4"/>
  <c r="C21" i="3" s="1"/>
  <c r="BE33" i="4"/>
  <c r="G21" i="3" s="1"/>
  <c r="CE33" i="4"/>
  <c r="AA21" i="3" s="1"/>
  <c r="AM33" i="4"/>
  <c r="R33"/>
  <c r="AG33"/>
  <c r="BG33"/>
  <c r="H21" i="3" s="1"/>
  <c r="BM33" i="4"/>
  <c r="K21" i="3" s="1"/>
  <c r="CM33" i="4"/>
  <c r="AI21" i="3" s="1"/>
  <c r="BU33" i="4"/>
  <c r="Q21" i="3" s="1"/>
  <c r="U33" i="4"/>
  <c r="AA33"/>
  <c r="L33"/>
  <c r="AS33"/>
  <c r="CC33"/>
  <c r="Y21" i="3" s="1"/>
  <c r="AP33" i="4"/>
  <c r="CI33"/>
  <c r="AE21" i="3" s="1"/>
  <c r="O33" i="4"/>
  <c r="BS33"/>
  <c r="O21" i="3" s="1"/>
  <c r="AU33" i="4"/>
  <c r="AD33"/>
  <c r="AJ33"/>
  <c r="CC15"/>
  <c r="AS15"/>
  <c r="BQ15"/>
  <c r="AG17"/>
  <c r="BE17"/>
  <c r="BG17"/>
  <c r="CC19"/>
  <c r="Y10" i="3" s="1"/>
  <c r="AP17" i="4"/>
  <c r="AA9"/>
  <c r="AP19"/>
  <c r="AS19"/>
  <c r="CI13"/>
  <c r="BS17"/>
  <c r="U19"/>
  <c r="CI15"/>
  <c r="BO19"/>
  <c r="L10" i="3" s="1"/>
  <c r="X9" i="4"/>
  <c r="CC31"/>
  <c r="Y20" i="3" s="1"/>
  <c r="AM31" i="4"/>
  <c r="BO31"/>
  <c r="L20" i="3" s="1"/>
  <c r="BE31" i="4"/>
  <c r="G20" i="3" s="1"/>
  <c r="AP31" i="4"/>
  <c r="AS31"/>
  <c r="O31"/>
  <c r="CI31"/>
  <c r="AE20" i="3" s="1"/>
  <c r="R31" i="4"/>
  <c r="BM31"/>
  <c r="K20" i="3" s="1"/>
  <c r="CG31" i="4"/>
  <c r="AC20" i="3" s="1"/>
  <c r="BG31" i="4"/>
  <c r="H20" i="3" s="1"/>
  <c r="BK31" i="4"/>
  <c r="J20" i="3" s="1"/>
  <c r="BS31" i="4"/>
  <c r="O20" i="3" s="1"/>
  <c r="BU31" i="4"/>
  <c r="Q20" i="3" s="1"/>
  <c r="L31" i="4"/>
  <c r="X31"/>
  <c r="CO31"/>
  <c r="AK20" i="3" s="1"/>
  <c r="AJ31" i="4"/>
  <c r="AU31"/>
  <c r="BA31"/>
  <c r="E20" i="3" s="1"/>
  <c r="CA31" i="4"/>
  <c r="W20" i="3" s="1"/>
  <c r="CE31" i="4"/>
  <c r="AA20" i="3" s="1"/>
  <c r="BW31" i="4"/>
  <c r="S20" i="3" s="1"/>
  <c r="BY31" i="4"/>
  <c r="U20" i="3" s="1"/>
  <c r="AG31" i="4"/>
  <c r="AA31"/>
  <c r="BQ31"/>
  <c r="M20" i="3" s="1"/>
  <c r="AD31" i="4"/>
  <c r="CK31"/>
  <c r="AG20" i="3" s="1"/>
  <c r="AY31" i="4"/>
  <c r="D20" i="3" s="1"/>
  <c r="BI31" i="4"/>
  <c r="I20" i="3" s="1"/>
  <c r="BC31" i="4"/>
  <c r="F20" i="3" s="1"/>
  <c r="U31" i="4"/>
  <c r="AW31"/>
  <c r="C20" i="3" s="1"/>
  <c r="CM31" i="4"/>
  <c r="AI20" i="3" s="1"/>
  <c r="R9" i="4"/>
  <c r="AW15"/>
  <c r="U15"/>
  <c r="BW15"/>
  <c r="AU17"/>
  <c r="CE17"/>
  <c r="AA17"/>
  <c r="R17"/>
  <c r="O19"/>
  <c r="BK17"/>
  <c r="AM9"/>
  <c r="BI19"/>
  <c r="I10" i="3" s="1"/>
  <c r="AU15" i="4"/>
  <c r="AG19"/>
  <c r="BS15"/>
  <c r="CA19"/>
  <c r="W10" i="3" s="1"/>
  <c r="CA9" i="4"/>
  <c r="BS30"/>
  <c r="AA30"/>
  <c r="AD30"/>
  <c r="BQ30"/>
  <c r="O30"/>
  <c r="CK30"/>
  <c r="AS30"/>
  <c r="AG30"/>
  <c r="U30"/>
  <c r="R30"/>
  <c r="AP30"/>
  <c r="CA30"/>
  <c r="CC30"/>
  <c r="BI30"/>
  <c r="CO30"/>
  <c r="AW30"/>
  <c r="CG30"/>
  <c r="AJ30"/>
  <c r="BO30"/>
  <c r="CI30"/>
  <c r="BA30"/>
  <c r="CM30"/>
  <c r="AU30"/>
  <c r="BE30"/>
  <c r="BM30"/>
  <c r="L30"/>
  <c r="AY30"/>
  <c r="BU30"/>
  <c r="BW30"/>
  <c r="CE30"/>
  <c r="BC30"/>
  <c r="BK30"/>
  <c r="X30"/>
  <c r="BG30"/>
  <c r="BY30"/>
  <c r="AM30"/>
  <c r="BA9"/>
  <c r="AA15"/>
  <c r="BG15"/>
  <c r="AJ15"/>
  <c r="CC17"/>
  <c r="AJ17"/>
  <c r="BO17"/>
  <c r="AM19"/>
  <c r="BY9"/>
  <c r="BI9"/>
  <c r="BS19"/>
  <c r="O10" i="3" s="1"/>
  <c r="BA19" i="4"/>
  <c r="E10" i="3" s="1"/>
  <c r="BC19" i="4"/>
  <c r="BW19"/>
  <c r="S10" i="3" s="1"/>
  <c r="AJ9" i="4"/>
  <c r="CE9"/>
  <c r="AE10" i="3"/>
  <c r="CG13" i="4"/>
  <c r="AP29"/>
  <c r="AW29"/>
  <c r="C19" i="3" s="1"/>
  <c r="AU29" i="4"/>
  <c r="X29"/>
  <c r="CK29"/>
  <c r="CM29"/>
  <c r="BQ29"/>
  <c r="U29"/>
  <c r="BO29"/>
  <c r="AD29"/>
  <c r="CE29"/>
  <c r="R29"/>
  <c r="CC29"/>
  <c r="AA29"/>
  <c r="BY29"/>
  <c r="AG29"/>
  <c r="CO29"/>
  <c r="AJ29"/>
  <c r="BU29"/>
  <c r="Q19" i="3" s="1"/>
  <c r="BI29" i="4"/>
  <c r="CA29"/>
  <c r="AM29"/>
  <c r="CG29"/>
  <c r="O29"/>
  <c r="BA29"/>
  <c r="BS29"/>
  <c r="BW29"/>
  <c r="S19" i="3" s="1"/>
  <c r="L29" i="4"/>
  <c r="AY29"/>
  <c r="D19" i="3" s="1"/>
  <c r="BC29" i="4"/>
  <c r="CI29"/>
  <c r="BE29"/>
  <c r="BG29"/>
  <c r="BK29"/>
  <c r="J19" i="3" s="1"/>
  <c r="BM29" i="4"/>
  <c r="K19" i="3" s="1"/>
  <c r="AS29" i="4"/>
  <c r="AD13"/>
  <c r="CO13"/>
  <c r="AW13"/>
  <c r="O13"/>
  <c r="AM13"/>
  <c r="AP13"/>
  <c r="BQ13"/>
  <c r="BK13"/>
  <c r="AA13"/>
  <c r="BY13"/>
  <c r="AU13"/>
  <c r="BW13"/>
  <c r="AY13"/>
  <c r="CK13"/>
  <c r="BE13"/>
  <c r="L13"/>
  <c r="BG13"/>
  <c r="R13"/>
  <c r="BI13"/>
  <c r="BS13"/>
  <c r="X13"/>
  <c r="CC13"/>
  <c r="BA13"/>
  <c r="AG13"/>
  <c r="AJ13"/>
  <c r="CM13"/>
  <c r="BO13"/>
  <c r="CE13"/>
  <c r="BC13"/>
  <c r="CA13"/>
  <c r="AS13"/>
  <c r="BM13"/>
  <c r="U13"/>
  <c r="CO27"/>
  <c r="AK18" i="3" s="1"/>
  <c r="CE27" i="4"/>
  <c r="AA18" i="3" s="1"/>
  <c r="CM27" i="4"/>
  <c r="AI18" i="3" s="1"/>
  <c r="BM27" i="4"/>
  <c r="K18" i="3" s="1"/>
  <c r="CG27" i="4"/>
  <c r="AC18" i="3" s="1"/>
  <c r="O27" i="4"/>
  <c r="AG27"/>
  <c r="AD27"/>
  <c r="AU27"/>
  <c r="U27"/>
  <c r="L27"/>
  <c r="AY27"/>
  <c r="D18" i="3" s="1"/>
  <c r="BG27" i="4"/>
  <c r="H18" i="3" s="1"/>
  <c r="BS27" i="4"/>
  <c r="O18" i="3" s="1"/>
  <c r="BY27" i="4"/>
  <c r="U18" i="3" s="1"/>
  <c r="AA27" i="4"/>
  <c r="BW27"/>
  <c r="S18" i="3" s="1"/>
  <c r="X27" i="4"/>
  <c r="BO27"/>
  <c r="L18" i="3" s="1"/>
  <c r="CA27" i="4"/>
  <c r="W18" i="3" s="1"/>
  <c r="BE27" i="4"/>
  <c r="G18" i="3" s="1"/>
  <c r="BA27" i="4"/>
  <c r="E18" i="3" s="1"/>
  <c r="BU27" i="4"/>
  <c r="Q18" i="3" s="1"/>
  <c r="BI27" i="4"/>
  <c r="I18" i="3" s="1"/>
  <c r="R27" i="4"/>
  <c r="AS27"/>
  <c r="CC27"/>
  <c r="Y18" i="3" s="1"/>
  <c r="BQ27" i="4"/>
  <c r="M18" i="3" s="1"/>
  <c r="AJ27" i="4"/>
  <c r="BK27"/>
  <c r="J18" i="3" s="1"/>
  <c r="AP27" i="4"/>
  <c r="AW27"/>
  <c r="C18" i="3" s="1"/>
  <c r="AM27" i="4"/>
  <c r="CK27"/>
  <c r="AG18" i="3" s="1"/>
  <c r="BC27" i="4"/>
  <c r="F18" i="3" s="1"/>
  <c r="CI27" i="4"/>
  <c r="AE18" i="3" s="1"/>
  <c r="F10"/>
  <c r="CN21" i="4"/>
  <c r="CL21"/>
  <c r="CM21" s="1"/>
  <c r="CJ21"/>
  <c r="CH21"/>
  <c r="CI21" s="1"/>
  <c r="CF21"/>
  <c r="CG21" s="1"/>
  <c r="CD21"/>
  <c r="CB21"/>
  <c r="BZ21"/>
  <c r="CA21" s="1"/>
  <c r="BX21"/>
  <c r="BV21"/>
  <c r="BW21" s="1"/>
  <c r="BT21"/>
  <c r="BR21"/>
  <c r="BS21" s="1"/>
  <c r="BP21"/>
  <c r="BN21"/>
  <c r="BL21"/>
  <c r="BJ21"/>
  <c r="BK21" s="1"/>
  <c r="BH21"/>
  <c r="BF21"/>
  <c r="BG21" s="1"/>
  <c r="BD21"/>
  <c r="BB21"/>
  <c r="BC21" s="1"/>
  <c r="AZ21"/>
  <c r="BA21" s="1"/>
  <c r="AX21"/>
  <c r="AV21"/>
  <c r="AT21"/>
  <c r="AU21" s="1"/>
  <c r="AR21"/>
  <c r="AO21"/>
  <c r="AP21" s="1"/>
  <c r="AL21"/>
  <c r="AN21" s="1"/>
  <c r="AI21"/>
  <c r="AF21"/>
  <c r="AG21" s="1"/>
  <c r="AC21"/>
  <c r="AD21" s="1"/>
  <c r="Z21"/>
  <c r="AA21" s="1"/>
  <c r="W21"/>
  <c r="Y21" s="1"/>
  <c r="T21"/>
  <c r="U21" s="1"/>
  <c r="Q21"/>
  <c r="S21" s="1"/>
  <c r="N21"/>
  <c r="P21" s="1"/>
  <c r="K21"/>
  <c r="M21" s="1"/>
  <c r="W19" i="3" l="1"/>
  <c r="Y19"/>
  <c r="AE19"/>
  <c r="E19"/>
  <c r="E30" s="1"/>
  <c r="AA19"/>
  <c r="I19"/>
  <c r="I30" s="1"/>
  <c r="AG19"/>
  <c r="C30"/>
  <c r="H19"/>
  <c r="H30" s="1"/>
  <c r="D30"/>
  <c r="L19"/>
  <c r="L30" s="1"/>
  <c r="M19"/>
  <c r="G19"/>
  <c r="G30" s="1"/>
  <c r="O19"/>
  <c r="AI19"/>
  <c r="AC19"/>
  <c r="U19"/>
  <c r="K30"/>
  <c r="AK19"/>
  <c r="F19"/>
  <c r="F30" s="1"/>
  <c r="J30"/>
  <c r="AQ21" i="4"/>
  <c r="AH21"/>
  <c r="R21"/>
  <c r="X21"/>
  <c r="BY21"/>
  <c r="BI21"/>
  <c r="AE21"/>
  <c r="AS21"/>
  <c r="O21"/>
  <c r="AY21"/>
  <c r="BQ21"/>
  <c r="CE21"/>
  <c r="CO21"/>
  <c r="BO21"/>
  <c r="L21"/>
  <c r="V21"/>
  <c r="AB21"/>
  <c r="AM21"/>
  <c r="BE21"/>
  <c r="BU21"/>
  <c r="CK21"/>
  <c r="AK21"/>
  <c r="AJ21"/>
  <c r="AW21"/>
  <c r="BM21"/>
  <c r="CC21"/>
  <c r="D37" i="10" l="1"/>
  <c r="C37"/>
  <c r="CN12" i="4" l="1"/>
  <c r="CO12" s="1"/>
  <c r="AK9" i="3" s="1"/>
  <c r="CL12" i="4"/>
  <c r="CJ12"/>
  <c r="CK12" s="1"/>
  <c r="AG9" i="3" s="1"/>
  <c r="CH12" i="4"/>
  <c r="CF12"/>
  <c r="CG12" s="1"/>
  <c r="AC9" i="3" s="1"/>
  <c r="CD12" i="4"/>
  <c r="CB12"/>
  <c r="CC12" s="1"/>
  <c r="Y9" i="3" s="1"/>
  <c r="BZ12" i="4"/>
  <c r="BX12"/>
  <c r="BY12" s="1"/>
  <c r="U9" i="3" s="1"/>
  <c r="BV12" i="4"/>
  <c r="BT12"/>
  <c r="BU12" s="1"/>
  <c r="Q9" i="3" s="1"/>
  <c r="BR12" i="4"/>
  <c r="BP12"/>
  <c r="BQ12" s="1"/>
  <c r="M9" i="3" s="1"/>
  <c r="BN12" i="4"/>
  <c r="BL12"/>
  <c r="BM12" s="1"/>
  <c r="K9" i="3" s="1"/>
  <c r="BJ12" i="4"/>
  <c r="BH12"/>
  <c r="BI12" s="1"/>
  <c r="I9" i="3" s="1"/>
  <c r="BF12" i="4"/>
  <c r="BD12"/>
  <c r="BE12" s="1"/>
  <c r="G9" i="3" s="1"/>
  <c r="BB12" i="4"/>
  <c r="AZ12"/>
  <c r="BA12" s="1"/>
  <c r="E9" i="3" s="1"/>
  <c r="AX12" i="4"/>
  <c r="AV12"/>
  <c r="AW12" s="1"/>
  <c r="C9" i="3" s="1"/>
  <c r="AT12" i="4"/>
  <c r="AR12"/>
  <c r="AS12" s="1"/>
  <c r="AO12"/>
  <c r="AP12" s="1"/>
  <c r="AL12"/>
  <c r="AN12" s="1"/>
  <c r="AI12"/>
  <c r="AJ12" s="1"/>
  <c r="AF12"/>
  <c r="AH12" s="1"/>
  <c r="AC12"/>
  <c r="AD12" s="1"/>
  <c r="Z12"/>
  <c r="AB12" s="1"/>
  <c r="W12"/>
  <c r="X12" s="1"/>
  <c r="T12"/>
  <c r="V12" s="1"/>
  <c r="Q12"/>
  <c r="R12" s="1"/>
  <c r="N12"/>
  <c r="P12" s="1"/>
  <c r="K12"/>
  <c r="L12" s="1"/>
  <c r="CA12" l="1"/>
  <c r="W9" i="3" s="1"/>
  <c r="AG12" i="4"/>
  <c r="CI12"/>
  <c r="AE9" i="3" s="1"/>
  <c r="U12" i="4"/>
  <c r="AU12"/>
  <c r="BC12"/>
  <c r="F9" i="3" s="1"/>
  <c r="BK12" i="4"/>
  <c r="J9" i="3" s="1"/>
  <c r="BS12" i="4"/>
  <c r="O9" i="3" s="1"/>
  <c r="O12" i="4"/>
  <c r="AA12"/>
  <c r="AM12"/>
  <c r="AY12"/>
  <c r="D9" i="3" s="1"/>
  <c r="BG12" i="4"/>
  <c r="H9" i="3" s="1"/>
  <c r="BO12" i="4"/>
  <c r="L9" i="3" s="1"/>
  <c r="BW12" i="4"/>
  <c r="S9" i="3" s="1"/>
  <c r="CE12" i="4"/>
  <c r="AA9" i="3" s="1"/>
  <c r="CM12" i="4"/>
  <c r="AI9" i="3" s="1"/>
  <c r="M12" i="4"/>
  <c r="S12"/>
  <c r="Y12"/>
  <c r="AE12"/>
  <c r="AK12"/>
  <c r="AQ12"/>
  <c r="CJ11" l="1"/>
  <c r="CN7"/>
  <c r="CN6"/>
  <c r="CL6"/>
  <c r="CM6" s="1"/>
  <c r="CJ6"/>
  <c r="CH6"/>
  <c r="CI6" s="1"/>
  <c r="CF6"/>
  <c r="CD6"/>
  <c r="CE6" s="1"/>
  <c r="CB6"/>
  <c r="CC6" s="1"/>
  <c r="BZ6"/>
  <c r="BX6"/>
  <c r="BV6"/>
  <c r="BW6" s="1"/>
  <c r="BT6"/>
  <c r="BR6"/>
  <c r="BS6" s="1"/>
  <c r="BP6"/>
  <c r="BN6"/>
  <c r="BO6" s="1"/>
  <c r="BL6"/>
  <c r="BM6" s="1"/>
  <c r="BJ6"/>
  <c r="BH6"/>
  <c r="BF6"/>
  <c r="BG6" s="1"/>
  <c r="BD6"/>
  <c r="BB6"/>
  <c r="AZ6"/>
  <c r="AX6"/>
  <c r="AY6" s="1"/>
  <c r="AV6"/>
  <c r="AW6" s="1"/>
  <c r="AT6"/>
  <c r="AU6" s="1"/>
  <c r="AR6"/>
  <c r="AO6"/>
  <c r="AQ6" s="1"/>
  <c r="AL6"/>
  <c r="AM6" s="1"/>
  <c r="AI6"/>
  <c r="AJ6" s="1"/>
  <c r="AF6"/>
  <c r="AG6" s="1"/>
  <c r="AC6"/>
  <c r="AE6" s="1"/>
  <c r="Z6"/>
  <c r="AA6" s="1"/>
  <c r="W6"/>
  <c r="Y6" s="1"/>
  <c r="T6"/>
  <c r="V6" s="1"/>
  <c r="Q6"/>
  <c r="S6" s="1"/>
  <c r="N6"/>
  <c r="O6" s="1"/>
  <c r="K6"/>
  <c r="M6" s="1"/>
  <c r="CN5"/>
  <c r="CL5"/>
  <c r="CM5" s="1"/>
  <c r="CJ5"/>
  <c r="CH5"/>
  <c r="CI5" s="1"/>
  <c r="CF5"/>
  <c r="CD5"/>
  <c r="CE5" s="1"/>
  <c r="CB5"/>
  <c r="CC5" s="1"/>
  <c r="BZ5"/>
  <c r="CA5" s="1"/>
  <c r="BX5"/>
  <c r="BV5"/>
  <c r="BW5" s="1"/>
  <c r="BT5"/>
  <c r="BR5"/>
  <c r="BP5"/>
  <c r="BN5"/>
  <c r="BO5" s="1"/>
  <c r="BL5"/>
  <c r="BJ5"/>
  <c r="BK5" s="1"/>
  <c r="BH5"/>
  <c r="BF5"/>
  <c r="BG5" s="1"/>
  <c r="BD5"/>
  <c r="BB5"/>
  <c r="BC5" s="1"/>
  <c r="AZ5"/>
  <c r="AX5"/>
  <c r="AY5" s="1"/>
  <c r="AV5"/>
  <c r="AW5" s="1"/>
  <c r="AT5"/>
  <c r="AU5" s="1"/>
  <c r="AR5"/>
  <c r="AO5"/>
  <c r="AQ5" s="1"/>
  <c r="AL5"/>
  <c r="AM5" s="1"/>
  <c r="AI5"/>
  <c r="AK5" s="1"/>
  <c r="AF5"/>
  <c r="AH5" s="1"/>
  <c r="AC5"/>
  <c r="AE5" s="1"/>
  <c r="Z5"/>
  <c r="AA5" s="1"/>
  <c r="W5"/>
  <c r="Y5" s="1"/>
  <c r="T5"/>
  <c r="U5" s="1"/>
  <c r="Q5"/>
  <c r="S5" s="1"/>
  <c r="N5"/>
  <c r="O5" s="1"/>
  <c r="K5"/>
  <c r="L5" s="1"/>
  <c r="AK6" l="1"/>
  <c r="P6"/>
  <c r="X6"/>
  <c r="CK6"/>
  <c r="BE6"/>
  <c r="L6"/>
  <c r="BU6"/>
  <c r="AN6"/>
  <c r="M5"/>
  <c r="AB6"/>
  <c r="CJ10"/>
  <c r="AF10"/>
  <c r="AH10" s="1"/>
  <c r="Q10"/>
  <c r="S10" s="1"/>
  <c r="T10"/>
  <c r="V10" s="1"/>
  <c r="AC10"/>
  <c r="AE10" s="1"/>
  <c r="CN10"/>
  <c r="N10"/>
  <c r="Z10"/>
  <c r="K10"/>
  <c r="W10"/>
  <c r="T11"/>
  <c r="V11" s="1"/>
  <c r="AF11"/>
  <c r="AH11" s="1"/>
  <c r="AT11"/>
  <c r="CK11"/>
  <c r="BJ11"/>
  <c r="BZ11"/>
  <c r="CH11"/>
  <c r="Q11"/>
  <c r="AC11"/>
  <c r="AO11"/>
  <c r="AR11"/>
  <c r="AZ11"/>
  <c r="BH11"/>
  <c r="BP11"/>
  <c r="BX11"/>
  <c r="CF11"/>
  <c r="CN11"/>
  <c r="N11"/>
  <c r="Z11"/>
  <c r="AL11"/>
  <c r="AX11"/>
  <c r="BF11"/>
  <c r="BN11"/>
  <c r="BV11"/>
  <c r="CD11"/>
  <c r="CL11"/>
  <c r="BB11"/>
  <c r="BR11"/>
  <c r="K11"/>
  <c r="W11"/>
  <c r="AI11"/>
  <c r="AV11"/>
  <c r="BD11"/>
  <c r="BL11"/>
  <c r="BT11"/>
  <c r="CB11"/>
  <c r="Q7"/>
  <c r="S7" s="1"/>
  <c r="AL7"/>
  <c r="AV7"/>
  <c r="BH7"/>
  <c r="BX7"/>
  <c r="T7"/>
  <c r="V7" s="1"/>
  <c r="CD7"/>
  <c r="CE7" s="1"/>
  <c r="K7"/>
  <c r="M7" s="1"/>
  <c r="W7"/>
  <c r="X7" s="1"/>
  <c r="AF7"/>
  <c r="AH7" s="1"/>
  <c r="AO7"/>
  <c r="AQ7" s="1"/>
  <c r="AR7"/>
  <c r="AX7"/>
  <c r="AY7" s="1"/>
  <c r="BP7"/>
  <c r="CH7"/>
  <c r="AC7"/>
  <c r="AE7" s="1"/>
  <c r="BJ7"/>
  <c r="N7"/>
  <c r="O7" s="1"/>
  <c r="Z7"/>
  <c r="AI7"/>
  <c r="AK7" s="1"/>
  <c r="AT7"/>
  <c r="BB7"/>
  <c r="BV7"/>
  <c r="BW7" s="1"/>
  <c r="CJ7"/>
  <c r="BD7"/>
  <c r="BL7"/>
  <c r="BR7"/>
  <c r="BZ7"/>
  <c r="CF7"/>
  <c r="CL7"/>
  <c r="CM7" s="1"/>
  <c r="AZ7"/>
  <c r="BF7"/>
  <c r="BG7" s="1"/>
  <c r="BN7"/>
  <c r="BT7"/>
  <c r="CB7"/>
  <c r="CO7"/>
  <c r="U6"/>
  <c r="BC6"/>
  <c r="BK6"/>
  <c r="CA6"/>
  <c r="R6"/>
  <c r="AD6"/>
  <c r="AH6"/>
  <c r="AP6"/>
  <c r="AS6"/>
  <c r="BA6"/>
  <c r="BI6"/>
  <c r="BQ6"/>
  <c r="BY6"/>
  <c r="CG6"/>
  <c r="CO6"/>
  <c r="AN5"/>
  <c r="BU5"/>
  <c r="AB5"/>
  <c r="AJ5"/>
  <c r="BM5"/>
  <c r="P5"/>
  <c r="X5"/>
  <c r="BE5"/>
  <c r="CK5"/>
  <c r="AG5"/>
  <c r="BS5"/>
  <c r="R5"/>
  <c r="V5"/>
  <c r="AD5"/>
  <c r="AP5"/>
  <c r="AS5"/>
  <c r="BA5"/>
  <c r="BI5"/>
  <c r="BQ5"/>
  <c r="BY5"/>
  <c r="CG5"/>
  <c r="CO5"/>
  <c r="BH10" l="1"/>
  <c r="BV10"/>
  <c r="BW10" s="1"/>
  <c r="AT10"/>
  <c r="AX10"/>
  <c r="AY10" s="1"/>
  <c r="BT10"/>
  <c r="AL10"/>
  <c r="AM10" s="1"/>
  <c r="CH10"/>
  <c r="CI10" s="1"/>
  <c r="AO10"/>
  <c r="AQ10" s="1"/>
  <c r="BD10"/>
  <c r="CL10"/>
  <c r="CM10" s="1"/>
  <c r="BP10"/>
  <c r="BB10"/>
  <c r="BC10" s="1"/>
  <c r="CB10"/>
  <c r="CC10" s="1"/>
  <c r="BL10"/>
  <c r="BM10" s="1"/>
  <c r="AV10"/>
  <c r="AI10"/>
  <c r="AJ10" s="1"/>
  <c r="CD10"/>
  <c r="CE10" s="1"/>
  <c r="BN10"/>
  <c r="BF10"/>
  <c r="BG10" s="1"/>
  <c r="U10"/>
  <c r="BX10"/>
  <c r="AR10"/>
  <c r="BJ10"/>
  <c r="BR10"/>
  <c r="CF10"/>
  <c r="AZ10"/>
  <c r="AG11"/>
  <c r="CK10"/>
  <c r="AG10"/>
  <c r="BZ10"/>
  <c r="AD10"/>
  <c r="U7"/>
  <c r="U11"/>
  <c r="CO10"/>
  <c r="R10"/>
  <c r="AS7"/>
  <c r="BU10"/>
  <c r="M10"/>
  <c r="L10"/>
  <c r="AA10"/>
  <c r="AB10"/>
  <c r="X10"/>
  <c r="Y10"/>
  <c r="O10"/>
  <c r="P10"/>
  <c r="AU11"/>
  <c r="BM7"/>
  <c r="L7"/>
  <c r="BC7"/>
  <c r="R7"/>
  <c r="AW11"/>
  <c r="AY11"/>
  <c r="O11"/>
  <c r="P11"/>
  <c r="AS11"/>
  <c r="AE11"/>
  <c r="AD11"/>
  <c r="CA11"/>
  <c r="BU11"/>
  <c r="BS11"/>
  <c r="BW11"/>
  <c r="CO11"/>
  <c r="BI11"/>
  <c r="BK11"/>
  <c r="CE11"/>
  <c r="BM11"/>
  <c r="AJ11"/>
  <c r="AK11"/>
  <c r="BC11"/>
  <c r="BO11"/>
  <c r="AM11"/>
  <c r="AN11"/>
  <c r="CG11"/>
  <c r="BA11"/>
  <c r="AQ11"/>
  <c r="AP11"/>
  <c r="S11"/>
  <c r="R11"/>
  <c r="CC11"/>
  <c r="M11"/>
  <c r="L11"/>
  <c r="BQ11"/>
  <c r="BE11"/>
  <c r="Y11"/>
  <c r="X11"/>
  <c r="CM11"/>
  <c r="BG11"/>
  <c r="AA11"/>
  <c r="AB11"/>
  <c r="BY11"/>
  <c r="CI11"/>
  <c r="CI7"/>
  <c r="BE7"/>
  <c r="AP7"/>
  <c r="P7"/>
  <c r="AU7"/>
  <c r="Y7"/>
  <c r="BY7"/>
  <c r="CK7"/>
  <c r="AM7"/>
  <c r="AN7"/>
  <c r="AA7"/>
  <c r="AB7"/>
  <c r="BK7"/>
  <c r="AG7"/>
  <c r="BI7"/>
  <c r="BQ7"/>
  <c r="AD7"/>
  <c r="AJ7"/>
  <c r="AW7"/>
  <c r="BS7"/>
  <c r="BA7"/>
  <c r="BU7"/>
  <c r="BO7"/>
  <c r="CC7"/>
  <c r="CA7"/>
  <c r="CG7"/>
  <c r="AP10" l="1"/>
  <c r="BI10"/>
  <c r="AN10"/>
  <c r="BE10"/>
  <c r="AU10"/>
  <c r="BS10"/>
  <c r="BK10"/>
  <c r="BQ10"/>
  <c r="AK10"/>
  <c r="BA10"/>
  <c r="CG10"/>
  <c r="BO10"/>
  <c r="AW10"/>
  <c r="BY10"/>
  <c r="AS10"/>
  <c r="CA10"/>
  <c r="D23" i="10" l="1"/>
  <c r="D22"/>
  <c r="C22"/>
  <c r="D21"/>
  <c r="C21"/>
  <c r="D20"/>
  <c r="D19"/>
  <c r="C19"/>
  <c r="D18"/>
  <c r="C18"/>
  <c r="D36"/>
  <c r="C36"/>
  <c r="D35"/>
  <c r="C35"/>
  <c r="D34"/>
  <c r="C34"/>
  <c r="D33"/>
  <c r="C33"/>
  <c r="D32"/>
  <c r="C32"/>
  <c r="D16"/>
  <c r="D15"/>
  <c r="C15"/>
  <c r="D14"/>
  <c r="C14"/>
  <c r="D13"/>
  <c r="D12"/>
  <c r="C12"/>
  <c r="D11"/>
  <c r="C11"/>
  <c r="D30"/>
  <c r="D29"/>
  <c r="C29"/>
  <c r="D28"/>
  <c r="C28"/>
  <c r="D27"/>
  <c r="D26"/>
  <c r="C26"/>
  <c r="D25"/>
  <c r="C25"/>
  <c r="C27"/>
  <c r="C23" l="1"/>
  <c r="C20"/>
  <c r="C13"/>
  <c r="C16" l="1"/>
  <c r="C30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Q10"/>
  <c r="L10" l="1"/>
  <c r="X10"/>
  <c r="AF10"/>
  <c r="AN10"/>
  <c r="E10"/>
  <c r="I10"/>
  <c r="M10"/>
  <c r="Q10"/>
  <c r="U10"/>
  <c r="Y10"/>
  <c r="AC10"/>
  <c r="AG10"/>
  <c r="AK10"/>
  <c r="AO10"/>
  <c r="H10"/>
  <c r="P10"/>
  <c r="T10"/>
  <c r="AB10"/>
  <c r="AJ10"/>
  <c r="F10"/>
  <c r="J10"/>
  <c r="N10"/>
  <c r="R10"/>
  <c r="V10"/>
  <c r="Z10"/>
  <c r="AD10"/>
  <c r="AH10"/>
  <c r="AL10"/>
  <c r="AP10"/>
  <c r="G10"/>
  <c r="K10"/>
  <c r="O10"/>
  <c r="S10"/>
  <c r="W10"/>
  <c r="AA10"/>
  <c r="AE10"/>
  <c r="AI10"/>
  <c r="AM10"/>
  <c r="C5"/>
  <c r="C7"/>
  <c r="C8"/>
  <c r="C9"/>
  <c r="C4"/>
  <c r="D4"/>
  <c r="D5"/>
  <c r="D6"/>
  <c r="D7"/>
  <c r="D8"/>
  <c r="D9"/>
  <c r="G9" l="1"/>
  <c r="E14"/>
  <c r="H13"/>
  <c r="U15"/>
  <c r="G21"/>
  <c r="AC7"/>
  <c r="F18"/>
  <c r="S18"/>
  <c r="AH18"/>
  <c r="AO18"/>
  <c r="AC18"/>
  <c r="K18"/>
  <c r="C6"/>
  <c r="AN18"/>
  <c r="AB18"/>
  <c r="G18"/>
  <c r="AJ18"/>
  <c r="W18"/>
  <c r="AL18"/>
  <c r="AG18"/>
  <c r="AA18"/>
  <c r="Q18"/>
  <c r="E18"/>
  <c r="AP18"/>
  <c r="AK18"/>
  <c r="AF18"/>
  <c r="X18"/>
  <c r="P18"/>
  <c r="J13"/>
  <c r="U18"/>
  <c r="M18"/>
  <c r="L18"/>
  <c r="AQ18"/>
  <c r="AM18"/>
  <c r="AI18"/>
  <c r="AE18"/>
  <c r="Y18"/>
  <c r="T18"/>
  <c r="O18"/>
  <c r="I18"/>
  <c r="AD18"/>
  <c r="Z18"/>
  <c r="V18"/>
  <c r="R18"/>
  <c r="N18"/>
  <c r="J18"/>
  <c r="H18"/>
  <c r="AQ13"/>
  <c r="AA13"/>
  <c r="S21"/>
  <c r="K13"/>
  <c r="AP13"/>
  <c r="Z13"/>
  <c r="AI13"/>
  <c r="S13"/>
  <c r="G13"/>
  <c r="AH13"/>
  <c r="R13"/>
  <c r="F13"/>
  <c r="AM13"/>
  <c r="AE13"/>
  <c r="W13"/>
  <c r="O13"/>
  <c r="I13"/>
  <c r="E13"/>
  <c r="AL13"/>
  <c r="AD13"/>
  <c r="V13"/>
  <c r="N13"/>
  <c r="AF9"/>
  <c r="O20"/>
  <c r="AE20"/>
  <c r="AA20"/>
  <c r="H20"/>
  <c r="S20"/>
  <c r="AI20"/>
  <c r="AQ20"/>
  <c r="G20"/>
  <c r="W20"/>
  <c r="AM20"/>
  <c r="K20"/>
  <c r="W15"/>
  <c r="AM15"/>
  <c r="H15"/>
  <c r="AA15"/>
  <c r="AQ15"/>
  <c r="G15"/>
  <c r="AE15"/>
  <c r="S15"/>
  <c r="AI15"/>
  <c r="H11"/>
  <c r="W11"/>
  <c r="AM11"/>
  <c r="H8"/>
  <c r="F8"/>
  <c r="U8"/>
  <c r="AK8"/>
  <c r="Q8"/>
  <c r="G8"/>
  <c r="Y8"/>
  <c r="AO8"/>
  <c r="AG8"/>
  <c r="M8"/>
  <c r="AC8"/>
  <c r="K8"/>
  <c r="K15"/>
  <c r="L13"/>
  <c r="S11"/>
  <c r="AI11"/>
  <c r="AN8"/>
  <c r="AJ8"/>
  <c r="AF8"/>
  <c r="AB8"/>
  <c r="X8"/>
  <c r="T8"/>
  <c r="P8"/>
  <c r="H21"/>
  <c r="O15"/>
  <c r="H14"/>
  <c r="AO13"/>
  <c r="AK13"/>
  <c r="AG13"/>
  <c r="AC13"/>
  <c r="Y13"/>
  <c r="U13"/>
  <c r="Q13"/>
  <c r="M13"/>
  <c r="AE11"/>
  <c r="O11"/>
  <c r="AQ8"/>
  <c r="AM8"/>
  <c r="AI8"/>
  <c r="AE8"/>
  <c r="AA8"/>
  <c r="W8"/>
  <c r="S8"/>
  <c r="O8"/>
  <c r="J8"/>
  <c r="E8"/>
  <c r="AI21"/>
  <c r="AN13"/>
  <c r="AJ13"/>
  <c r="AF13"/>
  <c r="AB13"/>
  <c r="X13"/>
  <c r="T13"/>
  <c r="P13"/>
  <c r="AQ11"/>
  <c r="AA11"/>
  <c r="AP8"/>
  <c r="AL8"/>
  <c r="AH8"/>
  <c r="AD8"/>
  <c r="Z8"/>
  <c r="V8"/>
  <c r="R8"/>
  <c r="N8"/>
  <c r="I8"/>
  <c r="J12"/>
  <c r="AB12"/>
  <c r="AQ12"/>
  <c r="H12"/>
  <c r="P12"/>
  <c r="AF12"/>
  <c r="F12"/>
  <c r="T12"/>
  <c r="AJ12"/>
  <c r="AE21"/>
  <c r="O21"/>
  <c r="AN12"/>
  <c r="M9"/>
  <c r="P9"/>
  <c r="G7"/>
  <c r="E16"/>
  <c r="V16"/>
  <c r="AL16"/>
  <c r="J16"/>
  <c r="Z16"/>
  <c r="AP16"/>
  <c r="N16"/>
  <c r="AD16"/>
  <c r="P7"/>
  <c r="AG7"/>
  <c r="U7"/>
  <c r="AK7"/>
  <c r="F7"/>
  <c r="Y7"/>
  <c r="AO7"/>
  <c r="AQ21"/>
  <c r="AA21"/>
  <c r="K21"/>
  <c r="AH16"/>
  <c r="X12"/>
  <c r="K7"/>
  <c r="AB14"/>
  <c r="AN14"/>
  <c r="L14"/>
  <c r="K12"/>
  <c r="AM21"/>
  <c r="W21"/>
  <c r="R16"/>
  <c r="X14"/>
  <c r="G12"/>
  <c r="E19"/>
  <c r="P19"/>
  <c r="AF19"/>
  <c r="F16"/>
  <c r="AP21"/>
  <c r="AL21"/>
  <c r="AH21"/>
  <c r="AD21"/>
  <c r="Z21"/>
  <c r="V21"/>
  <c r="R21"/>
  <c r="N21"/>
  <c r="J21"/>
  <c r="F21"/>
  <c r="AB19"/>
  <c r="L19"/>
  <c r="AO16"/>
  <c r="AK16"/>
  <c r="AG16"/>
  <c r="AC16"/>
  <c r="Y16"/>
  <c r="U16"/>
  <c r="Q16"/>
  <c r="M16"/>
  <c r="H16"/>
  <c r="AJ14"/>
  <c r="T14"/>
  <c r="AM12"/>
  <c r="AI12"/>
  <c r="AE12"/>
  <c r="AA12"/>
  <c r="W12"/>
  <c r="S12"/>
  <c r="O12"/>
  <c r="AQ9"/>
  <c r="AB9"/>
  <c r="L9"/>
  <c r="F9"/>
  <c r="AN7"/>
  <c r="AJ7"/>
  <c r="AF7"/>
  <c r="AB7"/>
  <c r="X7"/>
  <c r="T7"/>
  <c r="O7"/>
  <c r="J7"/>
  <c r="E7"/>
  <c r="AO21"/>
  <c r="AK21"/>
  <c r="AG21"/>
  <c r="AC21"/>
  <c r="Y21"/>
  <c r="U21"/>
  <c r="Q21"/>
  <c r="M21"/>
  <c r="I21"/>
  <c r="E21"/>
  <c r="AN19"/>
  <c r="X19"/>
  <c r="H19"/>
  <c r="AN16"/>
  <c r="AJ16"/>
  <c r="AF16"/>
  <c r="AB16"/>
  <c r="X16"/>
  <c r="T16"/>
  <c r="P16"/>
  <c r="L16"/>
  <c r="G16"/>
  <c r="AF14"/>
  <c r="P14"/>
  <c r="AP12"/>
  <c r="AL12"/>
  <c r="AH12"/>
  <c r="AD12"/>
  <c r="Z12"/>
  <c r="V12"/>
  <c r="R12"/>
  <c r="N12"/>
  <c r="AN9"/>
  <c r="X9"/>
  <c r="I9"/>
  <c r="E9"/>
  <c r="AQ7"/>
  <c r="AM7"/>
  <c r="AI7"/>
  <c r="AE7"/>
  <c r="AA7"/>
  <c r="W7"/>
  <c r="S7"/>
  <c r="N7"/>
  <c r="H7"/>
  <c r="AN21"/>
  <c r="AJ21"/>
  <c r="AF21"/>
  <c r="AB21"/>
  <c r="X21"/>
  <c r="T21"/>
  <c r="P21"/>
  <c r="L21"/>
  <c r="AJ19"/>
  <c r="T19"/>
  <c r="AQ16"/>
  <c r="AM16"/>
  <c r="AI16"/>
  <c r="AE16"/>
  <c r="AA16"/>
  <c r="W16"/>
  <c r="S16"/>
  <c r="O16"/>
  <c r="K16"/>
  <c r="AO12"/>
  <c r="AK12"/>
  <c r="AG12"/>
  <c r="AC12"/>
  <c r="Y12"/>
  <c r="U12"/>
  <c r="Q12"/>
  <c r="AJ9"/>
  <c r="T9"/>
  <c r="H9"/>
  <c r="AP7"/>
  <c r="AL7"/>
  <c r="AH7"/>
  <c r="AD7"/>
  <c r="Z7"/>
  <c r="V7"/>
  <c r="R7"/>
  <c r="L7"/>
  <c r="AP20"/>
  <c r="AL20"/>
  <c r="AH20"/>
  <c r="AD20"/>
  <c r="Z20"/>
  <c r="V20"/>
  <c r="R20"/>
  <c r="N20"/>
  <c r="J20"/>
  <c r="F20"/>
  <c r="AQ19"/>
  <c r="AM19"/>
  <c r="AI19"/>
  <c r="AE19"/>
  <c r="AA19"/>
  <c r="W19"/>
  <c r="S19"/>
  <c r="O19"/>
  <c r="K19"/>
  <c r="G19"/>
  <c r="I16"/>
  <c r="AP15"/>
  <c r="AL15"/>
  <c r="AH15"/>
  <c r="AD15"/>
  <c r="Z15"/>
  <c r="V15"/>
  <c r="R15"/>
  <c r="N15"/>
  <c r="J15"/>
  <c r="F15"/>
  <c r="AQ14"/>
  <c r="AM14"/>
  <c r="AI14"/>
  <c r="AE14"/>
  <c r="AA14"/>
  <c r="W14"/>
  <c r="S14"/>
  <c r="O14"/>
  <c r="K14"/>
  <c r="G14"/>
  <c r="M12"/>
  <c r="I12"/>
  <c r="E12"/>
  <c r="AP11"/>
  <c r="AL11"/>
  <c r="AH11"/>
  <c r="AD11"/>
  <c r="Z11"/>
  <c r="V11"/>
  <c r="R11"/>
  <c r="N11"/>
  <c r="J11"/>
  <c r="F11"/>
  <c r="AM9"/>
  <c r="AI9"/>
  <c r="AE9"/>
  <c r="AA9"/>
  <c r="W9"/>
  <c r="S9"/>
  <c r="O9"/>
  <c r="K9"/>
  <c r="L8"/>
  <c r="Q7"/>
  <c r="M7"/>
  <c r="I7"/>
  <c r="K11"/>
  <c r="G11"/>
  <c r="AO20"/>
  <c r="AK20"/>
  <c r="AG20"/>
  <c r="AC20"/>
  <c r="Y20"/>
  <c r="U20"/>
  <c r="Q20"/>
  <c r="M20"/>
  <c r="I20"/>
  <c r="E20"/>
  <c r="AP19"/>
  <c r="AL19"/>
  <c r="AH19"/>
  <c r="AD19"/>
  <c r="Z19"/>
  <c r="V19"/>
  <c r="R19"/>
  <c r="N19"/>
  <c r="J19"/>
  <c r="F19"/>
  <c r="AO15"/>
  <c r="AK15"/>
  <c r="AG15"/>
  <c r="AC15"/>
  <c r="Y15"/>
  <c r="Q15"/>
  <c r="M15"/>
  <c r="I15"/>
  <c r="E15"/>
  <c r="AP14"/>
  <c r="AL14"/>
  <c r="AH14"/>
  <c r="AD14"/>
  <c r="Z14"/>
  <c r="V14"/>
  <c r="R14"/>
  <c r="N14"/>
  <c r="J14"/>
  <c r="F14"/>
  <c r="L12"/>
  <c r="AO11"/>
  <c r="AK11"/>
  <c r="AG11"/>
  <c r="AC11"/>
  <c r="Y11"/>
  <c r="U11"/>
  <c r="Q11"/>
  <c r="M11"/>
  <c r="I11"/>
  <c r="E11"/>
  <c r="AP9"/>
  <c r="AL9"/>
  <c r="AH9"/>
  <c r="AD9"/>
  <c r="Z9"/>
  <c r="V9"/>
  <c r="R9"/>
  <c r="N9"/>
  <c r="J9"/>
  <c r="AN20"/>
  <c r="AJ20"/>
  <c r="AF20"/>
  <c r="AB20"/>
  <c r="X20"/>
  <c r="T20"/>
  <c r="P20"/>
  <c r="L20"/>
  <c r="AO19"/>
  <c r="AK19"/>
  <c r="AG19"/>
  <c r="AC19"/>
  <c r="Y19"/>
  <c r="U19"/>
  <c r="Q19"/>
  <c r="M19"/>
  <c r="I19"/>
  <c r="AN15"/>
  <c r="AJ15"/>
  <c r="AF15"/>
  <c r="AB15"/>
  <c r="X15"/>
  <c r="T15"/>
  <c r="P15"/>
  <c r="L15"/>
  <c r="AO14"/>
  <c r="AK14"/>
  <c r="AG14"/>
  <c r="AC14"/>
  <c r="Y14"/>
  <c r="U14"/>
  <c r="Q14"/>
  <c r="M14"/>
  <c r="I14"/>
  <c r="AN11"/>
  <c r="AJ11"/>
  <c r="AF11"/>
  <c r="AB11"/>
  <c r="X11"/>
  <c r="T11"/>
  <c r="P11"/>
  <c r="L11"/>
  <c r="AO9"/>
  <c r="AK9"/>
  <c r="AG9"/>
  <c r="AC9"/>
  <c r="Y9"/>
  <c r="U9"/>
  <c r="Q9"/>
  <c r="AL4" l="1"/>
  <c r="V6"/>
  <c r="T22"/>
  <c r="S25"/>
  <c r="AA26"/>
  <c r="Q27"/>
  <c r="M29"/>
  <c r="F30"/>
  <c r="AD32"/>
  <c r="AJ33"/>
  <c r="Z34"/>
  <c r="Q36"/>
  <c r="D3"/>
  <c r="C3"/>
  <c r="L6"/>
  <c r="L25"/>
  <c r="L27"/>
  <c r="AL27"/>
  <c r="AH29"/>
  <c r="Y32"/>
  <c r="P34"/>
  <c r="L36"/>
  <c r="AL36"/>
  <c r="G34"/>
  <c r="F29"/>
  <c r="G22"/>
  <c r="E22"/>
  <c r="F6"/>
  <c r="E4"/>
  <c r="AF3" l="1"/>
  <c r="G4"/>
  <c r="G25"/>
  <c r="E32"/>
  <c r="E36"/>
  <c r="AG36"/>
  <c r="AK34"/>
  <c r="J34"/>
  <c r="T32"/>
  <c r="X29"/>
  <c r="AG27"/>
  <c r="AN25"/>
  <c r="AG22"/>
  <c r="V36"/>
  <c r="AF34"/>
  <c r="AO32"/>
  <c r="I32"/>
  <c r="R29"/>
  <c r="AB27"/>
  <c r="AA25"/>
  <c r="AA22"/>
  <c r="AK6"/>
  <c r="E27"/>
  <c r="F32"/>
  <c r="G6"/>
  <c r="F22"/>
  <c r="G27"/>
  <c r="F34"/>
  <c r="AN29"/>
  <c r="K36"/>
  <c r="H36"/>
  <c r="M36"/>
  <c r="R36"/>
  <c r="X36"/>
  <c r="AC36"/>
  <c r="AH36"/>
  <c r="AN36"/>
  <c r="I36"/>
  <c r="N36"/>
  <c r="T36"/>
  <c r="Y36"/>
  <c r="AD36"/>
  <c r="AJ36"/>
  <c r="AO36"/>
  <c r="J36"/>
  <c r="P36"/>
  <c r="U36"/>
  <c r="Z36"/>
  <c r="AF36"/>
  <c r="AK36"/>
  <c r="AP36"/>
  <c r="K34"/>
  <c r="L34"/>
  <c r="Q34"/>
  <c r="V34"/>
  <c r="AB34"/>
  <c r="AG34"/>
  <c r="AL34"/>
  <c r="H34"/>
  <c r="M34"/>
  <c r="R34"/>
  <c r="X34"/>
  <c r="AC34"/>
  <c r="AH34"/>
  <c r="AN34"/>
  <c r="I34"/>
  <c r="N34"/>
  <c r="T34"/>
  <c r="Y34"/>
  <c r="AD34"/>
  <c r="AJ34"/>
  <c r="AO34"/>
  <c r="K32"/>
  <c r="J32"/>
  <c r="P32"/>
  <c r="U32"/>
  <c r="Z32"/>
  <c r="AF32"/>
  <c r="AK32"/>
  <c r="AP32"/>
  <c r="L32"/>
  <c r="Q32"/>
  <c r="V32"/>
  <c r="AB32"/>
  <c r="AG32"/>
  <c r="AL32"/>
  <c r="H32"/>
  <c r="M32"/>
  <c r="R32"/>
  <c r="X32"/>
  <c r="AC32"/>
  <c r="AH32"/>
  <c r="AN32"/>
  <c r="K29"/>
  <c r="I29"/>
  <c r="N29"/>
  <c r="T29"/>
  <c r="Y29"/>
  <c r="AD29"/>
  <c r="AJ29"/>
  <c r="AO29"/>
  <c r="J29"/>
  <c r="P29"/>
  <c r="U29"/>
  <c r="Z29"/>
  <c r="AF29"/>
  <c r="AK29"/>
  <c r="AP29"/>
  <c r="L29"/>
  <c r="Q29"/>
  <c r="V29"/>
  <c r="AB29"/>
  <c r="AG29"/>
  <c r="AL29"/>
  <c r="J27"/>
  <c r="M27"/>
  <c r="R27"/>
  <c r="X27"/>
  <c r="AC27"/>
  <c r="AH27"/>
  <c r="AN27"/>
  <c r="H27"/>
  <c r="N27"/>
  <c r="T27"/>
  <c r="Y27"/>
  <c r="AD27"/>
  <c r="AJ27"/>
  <c r="AO27"/>
  <c r="I27"/>
  <c r="P27"/>
  <c r="U27"/>
  <c r="Z27"/>
  <c r="AF27"/>
  <c r="AK27"/>
  <c r="AP27"/>
  <c r="M25"/>
  <c r="U25"/>
  <c r="AB25"/>
  <c r="AI25"/>
  <c r="AQ25"/>
  <c r="H25"/>
  <c r="P25"/>
  <c r="W25"/>
  <c r="AC25"/>
  <c r="AK25"/>
  <c r="K25"/>
  <c r="Q25"/>
  <c r="X25"/>
  <c r="AF25"/>
  <c r="AM25"/>
  <c r="O22"/>
  <c r="U22"/>
  <c r="AB22"/>
  <c r="AJ22"/>
  <c r="AQ22"/>
  <c r="I22"/>
  <c r="P22"/>
  <c r="W22"/>
  <c r="AE22"/>
  <c r="AK22"/>
  <c r="K22"/>
  <c r="Q22"/>
  <c r="Y22"/>
  <c r="AF22"/>
  <c r="AM22"/>
  <c r="N6"/>
  <c r="W6"/>
  <c r="AF6"/>
  <c r="AM6"/>
  <c r="P6"/>
  <c r="AA6"/>
  <c r="AG6"/>
  <c r="AN6"/>
  <c r="H6"/>
  <c r="S6"/>
  <c r="AB6"/>
  <c r="AI6"/>
  <c r="AQ6"/>
  <c r="AE4"/>
  <c r="AP4"/>
  <c r="AH4"/>
  <c r="AQ4"/>
  <c r="Z4"/>
  <c r="AJ4"/>
  <c r="F4"/>
  <c r="F25"/>
  <c r="E29"/>
  <c r="G32"/>
  <c r="G36"/>
  <c r="AB36"/>
  <c r="AP34"/>
  <c r="U34"/>
  <c r="AJ32"/>
  <c r="N32"/>
  <c r="AC29"/>
  <c r="H29"/>
  <c r="V27"/>
  <c r="AG25"/>
  <c r="AO22"/>
  <c r="L22"/>
  <c r="AC6"/>
  <c r="AA4"/>
  <c r="J25"/>
  <c r="N25"/>
  <c r="R25"/>
  <c r="V25"/>
  <c r="Z25"/>
  <c r="AD25"/>
  <c r="AH25"/>
  <c r="AL25"/>
  <c r="AP25"/>
  <c r="J22"/>
  <c r="N22"/>
  <c r="R22"/>
  <c r="V22"/>
  <c r="Z22"/>
  <c r="AD22"/>
  <c r="AH22"/>
  <c r="AL22"/>
  <c r="AP22"/>
  <c r="J6"/>
  <c r="O6"/>
  <c r="T6"/>
  <c r="Z6"/>
  <c r="AD6"/>
  <c r="AH6"/>
  <c r="AL6"/>
  <c r="AP6"/>
  <c r="T4"/>
  <c r="AD4"/>
  <c r="AI4"/>
  <c r="AN4"/>
  <c r="E6"/>
  <c r="E25"/>
  <c r="F27"/>
  <c r="G29"/>
  <c r="E34"/>
  <c r="F36"/>
  <c r="AQ36"/>
  <c r="AM36"/>
  <c r="AI36"/>
  <c r="AE36"/>
  <c r="AA36"/>
  <c r="W36"/>
  <c r="S36"/>
  <c r="O36"/>
  <c r="AQ34"/>
  <c r="AM34"/>
  <c r="AI34"/>
  <c r="AE34"/>
  <c r="AA34"/>
  <c r="W34"/>
  <c r="S34"/>
  <c r="O34"/>
  <c r="AQ32"/>
  <c r="AM32"/>
  <c r="AI32"/>
  <c r="AE32"/>
  <c r="AA32"/>
  <c r="W32"/>
  <c r="S32"/>
  <c r="O32"/>
  <c r="AQ29"/>
  <c r="AM29"/>
  <c r="AI29"/>
  <c r="AE29"/>
  <c r="AA29"/>
  <c r="W29"/>
  <c r="S29"/>
  <c r="O29"/>
  <c r="AQ27"/>
  <c r="AM27"/>
  <c r="AI27"/>
  <c r="AE27"/>
  <c r="AA27"/>
  <c r="W27"/>
  <c r="S27"/>
  <c r="O27"/>
  <c r="K27"/>
  <c r="AO25"/>
  <c r="AJ25"/>
  <c r="AE25"/>
  <c r="Y25"/>
  <c r="T25"/>
  <c r="O25"/>
  <c r="I25"/>
  <c r="AN22"/>
  <c r="AI22"/>
  <c r="AC22"/>
  <c r="X22"/>
  <c r="S22"/>
  <c r="M22"/>
  <c r="H22"/>
  <c r="AO6"/>
  <c r="AJ6"/>
  <c r="AE6"/>
  <c r="X6"/>
  <c r="R6"/>
  <c r="K6"/>
  <c r="AM4"/>
  <c r="AF4"/>
  <c r="X4"/>
  <c r="I6"/>
  <c r="V4"/>
  <c r="Y6"/>
  <c r="U6"/>
  <c r="Q6"/>
  <c r="M6"/>
  <c r="AO4"/>
  <c r="AK4"/>
  <c r="AG4"/>
  <c r="AB4"/>
  <c r="I4"/>
  <c r="AC4"/>
  <c r="Y4"/>
  <c r="U4"/>
  <c r="W4"/>
  <c r="O4"/>
  <c r="R4"/>
  <c r="K4"/>
  <c r="S4"/>
  <c r="M4"/>
  <c r="Q4"/>
  <c r="H4"/>
  <c r="N4"/>
  <c r="J4"/>
  <c r="P4"/>
  <c r="L4"/>
  <c r="E3"/>
  <c r="H3"/>
  <c r="J3"/>
  <c r="Q3"/>
  <c r="V3"/>
  <c r="AB3"/>
  <c r="AG3"/>
  <c r="AL3"/>
  <c r="K3"/>
  <c r="R3"/>
  <c r="X3"/>
  <c r="AC3"/>
  <c r="AH3"/>
  <c r="AN3"/>
  <c r="M3"/>
  <c r="T3"/>
  <c r="Y3"/>
  <c r="AD3"/>
  <c r="AJ3"/>
  <c r="AO3"/>
  <c r="AC37"/>
  <c r="I37"/>
  <c r="P37"/>
  <c r="F3"/>
  <c r="F26"/>
  <c r="Z3"/>
  <c r="M35"/>
  <c r="W35"/>
  <c r="AQ33"/>
  <c r="O33"/>
  <c r="Q28"/>
  <c r="AC28"/>
  <c r="G3"/>
  <c r="V37"/>
  <c r="AO28"/>
  <c r="AP3"/>
  <c r="U3"/>
  <c r="F35"/>
  <c r="AK3"/>
  <c r="O3"/>
  <c r="I3"/>
  <c r="N37"/>
  <c r="U37"/>
  <c r="W37"/>
  <c r="Z37"/>
  <c r="AB37"/>
  <c r="AG37"/>
  <c r="AK37"/>
  <c r="AM37"/>
  <c r="H37"/>
  <c r="M37"/>
  <c r="O37"/>
  <c r="R37"/>
  <c r="T37"/>
  <c r="Y37"/>
  <c r="AA37"/>
  <c r="AH37"/>
  <c r="AJ37"/>
  <c r="AP37"/>
  <c r="J37"/>
  <c r="L37"/>
  <c r="Q37"/>
  <c r="S37"/>
  <c r="AD37"/>
  <c r="AF37"/>
  <c r="AI37"/>
  <c r="AO37"/>
  <c r="AQ37"/>
  <c r="I35"/>
  <c r="N35"/>
  <c r="P35"/>
  <c r="S35"/>
  <c r="Y35"/>
  <c r="AD35"/>
  <c r="AF35"/>
  <c r="AI35"/>
  <c r="AO35"/>
  <c r="H35"/>
  <c r="J35"/>
  <c r="L35"/>
  <c r="O35"/>
  <c r="U35"/>
  <c r="Z35"/>
  <c r="AB35"/>
  <c r="AE35"/>
  <c r="AK35"/>
  <c r="AP35"/>
  <c r="K35"/>
  <c r="Q35"/>
  <c r="V35"/>
  <c r="X35"/>
  <c r="AA35"/>
  <c r="AG35"/>
  <c r="AL35"/>
  <c r="AN35"/>
  <c r="AQ35"/>
  <c r="I33"/>
  <c r="K33"/>
  <c r="R33"/>
  <c r="X33"/>
  <c r="AC33"/>
  <c r="AE33"/>
  <c r="AH33"/>
  <c r="AN33"/>
  <c r="H33"/>
  <c r="M33"/>
  <c r="Q33"/>
  <c r="S33"/>
  <c r="V33"/>
  <c r="AB33"/>
  <c r="AG33"/>
  <c r="AI33"/>
  <c r="AL33"/>
  <c r="N33"/>
  <c r="P33"/>
  <c r="U33"/>
  <c r="W33"/>
  <c r="Z33"/>
  <c r="AF33"/>
  <c r="AK33"/>
  <c r="AM33"/>
  <c r="AP33"/>
  <c r="M30"/>
  <c r="R30"/>
  <c r="T30"/>
  <c r="W30"/>
  <c r="H30"/>
  <c r="O30"/>
  <c r="Q30"/>
  <c r="AC30"/>
  <c r="AG30"/>
  <c r="I30"/>
  <c r="L30"/>
  <c r="S30"/>
  <c r="U30"/>
  <c r="X30"/>
  <c r="Z30"/>
  <c r="AB30"/>
  <c r="AF30"/>
  <c r="AK30"/>
  <c r="AO30"/>
  <c r="J30"/>
  <c r="P30"/>
  <c r="V30"/>
  <c r="AA30"/>
  <c r="AD30"/>
  <c r="AH30"/>
  <c r="AJ30"/>
  <c r="AL30"/>
  <c r="AN30"/>
  <c r="AP30"/>
  <c r="J28"/>
  <c r="L28"/>
  <c r="O28"/>
  <c r="U28"/>
  <c r="Z28"/>
  <c r="AB28"/>
  <c r="AE28"/>
  <c r="AK28"/>
  <c r="AP28"/>
  <c r="R28"/>
  <c r="X28"/>
  <c r="AD28"/>
  <c r="AG28"/>
  <c r="AJ28"/>
  <c r="AQ28"/>
  <c r="I28"/>
  <c r="S28"/>
  <c r="V28"/>
  <c r="AH28"/>
  <c r="AN28"/>
  <c r="K28"/>
  <c r="M28"/>
  <c r="P28"/>
  <c r="W28"/>
  <c r="Y28"/>
  <c r="AI28"/>
  <c r="AL28"/>
  <c r="I26"/>
  <c r="K26"/>
  <c r="M26"/>
  <c r="O26"/>
  <c r="Q26"/>
  <c r="S26"/>
  <c r="U26"/>
  <c r="W26"/>
  <c r="Z26"/>
  <c r="AF26"/>
  <c r="AK26"/>
  <c r="AM26"/>
  <c r="AO26"/>
  <c r="AQ26"/>
  <c r="H26"/>
  <c r="P26"/>
  <c r="Y26"/>
  <c r="AB26"/>
  <c r="AE26"/>
  <c r="AL26"/>
  <c r="J26"/>
  <c r="R26"/>
  <c r="AC26"/>
  <c r="AI26"/>
  <c r="AN26"/>
  <c r="L26"/>
  <c r="T26"/>
  <c r="AD26"/>
  <c r="AG26"/>
  <c r="AP26"/>
  <c r="I23"/>
  <c r="K23"/>
  <c r="N23"/>
  <c r="R23"/>
  <c r="V23"/>
  <c r="Z23"/>
  <c r="AN23"/>
  <c r="J23"/>
  <c r="AB23"/>
  <c r="AF23"/>
  <c r="AJ23"/>
  <c r="AO23"/>
  <c r="AQ23"/>
  <c r="L23"/>
  <c r="P23"/>
  <c r="T23"/>
  <c r="X23"/>
  <c r="AC23"/>
  <c r="AE23"/>
  <c r="AG23"/>
  <c r="AI23"/>
  <c r="AK23"/>
  <c r="AM23"/>
  <c r="AP23"/>
  <c r="H23"/>
  <c r="Q23"/>
  <c r="Y23"/>
  <c r="AH23"/>
  <c r="S23"/>
  <c r="AA23"/>
  <c r="M23"/>
  <c r="U23"/>
  <c r="AD23"/>
  <c r="AL23"/>
  <c r="I5"/>
  <c r="K5"/>
  <c r="M5"/>
  <c r="O5"/>
  <c r="Q5"/>
  <c r="S5"/>
  <c r="U5"/>
  <c r="W5"/>
  <c r="Y5"/>
  <c r="AA5"/>
  <c r="AC5"/>
  <c r="AE5"/>
  <c r="AG5"/>
  <c r="AI5"/>
  <c r="AK5"/>
  <c r="AM5"/>
  <c r="AO5"/>
  <c r="AQ5"/>
  <c r="H5"/>
  <c r="L5"/>
  <c r="P5"/>
  <c r="T5"/>
  <c r="X5"/>
  <c r="AB5"/>
  <c r="AF5"/>
  <c r="AJ5"/>
  <c r="AN5"/>
  <c r="J5"/>
  <c r="N5"/>
  <c r="R5"/>
  <c r="V5"/>
  <c r="Z5"/>
  <c r="AD5"/>
  <c r="AH5"/>
  <c r="AL5"/>
  <c r="AP5"/>
  <c r="E5"/>
  <c r="E23"/>
  <c r="G26"/>
  <c r="E28"/>
  <c r="G30"/>
  <c r="E33"/>
  <c r="G35"/>
  <c r="E37"/>
  <c r="AM35"/>
  <c r="AC35"/>
  <c r="T35"/>
  <c r="AO33"/>
  <c r="AA33"/>
  <c r="T33"/>
  <c r="L33"/>
  <c r="AQ30"/>
  <c r="AI30"/>
  <c r="AM28"/>
  <c r="AA28"/>
  <c r="N28"/>
  <c r="AJ26"/>
  <c r="X26"/>
  <c r="N26"/>
  <c r="F5"/>
  <c r="F23"/>
  <c r="F28"/>
  <c r="F33"/>
  <c r="F37"/>
  <c r="AN37"/>
  <c r="AJ35"/>
  <c r="R35"/>
  <c r="Y33"/>
  <c r="J33"/>
  <c r="Y30"/>
  <c r="N30"/>
  <c r="AH26"/>
  <c r="V26"/>
  <c r="W23"/>
  <c r="G5"/>
  <c r="G23"/>
  <c r="E26"/>
  <c r="G28"/>
  <c r="E30"/>
  <c r="G33"/>
  <c r="E35"/>
  <c r="G37"/>
  <c r="AL37"/>
  <c r="AE37"/>
  <c r="X37"/>
  <c r="K37"/>
  <c r="AH35"/>
  <c r="AD33"/>
  <c r="AM30"/>
  <c r="AE30"/>
  <c r="K30"/>
  <c r="AF28"/>
  <c r="T28"/>
  <c r="H28"/>
  <c r="O23"/>
  <c r="AQ3"/>
  <c r="AM3"/>
  <c r="AI3"/>
  <c r="AE3"/>
  <c r="AA3"/>
  <c r="W3"/>
  <c r="S3"/>
  <c r="N3"/>
  <c r="P3"/>
  <c r="L3"/>
  <c r="AR4" i="4"/>
  <c r="AS4" s="1"/>
  <c r="AT4"/>
  <c r="AV4"/>
  <c r="AX4"/>
  <c r="AY4" s="1"/>
  <c r="AZ4"/>
  <c r="BA4" s="1"/>
  <c r="BB4"/>
  <c r="BD4"/>
  <c r="BE4" s="1"/>
  <c r="BF4"/>
  <c r="BH4"/>
  <c r="BI4" s="1"/>
  <c r="BJ4"/>
  <c r="BL4"/>
  <c r="BM4" s="1"/>
  <c r="BN4"/>
  <c r="BO4" s="1"/>
  <c r="BP4"/>
  <c r="BQ4" s="1"/>
  <c r="BR4"/>
  <c r="P7" i="3" s="1"/>
  <c r="BT4" i="4"/>
  <c r="BV4"/>
  <c r="BX4"/>
  <c r="BY4" s="1"/>
  <c r="U7" i="3" s="1"/>
  <c r="BZ4" i="4"/>
  <c r="CB4"/>
  <c r="CD4"/>
  <c r="CE4" s="1"/>
  <c r="CF4"/>
  <c r="CG4" s="1"/>
  <c r="AC7" i="3" s="1"/>
  <c r="CH4" i="4"/>
  <c r="CJ4"/>
  <c r="CK4" s="1"/>
  <c r="CL4"/>
  <c r="CN4"/>
  <c r="CO4" s="1"/>
  <c r="AK7" i="3" s="1"/>
  <c r="M11" l="1"/>
  <c r="I11"/>
  <c r="AC8"/>
  <c r="E11"/>
  <c r="M8"/>
  <c r="E8"/>
  <c r="Q11"/>
  <c r="AK8"/>
  <c r="U8"/>
  <c r="I8"/>
  <c r="K8"/>
  <c r="L7"/>
  <c r="G7"/>
  <c r="M7"/>
  <c r="I7"/>
  <c r="E7"/>
  <c r="T7"/>
  <c r="F11"/>
  <c r="AI11"/>
  <c r="CA4" i="4"/>
  <c r="W7" i="3" s="1"/>
  <c r="D8"/>
  <c r="BW4" i="4"/>
  <c r="BC4"/>
  <c r="X11" i="3"/>
  <c r="BU4" i="4"/>
  <c r="Q8" i="3" s="1"/>
  <c r="R8"/>
  <c r="C11"/>
  <c r="Y11"/>
  <c r="AG7"/>
  <c r="CI4" i="4"/>
  <c r="AE8" i="3" s="1"/>
  <c r="BG4" i="4"/>
  <c r="H8" i="3" s="1"/>
  <c r="AW4" i="4"/>
  <c r="C8" i="3" s="1"/>
  <c r="S11"/>
  <c r="K11"/>
  <c r="AF7"/>
  <c r="BK4" i="4"/>
  <c r="J8" i="3" s="1"/>
  <c r="AG11"/>
  <c r="P11"/>
  <c r="CM4" i="4"/>
  <c r="AJ8" i="3"/>
  <c r="CC4" i="4"/>
  <c r="Z8" i="3"/>
  <c r="AA7"/>
  <c r="AB7"/>
  <c r="R7"/>
  <c r="AH8"/>
  <c r="AU4" i="4"/>
  <c r="BS4"/>
  <c r="U11" i="3"/>
  <c r="AK11"/>
  <c r="AC11"/>
  <c r="V11"/>
  <c r="AL8"/>
  <c r="V7"/>
  <c r="AD7"/>
  <c r="AF4" i="4"/>
  <c r="AI4"/>
  <c r="AL4"/>
  <c r="AN4" s="1"/>
  <c r="AO4"/>
  <c r="AP4" s="1"/>
  <c r="N8" i="3" l="1"/>
  <c r="AJ7"/>
  <c r="AL7"/>
  <c r="H7"/>
  <c r="Z7"/>
  <c r="W11"/>
  <c r="AI8"/>
  <c r="AI7"/>
  <c r="AD11"/>
  <c r="O11"/>
  <c r="F8"/>
  <c r="AL11"/>
  <c r="Y8"/>
  <c r="Y7"/>
  <c r="AE7"/>
  <c r="H11"/>
  <c r="S8"/>
  <c r="S7"/>
  <c r="X8"/>
  <c r="X7"/>
  <c r="AB11"/>
  <c r="AE11"/>
  <c r="R11"/>
  <c r="N7"/>
  <c r="V8"/>
  <c r="G11"/>
  <c r="N11"/>
  <c r="O8"/>
  <c r="T11"/>
  <c r="AH11"/>
  <c r="L11"/>
  <c r="AH7"/>
  <c r="Z11"/>
  <c r="J11"/>
  <c r="D11"/>
  <c r="AA11"/>
  <c r="AF11"/>
  <c r="AJ11"/>
  <c r="C7"/>
  <c r="AF8"/>
  <c r="P8"/>
  <c r="W8"/>
  <c r="AG8"/>
  <c r="L8"/>
  <c r="G8"/>
  <c r="AA8"/>
  <c r="AD8"/>
  <c r="AB8"/>
  <c r="T8"/>
  <c r="F7"/>
  <c r="O7"/>
  <c r="Q7"/>
  <c r="D7"/>
  <c r="J7"/>
  <c r="K7"/>
  <c r="AM4" i="4"/>
  <c r="AH4"/>
  <c r="AG4"/>
  <c r="AQ4"/>
  <c r="AJ4"/>
  <c r="AK4"/>
  <c r="Z4" l="1"/>
  <c r="AC4"/>
  <c r="AD4" s="1"/>
  <c r="AE4" l="1"/>
  <c r="AA4"/>
  <c r="AB4"/>
  <c r="T4" l="1"/>
  <c r="V4" s="1"/>
  <c r="W4"/>
  <c r="X4" s="1"/>
  <c r="U4" l="1"/>
  <c r="Y4"/>
  <c r="Q4" l="1"/>
  <c r="N4"/>
  <c r="P4" s="1"/>
  <c r="S4" l="1"/>
  <c r="O4"/>
  <c r="R4"/>
  <c r="K4"/>
  <c r="M4" l="1"/>
  <c r="L4"/>
  <c r="W12" i="3" l="1"/>
  <c r="AF12"/>
  <c r="P12"/>
  <c r="X12"/>
  <c r="O12"/>
  <c r="J12"/>
  <c r="F12"/>
  <c r="AJ12"/>
  <c r="AB12"/>
  <c r="T12"/>
  <c r="AI12"/>
  <c r="AE12"/>
  <c r="U9" i="17" l="1"/>
  <c r="U12" s="1"/>
  <c r="U13" s="1"/>
  <c r="N4" i="18"/>
  <c r="M9" i="17"/>
  <c r="M12" s="1"/>
  <c r="M13" s="1"/>
  <c r="J4" i="18"/>
  <c r="F23" i="3"/>
  <c r="F25" s="1"/>
  <c r="J23"/>
  <c r="J25" s="1"/>
  <c r="H12"/>
  <c r="D12"/>
  <c r="L12"/>
  <c r="AD12"/>
  <c r="N12"/>
  <c r="AL12"/>
  <c r="V12"/>
  <c r="Z12"/>
  <c r="AH12"/>
  <c r="R12"/>
  <c r="AA12"/>
  <c r="Y12"/>
  <c r="K12"/>
  <c r="C12"/>
  <c r="AK12"/>
  <c r="U12"/>
  <c r="I12"/>
  <c r="S12"/>
  <c r="AG12"/>
  <c r="Q12"/>
  <c r="G12"/>
  <c r="AC12"/>
  <c r="M12"/>
  <c r="E12"/>
  <c r="J28" l="1"/>
  <c r="J36" s="1"/>
  <c r="J38" s="1"/>
  <c r="J41" s="1"/>
  <c r="N8" i="18"/>
  <c r="N10" s="1"/>
  <c r="O9" i="17"/>
  <c r="O12" s="1"/>
  <c r="O13" s="1"/>
  <c r="K4" i="18"/>
  <c r="G9" i="17"/>
  <c r="G12" s="1"/>
  <c r="G13" s="1"/>
  <c r="G14" s="1"/>
  <c r="G4" i="18"/>
  <c r="F28" i="3"/>
  <c r="F36" s="1"/>
  <c r="F38" s="1"/>
  <c r="F41" s="1"/>
  <c r="J8" i="18"/>
  <c r="J10" s="1"/>
  <c r="K9" i="17"/>
  <c r="K12" s="1"/>
  <c r="K13" s="1"/>
  <c r="I4" i="18"/>
  <c r="S9" i="17"/>
  <c r="S12" s="1"/>
  <c r="S13" s="1"/>
  <c r="M4" i="18"/>
  <c r="Q9" i="17"/>
  <c r="Q12" s="1"/>
  <c r="Q13" s="1"/>
  <c r="L4" i="18"/>
  <c r="I9" i="17"/>
  <c r="I12" s="1"/>
  <c r="I13" s="1"/>
  <c r="H4" i="18"/>
  <c r="C23" i="3"/>
  <c r="C25" s="1"/>
  <c r="G23"/>
  <c r="G25" s="1"/>
  <c r="E23"/>
  <c r="E25" s="1"/>
  <c r="D23"/>
  <c r="D25" s="1"/>
  <c r="H8" i="18" s="1"/>
  <c r="L23" i="3"/>
  <c r="L25" s="1"/>
  <c r="L28" s="1"/>
  <c r="K23"/>
  <c r="K25" s="1"/>
  <c r="K28" s="1"/>
  <c r="I23"/>
  <c r="I25" s="1"/>
  <c r="H23"/>
  <c r="H25" s="1"/>
  <c r="C13"/>
  <c r="D13" s="1"/>
  <c r="E13" s="1"/>
  <c r="F13" s="1"/>
  <c r="G13" s="1"/>
  <c r="H13" s="1"/>
  <c r="I13" s="1"/>
  <c r="J13" s="1"/>
  <c r="K13" s="1"/>
  <c r="L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I14" i="17" l="1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AO14" s="1"/>
  <c r="AQ14" s="1"/>
  <c r="AS14" s="1"/>
  <c r="AU14" s="1"/>
  <c r="AW14" s="1"/>
  <c r="AY14" s="1"/>
  <c r="H28" i="3"/>
  <c r="H36" s="1"/>
  <c r="H38" s="1"/>
  <c r="H41" s="1"/>
  <c r="L8" i="18"/>
  <c r="L10" s="1"/>
  <c r="G28" i="3"/>
  <c r="G36" s="1"/>
  <c r="G38" s="1"/>
  <c r="G41" s="1"/>
  <c r="K8" i="18"/>
  <c r="K10" s="1"/>
  <c r="I28" i="3"/>
  <c r="I36" s="1"/>
  <c r="I38" s="1"/>
  <c r="I41" s="1"/>
  <c r="M8" i="18"/>
  <c r="M10" s="1"/>
  <c r="C26" i="3"/>
  <c r="G8" i="18"/>
  <c r="G10" s="1"/>
  <c r="G11" s="1"/>
  <c r="H10"/>
  <c r="E28" i="3"/>
  <c r="E36" s="1"/>
  <c r="E38" s="1"/>
  <c r="E41" s="1"/>
  <c r="I8" i="18"/>
  <c r="I10" s="1"/>
  <c r="D26" i="3"/>
  <c r="E26" s="1"/>
  <c r="F26" s="1"/>
  <c r="G26" s="1"/>
  <c r="H26" s="1"/>
  <c r="I26" s="1"/>
  <c r="J26" s="1"/>
  <c r="K26" s="1"/>
  <c r="L26" s="1"/>
  <c r="C28"/>
  <c r="C36" s="1"/>
  <c r="C38" s="1"/>
  <c r="K36"/>
  <c r="K38" s="1"/>
  <c r="K41" s="1"/>
  <c r="L36"/>
  <c r="L38" s="1"/>
  <c r="L41" s="1"/>
  <c r="D28"/>
  <c r="H11" i="18" l="1"/>
  <c r="I11" s="1"/>
  <c r="J11" s="1"/>
  <c r="K11" s="1"/>
  <c r="L11" s="1"/>
  <c r="M11" s="1"/>
  <c r="N11" s="1"/>
  <c r="C39" i="3"/>
  <c r="C41"/>
  <c r="C42" s="1"/>
  <c r="C29"/>
  <c r="D29" s="1"/>
  <c r="E29" s="1"/>
  <c r="F29" s="1"/>
  <c r="G29" s="1"/>
  <c r="H29" s="1"/>
  <c r="I29" s="1"/>
  <c r="J29" s="1"/>
  <c r="K29" s="1"/>
  <c r="L29" s="1"/>
  <c r="D36"/>
  <c r="D38" s="1"/>
  <c r="D41" s="1"/>
  <c r="D39" l="1"/>
  <c r="E39" s="1"/>
  <c r="F39" s="1"/>
  <c r="G39" s="1"/>
  <c r="H39" s="1"/>
  <c r="I39" s="1"/>
  <c r="J39" s="1"/>
  <c r="K39" s="1"/>
  <c r="L39" s="1"/>
  <c r="D42"/>
  <c r="E42" s="1"/>
  <c r="F42" s="1"/>
  <c r="G42" s="1"/>
  <c r="H42" s="1"/>
  <c r="I42" s="1"/>
  <c r="J42" s="1"/>
  <c r="K42" s="1"/>
  <c r="L42" s="1"/>
</calcChain>
</file>

<file path=xl/comments1.xml><?xml version="1.0" encoding="utf-8"?>
<comments xmlns="http://schemas.openxmlformats.org/spreadsheetml/2006/main">
  <authors>
    <author/>
  </authors>
  <commentList>
    <comment ref="E35" authorId="0">
      <text>
        <r>
          <rPr>
            <sz val="11"/>
            <color theme="1"/>
            <rFont val="Arial"/>
            <family val="2"/>
          </rPr>
          <t>Separar a PB
======</t>
        </r>
      </text>
    </comment>
    <comment ref="E38" authorId="0">
      <text>
        <r>
          <rPr>
            <sz val="11"/>
            <color theme="1"/>
            <rFont val="Arial"/>
            <family val="2"/>
          </rPr>
          <t>Separar PB
======</t>
        </r>
      </text>
    </comment>
    <comment ref="H46" authorId="0">
      <text>
        <r>
          <rPr>
            <sz val="11"/>
            <color theme="1"/>
            <rFont val="Arial"/>
            <family val="2"/>
          </rPr>
          <t>El monto de los ascensores no lo recuerdo exacto
======</t>
        </r>
      </text>
    </comment>
  </commentList>
</comments>
</file>

<file path=xl/sharedStrings.xml><?xml version="1.0" encoding="utf-8"?>
<sst xmlns="http://schemas.openxmlformats.org/spreadsheetml/2006/main" count="1889" uniqueCount="298">
  <si>
    <t>MAT</t>
  </si>
  <si>
    <t>MO</t>
  </si>
  <si>
    <t>TASA DERECHOS Y SERVICIOS</t>
  </si>
  <si>
    <t>DEMOLICIONES</t>
  </si>
  <si>
    <t>PRELIMINARES</t>
  </si>
  <si>
    <t>MOVIMIENTO DE SUELO</t>
  </si>
  <si>
    <t>SUBMURACIÓN</t>
  </si>
  <si>
    <t>ESTRUCTURA DE FUNDACIÓN</t>
  </si>
  <si>
    <t>Fecha I</t>
  </si>
  <si>
    <t>Fecha F</t>
  </si>
  <si>
    <t>Nº</t>
  </si>
  <si>
    <t>ACUMULADO</t>
  </si>
  <si>
    <t>CAPITULO</t>
  </si>
  <si>
    <t>DESCIPCIÓN</t>
  </si>
  <si>
    <t>SEGURIDAD E HIGUIENE</t>
  </si>
  <si>
    <t>PRELIMINARES  - SAN MARTIN</t>
  </si>
  <si>
    <t>SEGURIDAD E HIGIENE - SAN MARTIN</t>
  </si>
  <si>
    <t>HERRAMIENTAS Y CONSUMIBLES - SAN MARTIN</t>
  </si>
  <si>
    <t>ENCOFRADO - SAN MARTIN</t>
  </si>
  <si>
    <t>TABLEROS E ILUMINACIÓN - SAN MARTIN</t>
  </si>
  <si>
    <t>SERVICIOS VARIOS - SAN MARTIN</t>
  </si>
  <si>
    <t>PRELIMINARES  - LAMADRID</t>
  </si>
  <si>
    <t>SEGURIDAD E HIGIENE - LAMADRID</t>
  </si>
  <si>
    <t>HERRAMIENTAS Y CONSUMIBLES - LAMADRID</t>
  </si>
  <si>
    <t>ENCOFRADO - LAMADRID</t>
  </si>
  <si>
    <t>TABLEROS E ILUMINACIÓN - LAMADRID</t>
  </si>
  <si>
    <t>SERVICIOS VARIOS - LAMADRID</t>
  </si>
  <si>
    <t>PRELIMINARES  - TORRE BLUE</t>
  </si>
  <si>
    <t>SEGURIDAD E HIGIENE - TORRE BLUE</t>
  </si>
  <si>
    <t>HERRAMIENTAS Y CONSUMIBLES - TORRE BLUE</t>
  </si>
  <si>
    <t>ENCOFRADO - TORRE BLUE</t>
  </si>
  <si>
    <t>TABLEROS E ILUMINACIÓN - TORRE BLUE</t>
  </si>
  <si>
    <t>SERVICIOS VARIOS - TORRE BLUE</t>
  </si>
  <si>
    <t>PRELIMINARES  - VITTALIA</t>
  </si>
  <si>
    <t>SEGURIDAD E HIGIENE - VITTALIA</t>
  </si>
  <si>
    <t>HERRAMIENTAS Y CONSUMIBLES - VITTALIA</t>
  </si>
  <si>
    <t>ENCOFRADO - VITTALIA</t>
  </si>
  <si>
    <t>TABLEROS E ILUMINACIÓN - VITTALIA</t>
  </si>
  <si>
    <t>SERVICIOS VARIOS - VITTALIA</t>
  </si>
  <si>
    <t>ESTRUCTURA OBRA SAN MARTIN</t>
  </si>
  <si>
    <t>ESTRUCTURA OBRA LAMADRID</t>
  </si>
  <si>
    <t>OBRA TORRE BLUE</t>
  </si>
  <si>
    <t>OBRA VITTALIA</t>
  </si>
  <si>
    <t>VITTALIA</t>
  </si>
  <si>
    <t>ZOE</t>
  </si>
  <si>
    <t>TORRE BLUE</t>
  </si>
  <si>
    <t>ACT</t>
  </si>
  <si>
    <t>Saldo de certificado de estructura</t>
  </si>
  <si>
    <t>Saldo de certificado de albañileria</t>
  </si>
  <si>
    <t>%</t>
  </si>
  <si>
    <t>Posible certificación de adicionales/AG</t>
  </si>
  <si>
    <t>Estimado proximo 3 meses</t>
  </si>
  <si>
    <t>Saldo certificado de estructura</t>
  </si>
  <si>
    <t>Saldo certificado de albañileria</t>
  </si>
  <si>
    <t>SAN MARTIN</t>
  </si>
  <si>
    <t>DIANCO</t>
  </si>
  <si>
    <t>GG DIRECTOS</t>
  </si>
  <si>
    <t>COSTOS FIJOS</t>
  </si>
  <si>
    <t>DIFERENCIA</t>
  </si>
  <si>
    <t>MO VITTALIA</t>
  </si>
  <si>
    <t>MO TORRE BLUE</t>
  </si>
  <si>
    <t>MO ZOE</t>
  </si>
  <si>
    <t>MO SAN MARTIN</t>
  </si>
  <si>
    <t>X</t>
  </si>
  <si>
    <t>MO a terminar estructura</t>
  </si>
  <si>
    <t>Costo fijo según ultimo dato y actualizaciones</t>
  </si>
  <si>
    <t>MO albañileria de los proximos 3 meses</t>
  </si>
  <si>
    <t>MO albañileria hasta el final de obra</t>
  </si>
  <si>
    <t>MO planificada para los siguientes meses</t>
  </si>
  <si>
    <t>PROYECCIÓN DE SIGMA</t>
  </si>
  <si>
    <t>PERSONAL POR MES</t>
  </si>
  <si>
    <t>MO planificada para terminar la obra</t>
  </si>
  <si>
    <t>MO ABRIL</t>
  </si>
  <si>
    <t>MO estimada para terminar la estructura</t>
  </si>
  <si>
    <t>MO estimada para terminar la albañileria</t>
  </si>
  <si>
    <t>Trabajado en otra pestaña</t>
  </si>
  <si>
    <t>MO DIANCO</t>
  </si>
  <si>
    <t>MO planificada para terminar la obra alb</t>
  </si>
  <si>
    <t>OBRA</t>
  </si>
  <si>
    <t>SECCIÓN COSTOS</t>
  </si>
  <si>
    <t>SECCIÓN INGRESOS</t>
  </si>
  <si>
    <t>Costo de marzo + Otras perdidas</t>
  </si>
  <si>
    <t>PER/MES</t>
  </si>
  <si>
    <t>Fecha de Inicio</t>
  </si>
  <si>
    <t>Fecha Final</t>
  </si>
  <si>
    <t>MONTO DE CERTIFICADO</t>
  </si>
  <si>
    <t>AJUSTE PARA MODELO</t>
  </si>
  <si>
    <t>CERTIFICACIÓN</t>
  </si>
  <si>
    <t>ESCENARIO 1</t>
  </si>
  <si>
    <t>ESCENARIO 2</t>
  </si>
  <si>
    <t>MO SIGMA</t>
  </si>
  <si>
    <t>TOTAL POR MES</t>
  </si>
  <si>
    <t>Precio de la Hora</t>
  </si>
  <si>
    <t>CERCA DE OBRA #300</t>
  </si>
  <si>
    <t>No necesario</t>
  </si>
  <si>
    <t>#300</t>
  </si>
  <si>
    <t>DEMOLICIÓN DE PROPIEDAD</t>
  </si>
  <si>
    <t>ISAURA</t>
  </si>
  <si>
    <t>SET - Torre Blue</t>
  </si>
  <si>
    <t>Seguro</t>
  </si>
  <si>
    <t>SKYLIFT - ANticipo Ascensores</t>
  </si>
  <si>
    <t>Posible</t>
  </si>
  <si>
    <t>NO CONTRATADO - Baranda de Hierro Balcón</t>
  </si>
  <si>
    <t>LEVI ANGEL - Inst. Termomecanica</t>
  </si>
  <si>
    <t>EL HORMIGUERO - Baranda de escalera</t>
  </si>
  <si>
    <t>CASTELLANI (Carpinteria y barandas)</t>
  </si>
  <si>
    <t>SIGMA - Servicios Varios (Permisos/Fletes/Cont)</t>
  </si>
  <si>
    <t>SIGMA - PAÑOLERO</t>
  </si>
  <si>
    <t>SIGMA - AISLACIÓN TANQUE</t>
  </si>
  <si>
    <t>SIGMA - REVOQUE IGGAM EN BALCONES</t>
  </si>
  <si>
    <t>SIGMA - BUÑAS Y ARISTAS</t>
  </si>
  <si>
    <t>SIGMA - REVOQUE EXTERIOR PROYECTADO</t>
  </si>
  <si>
    <t>SIGMA - CONTRAPISO</t>
  </si>
  <si>
    <t>SIGMA - MAMPOSTERIA PERIMETRAL</t>
  </si>
  <si>
    <t>SIGMA ESTRUCTURA</t>
  </si>
  <si>
    <t>SIGMA - Depresión de Napas (proyecto nuevo)</t>
  </si>
  <si>
    <t>SIGMA - Fundación</t>
  </si>
  <si>
    <t>SIGMA - Preliminares</t>
  </si>
  <si>
    <t>MP Cimentaciones</t>
  </si>
  <si>
    <t>Goldimberg</t>
  </si>
  <si>
    <t>SKYLIFT - Tasa</t>
  </si>
  <si>
    <t>SET - Pagado</t>
  </si>
  <si>
    <t>Proyecto de camaras para todo el edificio</t>
  </si>
  <si>
    <t>Artefactos de iluminación y otros</t>
  </si>
  <si>
    <t>BOMBAS POZO DE ACHIQUE</t>
  </si>
  <si>
    <t>EQUIPAMIENTO DEL EDIFICIO</t>
  </si>
  <si>
    <t>Margen del contrato de limpieza</t>
  </si>
  <si>
    <t>NO CONTRATADO - Servicio de limpieza</t>
  </si>
  <si>
    <t>DF - CARTELERIA PUBLICITARIA - Señaletica</t>
  </si>
  <si>
    <t>ARDILES LEANDRO - Carpinteria</t>
  </si>
  <si>
    <t>EKIPA - Muebles de cocina</t>
  </si>
  <si>
    <t>SKYLIFT - Transporte Vertical</t>
  </si>
  <si>
    <t>Posible material sanitario/dci</t>
  </si>
  <si>
    <t>SANTIAGO SALAZAR - Inst. Sanitaria</t>
  </si>
  <si>
    <t>NIEVA ISMAEL - Inst. Electrica</t>
  </si>
  <si>
    <t>SIGMA -PAÑOLERO</t>
  </si>
  <si>
    <t>Pisble mateiral const. Seco (Cantoneras y demas)</t>
  </si>
  <si>
    <t>Posible material de pintura</t>
  </si>
  <si>
    <t>Posible material de revestimiento ceramico</t>
  </si>
  <si>
    <t>SIGMA - ALBAÑILERIA</t>
  </si>
  <si>
    <t>MO O</t>
  </si>
  <si>
    <t>USO</t>
  </si>
  <si>
    <t>MARZO-ABRIL</t>
  </si>
  <si>
    <t>MES</t>
  </si>
  <si>
    <t>TOTAL CERTIFICACIÓN</t>
  </si>
  <si>
    <t>Curva de inversión a final de obra</t>
  </si>
  <si>
    <t>CERTIF. SIGMA</t>
  </si>
  <si>
    <t>SIGMA?</t>
  </si>
  <si>
    <t>SI</t>
  </si>
  <si>
    <t>MO a terminar mayo y junio</t>
  </si>
  <si>
    <t>MO a terminar julio</t>
  </si>
  <si>
    <t>MO planificada para terminar ultim mes</t>
  </si>
  <si>
    <t>Certificado</t>
  </si>
  <si>
    <t>Costo de MO</t>
  </si>
  <si>
    <t>GGD</t>
  </si>
  <si>
    <t>Beneficio</t>
  </si>
  <si>
    <t>Acumulado</t>
  </si>
  <si>
    <t>TOTAL DE COSTOS</t>
  </si>
  <si>
    <t>CAJA</t>
  </si>
  <si>
    <t>DEPARTAMENTO</t>
  </si>
  <si>
    <t>FDR</t>
  </si>
  <si>
    <t>G.I.O</t>
  </si>
  <si>
    <t>Subauxiliar</t>
  </si>
  <si>
    <t>auxiliar clasificacion</t>
  </si>
  <si>
    <t>Desc. auxiliar</t>
  </si>
  <si>
    <t>Desc. cuenta</t>
  </si>
  <si>
    <t>Debe (CTE)</t>
  </si>
  <si>
    <t>Haber (CTE)</t>
  </si>
  <si>
    <t>Saldo (CTE)</t>
  </si>
  <si>
    <t>EST.12 - GASTOS GENERALES</t>
  </si>
  <si>
    <t>ADMINISTRACION</t>
  </si>
  <si>
    <t>OFICINA</t>
  </si>
  <si>
    <t>EST.06 - IMPUESTOS</t>
  </si>
  <si>
    <t xml:space="preserve">B1 - BLUE ESTRUCTURA </t>
  </si>
  <si>
    <t>MO ESTRUCTURA TORRE BLUE</t>
  </si>
  <si>
    <t>BANCO SANTANDER RIO</t>
  </si>
  <si>
    <t xml:space="preserve">B2 - BLUE ALBAÑILERIA </t>
  </si>
  <si>
    <t>MO ALBAÑILERIA TORRE BLUE</t>
  </si>
  <si>
    <t xml:space="preserve">B3 - BLUE PAÑOL </t>
  </si>
  <si>
    <t>MO PAÑOL BLUE</t>
  </si>
  <si>
    <t xml:space="preserve">L1 - LAMADRID ESTRUCTURA </t>
  </si>
  <si>
    <t xml:space="preserve">MO ESTRUCTURA LAMADRID </t>
  </si>
  <si>
    <t xml:space="preserve">SM - SAN MARTIN ESTRUCTURA </t>
  </si>
  <si>
    <t>MO ESTRUCTURA SAN MARTIN</t>
  </si>
  <si>
    <t xml:space="preserve">V2 - VITTALIA ALBAÑILERIA </t>
  </si>
  <si>
    <t>MO ALBAÑILERIA VITTALIA</t>
  </si>
  <si>
    <t>BANCO GALICIA</t>
  </si>
  <si>
    <t xml:space="preserve">Z1 - ZOE ESTRUCTURA </t>
  </si>
  <si>
    <t>MO ESTRUCTURA ZOE</t>
  </si>
  <si>
    <t>5 - DOCUMENTADOR</t>
  </si>
  <si>
    <t>CAJAS CHICAS OBRAS</t>
  </si>
  <si>
    <t>CHEQUES DIFERIDOS</t>
  </si>
  <si>
    <t>SUELDO01 - PL</t>
  </si>
  <si>
    <t>SOCIOS</t>
  </si>
  <si>
    <t>S1 - SIGMA BS DE USO</t>
  </si>
  <si>
    <t>materiales</t>
  </si>
  <si>
    <t>BANCO DE OBRA</t>
  </si>
  <si>
    <t>BANCO MACRO</t>
  </si>
  <si>
    <t>SUELDO - SP</t>
  </si>
  <si>
    <t>EST.15 - ALQUILER 4C</t>
  </si>
  <si>
    <t>GASTOS GENERALES DE OBRA</t>
  </si>
  <si>
    <t>V2 - VITTALIA ALBAÑILERIA</t>
  </si>
  <si>
    <t>MANTENIMIENTO DE EQUIPOS</t>
  </si>
  <si>
    <t>V2.01 - GS ADMINISTRATIVOS DE OBRA VITTALIA</t>
  </si>
  <si>
    <t>EST. 16 - EXPENSAS 4C</t>
  </si>
  <si>
    <t>MANTENIMIENTO DE HERRAMIENTAS</t>
  </si>
  <si>
    <t>B1.01 - GS ADMINISTRATIVOS BLUE</t>
  </si>
  <si>
    <t>B2.01 - GS ADMINISTRATIVOS DE OBRA BLUE</t>
  </si>
  <si>
    <t>B3.01 - GS ADMINISTRATIVOS DE BLUE PAÑOL</t>
  </si>
  <si>
    <t>L2 - LAMADRID GS ADMINISTRATIVOS</t>
  </si>
  <si>
    <t>SM01 - GS ADMINISTRATIVOS DE OBRA</t>
  </si>
  <si>
    <t>Z1.01 - ZOE GS ADMINISTRATIVOS DE OBRA</t>
  </si>
  <si>
    <t>FLETES</t>
  </si>
  <si>
    <t>LAM - LAMADRID</t>
  </si>
  <si>
    <t>mano de obra</t>
  </si>
  <si>
    <t>S&amp;H- HONORARIOS</t>
  </si>
  <si>
    <t>SM - SAN MARTIN</t>
  </si>
  <si>
    <t>B1 - BLUE ESTRUCTURA</t>
  </si>
  <si>
    <t>B2 - BLUE ALBAÑILERIA</t>
  </si>
  <si>
    <t>LM - LAMADRID ESTRUCTURA</t>
  </si>
  <si>
    <t>SM - SAN MARTIN ESTRUCTURA</t>
  </si>
  <si>
    <t>Z1 - ZOE ESTRUCTURA</t>
  </si>
  <si>
    <t>S&amp;H - ROPA</t>
  </si>
  <si>
    <t>POSTARGIA - POST VENTA ARGIA</t>
  </si>
  <si>
    <t>post venta</t>
  </si>
  <si>
    <t>MO POSTVENTA ARGIA</t>
  </si>
  <si>
    <t>LM - LAMADRID</t>
  </si>
  <si>
    <t>EST.18 - LIMPIEZA</t>
  </si>
  <si>
    <t>DEVOLUCION PRESTAMO SINERGIA</t>
  </si>
  <si>
    <t>EST.07 - OBRA</t>
  </si>
  <si>
    <t>B2.02 - BLUE ALBAÑILERIA CARGAS SOCIALES</t>
  </si>
  <si>
    <t>EST.13 - CARGAS SOCIALES OFICINA</t>
  </si>
  <si>
    <t>V2.02 - VITTALIA ALBAÑILERIA CARGAS SOCIALES</t>
  </si>
  <si>
    <t>B1.02 - BLUE ESTRUCTURA CARGAS SOCIALES</t>
  </si>
  <si>
    <t>B3.02 - BLUE PAÑOL CARGAS SOCIALES</t>
  </si>
  <si>
    <t xml:space="preserve">L3 - LAMADRID ESTRUCTURA CARGAS SOCIALES </t>
  </si>
  <si>
    <t>SM02 - SAN MARTIN ESTRUCTURA CARGAS SOCIALES</t>
  </si>
  <si>
    <t>Z1.02 - ZOE ESTRUCTURA CARGAS SOCIALES</t>
  </si>
  <si>
    <t>C. SOC01 - PL</t>
  </si>
  <si>
    <t>C.SOC - SP</t>
  </si>
  <si>
    <t>EST.22 - AGUA</t>
  </si>
  <si>
    <t>BLUE 1.01 - BLUE CARGAS SOCIALES</t>
  </si>
  <si>
    <t>S&amp;H PASANTES SIGMA</t>
  </si>
  <si>
    <t xml:space="preserve">L1.01 - LAMADRID ESTRUCTURA CARGAS SOCIALES </t>
  </si>
  <si>
    <t>SM.01 - SM ESTRUCTURA CARGAS SOCIALES</t>
  </si>
  <si>
    <t>V 1 0.1 - VITTALIA CARGAS SOCIALES</t>
  </si>
  <si>
    <t>EST.14 - CAJAS CHICAS ADMINISTRACION</t>
  </si>
  <si>
    <t>7 - CORRDINADOR DE OBRA</t>
  </si>
  <si>
    <t>3 - LAMADRID</t>
  </si>
  <si>
    <t>4 - SAN MARTIN</t>
  </si>
  <si>
    <t>EST.05 - HONORARIOS DE OFICINA</t>
  </si>
  <si>
    <t>EST.08 - OFICINA GS RECURRENTES</t>
  </si>
  <si>
    <t>EST.20 - INSUMOS DE COMPUTACION</t>
  </si>
  <si>
    <t>HE1 - EDUARDO SPOSITO</t>
  </si>
  <si>
    <t>obra</t>
  </si>
  <si>
    <t>HONORARIOS EXTERNOS</t>
  </si>
  <si>
    <t>EST.09 - SUELDOS DE OFICINA</t>
  </si>
  <si>
    <t>HERRAMIENTAS</t>
  </si>
  <si>
    <t>51 - EMPLEADO RP</t>
  </si>
  <si>
    <t>EMPLEADO RP</t>
  </si>
  <si>
    <t xml:space="preserve">V3 - VITTALIA PAÑOL </t>
  </si>
  <si>
    <t>MO PAÑOL VITTALIA</t>
  </si>
  <si>
    <t>B4 - CAPATAZ MANO DE OBRA</t>
  </si>
  <si>
    <t>CAPATAZ BLUE</t>
  </si>
  <si>
    <t>CAPZOE2 - OBRA</t>
  </si>
  <si>
    <t xml:space="preserve">CAPATAZ ZOE </t>
  </si>
  <si>
    <t xml:space="preserve">L3 - LAMADRID CAPATAZ </t>
  </si>
  <si>
    <t>CAPATAZ LAMADRID</t>
  </si>
  <si>
    <t xml:space="preserve">SM3 - SAN MARTIN CAPATAZ </t>
  </si>
  <si>
    <t>CAPATAZ SM</t>
  </si>
  <si>
    <t xml:space="preserve">V4 - CAPATAZ VITTALIA </t>
  </si>
  <si>
    <t>CAPATAZ VITTALIA</t>
  </si>
  <si>
    <t>GIO03 - GASTOS GENERALES</t>
  </si>
  <si>
    <t>GESTION INTEGRAL DE OBRA</t>
  </si>
  <si>
    <t>2 - VITTALIA</t>
  </si>
  <si>
    <t>5 - GASTOS Y COMISIONES BANCARIAS</t>
  </si>
  <si>
    <t>MOVIMIENTOS BANCARIOS</t>
  </si>
  <si>
    <t>cobranza</t>
  </si>
  <si>
    <t>HONORARIOS DE OBRA</t>
  </si>
  <si>
    <t>SM - HONORARIOS SAN MARTIN</t>
  </si>
  <si>
    <t>BLUE - BLUE SUELDOS</t>
  </si>
  <si>
    <t>L1 - LAMADRID ESTRUCTURA</t>
  </si>
  <si>
    <t>SM - SM ESTRUCTURA</t>
  </si>
  <si>
    <t>V - VITTALIA SUELDO</t>
  </si>
  <si>
    <t>aDMINISTRACION</t>
  </si>
  <si>
    <t>LAMADRID - HONORARIOS LAMADRID</t>
  </si>
  <si>
    <t>VALORES A DEPOSITAR</t>
  </si>
  <si>
    <t>Esto Hay que Armar</t>
  </si>
  <si>
    <t>Esto hay que auditar</t>
  </si>
  <si>
    <t>COSTOS FIJOS BRUTOS</t>
  </si>
  <si>
    <t>BONO</t>
  </si>
  <si>
    <t>Vacaciones/Sac</t>
  </si>
  <si>
    <t xml:space="preserve">Costo de MO </t>
  </si>
  <si>
    <t>Costo de MO - BRUTO</t>
  </si>
  <si>
    <t>GGD - BRUTO</t>
  </si>
  <si>
    <t>IVA</t>
  </si>
  <si>
    <t>TOTAL DE COSTOS T</t>
  </si>
  <si>
    <t>TOTAL DE COSTOS 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</si>
</sst>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2C0A]\ * #,##0.00_-;\-[$$-2C0A]\ * #,##0.00_-;_-[$$-2C0A]\ * &quot;-&quot;??_-;_-@_-"/>
    <numFmt numFmtId="165" formatCode="[$$-2C0A]\ #,##0.00"/>
    <numFmt numFmtId="166" formatCode="_-[$$-2C0A]\ * #,##0.00_-;\-[$$-2C0A]\ * #,##0.00_-;_-[$$-2C0A]\ * &quot;-&quot;??_-;_-@"/>
    <numFmt numFmtId="167" formatCode="d/m/yyyy"/>
    <numFmt numFmtId="168" formatCode="###,##0.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8"/>
      <color theme="1"/>
      <name val="Century Gothic"/>
      <family val="2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  <font>
      <b/>
      <sz val="14"/>
      <color theme="8" tint="-0.249977111117893"/>
      <name val="Century Gothic"/>
      <family val="2"/>
    </font>
    <font>
      <b/>
      <sz val="14"/>
      <color theme="1"/>
      <name val="Century Gothic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2F5496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entury Gothic"/>
      <family val="2"/>
    </font>
    <font>
      <b/>
      <sz val="12"/>
      <color rgb="FFFFFF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57070"/>
        <bgColor rgb="FF757070"/>
      </patternFill>
    </fill>
    <fill>
      <patternFill patternType="solid">
        <fgColor rgb="FF3A3838"/>
        <bgColor rgb="FF3A3838"/>
      </patternFill>
    </fill>
    <fill>
      <patternFill patternType="solid">
        <fgColor rgb="FFA5A5A5"/>
        <bgColor rgb="FFA5A5A5"/>
      </patternFill>
    </fill>
    <fill>
      <patternFill patternType="solid">
        <fgColor rgb="FF4A97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</cellStyleXfs>
  <cellXfs count="210">
    <xf numFmtId="0" fontId="0" fillId="0" borderId="0" xfId="0"/>
    <xf numFmtId="0" fontId="0" fillId="0" borderId="0" xfId="0" applyFill="1"/>
    <xf numFmtId="9" fontId="2" fillId="2" borderId="2" xfId="1" applyFont="1" applyFill="1" applyBorder="1"/>
    <xf numFmtId="0" fontId="6" fillId="0" borderId="0" xfId="0" applyFont="1"/>
    <xf numFmtId="17" fontId="4" fillId="5" borderId="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4" xfId="0" applyNumberFormat="1" applyFont="1" applyFill="1" applyBorder="1" applyAlignment="1">
      <alignment horizontal="center"/>
    </xf>
    <xf numFmtId="9" fontId="2" fillId="2" borderId="11" xfId="1" applyFont="1" applyFill="1" applyBorder="1"/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6" fillId="7" borderId="13" xfId="0" applyNumberFormat="1" applyFont="1" applyFill="1" applyBorder="1" applyAlignment="1">
      <alignment horizontal="center"/>
    </xf>
    <xf numFmtId="14" fontId="6" fillId="7" borderId="14" xfId="0" applyNumberFormat="1" applyFont="1" applyFill="1" applyBorder="1" applyAlignment="1">
      <alignment horizontal="center"/>
    </xf>
    <xf numFmtId="0" fontId="8" fillId="0" borderId="0" xfId="0" applyFont="1"/>
    <xf numFmtId="9" fontId="8" fillId="0" borderId="0" xfId="1" applyFont="1" applyAlignment="1">
      <alignment horizontal="center"/>
    </xf>
    <xf numFmtId="0" fontId="10" fillId="0" borderId="0" xfId="0" applyFont="1" applyFill="1"/>
    <xf numFmtId="0" fontId="12" fillId="0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left"/>
    </xf>
    <xf numFmtId="9" fontId="8" fillId="13" borderId="3" xfId="1" applyFont="1" applyFill="1" applyBorder="1" applyAlignment="1">
      <alignment horizontal="center"/>
    </xf>
    <xf numFmtId="0" fontId="8" fillId="13" borderId="3" xfId="0" applyFont="1" applyFill="1" applyBorder="1"/>
    <xf numFmtId="44" fontId="8" fillId="13" borderId="4" xfId="4" applyFont="1" applyFill="1" applyBorder="1" applyAlignment="1">
      <alignment horizontal="center"/>
    </xf>
    <xf numFmtId="164" fontId="8" fillId="13" borderId="2" xfId="0" applyNumberFormat="1" applyFont="1" applyFill="1" applyBorder="1"/>
    <xf numFmtId="9" fontId="14" fillId="2" borderId="2" xfId="1" applyFont="1" applyFill="1" applyBorder="1"/>
    <xf numFmtId="164" fontId="14" fillId="2" borderId="1" xfId="1" applyNumberFormat="1" applyFont="1" applyFill="1" applyBorder="1"/>
    <xf numFmtId="0" fontId="14" fillId="2" borderId="1" xfId="0" applyFont="1" applyFill="1" applyBorder="1"/>
    <xf numFmtId="9" fontId="14" fillId="2" borderId="1" xfId="1" applyFont="1" applyFill="1" applyBorder="1"/>
    <xf numFmtId="14" fontId="8" fillId="13" borderId="7" xfId="0" applyNumberFormat="1" applyFont="1" applyFill="1" applyBorder="1" applyAlignment="1">
      <alignment horizontal="center"/>
    </xf>
    <xf numFmtId="14" fontId="8" fillId="13" borderId="8" xfId="0" applyNumberFormat="1" applyFont="1" applyFill="1" applyBorder="1" applyAlignment="1">
      <alignment horizontal="center"/>
    </xf>
    <xf numFmtId="44" fontId="8" fillId="13" borderId="4" xfId="0" applyNumberFormat="1" applyFont="1" applyFill="1" applyBorder="1" applyAlignment="1">
      <alignment horizontal="center"/>
    </xf>
    <xf numFmtId="0" fontId="10" fillId="0" borderId="0" xfId="0" applyFont="1"/>
    <xf numFmtId="43" fontId="8" fillId="13" borderId="3" xfId="3" applyFont="1" applyFill="1" applyBorder="1" applyAlignment="1">
      <alignment horizontal="center"/>
    </xf>
    <xf numFmtId="0" fontId="8" fillId="13" borderId="4" xfId="0" applyFont="1" applyFill="1" applyBorder="1"/>
    <xf numFmtId="43" fontId="11" fillId="9" borderId="24" xfId="3" applyFont="1" applyFill="1" applyBorder="1" applyAlignment="1">
      <alignment horizontal="center"/>
    </xf>
    <xf numFmtId="43" fontId="11" fillId="9" borderId="25" xfId="3" applyFont="1" applyFill="1" applyBorder="1" applyAlignment="1">
      <alignment horizontal="center"/>
    </xf>
    <xf numFmtId="43" fontId="11" fillId="9" borderId="26" xfId="3" applyFont="1" applyFill="1" applyBorder="1" applyAlignment="1">
      <alignment horizontal="center"/>
    </xf>
    <xf numFmtId="43" fontId="8" fillId="13" borderId="4" xfId="3" applyFont="1" applyFill="1" applyBorder="1" applyAlignment="1">
      <alignment horizontal="center"/>
    </xf>
    <xf numFmtId="9" fontId="8" fillId="13" borderId="23" xfId="1" applyFont="1" applyFill="1" applyBorder="1" applyAlignment="1">
      <alignment horizontal="center"/>
    </xf>
    <xf numFmtId="9" fontId="8" fillId="13" borderId="10" xfId="1" applyFont="1" applyFill="1" applyBorder="1" applyAlignment="1">
      <alignment horizontal="center"/>
    </xf>
    <xf numFmtId="9" fontId="11" fillId="9" borderId="22" xfId="1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9" fontId="8" fillId="13" borderId="6" xfId="1" applyFont="1" applyFill="1" applyBorder="1" applyAlignment="1">
      <alignment horizontal="center"/>
    </xf>
    <xf numFmtId="9" fontId="8" fillId="13" borderId="0" xfId="1" applyFont="1" applyFill="1" applyBorder="1" applyAlignment="1">
      <alignment horizontal="center"/>
    </xf>
    <xf numFmtId="43" fontId="8" fillId="13" borderId="6" xfId="3" applyFont="1" applyFill="1" applyBorder="1" applyAlignment="1">
      <alignment horizontal="center"/>
    </xf>
    <xf numFmtId="14" fontId="8" fillId="13" borderId="13" xfId="0" applyNumberFormat="1" applyFont="1" applyFill="1" applyBorder="1" applyAlignment="1">
      <alignment horizontal="center"/>
    </xf>
    <xf numFmtId="14" fontId="8" fillId="13" borderId="14" xfId="0" applyNumberFormat="1" applyFont="1" applyFill="1" applyBorder="1" applyAlignment="1">
      <alignment horizontal="center"/>
    </xf>
    <xf numFmtId="14" fontId="11" fillId="9" borderId="17" xfId="0" applyNumberFormat="1" applyFont="1" applyFill="1" applyBorder="1" applyAlignment="1">
      <alignment horizontal="center"/>
    </xf>
    <xf numFmtId="14" fontId="11" fillId="9" borderId="15" xfId="0" applyNumberFormat="1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14" fontId="8" fillId="13" borderId="27" xfId="0" applyNumberFormat="1" applyFont="1" applyFill="1" applyBorder="1" applyAlignment="1">
      <alignment horizontal="center"/>
    </xf>
    <xf numFmtId="14" fontId="8" fillId="13" borderId="28" xfId="0" applyNumberFormat="1" applyFont="1" applyFill="1" applyBorder="1" applyAlignment="1">
      <alignment horizontal="center"/>
    </xf>
    <xf numFmtId="14" fontId="11" fillId="12" borderId="17" xfId="0" applyNumberFormat="1" applyFont="1" applyFill="1" applyBorder="1" applyAlignment="1">
      <alignment horizontal="center"/>
    </xf>
    <xf numFmtId="44" fontId="8" fillId="13" borderId="6" xfId="4" applyFont="1" applyFill="1" applyBorder="1" applyAlignment="1">
      <alignment horizontal="center"/>
    </xf>
    <xf numFmtId="44" fontId="11" fillId="9" borderId="22" xfId="4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43" fontId="8" fillId="13" borderId="20" xfId="3" applyFont="1" applyFill="1" applyBorder="1" applyAlignment="1">
      <alignment horizontal="center"/>
    </xf>
    <xf numFmtId="43" fontId="11" fillId="9" borderId="22" xfId="3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/>
    </xf>
    <xf numFmtId="164" fontId="15" fillId="4" borderId="3" xfId="0" applyNumberFormat="1" applyFont="1" applyFill="1" applyBorder="1" applyAlignment="1">
      <alignment horizontal="center" vertical="center"/>
    </xf>
    <xf numFmtId="43" fontId="15" fillId="4" borderId="3" xfId="3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/>
    </xf>
    <xf numFmtId="0" fontId="16" fillId="10" borderId="21" xfId="0" applyFont="1" applyFill="1" applyBorder="1"/>
    <xf numFmtId="0" fontId="15" fillId="4" borderId="6" xfId="0" applyFont="1" applyFill="1" applyBorder="1" applyAlignment="1">
      <alignment horizontal="center" vertical="center" wrapText="1"/>
    </xf>
    <xf numFmtId="164" fontId="15" fillId="4" borderId="2" xfId="0" applyNumberFormat="1" applyFont="1" applyFill="1" applyBorder="1" applyAlignment="1">
      <alignment horizontal="center" vertical="center"/>
    </xf>
    <xf numFmtId="0" fontId="16" fillId="0" borderId="0" xfId="0" applyFont="1"/>
    <xf numFmtId="17" fontId="15" fillId="4" borderId="3" xfId="0" applyNumberFormat="1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/>
    </xf>
    <xf numFmtId="43" fontId="19" fillId="9" borderId="3" xfId="3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19" fillId="5" borderId="21" xfId="0" applyFont="1" applyFill="1" applyBorder="1"/>
    <xf numFmtId="0" fontId="19" fillId="5" borderId="6" xfId="0" applyFont="1" applyFill="1" applyBorder="1" applyAlignment="1">
      <alignment horizontal="center" vertical="center" wrapText="1"/>
    </xf>
    <xf numFmtId="164" fontId="19" fillId="5" borderId="2" xfId="0" applyNumberFormat="1" applyFont="1" applyFill="1" applyBorder="1" applyAlignment="1">
      <alignment horizontal="center" vertical="center"/>
    </xf>
    <xf numFmtId="0" fontId="19" fillId="5" borderId="12" xfId="0" applyFont="1" applyFill="1" applyBorder="1"/>
    <xf numFmtId="164" fontId="19" fillId="5" borderId="4" xfId="0" applyNumberFormat="1" applyFont="1" applyFill="1" applyBorder="1" applyAlignment="1">
      <alignment horizontal="center" vertical="center"/>
    </xf>
    <xf numFmtId="164" fontId="19" fillId="5" borderId="3" xfId="0" applyNumberFormat="1" applyFont="1" applyFill="1" applyBorder="1" applyAlignment="1">
      <alignment horizontal="center" vertical="center"/>
    </xf>
    <xf numFmtId="0" fontId="16" fillId="5" borderId="0" xfId="0" applyFont="1" applyFill="1"/>
    <xf numFmtId="0" fontId="18" fillId="5" borderId="0" xfId="0" applyFont="1" applyFill="1" applyAlignment="1">
      <alignment horizontal="center" vertical="center"/>
    </xf>
    <xf numFmtId="0" fontId="20" fillId="5" borderId="21" xfId="0" applyFont="1" applyFill="1" applyBorder="1"/>
    <xf numFmtId="0" fontId="20" fillId="5" borderId="6" xfId="0" applyFont="1" applyFill="1" applyBorder="1" applyAlignment="1">
      <alignment horizontal="center" vertical="center" wrapText="1"/>
    </xf>
    <xf numFmtId="164" fontId="20" fillId="5" borderId="2" xfId="0" applyNumberFormat="1" applyFont="1" applyFill="1" applyBorder="1" applyAlignment="1">
      <alignment horizontal="center" vertical="center"/>
    </xf>
    <xf numFmtId="164" fontId="20" fillId="5" borderId="4" xfId="0" applyNumberFormat="1" applyFont="1" applyFill="1" applyBorder="1" applyAlignment="1">
      <alignment horizontal="center" vertical="center"/>
    </xf>
    <xf numFmtId="164" fontId="20" fillId="5" borderId="3" xfId="0" applyNumberFormat="1" applyFont="1" applyFill="1" applyBorder="1" applyAlignment="1">
      <alignment horizontal="center" vertical="center"/>
    </xf>
    <xf numFmtId="44" fontId="18" fillId="0" borderId="22" xfId="4" applyFont="1" applyBorder="1"/>
    <xf numFmtId="0" fontId="18" fillId="0" borderId="0" xfId="0" applyFont="1" applyAlignment="1">
      <alignment horizontal="center"/>
    </xf>
    <xf numFmtId="0" fontId="11" fillId="13" borderId="3" xfId="0" applyFont="1" applyFill="1" applyBorder="1"/>
    <xf numFmtId="44" fontId="16" fillId="0" borderId="0" xfId="4" applyFont="1"/>
    <xf numFmtId="164" fontId="15" fillId="4" borderId="2" xfId="0" applyNumberFormat="1" applyFont="1" applyFill="1" applyBorder="1" applyAlignment="1">
      <alignment horizontal="center" vertical="center"/>
    </xf>
    <xf numFmtId="0" fontId="21" fillId="0" borderId="0" xfId="5" applyFont="1" applyAlignment="1"/>
    <xf numFmtId="0" fontId="22" fillId="0" borderId="0" xfId="5" applyFont="1"/>
    <xf numFmtId="0" fontId="22" fillId="0" borderId="0" xfId="5" applyFont="1" applyAlignment="1">
      <alignment horizontal="center"/>
    </xf>
    <xf numFmtId="0" fontId="23" fillId="15" borderId="29" xfId="5" applyFont="1" applyFill="1" applyBorder="1"/>
    <xf numFmtId="166" fontId="23" fillId="15" borderId="29" xfId="5" applyNumberFormat="1" applyFont="1" applyFill="1" applyBorder="1"/>
    <xf numFmtId="9" fontId="23" fillId="15" borderId="29" xfId="5" applyNumberFormat="1" applyFont="1" applyFill="1" applyBorder="1"/>
    <xf numFmtId="9" fontId="23" fillId="15" borderId="30" xfId="5" applyNumberFormat="1" applyFont="1" applyFill="1" applyBorder="1"/>
    <xf numFmtId="166" fontId="22" fillId="16" borderId="30" xfId="5" applyNumberFormat="1" applyFont="1" applyFill="1" applyBorder="1"/>
    <xf numFmtId="167" fontId="22" fillId="16" borderId="31" xfId="5" applyNumberFormat="1" applyFont="1" applyFill="1" applyBorder="1" applyAlignment="1">
      <alignment horizontal="center"/>
    </xf>
    <xf numFmtId="167" fontId="22" fillId="16" borderId="32" xfId="5" applyNumberFormat="1" applyFont="1" applyFill="1" applyBorder="1" applyAlignment="1">
      <alignment horizontal="center"/>
    </xf>
    <xf numFmtId="0" fontId="24" fillId="16" borderId="33" xfId="5" applyFont="1" applyFill="1" applyBorder="1" applyAlignment="1"/>
    <xf numFmtId="0" fontId="22" fillId="16" borderId="33" xfId="5" applyFont="1" applyFill="1" applyBorder="1" applyAlignment="1">
      <alignment horizontal="center"/>
    </xf>
    <xf numFmtId="0" fontId="22" fillId="16" borderId="29" xfId="5" applyFont="1" applyFill="1" applyBorder="1" applyAlignment="1">
      <alignment horizontal="left"/>
    </xf>
    <xf numFmtId="0" fontId="22" fillId="15" borderId="29" xfId="5" applyFont="1" applyFill="1" applyBorder="1" applyAlignment="1">
      <alignment horizontal="center"/>
    </xf>
    <xf numFmtId="0" fontId="25" fillId="0" borderId="29" xfId="5" applyFont="1" applyBorder="1" applyAlignment="1">
      <alignment horizontal="center"/>
    </xf>
    <xf numFmtId="0" fontId="25" fillId="0" borderId="30" xfId="5" applyFont="1" applyBorder="1" applyAlignment="1">
      <alignment horizontal="center"/>
    </xf>
    <xf numFmtId="0" fontId="25" fillId="0" borderId="33" xfId="5" applyFont="1" applyBorder="1" applyAlignment="1">
      <alignment horizontal="center"/>
    </xf>
    <xf numFmtId="0" fontId="25" fillId="0" borderId="34" xfId="5" applyFont="1" applyBorder="1" applyAlignment="1">
      <alignment horizontal="center"/>
    </xf>
    <xf numFmtId="166" fontId="24" fillId="16" borderId="30" xfId="5" applyNumberFormat="1" applyFont="1" applyFill="1" applyBorder="1" applyAlignment="1"/>
    <xf numFmtId="167" fontId="24" fillId="18" borderId="31" xfId="5" applyNumberFormat="1" applyFont="1" applyFill="1" applyBorder="1" applyAlignment="1">
      <alignment horizontal="center"/>
    </xf>
    <xf numFmtId="167" fontId="24" fillId="18" borderId="32" xfId="5" applyNumberFormat="1" applyFont="1" applyFill="1" applyBorder="1" applyAlignment="1">
      <alignment horizontal="center"/>
    </xf>
    <xf numFmtId="0" fontId="22" fillId="16" borderId="33" xfId="5" applyFont="1" applyFill="1" applyBorder="1"/>
    <xf numFmtId="167" fontId="28" fillId="18" borderId="31" xfId="5" applyNumberFormat="1" applyFont="1" applyFill="1" applyBorder="1" applyAlignment="1">
      <alignment horizontal="center"/>
    </xf>
    <xf numFmtId="167" fontId="28" fillId="18" borderId="32" xfId="5" applyNumberFormat="1" applyFont="1" applyFill="1" applyBorder="1" applyAlignment="1">
      <alignment horizontal="center"/>
    </xf>
    <xf numFmtId="0" fontId="24" fillId="16" borderId="33" xfId="5" applyFont="1" applyFill="1" applyBorder="1" applyAlignment="1">
      <alignment horizontal="center"/>
    </xf>
    <xf numFmtId="167" fontId="22" fillId="18" borderId="31" xfId="5" applyNumberFormat="1" applyFont="1" applyFill="1" applyBorder="1" applyAlignment="1">
      <alignment horizontal="center"/>
    </xf>
    <xf numFmtId="167" fontId="22" fillId="18" borderId="32" xfId="5" applyNumberFormat="1" applyFont="1" applyFill="1" applyBorder="1" applyAlignment="1">
      <alignment horizontal="center"/>
    </xf>
    <xf numFmtId="0" fontId="22" fillId="0" borderId="29" xfId="5" applyFont="1" applyBorder="1" applyAlignment="1">
      <alignment horizontal="center"/>
    </xf>
    <xf numFmtId="0" fontId="22" fillId="0" borderId="30" xfId="5" applyFont="1" applyBorder="1" applyAlignment="1">
      <alignment horizontal="center"/>
    </xf>
    <xf numFmtId="0" fontId="29" fillId="0" borderId="35" xfId="5" applyFont="1" applyBorder="1" applyAlignment="1">
      <alignment horizontal="center"/>
    </xf>
    <xf numFmtId="0" fontId="29" fillId="0" borderId="36" xfId="5" applyFont="1" applyBorder="1" applyAlignment="1">
      <alignment horizontal="center"/>
    </xf>
    <xf numFmtId="0" fontId="29" fillId="0" borderId="33" xfId="5" applyFont="1" applyBorder="1" applyAlignment="1">
      <alignment horizontal="center"/>
    </xf>
    <xf numFmtId="0" fontId="29" fillId="0" borderId="29" xfId="5" applyFont="1" applyBorder="1" applyAlignment="1">
      <alignment horizontal="center"/>
    </xf>
    <xf numFmtId="9" fontId="22" fillId="0" borderId="0" xfId="5" applyNumberFormat="1" applyFont="1" applyAlignment="1">
      <alignment horizontal="center"/>
    </xf>
    <xf numFmtId="0" fontId="31" fillId="0" borderId="29" xfId="5" applyFont="1" applyBorder="1" applyAlignment="1">
      <alignment horizontal="center"/>
    </xf>
    <xf numFmtId="0" fontId="31" fillId="0" borderId="29" xfId="5" applyFont="1" applyBorder="1" applyAlignment="1">
      <alignment horizontal="center" vertical="center"/>
    </xf>
    <xf numFmtId="0" fontId="32" fillId="20" borderId="29" xfId="5" applyFont="1" applyFill="1" applyBorder="1" applyAlignment="1">
      <alignment horizontal="center" vertical="center" wrapText="1"/>
    </xf>
    <xf numFmtId="166" fontId="33" fillId="20" borderId="33" xfId="5" applyNumberFormat="1" applyFont="1" applyFill="1" applyBorder="1" applyAlignment="1">
      <alignment horizontal="center" vertical="center"/>
    </xf>
    <xf numFmtId="0" fontId="31" fillId="0" borderId="37" xfId="5" applyFont="1" applyBorder="1"/>
    <xf numFmtId="166" fontId="32" fillId="20" borderId="30" xfId="5" applyNumberFormat="1" applyFont="1" applyFill="1" applyBorder="1" applyAlignment="1">
      <alignment horizontal="center" vertical="center"/>
    </xf>
    <xf numFmtId="165" fontId="34" fillId="21" borderId="29" xfId="5" applyNumberFormat="1" applyFont="1" applyFill="1" applyBorder="1" applyAlignment="1">
      <alignment horizontal="center" vertical="center"/>
    </xf>
    <xf numFmtId="0" fontId="35" fillId="16" borderId="29" xfId="5" applyFont="1" applyFill="1" applyBorder="1" applyAlignment="1">
      <alignment horizontal="center" vertical="center" wrapText="1"/>
    </xf>
    <xf numFmtId="0" fontId="31" fillId="16" borderId="29" xfId="5" applyFont="1" applyFill="1" applyBorder="1" applyAlignment="1">
      <alignment horizontal="center" vertical="center" wrapText="1"/>
    </xf>
    <xf numFmtId="0" fontId="32" fillId="20" borderId="30" xfId="5" applyFont="1" applyFill="1" applyBorder="1" applyAlignment="1">
      <alignment horizontal="center" vertical="center"/>
    </xf>
    <xf numFmtId="0" fontId="32" fillId="20" borderId="33" xfId="5" applyFont="1" applyFill="1" applyBorder="1" applyAlignment="1">
      <alignment horizontal="center" vertical="center"/>
    </xf>
    <xf numFmtId="0" fontId="31" fillId="0" borderId="39" xfId="5" applyFont="1" applyBorder="1" applyAlignment="1">
      <alignment horizontal="center"/>
    </xf>
    <xf numFmtId="0" fontId="31" fillId="0" borderId="40" xfId="5" applyFont="1" applyBorder="1" applyAlignment="1">
      <alignment horizontal="center"/>
    </xf>
    <xf numFmtId="0" fontId="29" fillId="16" borderId="33" xfId="5" applyFont="1" applyFill="1" applyBorder="1" applyAlignment="1">
      <alignment horizontal="center"/>
    </xf>
    <xf numFmtId="14" fontId="8" fillId="0" borderId="0" xfId="0" applyNumberFormat="1" applyFont="1"/>
    <xf numFmtId="166" fontId="33" fillId="20" borderId="33" xfId="5" applyNumberFormat="1" applyFont="1" applyFill="1" applyBorder="1" applyAlignment="1">
      <alignment horizontal="center" vertical="center"/>
    </xf>
    <xf numFmtId="0" fontId="26" fillId="0" borderId="30" xfId="5" applyFont="1" applyBorder="1"/>
    <xf numFmtId="17" fontId="32" fillId="20" borderId="33" xfId="5" applyNumberFormat="1" applyFont="1" applyFill="1" applyBorder="1" applyAlignment="1">
      <alignment horizontal="center" vertical="center"/>
    </xf>
    <xf numFmtId="0" fontId="36" fillId="0" borderId="37" xfId="5" applyFont="1" applyBorder="1" applyAlignment="1">
      <alignment horizontal="center" vertical="center" wrapText="1"/>
    </xf>
    <xf numFmtId="0" fontId="26" fillId="0" borderId="41" xfId="5" applyFont="1" applyBorder="1"/>
    <xf numFmtId="0" fontId="26" fillId="0" borderId="37" xfId="5" applyFont="1" applyBorder="1"/>
    <xf numFmtId="0" fontId="32" fillId="20" borderId="38" xfId="5" applyFont="1" applyFill="1" applyBorder="1" applyAlignment="1">
      <alignment horizontal="center" vertical="center" wrapText="1"/>
    </xf>
    <xf numFmtId="0" fontId="26" fillId="0" borderId="0" xfId="5" applyFont="1" applyBorder="1"/>
    <xf numFmtId="164" fontId="15" fillId="4" borderId="3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17" fontId="15" fillId="4" borderId="3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17" fontId="9" fillId="5" borderId="5" xfId="0" applyNumberFormat="1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5" fillId="0" borderId="33" xfId="5" applyFont="1" applyBorder="1" applyAlignment="1">
      <alignment horizontal="center"/>
    </xf>
    <xf numFmtId="17" fontId="30" fillId="19" borderId="37" xfId="5" applyNumberFormat="1" applyFont="1" applyFill="1" applyBorder="1" applyAlignment="1">
      <alignment horizontal="center"/>
    </xf>
    <xf numFmtId="0" fontId="27" fillId="17" borderId="33" xfId="5" applyFont="1" applyFill="1" applyBorder="1" applyAlignment="1">
      <alignment horizontal="center"/>
    </xf>
    <xf numFmtId="0" fontId="26" fillId="0" borderId="34" xfId="5" applyFont="1" applyBorder="1"/>
    <xf numFmtId="0" fontId="25" fillId="0" borderId="34" xfId="5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17" fontId="10" fillId="6" borderId="2" xfId="0" applyNumberFormat="1" applyFont="1" applyFill="1" applyBorder="1" applyAlignment="1">
      <alignment horizontal="center"/>
    </xf>
    <xf numFmtId="0" fontId="10" fillId="0" borderId="1" xfId="0" applyFont="1" applyBorder="1"/>
    <xf numFmtId="44" fontId="10" fillId="0" borderId="1" xfId="4" applyFont="1" applyBorder="1"/>
    <xf numFmtId="44" fontId="10" fillId="2" borderId="1" xfId="4" applyFont="1" applyFill="1" applyBorder="1"/>
    <xf numFmtId="0" fontId="10" fillId="2" borderId="0" xfId="0" applyFont="1" applyFill="1"/>
    <xf numFmtId="44" fontId="10" fillId="0" borderId="1" xfId="0" applyNumberFormat="1" applyFont="1" applyBorder="1"/>
    <xf numFmtId="0" fontId="10" fillId="2" borderId="1" xfId="0" applyFont="1" applyFill="1" applyBorder="1"/>
    <xf numFmtId="44" fontId="10" fillId="0" borderId="0" xfId="4" applyFont="1"/>
    <xf numFmtId="0" fontId="12" fillId="0" borderId="1" xfId="0" applyFont="1" applyBorder="1"/>
    <xf numFmtId="44" fontId="12" fillId="0" borderId="1" xfId="4" applyFont="1" applyBorder="1"/>
    <xf numFmtId="44" fontId="12" fillId="2" borderId="21" xfId="4" applyFont="1" applyFill="1" applyBorder="1"/>
    <xf numFmtId="44" fontId="12" fillId="0" borderId="1" xfId="0" applyNumberFormat="1" applyFont="1" applyBorder="1"/>
    <xf numFmtId="44" fontId="10" fillId="0" borderId="0" xfId="0" applyNumberFormat="1" applyFont="1"/>
    <xf numFmtId="0" fontId="37" fillId="22" borderId="0" xfId="0" applyFont="1" applyFill="1"/>
    <xf numFmtId="168" fontId="37" fillId="22" borderId="0" xfId="0" applyNumberFormat="1" applyFont="1" applyFill="1"/>
    <xf numFmtId="168" fontId="0" fillId="0" borderId="0" xfId="0" applyNumberFormat="1"/>
    <xf numFmtId="0" fontId="0" fillId="23" borderId="0" xfId="0" applyFill="1"/>
    <xf numFmtId="168" fontId="0" fillId="23" borderId="0" xfId="0" applyNumberFormat="1" applyFill="1"/>
    <xf numFmtId="44" fontId="10" fillId="23" borderId="1" xfId="4" applyFont="1" applyFill="1" applyBorder="1"/>
    <xf numFmtId="44" fontId="12" fillId="23" borderId="21" xfId="4" applyFont="1" applyFill="1" applyBorder="1"/>
    <xf numFmtId="0" fontId="12" fillId="24" borderId="1" xfId="0" applyFont="1" applyFill="1" applyBorder="1"/>
    <xf numFmtId="44" fontId="12" fillId="24" borderId="1" xfId="4" applyFont="1" applyFill="1" applyBorder="1"/>
    <xf numFmtId="9" fontId="10" fillId="0" borderId="1" xfId="1" applyFont="1" applyBorder="1" applyAlignment="1">
      <alignment horizontal="center"/>
    </xf>
    <xf numFmtId="0" fontId="12" fillId="26" borderId="1" xfId="0" applyFont="1" applyFill="1" applyBorder="1"/>
    <xf numFmtId="44" fontId="12" fillId="26" borderId="1" xfId="0" applyNumberFormat="1" applyFont="1" applyFill="1" applyBorder="1"/>
    <xf numFmtId="0" fontId="10" fillId="25" borderId="1" xfId="0" applyFont="1" applyFill="1" applyBorder="1"/>
    <xf numFmtId="44" fontId="10" fillId="25" borderId="1" xfId="4" applyFont="1" applyFill="1" applyBorder="1"/>
    <xf numFmtId="0" fontId="12" fillId="2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/>
    </xf>
  </cellXfs>
  <cellStyles count="6">
    <cellStyle name="Millares" xfId="3" builtinId="3"/>
    <cellStyle name="Moneda" xfId="4" builtinId="4"/>
    <cellStyle name="Normal" xfId="0" builtinId="0"/>
    <cellStyle name="Normal 2" xfId="2"/>
    <cellStyle name="Normal 3" xfId="5"/>
    <cellStyle name="Porcentual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lineChart>
        <c:grouping val="standard"/>
        <c:ser>
          <c:idx val="0"/>
          <c:order val="0"/>
          <c:tx>
            <c:v>CERTIFICADO</c:v>
          </c:tx>
          <c:spPr>
            <a:ln w="571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'CI-SIGMA'!$C$13:$L$13</c:f>
              <c:numCache>
                <c:formatCode>_-[$$-2C0A]\ * #,##0.00_-;\-[$$-2C0A]\ * #,##0.00_-;_-[$$-2C0A]\ * "-"??_-;_-@_-</c:formatCode>
                <c:ptCount val="10"/>
                <c:pt idx="0">
                  <c:v>5434860.5185692571</c:v>
                </c:pt>
                <c:pt idx="1">
                  <c:v>10694402.955894344</c:v>
                </c:pt>
                <c:pt idx="2">
                  <c:v>15874636.026864696</c:v>
                </c:pt>
                <c:pt idx="3">
                  <c:v>19891273.494427007</c:v>
                </c:pt>
                <c:pt idx="4">
                  <c:v>22334243.334522299</c:v>
                </c:pt>
                <c:pt idx="5">
                  <c:v>24858645.502620768</c:v>
                </c:pt>
                <c:pt idx="6">
                  <c:v>27301615.342716061</c:v>
                </c:pt>
                <c:pt idx="7">
                  <c:v>29826017.510814529</c:v>
                </c:pt>
                <c:pt idx="8">
                  <c:v>34229738.199780449</c:v>
                </c:pt>
                <c:pt idx="9">
                  <c:v>38207292.370459341</c:v>
                </c:pt>
              </c:numCache>
            </c:numRef>
          </c:val>
        </c:ser>
        <c:ser>
          <c:idx val="1"/>
          <c:order val="1"/>
          <c:tx>
            <c:v>COSTO</c:v>
          </c:tx>
          <c:spPr>
            <a:ln w="571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'CI-SIGMA'!$C$26:$L$26</c:f>
              <c:numCache>
                <c:formatCode>_-[$$-2C0A]\ * #,##0.00_-;\-[$$-2C0A]\ * #,##0.00_-;_-[$$-2C0A]\ * "-"??_-;_-@_-</c:formatCode>
                <c:ptCount val="10"/>
                <c:pt idx="0">
                  <c:v>5641738.9444520557</c:v>
                </c:pt>
                <c:pt idx="1">
                  <c:v>11101486.310050819</c:v>
                </c:pt>
                <c:pt idx="2">
                  <c:v>15917802.93736304</c:v>
                </c:pt>
                <c:pt idx="3">
                  <c:v>19703433.119974464</c:v>
                </c:pt>
                <c:pt idx="4">
                  <c:v>22465597.898385931</c:v>
                </c:pt>
                <c:pt idx="5">
                  <c:v>25319834.83607778</c:v>
                </c:pt>
                <c:pt idx="6">
                  <c:v>28081999.614489246</c:v>
                </c:pt>
                <c:pt idx="7">
                  <c:v>30936236.552181095</c:v>
                </c:pt>
                <c:pt idx="8">
                  <c:v>35293928.306566902</c:v>
                </c:pt>
                <c:pt idx="9">
                  <c:v>39229907.955689564</c:v>
                </c:pt>
              </c:numCache>
            </c:numRef>
          </c:val>
        </c:ser>
        <c:ser>
          <c:idx val="2"/>
          <c:order val="2"/>
          <c:tx>
            <c:v>GANANCIA</c:v>
          </c:tx>
          <c:spPr>
            <a:ln w="57150"/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'CI-SIGMA'!$C$29:$L$29</c:f>
              <c:numCache>
                <c:formatCode>_-[$$-2C0A]\ * #,##0.00_-;\-[$$-2C0A]\ * #,##0.00_-;_-[$$-2C0A]\ * "-"??_-;_-@_-</c:formatCode>
                <c:ptCount val="10"/>
                <c:pt idx="0">
                  <c:v>-206878.42588279862</c:v>
                </c:pt>
                <c:pt idx="1">
                  <c:v>-407083.35415647458</c:v>
                </c:pt>
                <c:pt idx="2">
                  <c:v>-43166.910498340614</c:v>
                </c:pt>
                <c:pt idx="3">
                  <c:v>187840.37445254438</c:v>
                </c:pt>
                <c:pt idx="4">
                  <c:v>-131354.56386362994</c:v>
                </c:pt>
                <c:pt idx="5">
                  <c:v>-461189.33345700987</c:v>
                </c:pt>
                <c:pt idx="6">
                  <c:v>-780384.27177318418</c:v>
                </c:pt>
                <c:pt idx="7">
                  <c:v>-1110219.0413665641</c:v>
                </c:pt>
                <c:pt idx="8">
                  <c:v>-1064190.1067864541</c:v>
                </c:pt>
                <c:pt idx="9">
                  <c:v>-1022615.5852302257</c:v>
                </c:pt>
              </c:numCache>
            </c:numRef>
          </c:val>
        </c:ser>
        <c:marker val="1"/>
        <c:axId val="95036160"/>
        <c:axId val="95037696"/>
      </c:lineChart>
      <c:dateAx>
        <c:axId val="95036160"/>
        <c:scaling>
          <c:orientation val="minMax"/>
        </c:scaling>
        <c:axPos val="b"/>
        <c:numFmt formatCode="mmm\-yy" sourceLinked="1"/>
        <c:tickLblPos val="nextTo"/>
        <c:crossAx val="95037696"/>
        <c:crosses val="autoZero"/>
        <c:auto val="1"/>
        <c:lblOffset val="100"/>
      </c:dateAx>
      <c:valAx>
        <c:axId val="95037696"/>
        <c:scaling>
          <c:orientation val="minMax"/>
        </c:scaling>
        <c:axPos val="l"/>
        <c:majorGridlines/>
        <c:numFmt formatCode="_-[$$-2C0A]\ * #,##0.00_-;\-[$$-2C0A]\ * #,##0.00_-;_-[$$-2C0A]\ * &quot;-&quot;??_-;_-@_-" sourceLinked="1"/>
        <c:tickLblPos val="nextTo"/>
        <c:crossAx val="95036160"/>
        <c:crosses val="autoZero"/>
        <c:crossBetween val="between"/>
        <c:majorUnit val="3000000"/>
        <c:minorUnit val="3000000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lineChart>
        <c:grouping val="standard"/>
        <c:ser>
          <c:idx val="0"/>
          <c:order val="0"/>
          <c:tx>
            <c:v>CERTIFICADO</c:v>
          </c:tx>
          <c:spPr>
            <a:ln w="571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'CI-SIGMA'!$C$13:$L$13</c:f>
              <c:numCache>
                <c:formatCode>_-[$$-2C0A]\ * #,##0.00_-;\-[$$-2C0A]\ * #,##0.00_-;_-[$$-2C0A]\ * "-"??_-;_-@_-</c:formatCode>
                <c:ptCount val="10"/>
                <c:pt idx="0">
                  <c:v>5434860.5185692571</c:v>
                </c:pt>
                <c:pt idx="1">
                  <c:v>10694402.955894344</c:v>
                </c:pt>
                <c:pt idx="2">
                  <c:v>15874636.026864696</c:v>
                </c:pt>
                <c:pt idx="3">
                  <c:v>19891273.494427007</c:v>
                </c:pt>
                <c:pt idx="4">
                  <c:v>22334243.334522299</c:v>
                </c:pt>
                <c:pt idx="5">
                  <c:v>24858645.502620768</c:v>
                </c:pt>
                <c:pt idx="6">
                  <c:v>27301615.342716061</c:v>
                </c:pt>
                <c:pt idx="7">
                  <c:v>29826017.510814529</c:v>
                </c:pt>
                <c:pt idx="8">
                  <c:v>34229738.199780449</c:v>
                </c:pt>
                <c:pt idx="9">
                  <c:v>38207292.370459341</c:v>
                </c:pt>
              </c:numCache>
            </c:numRef>
          </c:val>
        </c:ser>
        <c:ser>
          <c:idx val="1"/>
          <c:order val="1"/>
          <c:tx>
            <c:v>COSTO</c:v>
          </c:tx>
          <c:spPr>
            <a:ln w="571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'CI-SIGMA'!$C$39:$L$39</c:f>
              <c:numCache>
                <c:formatCode>_-[$$-2C0A]\ * #,##0.00_-;\-[$$-2C0A]\ * #,##0.00_-;_-[$$-2C0A]\ * "-"??_-;_-@_-</c:formatCode>
                <c:ptCount val="10"/>
                <c:pt idx="0">
                  <c:v>5756762.4573297016</c:v>
                </c:pt>
                <c:pt idx="1">
                  <c:v>11482856.899906833</c:v>
                </c:pt>
                <c:pt idx="2">
                  <c:v>17325223.527440403</c:v>
                </c:pt>
                <c:pt idx="3">
                  <c:v>23147637.402473666</c:v>
                </c:pt>
                <c:pt idx="4">
                  <c:v>28855839.81934987</c:v>
                </c:pt>
                <c:pt idx="5">
                  <c:v>34594113.850121945</c:v>
                </c:pt>
                <c:pt idx="6">
                  <c:v>40302316.266998149</c:v>
                </c:pt>
                <c:pt idx="7">
                  <c:v>46040590.297770225</c:v>
                </c:pt>
                <c:pt idx="8">
                  <c:v>51835267.253410727</c:v>
                </c:pt>
                <c:pt idx="9">
                  <c:v>57534271.019795693</c:v>
                </c:pt>
              </c:numCache>
            </c:numRef>
          </c:val>
        </c:ser>
        <c:ser>
          <c:idx val="2"/>
          <c:order val="2"/>
          <c:tx>
            <c:v>GANANCIA</c:v>
          </c:tx>
          <c:spPr>
            <a:ln w="57150"/>
          </c:spPr>
          <c:marker>
            <c:symbol val="none"/>
          </c:marker>
          <c:cat>
            <c:numRef>
              <c:f>'CI-SIGMA'!$C$4:$L$4</c:f>
              <c:numCache>
                <c:formatCode>mmm\-yy</c:formatCode>
                <c:ptCount val="1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</c:numCache>
            </c:numRef>
          </c:cat>
          <c:val>
            <c:numRef>
              <c:f>'CI-SIGMA'!$C$42:$L$42</c:f>
              <c:numCache>
                <c:formatCode>_-[$$-2C0A]\ * #,##0.00_-;\-[$$-2C0A]\ * #,##0.00_-;_-[$$-2C0A]\ * "-"??_-;_-@_-</c:formatCode>
                <c:ptCount val="10"/>
                <c:pt idx="0">
                  <c:v>-321901.93876044452</c:v>
                </c:pt>
                <c:pt idx="1">
                  <c:v>-788453.94401248731</c:v>
                </c:pt>
                <c:pt idx="2">
                  <c:v>-1450587.5005757026</c:v>
                </c:pt>
                <c:pt idx="3">
                  <c:v>-3256363.9080466544</c:v>
                </c:pt>
                <c:pt idx="4">
                  <c:v>-6521596.484827565</c:v>
                </c:pt>
                <c:pt idx="5">
                  <c:v>-9735468.3475011736</c:v>
                </c:pt>
                <c:pt idx="6">
                  <c:v>-13000700.924282085</c:v>
                </c:pt>
                <c:pt idx="7">
                  <c:v>-16214572.786955694</c:v>
                </c:pt>
                <c:pt idx="8">
                  <c:v>-17605529.053630278</c:v>
                </c:pt>
                <c:pt idx="9">
                  <c:v>-19326978.649336353</c:v>
                </c:pt>
              </c:numCache>
            </c:numRef>
          </c:val>
        </c:ser>
        <c:marker val="1"/>
        <c:axId val="95075712"/>
        <c:axId val="95089792"/>
      </c:lineChart>
      <c:dateAx>
        <c:axId val="95075712"/>
        <c:scaling>
          <c:orientation val="minMax"/>
        </c:scaling>
        <c:axPos val="b"/>
        <c:numFmt formatCode="mmm\-yy" sourceLinked="1"/>
        <c:tickLblPos val="nextTo"/>
        <c:crossAx val="95089792"/>
        <c:crosses val="autoZero"/>
        <c:auto val="1"/>
        <c:lblOffset val="100"/>
      </c:dateAx>
      <c:valAx>
        <c:axId val="95089792"/>
        <c:scaling>
          <c:orientation val="minMax"/>
        </c:scaling>
        <c:axPos val="l"/>
        <c:majorGridlines/>
        <c:numFmt formatCode="_-[$$-2C0A]\ * #,##0.00_-;\-[$$-2C0A]\ * #,##0.00_-;_-[$$-2C0A]\ * &quot;-&quot;??_-;_-@_-" sourceLinked="1"/>
        <c:tickLblPos val="nextTo"/>
        <c:crossAx val="95075712"/>
        <c:crosses val="autoZero"/>
        <c:crossBetween val="between"/>
        <c:majorUnit val="5000000"/>
        <c:minorUnit val="300000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548135"/>
    <pageSetUpPr fitToPage="1"/>
  </sheetPr>
  <dimension ref="A1:AZ999"/>
  <sheetViews>
    <sheetView showGridLines="0" zoomScale="85" zoomScaleNormal="85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L8" sqref="L8"/>
    </sheetView>
  </sheetViews>
  <sheetFormatPr baseColWidth="10" defaultColWidth="14.42578125" defaultRowHeight="15" customHeight="1"/>
  <cols>
    <col min="1" max="1" width="5.28515625" style="103" customWidth="1"/>
    <col min="2" max="2" width="38" style="103" customWidth="1"/>
    <col min="3" max="3" width="22.28515625" style="103" hidden="1" customWidth="1"/>
    <col min="4" max="6" width="20.85546875" style="103" hidden="1" customWidth="1"/>
    <col min="7" max="7" width="22" style="103" customWidth="1"/>
    <col min="8" max="8" width="20.85546875" style="103" customWidth="1"/>
    <col min="9" max="9" width="22" style="103" customWidth="1"/>
    <col min="10" max="26" width="20.85546875" style="103" customWidth="1"/>
    <col min="27" max="48" width="20.85546875" style="103" hidden="1" customWidth="1"/>
    <col min="49" max="50" width="19.42578125" style="103" hidden="1" customWidth="1"/>
    <col min="51" max="51" width="10.5703125" style="103" hidden="1" customWidth="1"/>
    <col min="52" max="52" width="18" style="103" hidden="1" customWidth="1"/>
    <col min="53" max="16384" width="14.42578125" style="103"/>
  </cols>
  <sheetData>
    <row r="1" spans="1:52" ht="21" customHeight="1">
      <c r="A1" s="155" t="s">
        <v>145</v>
      </c>
      <c r="B1" s="156"/>
    </row>
    <row r="2" spans="1:52" ht="14.25">
      <c r="A2" s="157"/>
      <c r="B2" s="156"/>
    </row>
    <row r="3" spans="1:52" ht="14.25">
      <c r="A3" s="157"/>
      <c r="B3" s="156"/>
    </row>
    <row r="4" spans="1:52">
      <c r="A4" s="157"/>
      <c r="B4" s="156"/>
      <c r="C4" s="154">
        <v>43891</v>
      </c>
      <c r="D4" s="153"/>
      <c r="E4" s="154">
        <v>43922</v>
      </c>
      <c r="F4" s="153"/>
      <c r="G4" s="154">
        <v>43952</v>
      </c>
      <c r="H4" s="153"/>
      <c r="I4" s="154">
        <v>43983</v>
      </c>
      <c r="J4" s="153"/>
      <c r="K4" s="154">
        <v>44013</v>
      </c>
      <c r="L4" s="153"/>
      <c r="M4" s="154">
        <v>44044</v>
      </c>
      <c r="N4" s="153"/>
      <c r="O4" s="154">
        <v>44075</v>
      </c>
      <c r="P4" s="153"/>
      <c r="Q4" s="154">
        <v>44105</v>
      </c>
      <c r="R4" s="153"/>
      <c r="S4" s="154">
        <v>44136</v>
      </c>
      <c r="T4" s="153"/>
      <c r="U4" s="154">
        <v>44166</v>
      </c>
      <c r="V4" s="153"/>
      <c r="W4" s="154">
        <v>44197</v>
      </c>
      <c r="X4" s="153"/>
      <c r="Y4" s="154">
        <v>44228</v>
      </c>
      <c r="Z4" s="153"/>
      <c r="AA4" s="154">
        <v>44256</v>
      </c>
      <c r="AB4" s="153"/>
      <c r="AC4" s="154">
        <v>44287</v>
      </c>
      <c r="AD4" s="153"/>
      <c r="AE4" s="154">
        <v>44317</v>
      </c>
      <c r="AF4" s="153"/>
      <c r="AG4" s="154">
        <v>44348</v>
      </c>
      <c r="AH4" s="153"/>
      <c r="AI4" s="154">
        <v>44378</v>
      </c>
      <c r="AJ4" s="153"/>
      <c r="AK4" s="154">
        <v>44409</v>
      </c>
      <c r="AL4" s="153"/>
      <c r="AM4" s="154">
        <v>44440</v>
      </c>
      <c r="AN4" s="153"/>
      <c r="AO4" s="154">
        <v>44470</v>
      </c>
      <c r="AP4" s="153"/>
      <c r="AQ4" s="154">
        <v>44501</v>
      </c>
      <c r="AR4" s="153"/>
      <c r="AS4" s="154">
        <v>44531</v>
      </c>
      <c r="AT4" s="153"/>
      <c r="AU4" s="154">
        <v>44562</v>
      </c>
      <c r="AV4" s="153"/>
      <c r="AW4" s="154">
        <v>44593</v>
      </c>
      <c r="AX4" s="153"/>
      <c r="AY4" s="154">
        <v>44621</v>
      </c>
      <c r="AZ4" s="153"/>
    </row>
    <row r="5" spans="1:52">
      <c r="A5" s="149"/>
      <c r="B5" s="148"/>
      <c r="C5" s="147" t="s">
        <v>1</v>
      </c>
      <c r="D5" s="146" t="s">
        <v>0</v>
      </c>
      <c r="E5" s="147" t="s">
        <v>1</v>
      </c>
      <c r="F5" s="146" t="s">
        <v>0</v>
      </c>
      <c r="G5" s="147" t="s">
        <v>1</v>
      </c>
      <c r="H5" s="146" t="s">
        <v>0</v>
      </c>
      <c r="I5" s="147" t="s">
        <v>1</v>
      </c>
      <c r="J5" s="146" t="s">
        <v>0</v>
      </c>
      <c r="K5" s="147" t="s">
        <v>1</v>
      </c>
      <c r="L5" s="146" t="s">
        <v>0</v>
      </c>
      <c r="M5" s="147" t="s">
        <v>1</v>
      </c>
      <c r="N5" s="146" t="s">
        <v>0</v>
      </c>
      <c r="O5" s="147" t="s">
        <v>1</v>
      </c>
      <c r="P5" s="146" t="s">
        <v>0</v>
      </c>
      <c r="Q5" s="147" t="s">
        <v>1</v>
      </c>
      <c r="R5" s="146" t="s">
        <v>0</v>
      </c>
      <c r="S5" s="147" t="s">
        <v>1</v>
      </c>
      <c r="T5" s="146" t="s">
        <v>0</v>
      </c>
      <c r="U5" s="147" t="s">
        <v>1</v>
      </c>
      <c r="V5" s="146" t="s">
        <v>0</v>
      </c>
      <c r="W5" s="147" t="s">
        <v>1</v>
      </c>
      <c r="X5" s="146" t="s">
        <v>0</v>
      </c>
      <c r="Y5" s="147" t="s">
        <v>1</v>
      </c>
      <c r="Z5" s="146" t="s">
        <v>0</v>
      </c>
      <c r="AA5" s="147" t="s">
        <v>1</v>
      </c>
      <c r="AB5" s="146" t="s">
        <v>0</v>
      </c>
      <c r="AC5" s="147" t="s">
        <v>1</v>
      </c>
      <c r="AD5" s="146" t="s">
        <v>0</v>
      </c>
      <c r="AE5" s="147" t="s">
        <v>1</v>
      </c>
      <c r="AF5" s="146" t="s">
        <v>0</v>
      </c>
      <c r="AG5" s="147" t="s">
        <v>1</v>
      </c>
      <c r="AH5" s="146" t="s">
        <v>0</v>
      </c>
      <c r="AI5" s="147" t="s">
        <v>1</v>
      </c>
      <c r="AJ5" s="146" t="s">
        <v>0</v>
      </c>
      <c r="AK5" s="147" t="s">
        <v>1</v>
      </c>
      <c r="AL5" s="146" t="s">
        <v>0</v>
      </c>
      <c r="AM5" s="147" t="s">
        <v>1</v>
      </c>
      <c r="AN5" s="146" t="s">
        <v>0</v>
      </c>
      <c r="AO5" s="147" t="s">
        <v>1</v>
      </c>
      <c r="AP5" s="146" t="s">
        <v>0</v>
      </c>
      <c r="AQ5" s="147" t="s">
        <v>1</v>
      </c>
      <c r="AR5" s="146" t="s">
        <v>0</v>
      </c>
      <c r="AS5" s="147" t="s">
        <v>1</v>
      </c>
      <c r="AT5" s="146" t="s">
        <v>0</v>
      </c>
      <c r="AU5" s="147" t="s">
        <v>1</v>
      </c>
      <c r="AV5" s="146" t="s">
        <v>0</v>
      </c>
      <c r="AW5" s="147" t="s">
        <v>1</v>
      </c>
      <c r="AX5" s="146" t="s">
        <v>0</v>
      </c>
      <c r="AY5" s="147" t="s">
        <v>1</v>
      </c>
      <c r="AZ5" s="146" t="s">
        <v>0</v>
      </c>
    </row>
    <row r="6" spans="1:52" ht="30" customHeight="1">
      <c r="A6" s="137">
        <v>0</v>
      </c>
      <c r="B6" s="145" t="s">
        <v>43</v>
      </c>
      <c r="C6" s="143">
        <f>SUMIF('BP-LINK'!$B:$B,'CI-LINK'!$B6,'BP-LINK'!AR:AR)</f>
        <v>0</v>
      </c>
      <c r="D6" s="143">
        <f>SUMIF('BP-LINK'!$B:$B,'CI-LINK'!$B6,'BP-LINK'!AS:AS)</f>
        <v>0</v>
      </c>
      <c r="E6" s="143">
        <f>SUMIF('BP-LINK'!$B:$B,'CI-LINK'!$B6,'BP-LINK'!AU:AU)</f>
        <v>0</v>
      </c>
      <c r="F6" s="143">
        <f>SUMIF('BP-LINK'!$B:$B,'CI-LINK'!$B6,'BP-LINK'!AV:AV)</f>
        <v>0</v>
      </c>
      <c r="G6" s="143">
        <f>SUMIF('BP-LINK'!$B:$B,'CI-LINK'!$B6,'BP-LINK'!AX:AX)</f>
        <v>2295378.4343189797</v>
      </c>
      <c r="H6" s="143">
        <f>SUMIF('BP-LINK'!$B:$B,'CI-LINK'!$B6,'BP-LINK'!AY:AY)</f>
        <v>835369.56521739135</v>
      </c>
      <c r="I6" s="143">
        <f>SUMIF('BP-LINK'!$B:$B,'CI-LINK'!$B6,'BP-LINK'!BA:BA)</f>
        <v>947741.42113344651</v>
      </c>
      <c r="J6" s="143">
        <f>SUMIF('BP-LINK'!$B:$B,'CI-LINK'!$B6,'BP-LINK'!BB:BB)</f>
        <v>213260.86956521741</v>
      </c>
      <c r="K6" s="143">
        <f>SUMIF('BP-LINK'!$B:$B,'CI-LINK'!$B6,'BP-LINK'!BD:BD)</f>
        <v>768224.71677855263</v>
      </c>
      <c r="L6" s="143">
        <f>SUMIF('BP-LINK'!$B:$B,'CI-LINK'!$B6,'BP-LINK'!BE:BE)</f>
        <v>220369.5652173913</v>
      </c>
      <c r="M6" s="143">
        <f>SUMIF('BP-LINK'!$B:$B,'CI-LINK'!$B6,'BP-LINK'!BG:BG)</f>
        <v>0</v>
      </c>
      <c r="N6" s="143">
        <f>SUMIF('BP-LINK'!$B:$B,'CI-LINK'!$B6,'BP-LINK'!BH:BH)</f>
        <v>0</v>
      </c>
      <c r="O6" s="143">
        <f>SUMIF('BP-LINK'!$B:$B,'CI-LINK'!$B6,'BP-LINK'!BJ:BJ)</f>
        <v>0</v>
      </c>
      <c r="P6" s="143">
        <f>SUMIF('BP-LINK'!$B:$B,'CI-LINK'!$B6,'BP-LINK'!BK:BK)</f>
        <v>0</v>
      </c>
      <c r="Q6" s="143">
        <f>SUMIF('BP-LINK'!$B:$B,'CI-LINK'!$B6,'BP-LINK'!BM:BM)</f>
        <v>0</v>
      </c>
      <c r="R6" s="143">
        <f>SUMIF('BP-LINK'!$B:$B,'CI-LINK'!$B6,'BP-LINK'!BN:BN)</f>
        <v>0</v>
      </c>
      <c r="S6" s="143">
        <f>SUMIF('BP-LINK'!$B:$B,'CI-LINK'!$B6,'BP-LINK'!BP:BP)</f>
        <v>0</v>
      </c>
      <c r="T6" s="143">
        <f>SUMIF('BP-LINK'!$B:$B,'CI-LINK'!$B6,'BP-LINK'!BQ:BQ)</f>
        <v>0</v>
      </c>
      <c r="U6" s="143">
        <f>SUMIF('BP-LINK'!$B:$B,'CI-LINK'!$B6,'BP-LINK'!BS:BS)</f>
        <v>0</v>
      </c>
      <c r="V6" s="143">
        <f>SUMIF('BP-LINK'!$B:$B,'CI-LINK'!$B6,'BP-LINK'!BT:BT)</f>
        <v>0</v>
      </c>
      <c r="W6" s="143">
        <f>SUMIF('BP-LINK'!$B:$B,'CI-LINK'!$B6,'BP-LINK'!BV:BV)</f>
        <v>0</v>
      </c>
      <c r="X6" s="143">
        <f>SUMIF('BP-LINK'!$B:$B,'CI-LINK'!$B6,'BP-LINK'!BW:BW)</f>
        <v>0</v>
      </c>
      <c r="Y6" s="143">
        <f>SUMIF('BP-LINK'!$B:$B,'CI-LINK'!$B6,'BP-LINK'!BY:BY)</f>
        <v>0</v>
      </c>
      <c r="Z6" s="143">
        <f>SUMIF('BP-LINK'!$B:$B,'CI-LINK'!$B6,'BP-LINK'!BZ:BZ)</f>
        <v>0</v>
      </c>
      <c r="AA6" s="143">
        <f>SUMIF('BP-LINK'!$B:$B,'CI-LINK'!$B6,'BP-LINK'!CB:CB)</f>
        <v>0</v>
      </c>
      <c r="AB6" s="143">
        <f>SUMIF('BP-LINK'!$B:$B,'CI-LINK'!$B6,'BP-LINK'!CC:CC)</f>
        <v>0</v>
      </c>
      <c r="AC6" s="143">
        <f>SUMIF('BP-LINK'!$B:$B,'CI-LINK'!$B6,'BP-LINK'!CE:CE)</f>
        <v>0</v>
      </c>
      <c r="AD6" s="143">
        <f>SUMIF('BP-LINK'!$B:$B,'CI-LINK'!$B6,'BP-LINK'!CF:CF)</f>
        <v>0</v>
      </c>
      <c r="AE6" s="143">
        <f>SUMIF('BP-LINK'!$B:$B,'CI-LINK'!$B6,'BP-LINK'!CH:CH)</f>
        <v>0</v>
      </c>
      <c r="AF6" s="143">
        <f>SUMIF('BP-LINK'!$B:$B,'CI-LINK'!$B6,'BP-LINK'!CI:CI)</f>
        <v>0</v>
      </c>
      <c r="AG6" s="143">
        <f>SUMIF('BP-LINK'!$B:$B,'CI-LINK'!$B6,'BP-LINK'!CK:CK)</f>
        <v>0</v>
      </c>
      <c r="AH6" s="143">
        <f>SUMIF('BP-LINK'!$B:$B,'CI-LINK'!$B6,'BP-LINK'!CL:CL)</f>
        <v>0</v>
      </c>
      <c r="AI6" s="143">
        <f>SUMIF('BP-LINK'!$B:$B,'CI-LINK'!$B6,'BP-LINK'!CN:CN)</f>
        <v>0</v>
      </c>
      <c r="AJ6" s="143">
        <f>SUMIF('BP-LINK'!$B:$B,'CI-LINK'!$B6,'BP-LINK'!CO:CO)</f>
        <v>0</v>
      </c>
      <c r="AK6" s="143">
        <f>SUMIF('BP-LINK'!$B:$B,'CI-LINK'!$B6,'BP-LINK'!CQ:CQ)</f>
        <v>0</v>
      </c>
      <c r="AL6" s="143">
        <f>SUMIF('BP-LINK'!$B:$B,'CI-LINK'!$B6,'BP-LINK'!CR:CR)</f>
        <v>0</v>
      </c>
      <c r="AM6" s="143">
        <f>SUMIF('BP-LINK'!$B:$B,'CI-LINK'!$B6,'BP-LINK'!CT:CT)</f>
        <v>0</v>
      </c>
      <c r="AN6" s="143">
        <f>SUMIF('BP-LINK'!$B:$B,'CI-LINK'!$B6,'BP-LINK'!CU:CU)</f>
        <v>0</v>
      </c>
      <c r="AO6" s="143">
        <f>SUMIF('BP-LINK'!$B:$B,'CI-LINK'!$B6,'BP-LINK'!CW:CW)</f>
        <v>0</v>
      </c>
      <c r="AP6" s="143">
        <f>SUMIF('BP-LINK'!$B:$B,'CI-LINK'!$B6,'BP-LINK'!CX:CX)</f>
        <v>0</v>
      </c>
      <c r="AQ6" s="143">
        <f>SUMIF('BP-LINK'!$B:$B,'CI-LINK'!$B6,'BP-LINK'!CZ:CZ)</f>
        <v>0</v>
      </c>
      <c r="AR6" s="143">
        <f>SUMIF('BP-LINK'!$B:$B,'CI-LINK'!$B6,'BP-LINK'!DA:DA)</f>
        <v>0</v>
      </c>
      <c r="AS6" s="143">
        <f>SUMIF('BP-LINK'!$B:$B,'CI-LINK'!$B6,'BP-LINK'!DC:DC)</f>
        <v>0</v>
      </c>
      <c r="AT6" s="143">
        <f>SUMIF('BP-LINK'!$B:$B,'CI-LINK'!$B6,'BP-LINK'!DD:DD)</f>
        <v>0</v>
      </c>
      <c r="AU6" s="143">
        <f>SUMIF('BP-LINK'!$B:$B,'CI-LINK'!$B6,'BP-LINK'!DF:DF)</f>
        <v>0</v>
      </c>
      <c r="AV6" s="143">
        <f>SUMIF('BP-LINK'!$B:$B,'CI-LINK'!$B6,'BP-LINK'!DG:DG)</f>
        <v>0</v>
      </c>
      <c r="AW6" s="143">
        <f>SUMIF('BP-LINK'!$B:$B,'CI-LINK'!$B6,'BP-LINK'!DI:DI)</f>
        <v>0</v>
      </c>
      <c r="AX6" s="143">
        <f>SUMIF('BP-LINK'!$B:$B,'CI-LINK'!$B6,'BP-LINK'!DJ:DJ)</f>
        <v>0</v>
      </c>
      <c r="AY6" s="143">
        <f>SUMIF('BP-LINK'!$B:$B,'CI-LINK'!$B6,'BP-LINK'!DL:DL)</f>
        <v>0</v>
      </c>
      <c r="AZ6" s="143">
        <f>SUMIF('BP-LINK'!$B:$B,'CI-LINK'!$B6,'BP-LINK'!DM:DM)</f>
        <v>0</v>
      </c>
    </row>
    <row r="7" spans="1:52" ht="30" customHeight="1">
      <c r="A7" s="137">
        <v>1</v>
      </c>
      <c r="B7" s="145" t="s">
        <v>44</v>
      </c>
      <c r="C7" s="143">
        <f>SUMIF('BP-LINK'!$B:$B,'CI-LINK'!$B7,'BP-LINK'!AR:AR)</f>
        <v>0</v>
      </c>
      <c r="D7" s="143">
        <f>SUMIF('BP-LINK'!$B:$B,'CI-LINK'!$B7,'BP-LINK'!AS:AS)</f>
        <v>0</v>
      </c>
      <c r="E7" s="143">
        <f>SUMIF('BP-LINK'!$B:$B,'CI-LINK'!$B7,'BP-LINK'!AU:AU)</f>
        <v>0</v>
      </c>
      <c r="F7" s="143">
        <f>SUMIF('BP-LINK'!$B:$B,'CI-LINK'!$B7,'BP-LINK'!AV:AV)</f>
        <v>0</v>
      </c>
      <c r="G7" s="143">
        <f>SUMIF('BP-LINK'!$B:$B,'CI-LINK'!$B7,'BP-LINK'!AX:AX)</f>
        <v>285355.06000000006</v>
      </c>
      <c r="H7" s="143">
        <f>SUMIF('BP-LINK'!$B:$B,'CI-LINK'!$B7,'BP-LINK'!AY:AY)</f>
        <v>0</v>
      </c>
      <c r="I7" s="143">
        <f>SUMIF('BP-LINK'!$B:$B,'CI-LINK'!$B7,'BP-LINK'!BA:BA)</f>
        <v>0</v>
      </c>
      <c r="J7" s="143">
        <f>SUMIF('BP-LINK'!$B:$B,'CI-LINK'!$B7,'BP-LINK'!BB:BB)</f>
        <v>0</v>
      </c>
      <c r="K7" s="143">
        <f>SUMIF('BP-LINK'!$B:$B,'CI-LINK'!$B7,'BP-LINK'!BD:BD)</f>
        <v>0</v>
      </c>
      <c r="L7" s="143">
        <f>SUMIF('BP-LINK'!$B:$B,'CI-LINK'!$B7,'BP-LINK'!BE:BE)</f>
        <v>0</v>
      </c>
      <c r="M7" s="143">
        <f>SUMIF('BP-LINK'!$B:$B,'CI-LINK'!$B7,'BP-LINK'!BG:BG)</f>
        <v>0</v>
      </c>
      <c r="N7" s="143">
        <f>SUMIF('BP-LINK'!$B:$B,'CI-LINK'!$B7,'BP-LINK'!BH:BH)</f>
        <v>0</v>
      </c>
      <c r="O7" s="143">
        <f>SUMIF('BP-LINK'!$B:$B,'CI-LINK'!$B7,'BP-LINK'!BJ:BJ)</f>
        <v>0</v>
      </c>
      <c r="P7" s="143">
        <f>SUMIF('BP-LINK'!$B:$B,'CI-LINK'!$B7,'BP-LINK'!BK:BK)</f>
        <v>0</v>
      </c>
      <c r="Q7" s="143">
        <f>SUMIF('BP-LINK'!$B:$B,'CI-LINK'!$B7,'BP-LINK'!BM:BM)</f>
        <v>0</v>
      </c>
      <c r="R7" s="143">
        <f>SUMIF('BP-LINK'!$B:$B,'CI-LINK'!$B7,'BP-LINK'!BN:BN)</f>
        <v>0</v>
      </c>
      <c r="S7" s="143">
        <f>SUMIF('BP-LINK'!$B:$B,'CI-LINK'!$B7,'BP-LINK'!BP:BP)</f>
        <v>0</v>
      </c>
      <c r="T7" s="143">
        <f>SUMIF('BP-LINK'!$B:$B,'CI-LINK'!$B7,'BP-LINK'!BQ:BQ)</f>
        <v>0</v>
      </c>
      <c r="U7" s="143">
        <f>SUMIF('BP-LINK'!$B:$B,'CI-LINK'!$B7,'BP-LINK'!BS:BS)</f>
        <v>0</v>
      </c>
      <c r="V7" s="143">
        <f>SUMIF('BP-LINK'!$B:$B,'CI-LINK'!$B7,'BP-LINK'!BT:BT)</f>
        <v>0</v>
      </c>
      <c r="W7" s="143">
        <f>SUMIF('BP-LINK'!$B:$B,'CI-LINK'!$B7,'BP-LINK'!BV:BV)</f>
        <v>0</v>
      </c>
      <c r="X7" s="143">
        <f>SUMIF('BP-LINK'!$B:$B,'CI-LINK'!$B7,'BP-LINK'!BW:BW)</f>
        <v>0</v>
      </c>
      <c r="Y7" s="143">
        <f>SUMIF('BP-LINK'!$B:$B,'CI-LINK'!$B7,'BP-LINK'!BY:BY)</f>
        <v>0</v>
      </c>
      <c r="Z7" s="143">
        <f>SUMIF('BP-LINK'!$B:$B,'CI-LINK'!$B7,'BP-LINK'!BZ:BZ)</f>
        <v>0</v>
      </c>
      <c r="AA7" s="143">
        <f>SUMIF('BP-LINK'!$B:$B,'CI-LINK'!$B7,'BP-LINK'!CB:CB)</f>
        <v>0</v>
      </c>
      <c r="AB7" s="143">
        <f>SUMIF('BP-LINK'!$B:$B,'CI-LINK'!$B7,'BP-LINK'!CC:CC)</f>
        <v>0</v>
      </c>
      <c r="AC7" s="143">
        <f>SUMIF('BP-LINK'!$B:$B,'CI-LINK'!$B7,'BP-LINK'!CE:CE)</f>
        <v>0</v>
      </c>
      <c r="AD7" s="143">
        <f>SUMIF('BP-LINK'!$B:$B,'CI-LINK'!$B7,'BP-LINK'!CF:CF)</f>
        <v>0</v>
      </c>
      <c r="AE7" s="143">
        <f>SUMIF('BP-LINK'!$B:$B,'CI-LINK'!$B7,'BP-LINK'!CH:CH)</f>
        <v>0</v>
      </c>
      <c r="AF7" s="143">
        <f>SUMIF('BP-LINK'!$B:$B,'CI-LINK'!$B7,'BP-LINK'!CI:CI)</f>
        <v>0</v>
      </c>
      <c r="AG7" s="143">
        <f>SUMIF('BP-LINK'!$B:$B,'CI-LINK'!$B7,'BP-LINK'!CK:CK)</f>
        <v>0</v>
      </c>
      <c r="AH7" s="143">
        <f>SUMIF('BP-LINK'!$B:$B,'CI-LINK'!$B7,'BP-LINK'!CL:CL)</f>
        <v>0</v>
      </c>
      <c r="AI7" s="143">
        <f>SUMIF('BP-LINK'!$B:$B,'CI-LINK'!$B7,'BP-LINK'!CN:CN)</f>
        <v>0</v>
      </c>
      <c r="AJ7" s="143">
        <f>SUMIF('BP-LINK'!$B:$B,'CI-LINK'!$B7,'BP-LINK'!CO:CO)</f>
        <v>0</v>
      </c>
      <c r="AK7" s="143">
        <f>SUMIF('BP-LINK'!$B:$B,'CI-LINK'!$B7,'BP-LINK'!CQ:CQ)</f>
        <v>0</v>
      </c>
      <c r="AL7" s="143">
        <f>SUMIF('BP-LINK'!$B:$B,'CI-LINK'!$B7,'BP-LINK'!CR:CR)</f>
        <v>0</v>
      </c>
      <c r="AM7" s="143">
        <f>SUMIF('BP-LINK'!$B:$B,'CI-LINK'!$B7,'BP-LINK'!CT:CT)</f>
        <v>0</v>
      </c>
      <c r="AN7" s="143">
        <f>SUMIF('BP-LINK'!$B:$B,'CI-LINK'!$B7,'BP-LINK'!CU:CU)</f>
        <v>0</v>
      </c>
      <c r="AO7" s="143">
        <f>SUMIF('BP-LINK'!$B:$B,'CI-LINK'!$B7,'BP-LINK'!CW:CW)</f>
        <v>0</v>
      </c>
      <c r="AP7" s="143">
        <f>SUMIF('BP-LINK'!$B:$B,'CI-LINK'!$B7,'BP-LINK'!CX:CX)</f>
        <v>0</v>
      </c>
      <c r="AQ7" s="143">
        <f>SUMIF('BP-LINK'!$B:$B,'CI-LINK'!$B7,'BP-LINK'!CZ:CZ)</f>
        <v>0</v>
      </c>
      <c r="AR7" s="143">
        <f>SUMIF('BP-LINK'!$B:$B,'CI-LINK'!$B7,'BP-LINK'!DA:DA)</f>
        <v>0</v>
      </c>
      <c r="AS7" s="143">
        <f>SUMIF('BP-LINK'!$B:$B,'CI-LINK'!$B7,'BP-LINK'!DC:DC)</f>
        <v>0</v>
      </c>
      <c r="AT7" s="143">
        <f>SUMIF('BP-LINK'!$B:$B,'CI-LINK'!$B7,'BP-LINK'!DD:DD)</f>
        <v>0</v>
      </c>
      <c r="AU7" s="143">
        <f>SUMIF('BP-LINK'!$B:$B,'CI-LINK'!$B7,'BP-LINK'!DF:DF)</f>
        <v>0</v>
      </c>
      <c r="AV7" s="143">
        <f>SUMIF('BP-LINK'!$B:$B,'CI-LINK'!$B7,'BP-LINK'!DG:DG)</f>
        <v>0</v>
      </c>
      <c r="AW7" s="143">
        <f>SUMIF('BP-LINK'!$B:$B,'CI-LINK'!$B7,'BP-LINK'!DI:DI)</f>
        <v>0</v>
      </c>
      <c r="AX7" s="143">
        <f>SUMIF('BP-LINK'!$B:$B,'CI-LINK'!$B7,'BP-LINK'!DJ:DJ)</f>
        <v>0</v>
      </c>
      <c r="AY7" s="143">
        <f>SUMIF('BP-LINK'!$B:$B,'CI-LINK'!$B7,'BP-LINK'!DL:DL)</f>
        <v>0</v>
      </c>
      <c r="AZ7" s="143">
        <f>SUMIF('BP-LINK'!$B:$B,'CI-LINK'!$B7,'BP-LINK'!DM:DM)</f>
        <v>0</v>
      </c>
    </row>
    <row r="8" spans="1:52" ht="30" customHeight="1">
      <c r="A8" s="137">
        <v>2</v>
      </c>
      <c r="B8" s="145" t="s">
        <v>45</v>
      </c>
      <c r="C8" s="143">
        <f>SUMIF('BP-LINK'!$B:$B,'CI-LINK'!$B8,'BP-LINK'!AR:AR)</f>
        <v>0</v>
      </c>
      <c r="D8" s="143">
        <f>SUMIF('BP-LINK'!$B:$B,'CI-LINK'!$B8,'BP-LINK'!AS:AS)</f>
        <v>0</v>
      </c>
      <c r="E8" s="143">
        <f>SUMIF('BP-LINK'!$B:$B,'CI-LINK'!$B8,'BP-LINK'!AU:AU)</f>
        <v>0</v>
      </c>
      <c r="F8" s="143">
        <f>SUMIF('BP-LINK'!$B:$B,'CI-LINK'!$B8,'BP-LINK'!AV:AV)</f>
        <v>0</v>
      </c>
      <c r="G8" s="143">
        <f>SUMIF('BP-LINK'!$B:$B,'CI-LINK'!$B8,'BP-LINK'!AX:AX)</f>
        <v>193615.41217451601</v>
      </c>
      <c r="H8" s="143">
        <f>SUMIF('BP-LINK'!$B:$B,'CI-LINK'!$B8,'BP-LINK'!AY:AY)</f>
        <v>440402.17391304346</v>
      </c>
      <c r="I8" s="143">
        <f>SUMIF('BP-LINK'!$B:$B,'CI-LINK'!$B8,'BP-LINK'!BA:BA)</f>
        <v>430595.56016888644</v>
      </c>
      <c r="J8" s="143">
        <f>SUMIF('BP-LINK'!$B:$B,'CI-LINK'!$B8,'BP-LINK'!BB:BB)</f>
        <v>223975.30434782608</v>
      </c>
      <c r="K8" s="143">
        <f>SUMIF('BP-LINK'!$B:$B,'CI-LINK'!$B8,'BP-LINK'!BD:BD)</f>
        <v>155615.41217451601</v>
      </c>
      <c r="L8" s="143">
        <f>SUMIF('BP-LINK'!$B:$B,'CI-LINK'!$B8,'BP-LINK'!BE:BE)</f>
        <v>191054.34782608695</v>
      </c>
      <c r="M8" s="143">
        <f>SUMIF('BP-LINK'!$B:$B,'CI-LINK'!$B8,'BP-LINK'!BG:BG)</f>
        <v>155615.41217451601</v>
      </c>
      <c r="N8" s="143">
        <f>SUMIF('BP-LINK'!$B:$B,'CI-LINK'!$B8,'BP-LINK'!BH:BH)</f>
        <v>191054.34782608695</v>
      </c>
      <c r="O8" s="143">
        <f>SUMIF('BP-LINK'!$B:$B,'CI-LINK'!$B8,'BP-LINK'!BJ:BJ)</f>
        <v>150595.56016888647</v>
      </c>
      <c r="P8" s="143">
        <f>SUMIF('BP-LINK'!$B:$B,'CI-LINK'!$B8,'BP-LINK'!BK:BK)</f>
        <v>184891.30434782608</v>
      </c>
      <c r="Q8" s="143">
        <f>SUMIF('BP-LINK'!$B:$B,'CI-LINK'!$B8,'BP-LINK'!BM:BM)</f>
        <v>81591.667076476806</v>
      </c>
      <c r="R8" s="143">
        <f>SUMIF('BP-LINK'!$B:$B,'CI-LINK'!$B8,'BP-LINK'!BN:BN)</f>
        <v>191054.34782608695</v>
      </c>
      <c r="S8" s="143">
        <f>SUMIF('BP-LINK'!$B:$B,'CI-LINK'!$B8,'BP-LINK'!BP:BP)</f>
        <v>0</v>
      </c>
      <c r="T8" s="143">
        <f>SUMIF('BP-LINK'!$B:$B,'CI-LINK'!$B8,'BP-LINK'!BQ:BQ)</f>
        <v>24652.173913043476</v>
      </c>
      <c r="U8" s="143">
        <f>SUMIF('BP-LINK'!$B:$B,'CI-LINK'!$B8,'BP-LINK'!BS:BS)</f>
        <v>0</v>
      </c>
      <c r="V8" s="143">
        <f>SUMIF('BP-LINK'!$B:$B,'CI-LINK'!$B8,'BP-LINK'!BT:BT)</f>
        <v>0</v>
      </c>
      <c r="W8" s="143">
        <f>SUMIF('BP-LINK'!$B:$B,'CI-LINK'!$B8,'BP-LINK'!BV:BV)</f>
        <v>0</v>
      </c>
      <c r="X8" s="143">
        <f>SUMIF('BP-LINK'!$B:$B,'CI-LINK'!$B8,'BP-LINK'!BW:BW)</f>
        <v>0</v>
      </c>
      <c r="Y8" s="143">
        <f>SUMIF('BP-LINK'!$B:$B,'CI-LINK'!$B8,'BP-LINK'!BY:BY)</f>
        <v>0</v>
      </c>
      <c r="Z8" s="143">
        <f>SUMIF('BP-LINK'!$B:$B,'CI-LINK'!$B8,'BP-LINK'!BZ:BZ)</f>
        <v>0</v>
      </c>
      <c r="AA8" s="143">
        <f>SUMIF('BP-LINK'!$B:$B,'CI-LINK'!$B8,'BP-LINK'!CB:CB)</f>
        <v>0</v>
      </c>
      <c r="AB8" s="143">
        <f>SUMIF('BP-LINK'!$B:$B,'CI-LINK'!$B8,'BP-LINK'!CC:CC)</f>
        <v>0</v>
      </c>
      <c r="AC8" s="143">
        <f>SUMIF('BP-LINK'!$B:$B,'CI-LINK'!$B8,'BP-LINK'!CE:CE)</f>
        <v>0</v>
      </c>
      <c r="AD8" s="143">
        <f>SUMIF('BP-LINK'!$B:$B,'CI-LINK'!$B8,'BP-LINK'!CF:CF)</f>
        <v>0</v>
      </c>
      <c r="AE8" s="143">
        <f>SUMIF('BP-LINK'!$B:$B,'CI-LINK'!$B8,'BP-LINK'!CH:CH)</f>
        <v>0</v>
      </c>
      <c r="AF8" s="143">
        <f>SUMIF('BP-LINK'!$B:$B,'CI-LINK'!$B8,'BP-LINK'!CI:CI)</f>
        <v>0</v>
      </c>
      <c r="AG8" s="143">
        <f>SUMIF('BP-LINK'!$B:$B,'CI-LINK'!$B8,'BP-LINK'!CK:CK)</f>
        <v>0</v>
      </c>
      <c r="AH8" s="143">
        <f>SUMIF('BP-LINK'!$B:$B,'CI-LINK'!$B8,'BP-LINK'!CL:CL)</f>
        <v>0</v>
      </c>
      <c r="AI8" s="143">
        <f>SUMIF('BP-LINK'!$B:$B,'CI-LINK'!$B8,'BP-LINK'!CN:CN)</f>
        <v>0</v>
      </c>
      <c r="AJ8" s="143">
        <f>SUMIF('BP-LINK'!$B:$B,'CI-LINK'!$B8,'BP-LINK'!CO:CO)</f>
        <v>0</v>
      </c>
      <c r="AK8" s="143">
        <f>SUMIF('BP-LINK'!$B:$B,'CI-LINK'!$B8,'BP-LINK'!CQ:CQ)</f>
        <v>0</v>
      </c>
      <c r="AL8" s="143">
        <f>SUMIF('BP-LINK'!$B:$B,'CI-LINK'!$B8,'BP-LINK'!CR:CR)</f>
        <v>0</v>
      </c>
      <c r="AM8" s="143">
        <f>SUMIF('BP-LINK'!$B:$B,'CI-LINK'!$B8,'BP-LINK'!CT:CT)</f>
        <v>0</v>
      </c>
      <c r="AN8" s="143">
        <f>SUMIF('BP-LINK'!$B:$B,'CI-LINK'!$B8,'BP-LINK'!CU:CU)</f>
        <v>0</v>
      </c>
      <c r="AO8" s="143">
        <f>SUMIF('BP-LINK'!$B:$B,'CI-LINK'!$B8,'BP-LINK'!CW:CW)</f>
        <v>0</v>
      </c>
      <c r="AP8" s="143">
        <f>SUMIF('BP-LINK'!$B:$B,'CI-LINK'!$B8,'BP-LINK'!CX:CX)</f>
        <v>0</v>
      </c>
      <c r="AQ8" s="143">
        <f>SUMIF('BP-LINK'!$B:$B,'CI-LINK'!$B8,'BP-LINK'!CZ:CZ)</f>
        <v>0</v>
      </c>
      <c r="AR8" s="143">
        <f>SUMIF('BP-LINK'!$B:$B,'CI-LINK'!$B8,'BP-LINK'!DA:DA)</f>
        <v>0</v>
      </c>
      <c r="AS8" s="143">
        <f>SUMIF('BP-LINK'!$B:$B,'CI-LINK'!$B8,'BP-LINK'!DC:DC)</f>
        <v>0</v>
      </c>
      <c r="AT8" s="143">
        <f>SUMIF('BP-LINK'!$B:$B,'CI-LINK'!$B8,'BP-LINK'!DD:DD)</f>
        <v>0</v>
      </c>
      <c r="AU8" s="143">
        <f>SUMIF('BP-LINK'!$B:$B,'CI-LINK'!$B8,'BP-LINK'!DF:DF)</f>
        <v>0</v>
      </c>
      <c r="AV8" s="143">
        <f>SUMIF('BP-LINK'!$B:$B,'CI-LINK'!$B8,'BP-LINK'!DG:DG)</f>
        <v>0</v>
      </c>
      <c r="AW8" s="143">
        <f>SUMIF('BP-LINK'!$B:$B,'CI-LINK'!$B8,'BP-LINK'!DI:DI)</f>
        <v>0</v>
      </c>
      <c r="AX8" s="143">
        <f>SUMIF('BP-LINK'!$B:$B,'CI-LINK'!$B8,'BP-LINK'!DJ:DJ)</f>
        <v>0</v>
      </c>
      <c r="AY8" s="143">
        <f>SUMIF('BP-LINK'!$B:$B,'CI-LINK'!$B8,'BP-LINK'!DL:DL)</f>
        <v>0</v>
      </c>
      <c r="AZ8" s="143">
        <f>SUMIF('BP-LINK'!$B:$B,'CI-LINK'!$B8,'BP-LINK'!DM:DM)</f>
        <v>0</v>
      </c>
    </row>
    <row r="9" spans="1:52" ht="30" customHeight="1">
      <c r="A9" s="137">
        <v>3</v>
      </c>
      <c r="B9" s="144" t="s">
        <v>146</v>
      </c>
      <c r="C9" s="143">
        <f>SUMIF('BP-LINK'!$B:$B,'CI-LINK'!$B9,'BP-LINK'!AR:AR)</f>
        <v>0</v>
      </c>
      <c r="D9" s="143">
        <f>SUMIF('BP-LINK'!$B:$B,'CI-LINK'!$B9,'BP-LINK'!AS:AS)</f>
        <v>0</v>
      </c>
      <c r="E9" s="143">
        <f>SUMIF('BP-LINK'!$B:$B,'CI-LINK'!$B9,'BP-LINK'!AU:AU)</f>
        <v>0</v>
      </c>
      <c r="F9" s="143">
        <f>SUMIF('BP-LINK'!$B:$B,'CI-LINK'!$B9,'BP-LINK'!AV:AV)</f>
        <v>0</v>
      </c>
      <c r="G9" s="143">
        <f>SUMIF('CI-SIGMA'!4:4,'CI-LINK'!G4,'CI-SIGMA'!12:12)-SUMIF('CI-SIGMA'!4:4,'CI-LINK'!G4,'CI-SIGMA'!10:10)-SUMIF('CI-SIGMA'!4:4,'CI-LINK'!G4,'CI-SIGMA'!11:11)</f>
        <v>3942625.219105415</v>
      </c>
      <c r="H9" s="143">
        <f>SUMIF('BP-LINK'!$B:$B,'CI-LINK'!$B9,'BP-LINK'!AY:AY)</f>
        <v>0</v>
      </c>
      <c r="I9" s="143">
        <f>SUMIF('CI-SIGMA'!4:4,'CI-LINK'!I4,'CI-SIGMA'!12:12)-SUMIF('CI-SIGMA'!4:4,'CI-LINK'!I4,'CI-SIGMA'!10:10)-SUMIF('CI-SIGMA'!4:4,'CI-LINK'!I4,'CI-SIGMA'!11:11)</f>
        <v>3815443.7604245953</v>
      </c>
      <c r="J9" s="143">
        <f>SUMIF('BP-LINK'!$B:$B,'CI-LINK'!$B9,'BP-LINK'!BB:BB)</f>
        <v>0</v>
      </c>
      <c r="K9" s="143">
        <f>SUMIF('CI-SIGMA'!4:4,'CI-LINK'!K4,'CI-SIGMA'!12:12)-SUMIF('CI-SIGMA'!4:4,'CI-LINK'!K4,'CI-SIGMA'!10:10)-SUMIF('CI-SIGMA'!4:4,'CI-LINK'!K4,'CI-SIGMA'!11:11)</f>
        <v>3687997.7715065116</v>
      </c>
      <c r="L9" s="143">
        <f>SUMIF('BP-LINK'!$B:$B,'CI-LINK'!$B9,'BP-LINK'!BE:BE)</f>
        <v>0</v>
      </c>
      <c r="M9" s="143">
        <f>SUMIF('CI-SIGMA'!4:4,'CI-LINK'!M4,'CI-SIGMA'!12:12)-SUMIF('CI-SIGMA'!4:4,'CI-LINK'!M4,'CI-SIGMA'!10:10)-SUMIF('CI-SIGMA'!4:4,'CI-LINK'!M4,'CI-SIGMA'!11:11)</f>
        <v>2524402.1680984693</v>
      </c>
      <c r="N9" s="143">
        <f>SUMIF('BP-LINK'!$B:$B,'CI-LINK'!$B9,'BP-LINK'!BH:BH)</f>
        <v>0</v>
      </c>
      <c r="O9" s="143">
        <f>SUMIF('CI-SIGMA'!4:4,'CI-LINK'!O4,'CI-SIGMA'!12:12)-SUMIF('CI-SIGMA'!4:4,'CI-LINK'!O4,'CI-SIGMA'!10:10)-SUMIF('CI-SIGMA'!4:4,'CI-LINK'!O4,'CI-SIGMA'!11:11)</f>
        <v>2442969.8400952932</v>
      </c>
      <c r="P9" s="143">
        <f>SUMIF('BP-LINK'!$B:$B,'CI-LINK'!$B9,'BP-LINK'!BK:BK)</f>
        <v>0</v>
      </c>
      <c r="Q9" s="143">
        <f>SUMIF('CI-SIGMA'!4:4,'CI-LINK'!Q4,'CI-SIGMA'!12:12)-SUMIF('CI-SIGMA'!4:4,'CI-LINK'!Q4,'CI-SIGMA'!10:10)-SUMIF('CI-SIGMA'!4:4,'CI-LINK'!Q4,'CI-SIGMA'!11:11)</f>
        <v>2524402.1680984697</v>
      </c>
      <c r="R9" s="143">
        <f>SUMIF('BP-LINK'!$B:$B,'CI-LINK'!$B9,'BP-LINK'!BN:BN)</f>
        <v>0</v>
      </c>
      <c r="S9" s="143">
        <f>SUMIF('CI-SIGMA'!4:4,'CI-LINK'!S4,'CI-SIGMA'!12:12)-SUMIF('CI-SIGMA'!4:4,'CI-LINK'!S4,'CI-SIGMA'!10:10)-SUMIF('CI-SIGMA'!4:4,'CI-LINK'!S4,'CI-SIGMA'!11:11)</f>
        <v>2442969.8400952932</v>
      </c>
      <c r="T9" s="143">
        <f>SUMIF('BP-LINK'!$B:$B,'CI-LINK'!$B9,'BP-LINK'!BQ:BQ)</f>
        <v>0</v>
      </c>
      <c r="U9" s="143">
        <f>SUMIF('CI-SIGMA'!4:4,'CI-LINK'!U4,'CI-SIGMA'!12:12)-SUMIF('CI-SIGMA'!4:4,'CI-LINK'!U4,'CI-SIGMA'!10:10)-SUMIF('CI-SIGMA'!4:4,'CI-LINK'!U4,'CI-SIGMA'!11:11)</f>
        <v>2524402.1680984697</v>
      </c>
      <c r="V9" s="143">
        <f>SUMIF('BP-LINK'!$B:$B,'CI-LINK'!$B9,'BP-LINK'!BT:BT)</f>
        <v>0</v>
      </c>
      <c r="W9" s="143">
        <f>SUMIF('BP-LINK'!$B:$B,'CI-LINK'!$B9,'BP-LINK'!BV:BV)</f>
        <v>0</v>
      </c>
      <c r="X9" s="143">
        <f>SUMIF('BP-LINK'!$B:$B,'CI-LINK'!$B9,'BP-LINK'!BW:BW)</f>
        <v>0</v>
      </c>
      <c r="Y9" s="143">
        <f>SUMIF('BP-LINK'!$B:$B,'CI-LINK'!$B9,'BP-LINK'!BY:BY)</f>
        <v>0</v>
      </c>
      <c r="Z9" s="143">
        <f>SUMIF('BP-LINK'!$B:$B,'CI-LINK'!$B9,'BP-LINK'!BZ:BZ)</f>
        <v>0</v>
      </c>
      <c r="AA9" s="143">
        <f>SUMIF('BP-LINK'!$B:$B,'CI-LINK'!$B9,'BP-LINK'!CB:CB)</f>
        <v>0</v>
      </c>
      <c r="AB9" s="143">
        <f>SUMIF('BP-LINK'!$B:$B,'CI-LINK'!$B9,'BP-LINK'!CC:CC)</f>
        <v>0</v>
      </c>
      <c r="AC9" s="143">
        <f>SUMIF('BP-LINK'!$B:$B,'CI-LINK'!$B9,'BP-LINK'!CE:CE)</f>
        <v>0</v>
      </c>
      <c r="AD9" s="143">
        <f>SUMIF('BP-LINK'!$B:$B,'CI-LINK'!$B9,'BP-LINK'!CF:CF)</f>
        <v>0</v>
      </c>
      <c r="AE9" s="143">
        <f>SUMIF('BP-LINK'!$B:$B,'CI-LINK'!$B9,'BP-LINK'!CH:CH)</f>
        <v>0</v>
      </c>
      <c r="AF9" s="143">
        <f>SUMIF('BP-LINK'!$B:$B,'CI-LINK'!$B9,'BP-LINK'!CI:CI)</f>
        <v>0</v>
      </c>
      <c r="AG9" s="143">
        <f>SUMIF('BP-LINK'!$B:$B,'CI-LINK'!$B9,'BP-LINK'!CK:CK)</f>
        <v>0</v>
      </c>
      <c r="AH9" s="143">
        <f>SUMIF('BP-LINK'!$B:$B,'CI-LINK'!$B9,'BP-LINK'!CL:CL)</f>
        <v>0</v>
      </c>
      <c r="AI9" s="143">
        <f>SUMIF('BP-LINK'!$B:$B,'CI-LINK'!$B9,'BP-LINK'!CN:CN)</f>
        <v>0</v>
      </c>
      <c r="AJ9" s="143">
        <f>SUMIF('BP-LINK'!$B:$B,'CI-LINK'!$B9,'BP-LINK'!CO:CO)</f>
        <v>0</v>
      </c>
      <c r="AK9" s="143">
        <f>SUMIF('BP-LINK'!$B:$B,'CI-LINK'!$B9,'BP-LINK'!CQ:CQ)</f>
        <v>0</v>
      </c>
      <c r="AL9" s="143">
        <f>SUMIF('BP-LINK'!$B:$B,'CI-LINK'!$B9,'BP-LINK'!CR:CR)</f>
        <v>0</v>
      </c>
      <c r="AM9" s="143">
        <f>SUMIF('BP-LINK'!$B:$B,'CI-LINK'!$B9,'BP-LINK'!CT:CT)</f>
        <v>0</v>
      </c>
      <c r="AN9" s="143">
        <f>SUMIF('BP-LINK'!$B:$B,'CI-LINK'!$B9,'BP-LINK'!CU:CU)</f>
        <v>0</v>
      </c>
      <c r="AO9" s="143">
        <f>SUMIF('BP-LINK'!$B:$B,'CI-LINK'!$B9,'BP-LINK'!CW:CW)</f>
        <v>0</v>
      </c>
      <c r="AP9" s="143">
        <f>SUMIF('BP-LINK'!$B:$B,'CI-LINK'!$B9,'BP-LINK'!CX:CX)</f>
        <v>0</v>
      </c>
      <c r="AQ9" s="143">
        <f>SUMIF('BP-LINK'!$B:$B,'CI-LINK'!$B9,'BP-LINK'!CZ:CZ)</f>
        <v>0</v>
      </c>
      <c r="AR9" s="143">
        <f>SUMIF('BP-LINK'!$B:$B,'CI-LINK'!$B9,'BP-LINK'!DA:DA)</f>
        <v>0</v>
      </c>
      <c r="AS9" s="143">
        <f>SUMIF('BP-LINK'!$B:$B,'CI-LINK'!$B9,'BP-LINK'!DC:DC)</f>
        <v>0</v>
      </c>
      <c r="AT9" s="143">
        <f>SUMIF('BP-LINK'!$B:$B,'CI-LINK'!$B9,'BP-LINK'!DD:DD)</f>
        <v>0</v>
      </c>
      <c r="AU9" s="143">
        <f>SUMIF('BP-LINK'!$B:$B,'CI-LINK'!$B9,'BP-LINK'!DF:DF)</f>
        <v>0</v>
      </c>
      <c r="AV9" s="143">
        <f>SUMIF('BP-LINK'!$B:$B,'CI-LINK'!$B9,'BP-LINK'!DG:DG)</f>
        <v>0</v>
      </c>
      <c r="AW9" s="143">
        <f>SUMIF('BP-LINK'!$B:$B,'CI-LINK'!$B9,'BP-LINK'!DI:DI)</f>
        <v>0</v>
      </c>
      <c r="AX9" s="143">
        <f>SUMIF('BP-LINK'!$B:$B,'CI-LINK'!$B9,'BP-LINK'!DJ:DJ)</f>
        <v>0</v>
      </c>
      <c r="AY9" s="143">
        <f>SUMIF('BP-LINK'!$B:$B,'CI-LINK'!$B9,'BP-LINK'!DL:DL)</f>
        <v>0</v>
      </c>
      <c r="AZ9" s="143">
        <f>SUMIF('BP-LINK'!$B:$B,'CI-LINK'!$B9,'BP-LINK'!DM:DM)</f>
        <v>0</v>
      </c>
    </row>
    <row r="10" spans="1:52" ht="30" customHeight="1">
      <c r="A10" s="137">
        <v>4</v>
      </c>
      <c r="B10" s="144" t="s">
        <v>97</v>
      </c>
      <c r="C10" s="143">
        <f>SUMIF('BP-LINK'!$B:$B,'CI-LINK'!$B10,'BP-LINK'!AR:AR)</f>
        <v>0</v>
      </c>
      <c r="D10" s="143">
        <f>SUMIF('BP-LINK'!$B:$B,'CI-LINK'!$B10,'BP-LINK'!AS:AS)</f>
        <v>0</v>
      </c>
      <c r="E10" s="143">
        <f>SUMIF('BP-LINK'!$B:$B,'CI-LINK'!$B10,'BP-LINK'!AU:AU)</f>
        <v>0</v>
      </c>
      <c r="F10" s="143">
        <f>SUMIF('BP-LINK'!$B:$B,'CI-LINK'!$B10,'BP-LINK'!AV:AV)</f>
        <v>0</v>
      </c>
      <c r="G10" s="143">
        <f>SUMIF('BP-LINK'!$B:$B,'CI-LINK'!$B10,'BP-LINK'!AX:AX)</f>
        <v>0</v>
      </c>
      <c r="H10" s="143">
        <f>SUMIF('BP-LINK'!$B:$B,'CI-LINK'!$B10,'BP-LINK'!AY:AY)</f>
        <v>0</v>
      </c>
      <c r="I10" s="143">
        <f>SUMIF('BP-LINK'!$B:$B,'CI-LINK'!$B10,'BP-LINK'!BA:BA)</f>
        <v>0</v>
      </c>
      <c r="J10" s="143">
        <f>SUMIF('BP-LINK'!$B:$B,'CI-LINK'!$B10,'BP-LINK'!BB:BB)</f>
        <v>0</v>
      </c>
      <c r="K10" s="143">
        <f>SUMIF('BP-LINK'!$B:$B,'CI-LINK'!$B10,'BP-LINK'!BD:BD)</f>
        <v>0</v>
      </c>
      <c r="L10" s="143">
        <f>SUMIF('BP-LINK'!$B:$B,'CI-LINK'!$B10,'BP-LINK'!BE:BE)</f>
        <v>0</v>
      </c>
      <c r="M10" s="143">
        <f>SUMIF('BP-LINK'!$B:$B,'CI-LINK'!$B10,'BP-LINK'!BG:BG)</f>
        <v>0</v>
      </c>
      <c r="N10" s="143">
        <f>SUMIF('BP-LINK'!$B:$B,'CI-LINK'!$B10,'BP-LINK'!BH:BH)</f>
        <v>0</v>
      </c>
      <c r="O10" s="143">
        <f>SUMIF('BP-LINK'!$B:$B,'CI-LINK'!$B10,'BP-LINK'!BJ:BJ)</f>
        <v>0</v>
      </c>
      <c r="P10" s="143">
        <f>SUMIF('BP-LINK'!$B:$B,'CI-LINK'!$B10,'BP-LINK'!BK:BK)</f>
        <v>0</v>
      </c>
      <c r="Q10" s="143">
        <f>SUMIF('BP-LINK'!$B:$B,'CI-LINK'!$B10,'BP-LINK'!BM:BM)</f>
        <v>0</v>
      </c>
      <c r="R10" s="143">
        <f>SUMIF('BP-LINK'!$B:$B,'CI-LINK'!$B10,'BP-LINK'!BN:BN)</f>
        <v>0</v>
      </c>
      <c r="S10" s="143">
        <f>SUMIF('BP-LINK'!$B:$B,'CI-LINK'!$B10,'BP-LINK'!BP:BP)</f>
        <v>0</v>
      </c>
      <c r="T10" s="143">
        <f>SUMIF('BP-LINK'!$B:$B,'CI-LINK'!$B10,'BP-LINK'!BQ:BQ)</f>
        <v>0</v>
      </c>
      <c r="U10" s="143">
        <f>SUMIF('BP-LINK'!$B:$B,'CI-LINK'!$B10,'BP-LINK'!BS:BS)</f>
        <v>0</v>
      </c>
      <c r="V10" s="143">
        <f>SUMIF('BP-LINK'!$B:$B,'CI-LINK'!$B10,'BP-LINK'!BT:BT)</f>
        <v>0</v>
      </c>
      <c r="W10" s="143">
        <f>SUMIF('BP-LINK'!$B:$B,'CI-LINK'!$B10,'BP-LINK'!BV:BV)</f>
        <v>0</v>
      </c>
      <c r="X10" s="143">
        <f>SUMIF('BP-LINK'!$B:$B,'CI-LINK'!$B10,'BP-LINK'!BW:BW)</f>
        <v>0</v>
      </c>
      <c r="Y10" s="143">
        <f>SUMIF('BP-LINK'!$B:$B,'CI-LINK'!$B10,'BP-LINK'!BY:BY)</f>
        <v>0</v>
      </c>
      <c r="Z10" s="143">
        <f>SUMIF('BP-LINK'!$B:$B,'CI-LINK'!$B10,'BP-LINK'!BZ:BZ)</f>
        <v>0</v>
      </c>
      <c r="AA10" s="143">
        <f>SUMIF('BP-LINK'!$B:$B,'CI-LINK'!$B10,'BP-LINK'!CB:CB)</f>
        <v>0</v>
      </c>
      <c r="AB10" s="143">
        <f>SUMIF('BP-LINK'!$B:$B,'CI-LINK'!$B10,'BP-LINK'!CC:CC)</f>
        <v>0</v>
      </c>
      <c r="AC10" s="143">
        <f>SUMIF('BP-LINK'!$B:$B,'CI-LINK'!$B10,'BP-LINK'!CE:CE)</f>
        <v>0</v>
      </c>
      <c r="AD10" s="143">
        <f>SUMIF('BP-LINK'!$B:$B,'CI-LINK'!$B10,'BP-LINK'!CF:CF)</f>
        <v>0</v>
      </c>
      <c r="AE10" s="143">
        <f>SUMIF('BP-LINK'!$B:$B,'CI-LINK'!$B10,'BP-LINK'!CH:CH)</f>
        <v>0</v>
      </c>
      <c r="AF10" s="143">
        <f>SUMIF('BP-LINK'!$B:$B,'CI-LINK'!$B10,'BP-LINK'!CI:CI)</f>
        <v>0</v>
      </c>
      <c r="AG10" s="143">
        <f>SUMIF('BP-LINK'!$B:$B,'CI-LINK'!$B10,'BP-LINK'!CK:CK)</f>
        <v>0</v>
      </c>
      <c r="AH10" s="143">
        <f>SUMIF('BP-LINK'!$B:$B,'CI-LINK'!$B10,'BP-LINK'!CL:CL)</f>
        <v>0</v>
      </c>
      <c r="AI10" s="143">
        <f>SUMIF('BP-LINK'!$B:$B,'CI-LINK'!$B10,'BP-LINK'!CN:CN)</f>
        <v>0</v>
      </c>
      <c r="AJ10" s="143">
        <f>SUMIF('BP-LINK'!$B:$B,'CI-LINK'!$B10,'BP-LINK'!CO:CO)</f>
        <v>0</v>
      </c>
      <c r="AK10" s="143">
        <f>SUMIF('BP-LINK'!$B:$B,'CI-LINK'!$B10,'BP-LINK'!CQ:CQ)</f>
        <v>0</v>
      </c>
      <c r="AL10" s="143">
        <f>SUMIF('BP-LINK'!$B:$B,'CI-LINK'!$B10,'BP-LINK'!CR:CR)</f>
        <v>0</v>
      </c>
      <c r="AM10" s="143">
        <f>SUMIF('BP-LINK'!$B:$B,'CI-LINK'!$B10,'BP-LINK'!CT:CT)</f>
        <v>0</v>
      </c>
      <c r="AN10" s="143">
        <f>SUMIF('BP-LINK'!$B:$B,'CI-LINK'!$B10,'BP-LINK'!CU:CU)</f>
        <v>0</v>
      </c>
      <c r="AO10" s="143">
        <f>SUMIF('BP-LINK'!$B:$B,'CI-LINK'!$B10,'BP-LINK'!CW:CW)</f>
        <v>0</v>
      </c>
      <c r="AP10" s="143">
        <f>SUMIF('BP-LINK'!$B:$B,'CI-LINK'!$B10,'BP-LINK'!CX:CX)</f>
        <v>0</v>
      </c>
      <c r="AQ10" s="143">
        <f>SUMIF('BP-LINK'!$B:$B,'CI-LINK'!$B10,'BP-LINK'!CZ:CZ)</f>
        <v>0</v>
      </c>
      <c r="AR10" s="143">
        <f>SUMIF('BP-LINK'!$B:$B,'CI-LINK'!$B10,'BP-LINK'!DA:DA)</f>
        <v>0</v>
      </c>
      <c r="AS10" s="143">
        <f>SUMIF('BP-LINK'!$B:$B,'CI-LINK'!$B10,'BP-LINK'!DC:DC)</f>
        <v>0</v>
      </c>
      <c r="AT10" s="143">
        <f>SUMIF('BP-LINK'!$B:$B,'CI-LINK'!$B10,'BP-LINK'!DD:DD)</f>
        <v>0</v>
      </c>
      <c r="AU10" s="143">
        <f>SUMIF('BP-LINK'!$B:$B,'CI-LINK'!$B10,'BP-LINK'!DF:DF)</f>
        <v>0</v>
      </c>
      <c r="AV10" s="143">
        <f>SUMIF('BP-LINK'!$B:$B,'CI-LINK'!$B10,'BP-LINK'!DG:DG)</f>
        <v>0</v>
      </c>
      <c r="AW10" s="143">
        <f>SUMIF('BP-LINK'!$B:$B,'CI-LINK'!$B10,'BP-LINK'!DI:DI)</f>
        <v>0</v>
      </c>
      <c r="AX10" s="143">
        <f>SUMIF('BP-LINK'!$B:$B,'CI-LINK'!$B10,'BP-LINK'!DJ:DJ)</f>
        <v>0</v>
      </c>
      <c r="AY10" s="143">
        <f>SUMIF('BP-LINK'!$B:$B,'CI-LINK'!$B10,'BP-LINK'!DL:DL)</f>
        <v>0</v>
      </c>
      <c r="AZ10" s="143">
        <f>SUMIF('BP-LINK'!$B:$B,'CI-LINK'!$B10,'BP-LINK'!DM:DM)</f>
        <v>0</v>
      </c>
    </row>
    <row r="11" spans="1:52" ht="30" customHeight="1">
      <c r="A11" s="137">
        <v>5</v>
      </c>
      <c r="B11" s="144" t="s">
        <v>95</v>
      </c>
      <c r="C11" s="143">
        <f>SUMIF('BP-LINK'!$B:$B,'CI-LINK'!$B11,'BP-LINK'!AR:AR)</f>
        <v>0</v>
      </c>
      <c r="D11" s="143">
        <f>SUMIF('BP-LINK'!$B:$B,'CI-LINK'!$B11,'BP-LINK'!AS:AS)</f>
        <v>0</v>
      </c>
      <c r="E11" s="143">
        <f>SUMIF('BP-LINK'!$B:$B,'CI-LINK'!$B11,'BP-LINK'!AU:AU)</f>
        <v>0</v>
      </c>
      <c r="F11" s="143">
        <f>SUMIF('BP-LINK'!$B:$B,'CI-LINK'!$B11,'BP-LINK'!AV:AV)</f>
        <v>0</v>
      </c>
      <c r="G11" s="143">
        <f>SUMIF('BP-LINK'!$B:$B,'CI-LINK'!$B11,'BP-LINK'!AX:AX)</f>
        <v>0</v>
      </c>
      <c r="H11" s="143">
        <f>SUMIF('BP-LINK'!$B:$B,'CI-LINK'!$B11,'BP-LINK'!AY:AY)</f>
        <v>0</v>
      </c>
      <c r="I11" s="143">
        <f>SUMIF('BP-LINK'!$B:$B,'CI-LINK'!$B11,'BP-LINK'!BA:BA)</f>
        <v>0</v>
      </c>
      <c r="J11" s="143">
        <f>SUMIF('BP-LINK'!$B:$B,'CI-LINK'!$B11,'BP-LINK'!BB:BB)</f>
        <v>0</v>
      </c>
      <c r="K11" s="143">
        <f>SUMIF('BP-LINK'!$B:$B,'CI-LINK'!$B11,'BP-LINK'!BD:BD)</f>
        <v>0</v>
      </c>
      <c r="L11" s="143">
        <f>SUMIF('BP-LINK'!$B:$B,'CI-LINK'!$B11,'BP-LINK'!BE:BE)</f>
        <v>0</v>
      </c>
      <c r="M11" s="143">
        <f>SUMIF('BP-LINK'!$B:$B,'CI-LINK'!$B11,'BP-LINK'!BG:BG)</f>
        <v>0</v>
      </c>
      <c r="N11" s="143">
        <f>SUMIF('BP-LINK'!$B:$B,'CI-LINK'!$B11,'BP-LINK'!BH:BH)</f>
        <v>0</v>
      </c>
      <c r="O11" s="143">
        <f>SUMIF('BP-LINK'!$B:$B,'CI-LINK'!$B11,'BP-LINK'!BJ:BJ)</f>
        <v>0</v>
      </c>
      <c r="P11" s="143">
        <f>SUMIF('BP-LINK'!$B:$B,'CI-LINK'!$B11,'BP-LINK'!BK:BK)</f>
        <v>0</v>
      </c>
      <c r="Q11" s="143">
        <f>SUMIF('BP-LINK'!$B:$B,'CI-LINK'!$B11,'BP-LINK'!BM:BM)</f>
        <v>0</v>
      </c>
      <c r="R11" s="143">
        <f>SUMIF('BP-LINK'!$B:$B,'CI-LINK'!$B11,'BP-LINK'!BN:BN)</f>
        <v>0</v>
      </c>
      <c r="S11" s="143">
        <f>SUMIF('BP-LINK'!$B:$B,'CI-LINK'!$B11,'BP-LINK'!BP:BP)</f>
        <v>0</v>
      </c>
      <c r="T11" s="143">
        <f>SUMIF('BP-LINK'!$B:$B,'CI-LINK'!$B11,'BP-LINK'!BQ:BQ)</f>
        <v>0</v>
      </c>
      <c r="U11" s="143">
        <f>SUMIF('BP-LINK'!$B:$B,'CI-LINK'!$B11,'BP-LINK'!BS:BS)</f>
        <v>0</v>
      </c>
      <c r="V11" s="143">
        <f>SUMIF('BP-LINK'!$B:$B,'CI-LINK'!$B11,'BP-LINK'!BT:BT)</f>
        <v>0</v>
      </c>
      <c r="W11" s="143">
        <f>SUMIF('BP-LINK'!$B:$B,'CI-LINK'!$B11,'BP-LINK'!BV:BV)</f>
        <v>0</v>
      </c>
      <c r="X11" s="143">
        <f>SUMIF('BP-LINK'!$B:$B,'CI-LINK'!$B11,'BP-LINK'!BW:BW)</f>
        <v>0</v>
      </c>
      <c r="Y11" s="143">
        <f>SUMIF('BP-LINK'!$B:$B,'CI-LINK'!$B11,'BP-LINK'!BY:BY)</f>
        <v>0</v>
      </c>
      <c r="Z11" s="143">
        <f>SUMIF('BP-LINK'!$B:$B,'CI-LINK'!$B11,'BP-LINK'!BZ:BZ)</f>
        <v>0</v>
      </c>
      <c r="AA11" s="143">
        <f>SUMIF('BP-LINK'!$B:$B,'CI-LINK'!$B11,'BP-LINK'!CB:CB)</f>
        <v>0</v>
      </c>
      <c r="AB11" s="143">
        <f>SUMIF('BP-LINK'!$B:$B,'CI-LINK'!$B11,'BP-LINK'!CC:CC)</f>
        <v>0</v>
      </c>
      <c r="AC11" s="143">
        <f>SUMIF('BP-LINK'!$B:$B,'CI-LINK'!$B11,'BP-LINK'!CE:CE)</f>
        <v>0</v>
      </c>
      <c r="AD11" s="143">
        <f>SUMIF('BP-LINK'!$B:$B,'CI-LINK'!$B11,'BP-LINK'!CF:CF)</f>
        <v>0</v>
      </c>
      <c r="AE11" s="143">
        <f>SUMIF('BP-LINK'!$B:$B,'CI-LINK'!$B11,'BP-LINK'!CH:CH)</f>
        <v>0</v>
      </c>
      <c r="AF11" s="143">
        <f>SUMIF('BP-LINK'!$B:$B,'CI-LINK'!$B11,'BP-LINK'!CI:CI)</f>
        <v>0</v>
      </c>
      <c r="AG11" s="143">
        <f>SUMIF('BP-LINK'!$B:$B,'CI-LINK'!$B11,'BP-LINK'!CK:CK)</f>
        <v>0</v>
      </c>
      <c r="AH11" s="143">
        <f>SUMIF('BP-LINK'!$B:$B,'CI-LINK'!$B11,'BP-LINK'!CL:CL)</f>
        <v>0</v>
      </c>
      <c r="AI11" s="143">
        <f>SUMIF('BP-LINK'!$B:$B,'CI-LINK'!$B11,'BP-LINK'!CN:CN)</f>
        <v>0</v>
      </c>
      <c r="AJ11" s="143">
        <f>SUMIF('BP-LINK'!$B:$B,'CI-LINK'!$B11,'BP-LINK'!CO:CO)</f>
        <v>0</v>
      </c>
      <c r="AK11" s="143">
        <f>SUMIF('BP-LINK'!$B:$B,'CI-LINK'!$B11,'BP-LINK'!CQ:CQ)</f>
        <v>0</v>
      </c>
      <c r="AL11" s="143">
        <f>SUMIF('BP-LINK'!$B:$B,'CI-LINK'!$B11,'BP-LINK'!CR:CR)</f>
        <v>0</v>
      </c>
      <c r="AM11" s="143">
        <f>SUMIF('BP-LINK'!$B:$B,'CI-LINK'!$B11,'BP-LINK'!CT:CT)</f>
        <v>0</v>
      </c>
      <c r="AN11" s="143">
        <f>SUMIF('BP-LINK'!$B:$B,'CI-LINK'!$B11,'BP-LINK'!CU:CU)</f>
        <v>0</v>
      </c>
      <c r="AO11" s="143">
        <f>SUMIF('BP-LINK'!$B:$B,'CI-LINK'!$B11,'BP-LINK'!CW:CW)</f>
        <v>0</v>
      </c>
      <c r="AP11" s="143">
        <f>SUMIF('BP-LINK'!$B:$B,'CI-LINK'!$B11,'BP-LINK'!CX:CX)</f>
        <v>0</v>
      </c>
      <c r="AQ11" s="143">
        <f>SUMIF('BP-LINK'!$B:$B,'CI-LINK'!$B11,'BP-LINK'!CZ:CZ)</f>
        <v>0</v>
      </c>
      <c r="AR11" s="143">
        <f>SUMIF('BP-LINK'!$B:$B,'CI-LINK'!$B11,'BP-LINK'!DA:DA)</f>
        <v>0</v>
      </c>
      <c r="AS11" s="143">
        <f>SUMIF('BP-LINK'!$B:$B,'CI-LINK'!$B11,'BP-LINK'!DC:DC)</f>
        <v>0</v>
      </c>
      <c r="AT11" s="143">
        <f>SUMIF('BP-LINK'!$B:$B,'CI-LINK'!$B11,'BP-LINK'!DD:DD)</f>
        <v>0</v>
      </c>
      <c r="AU11" s="143">
        <f>SUMIF('BP-LINK'!$B:$B,'CI-LINK'!$B11,'BP-LINK'!DF:DF)</f>
        <v>0</v>
      </c>
      <c r="AV11" s="143">
        <f>SUMIF('BP-LINK'!$B:$B,'CI-LINK'!$B11,'BP-LINK'!DG:DG)</f>
        <v>0</v>
      </c>
      <c r="AW11" s="143">
        <f>SUMIF('BP-LINK'!$B:$B,'CI-LINK'!$B11,'BP-LINK'!DI:DI)</f>
        <v>0</v>
      </c>
      <c r="AX11" s="143">
        <f>SUMIF('BP-LINK'!$B:$B,'CI-LINK'!$B11,'BP-LINK'!DJ:DJ)</f>
        <v>0</v>
      </c>
      <c r="AY11" s="143">
        <f>SUMIF('BP-LINK'!$B:$B,'CI-LINK'!$B11,'BP-LINK'!DL:DL)</f>
        <v>0</v>
      </c>
      <c r="AZ11" s="143">
        <f>SUMIF('BP-LINK'!$B:$B,'CI-LINK'!$B11,'BP-LINK'!DM:DM)</f>
        <v>0</v>
      </c>
    </row>
    <row r="12" spans="1:52" ht="30" customHeight="1">
      <c r="B12" s="158" t="s">
        <v>144</v>
      </c>
      <c r="C12" s="142">
        <f t="shared" ref="C12:AH12" si="0">SUM(C6:C11)</f>
        <v>0</v>
      </c>
      <c r="D12" s="142">
        <f t="shared" si="0"/>
        <v>0</v>
      </c>
      <c r="E12" s="142">
        <f t="shared" si="0"/>
        <v>0</v>
      </c>
      <c r="F12" s="142">
        <f t="shared" si="0"/>
        <v>0</v>
      </c>
      <c r="G12" s="142">
        <f t="shared" si="0"/>
        <v>6716974.1255989112</v>
      </c>
      <c r="H12" s="142">
        <f t="shared" si="0"/>
        <v>1275771.7391304348</v>
      </c>
      <c r="I12" s="142">
        <f t="shared" si="0"/>
        <v>5193780.7417269284</v>
      </c>
      <c r="J12" s="142">
        <f t="shared" si="0"/>
        <v>437236.17391304346</v>
      </c>
      <c r="K12" s="142">
        <f t="shared" si="0"/>
        <v>4611837.9004595801</v>
      </c>
      <c r="L12" s="142">
        <f t="shared" si="0"/>
        <v>411423.91304347827</v>
      </c>
      <c r="M12" s="142">
        <f t="shared" si="0"/>
        <v>2680017.5802729852</v>
      </c>
      <c r="N12" s="142">
        <f t="shared" si="0"/>
        <v>191054.34782608695</v>
      </c>
      <c r="O12" s="142">
        <f t="shared" si="0"/>
        <v>2593565.4002641798</v>
      </c>
      <c r="P12" s="142">
        <f t="shared" si="0"/>
        <v>184891.30434782608</v>
      </c>
      <c r="Q12" s="142">
        <f t="shared" si="0"/>
        <v>2605993.8351749466</v>
      </c>
      <c r="R12" s="142">
        <f t="shared" si="0"/>
        <v>191054.34782608695</v>
      </c>
      <c r="S12" s="142">
        <f t="shared" si="0"/>
        <v>2442969.8400952932</v>
      </c>
      <c r="T12" s="142">
        <f t="shared" si="0"/>
        <v>24652.173913043476</v>
      </c>
      <c r="U12" s="142">
        <f t="shared" si="0"/>
        <v>2524402.1680984697</v>
      </c>
      <c r="V12" s="142">
        <f t="shared" si="0"/>
        <v>0</v>
      </c>
      <c r="W12" s="142">
        <f t="shared" si="0"/>
        <v>0</v>
      </c>
      <c r="X12" s="142">
        <f t="shared" si="0"/>
        <v>0</v>
      </c>
      <c r="Y12" s="142">
        <f t="shared" si="0"/>
        <v>0</v>
      </c>
      <c r="Z12" s="142">
        <f t="shared" si="0"/>
        <v>0</v>
      </c>
      <c r="AA12" s="142">
        <f t="shared" si="0"/>
        <v>0</v>
      </c>
      <c r="AB12" s="142">
        <f t="shared" si="0"/>
        <v>0</v>
      </c>
      <c r="AC12" s="142">
        <f t="shared" si="0"/>
        <v>0</v>
      </c>
      <c r="AD12" s="142">
        <f t="shared" si="0"/>
        <v>0</v>
      </c>
      <c r="AE12" s="142">
        <f t="shared" si="0"/>
        <v>0</v>
      </c>
      <c r="AF12" s="142">
        <f t="shared" si="0"/>
        <v>0</v>
      </c>
      <c r="AG12" s="142">
        <f t="shared" si="0"/>
        <v>0</v>
      </c>
      <c r="AH12" s="142">
        <f t="shared" si="0"/>
        <v>0</v>
      </c>
      <c r="AI12" s="142">
        <f t="shared" ref="AI12:AZ12" si="1">SUM(AI6:AI11)</f>
        <v>0</v>
      </c>
      <c r="AJ12" s="142">
        <f t="shared" si="1"/>
        <v>0</v>
      </c>
      <c r="AK12" s="142">
        <f t="shared" si="1"/>
        <v>0</v>
      </c>
      <c r="AL12" s="142">
        <f t="shared" si="1"/>
        <v>0</v>
      </c>
      <c r="AM12" s="142">
        <f t="shared" si="1"/>
        <v>0</v>
      </c>
      <c r="AN12" s="142">
        <f t="shared" si="1"/>
        <v>0</v>
      </c>
      <c r="AO12" s="142">
        <f t="shared" si="1"/>
        <v>0</v>
      </c>
      <c r="AP12" s="142">
        <f t="shared" si="1"/>
        <v>0</v>
      </c>
      <c r="AQ12" s="142">
        <f t="shared" si="1"/>
        <v>0</v>
      </c>
      <c r="AR12" s="142">
        <f t="shared" si="1"/>
        <v>0</v>
      </c>
      <c r="AS12" s="142">
        <f t="shared" si="1"/>
        <v>0</v>
      </c>
      <c r="AT12" s="142">
        <f t="shared" si="1"/>
        <v>0</v>
      </c>
      <c r="AU12" s="142">
        <f t="shared" si="1"/>
        <v>0</v>
      </c>
      <c r="AV12" s="142">
        <f t="shared" si="1"/>
        <v>0</v>
      </c>
      <c r="AW12" s="142">
        <f t="shared" si="1"/>
        <v>0</v>
      </c>
      <c r="AX12" s="142">
        <f t="shared" si="1"/>
        <v>0</v>
      </c>
      <c r="AY12" s="142">
        <f t="shared" si="1"/>
        <v>0</v>
      </c>
      <c r="AZ12" s="142">
        <f t="shared" si="1"/>
        <v>0</v>
      </c>
    </row>
    <row r="13" spans="1:52" ht="30" customHeight="1">
      <c r="B13" s="159"/>
      <c r="C13" s="152">
        <f>+C12+D12</f>
        <v>0</v>
      </c>
      <c r="D13" s="153"/>
      <c r="E13" s="152">
        <f>+E12+F12</f>
        <v>0</v>
      </c>
      <c r="F13" s="153"/>
      <c r="G13" s="152">
        <f>+G12+H12</f>
        <v>7992745.8647293458</v>
      </c>
      <c r="H13" s="153"/>
      <c r="I13" s="152">
        <f>+I12+J12</f>
        <v>5631016.9156399723</v>
      </c>
      <c r="J13" s="153"/>
      <c r="K13" s="152">
        <f>+K12+L12</f>
        <v>5023261.8135030586</v>
      </c>
      <c r="L13" s="153"/>
      <c r="M13" s="152">
        <f>+M12+N12</f>
        <v>2871071.9280990721</v>
      </c>
      <c r="N13" s="153"/>
      <c r="O13" s="152">
        <f>+O12+P12</f>
        <v>2778456.704612006</v>
      </c>
      <c r="P13" s="153"/>
      <c r="Q13" s="152">
        <f>+Q12+R12</f>
        <v>2797048.1830010335</v>
      </c>
      <c r="R13" s="153"/>
      <c r="S13" s="152">
        <f>+S12+T12</f>
        <v>2467622.0140083367</v>
      </c>
      <c r="T13" s="153"/>
      <c r="U13" s="152">
        <f>+U12+V12</f>
        <v>2524402.1680984697</v>
      </c>
      <c r="V13" s="153"/>
      <c r="W13" s="152">
        <f>+W12+X12</f>
        <v>0</v>
      </c>
      <c r="X13" s="153"/>
      <c r="Y13" s="152">
        <f>+Y12+Z12</f>
        <v>0</v>
      </c>
      <c r="Z13" s="153"/>
      <c r="AA13" s="152">
        <f>+AA12+AB12</f>
        <v>0</v>
      </c>
      <c r="AB13" s="153"/>
      <c r="AC13" s="152">
        <f>+AC12+AD12</f>
        <v>0</v>
      </c>
      <c r="AD13" s="153"/>
      <c r="AE13" s="152">
        <f>+AE12+AF12</f>
        <v>0</v>
      </c>
      <c r="AF13" s="153"/>
      <c r="AG13" s="152">
        <f>+AG12+AH12</f>
        <v>0</v>
      </c>
      <c r="AH13" s="153"/>
      <c r="AI13" s="152">
        <f>+AI12+AJ12</f>
        <v>0</v>
      </c>
      <c r="AJ13" s="153"/>
      <c r="AK13" s="152">
        <f>+AK12+AL12</f>
        <v>0</v>
      </c>
      <c r="AL13" s="153"/>
      <c r="AM13" s="152">
        <f>+AM12+AN12</f>
        <v>0</v>
      </c>
      <c r="AN13" s="153"/>
      <c r="AO13" s="152">
        <f>+AO12+AP12</f>
        <v>0</v>
      </c>
      <c r="AP13" s="153"/>
      <c r="AQ13" s="152">
        <f>+AQ12+AR12</f>
        <v>0</v>
      </c>
      <c r="AR13" s="153"/>
      <c r="AS13" s="152">
        <f>+AS12+AT12</f>
        <v>0</v>
      </c>
      <c r="AT13" s="153"/>
      <c r="AU13" s="152">
        <f>+AU12+AV12</f>
        <v>0</v>
      </c>
      <c r="AV13" s="153"/>
      <c r="AW13" s="152">
        <f>+AW12+AX12</f>
        <v>0</v>
      </c>
      <c r="AX13" s="153"/>
      <c r="AY13" s="152">
        <f>+AY12+AZ12</f>
        <v>0</v>
      </c>
      <c r="AZ13" s="153"/>
    </row>
    <row r="14" spans="1:52" ht="30" customHeight="1">
      <c r="A14" s="141"/>
      <c r="B14" s="140" t="s">
        <v>11</v>
      </c>
      <c r="C14" s="152">
        <f>+C13</f>
        <v>0</v>
      </c>
      <c r="D14" s="153"/>
      <c r="E14" s="152">
        <f>+E13+C14</f>
        <v>0</v>
      </c>
      <c r="F14" s="153"/>
      <c r="G14" s="152">
        <f>+G13+E14</f>
        <v>7992745.8647293458</v>
      </c>
      <c r="H14" s="153"/>
      <c r="I14" s="152">
        <f>+I13+G14</f>
        <v>13623762.780369319</v>
      </c>
      <c r="J14" s="153"/>
      <c r="K14" s="152">
        <f>+K13+I14</f>
        <v>18647024.593872376</v>
      </c>
      <c r="L14" s="153"/>
      <c r="M14" s="152">
        <f>+M13+K14</f>
        <v>21518096.521971449</v>
      </c>
      <c r="N14" s="153"/>
      <c r="O14" s="152">
        <f>+O13+M14</f>
        <v>24296553.226583455</v>
      </c>
      <c r="P14" s="153"/>
      <c r="Q14" s="152">
        <f>+Q13+O14</f>
        <v>27093601.409584489</v>
      </c>
      <c r="R14" s="153"/>
      <c r="S14" s="152">
        <f>+S13+Q14</f>
        <v>29561223.423592824</v>
      </c>
      <c r="T14" s="153"/>
      <c r="U14" s="152">
        <f>+U13+S14</f>
        <v>32085625.591691293</v>
      </c>
      <c r="V14" s="153"/>
      <c r="W14" s="152">
        <f>+W13+U14</f>
        <v>32085625.591691293</v>
      </c>
      <c r="X14" s="153"/>
      <c r="Y14" s="152">
        <f>+Y13+W14</f>
        <v>32085625.591691293</v>
      </c>
      <c r="Z14" s="153"/>
      <c r="AA14" s="152">
        <f>+AA13+Y14</f>
        <v>32085625.591691293</v>
      </c>
      <c r="AB14" s="153"/>
      <c r="AC14" s="152">
        <f>+AC13+AA14</f>
        <v>32085625.591691293</v>
      </c>
      <c r="AD14" s="153"/>
      <c r="AE14" s="152">
        <f>+AE13+AC14</f>
        <v>32085625.591691293</v>
      </c>
      <c r="AF14" s="153"/>
      <c r="AG14" s="152">
        <f>+AG13+AE14</f>
        <v>32085625.591691293</v>
      </c>
      <c r="AH14" s="153"/>
      <c r="AI14" s="152">
        <f>+AI13+AG14</f>
        <v>32085625.591691293</v>
      </c>
      <c r="AJ14" s="153"/>
      <c r="AK14" s="152">
        <f>+AK13+AI14</f>
        <v>32085625.591691293</v>
      </c>
      <c r="AL14" s="153"/>
      <c r="AM14" s="152">
        <f>+AM13+AK14</f>
        <v>32085625.591691293</v>
      </c>
      <c r="AN14" s="153"/>
      <c r="AO14" s="152">
        <f>+AO13+AM14</f>
        <v>32085625.591691293</v>
      </c>
      <c r="AP14" s="153"/>
      <c r="AQ14" s="152">
        <f>+AQ13+AO14</f>
        <v>32085625.591691293</v>
      </c>
      <c r="AR14" s="153"/>
      <c r="AS14" s="152">
        <f>+AS13+AQ14</f>
        <v>32085625.591691293</v>
      </c>
      <c r="AT14" s="153"/>
      <c r="AU14" s="152">
        <f>+AU13+AS14</f>
        <v>32085625.591691293</v>
      </c>
      <c r="AV14" s="153"/>
      <c r="AW14" s="152">
        <f>+AW13+AU14</f>
        <v>32085625.591691293</v>
      </c>
      <c r="AX14" s="153"/>
      <c r="AY14" s="152">
        <f>+AY13+AW14</f>
        <v>32085625.591691293</v>
      </c>
      <c r="AZ14" s="153"/>
    </row>
    <row r="16" spans="1:52">
      <c r="B16" s="139" t="s">
        <v>143</v>
      </c>
    </row>
    <row r="17" spans="2:2">
      <c r="B17" s="138" t="s">
        <v>142</v>
      </c>
    </row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7">
    <mergeCell ref="M14:N14"/>
    <mergeCell ref="O14:P14"/>
    <mergeCell ref="S13:T13"/>
    <mergeCell ref="U13:V13"/>
    <mergeCell ref="B12:B13"/>
    <mergeCell ref="C13:D13"/>
    <mergeCell ref="E13:F13"/>
    <mergeCell ref="G13:H13"/>
    <mergeCell ref="I13:J13"/>
    <mergeCell ref="AW14:AX14"/>
    <mergeCell ref="AY14:AZ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C14:D14"/>
    <mergeCell ref="E14:F14"/>
    <mergeCell ref="G14:H14"/>
    <mergeCell ref="I14:J14"/>
    <mergeCell ref="K14:L14"/>
    <mergeCell ref="W14:X14"/>
    <mergeCell ref="Y14:Z14"/>
    <mergeCell ref="AA14:AB14"/>
    <mergeCell ref="AC14:AD14"/>
    <mergeCell ref="O4:P4"/>
    <mergeCell ref="Q4:R4"/>
    <mergeCell ref="O13:P13"/>
    <mergeCell ref="Q13:R13"/>
    <mergeCell ref="Q14:R14"/>
    <mergeCell ref="S14:T14"/>
    <mergeCell ref="U14:V14"/>
    <mergeCell ref="AU4:AV4"/>
    <mergeCell ref="AW4:AX4"/>
    <mergeCell ref="AY4:AZ4"/>
    <mergeCell ref="S4:T4"/>
    <mergeCell ref="U4:V4"/>
    <mergeCell ref="W4:X4"/>
    <mergeCell ref="Y4:Z4"/>
    <mergeCell ref="AA4:AB4"/>
    <mergeCell ref="AK4:AL4"/>
    <mergeCell ref="W13:X13"/>
    <mergeCell ref="Y13:Z13"/>
    <mergeCell ref="AA13:AB13"/>
    <mergeCell ref="AQ13:AR13"/>
    <mergeCell ref="A1:B4"/>
    <mergeCell ref="C4:D4"/>
    <mergeCell ref="E4:F4"/>
    <mergeCell ref="G4:H4"/>
    <mergeCell ref="I4:J4"/>
    <mergeCell ref="M4:N4"/>
    <mergeCell ref="AC4:AD4"/>
    <mergeCell ref="AE4:AF4"/>
    <mergeCell ref="AG4:AH4"/>
    <mergeCell ref="AI4:AJ4"/>
    <mergeCell ref="K13:L13"/>
    <mergeCell ref="M13:N13"/>
    <mergeCell ref="AM4:AN4"/>
    <mergeCell ref="AO4:AP4"/>
    <mergeCell ref="AQ4:AR4"/>
    <mergeCell ref="AS4:AT4"/>
    <mergeCell ref="K4:L4"/>
    <mergeCell ref="AU13:AV13"/>
    <mergeCell ref="AW13:AX13"/>
    <mergeCell ref="AY13:AZ13"/>
    <mergeCell ref="AC13:AD13"/>
    <mergeCell ref="AE13:AF13"/>
    <mergeCell ref="AG13:AH13"/>
    <mergeCell ref="AI13:AJ13"/>
    <mergeCell ref="AK13:AL13"/>
    <mergeCell ref="AM13:AN13"/>
    <mergeCell ref="AO13:AP13"/>
    <mergeCell ref="AS13:AT13"/>
  </mergeCells>
  <conditionalFormatting sqref="C6:AZ11">
    <cfRule type="cellIs" dxfId="31" priority="1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L51"/>
  <sheetViews>
    <sheetView showGridLines="0" tabSelected="1" zoomScale="70" zoomScaleNormal="7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I12" sqref="I12"/>
    </sheetView>
  </sheetViews>
  <sheetFormatPr baseColWidth="10" defaultRowHeight="18"/>
  <cols>
    <col min="1" max="1" width="5.28515625" style="78" customWidth="1"/>
    <col min="2" max="2" width="38" style="78" bestFit="1" customWidth="1"/>
    <col min="3" max="3" width="22.42578125" style="78" bestFit="1" customWidth="1"/>
    <col min="4" max="12" width="24.140625" style="78" bestFit="1" customWidth="1"/>
    <col min="13" max="34" width="20.85546875" style="78" hidden="1" customWidth="1"/>
    <col min="35" max="36" width="19.42578125" style="78" hidden="1" customWidth="1"/>
    <col min="37" max="37" width="10.5703125" style="78" hidden="1" customWidth="1"/>
    <col min="38" max="38" width="18" style="78" hidden="1" customWidth="1"/>
    <col min="39" max="16384" width="11.42578125" style="78"/>
  </cols>
  <sheetData>
    <row r="1" spans="1:38" ht="21" customHeight="1">
      <c r="A1" s="164" t="s">
        <v>69</v>
      </c>
      <c r="B1" s="165"/>
    </row>
    <row r="2" spans="1:38">
      <c r="A2" s="164"/>
      <c r="B2" s="165"/>
    </row>
    <row r="3" spans="1:38">
      <c r="A3" s="164"/>
      <c r="B3" s="165"/>
    </row>
    <row r="4" spans="1:38">
      <c r="A4" s="164"/>
      <c r="B4" s="165"/>
      <c r="C4" s="79">
        <v>43952</v>
      </c>
      <c r="D4" s="79">
        <v>43983</v>
      </c>
      <c r="E4" s="79">
        <v>44013</v>
      </c>
      <c r="F4" s="79">
        <v>44044</v>
      </c>
      <c r="G4" s="79">
        <v>44075</v>
      </c>
      <c r="H4" s="79">
        <v>44105</v>
      </c>
      <c r="I4" s="79">
        <v>44136</v>
      </c>
      <c r="J4" s="79">
        <v>44166</v>
      </c>
      <c r="K4" s="79">
        <v>44197</v>
      </c>
      <c r="L4" s="79">
        <v>44228</v>
      </c>
      <c r="M4" s="162">
        <v>44256</v>
      </c>
      <c r="N4" s="163"/>
      <c r="O4" s="162">
        <v>44287</v>
      </c>
      <c r="P4" s="163"/>
      <c r="Q4" s="162">
        <v>44317</v>
      </c>
      <c r="R4" s="163"/>
      <c r="S4" s="162">
        <v>44348</v>
      </c>
      <c r="T4" s="163"/>
      <c r="U4" s="162">
        <v>44378</v>
      </c>
      <c r="V4" s="163"/>
      <c r="W4" s="162">
        <v>44409</v>
      </c>
      <c r="X4" s="163"/>
      <c r="Y4" s="162">
        <v>44440</v>
      </c>
      <c r="Z4" s="163"/>
      <c r="AA4" s="162">
        <v>44470</v>
      </c>
      <c r="AB4" s="163"/>
      <c r="AC4" s="162">
        <v>44501</v>
      </c>
      <c r="AD4" s="163"/>
      <c r="AE4" s="162">
        <v>44531</v>
      </c>
      <c r="AF4" s="163"/>
      <c r="AG4" s="162">
        <v>44562</v>
      </c>
      <c r="AH4" s="163"/>
      <c r="AI4" s="162">
        <v>44593</v>
      </c>
      <c r="AJ4" s="163"/>
      <c r="AK4" s="162">
        <v>44621</v>
      </c>
      <c r="AL4" s="163"/>
    </row>
    <row r="6" spans="1:38" ht="32.25" customHeight="1">
      <c r="A6" s="91"/>
      <c r="B6" s="92" t="s">
        <v>87</v>
      </c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38" ht="30" customHeight="1">
      <c r="A7" s="80">
        <v>0</v>
      </c>
      <c r="B7" s="81" t="s">
        <v>43</v>
      </c>
      <c r="C7" s="84">
        <f>SUMIF('BP-SIGMA'!$B:$B,'CI-SIGMA'!$B7,'BP-SIGMA'!AW:AW)</f>
        <v>1250012.7961995858</v>
      </c>
      <c r="D7" s="84">
        <f>SUMIF('BP-SIGMA'!$B:$B,'CI-SIGMA'!$B7,'BP-SIGMA'!AY:AY)</f>
        <v>1209689.8027737928</v>
      </c>
      <c r="E7" s="84">
        <f>SUMIF('BP-SIGMA'!$B:$B,'CI-SIGMA'!$B7,'BP-SIGMA'!BA:BA)</f>
        <v>1250012.7961995858</v>
      </c>
      <c r="F7" s="84">
        <f>SUMIF('BP-SIGMA'!$B:$B,'CI-SIGMA'!$B7,'BP-SIGMA'!BC:BC)</f>
        <v>0</v>
      </c>
      <c r="G7" s="84">
        <f>SUMIF('BP-SIGMA'!$B:$B,'CI-SIGMA'!$B7,'BP-SIGMA'!BE:BE)</f>
        <v>0</v>
      </c>
      <c r="H7" s="84">
        <f>SUMIF('BP-SIGMA'!$B:$B,'CI-SIGMA'!$B7,'BP-SIGMA'!BG:BG)</f>
        <v>0</v>
      </c>
      <c r="I7" s="84">
        <f>SUMIF('BP-SIGMA'!$B:$B,'CI-SIGMA'!$B7,'BP-SIGMA'!BI:BI)</f>
        <v>0</v>
      </c>
      <c r="J7" s="84">
        <f>SUMIF('BP-SIGMA'!$B:$B,'CI-SIGMA'!$B7,'BP-SIGMA'!BK:BK)</f>
        <v>0</v>
      </c>
      <c r="K7" s="84">
        <f>SUMIF('BP-SIGMA'!$B:$B,'CI-SIGMA'!$B7,'BP-SIGMA'!BM:BM)</f>
        <v>0</v>
      </c>
      <c r="L7" s="84">
        <f>SUMIF('BP-SIGMA'!$B:$B,'CI-SIGMA'!$B7,'BP-SIGMA'!BO:BO)</f>
        <v>0</v>
      </c>
      <c r="M7" s="74">
        <f>SUMIF('BP-SIGMA'!$B:$B,'CI-SIGMA'!$B7,'BP-SIGMA'!BQ:BQ)</f>
        <v>0</v>
      </c>
      <c r="N7" s="74" t="e">
        <f>SUMIF('BP-SIGMA'!$B:$B,'CI-SIGMA'!$B7,'BP-SIGMA'!#REF!)</f>
        <v>#REF!</v>
      </c>
      <c r="O7" s="74">
        <f>SUMIF('BP-SIGMA'!$B:$B,'CI-SIGMA'!$B7,'BP-SIGMA'!BS:BS)</f>
        <v>0</v>
      </c>
      <c r="P7" s="74" t="e">
        <f>SUMIF('BP-SIGMA'!$B:$B,'CI-SIGMA'!$B7,'BP-SIGMA'!#REF!)</f>
        <v>#REF!</v>
      </c>
      <c r="Q7" s="74">
        <f>SUMIF('BP-SIGMA'!$B:$B,'CI-SIGMA'!$B7,'BP-SIGMA'!BU:BU)</f>
        <v>0</v>
      </c>
      <c r="R7" s="74" t="e">
        <f>SUMIF('BP-SIGMA'!$B:$B,'CI-SIGMA'!$B7,'BP-SIGMA'!#REF!)</f>
        <v>#REF!</v>
      </c>
      <c r="S7" s="74">
        <f>SUMIF('BP-SIGMA'!$B:$B,'CI-SIGMA'!$B7,'BP-SIGMA'!BW:BW)</f>
        <v>0</v>
      </c>
      <c r="T7" s="74" t="e">
        <f>SUMIF('BP-SIGMA'!$B:$B,'CI-SIGMA'!$B7,'BP-SIGMA'!#REF!)</f>
        <v>#REF!</v>
      </c>
      <c r="U7" s="74">
        <f>SUMIF('BP-SIGMA'!$B:$B,'CI-SIGMA'!$B7,'BP-SIGMA'!BY:BY)</f>
        <v>0</v>
      </c>
      <c r="V7" s="74" t="e">
        <f>SUMIF('BP-SIGMA'!$B:$B,'CI-SIGMA'!$B7,'BP-SIGMA'!#REF!)</f>
        <v>#REF!</v>
      </c>
      <c r="W7" s="74">
        <f>SUMIF('BP-SIGMA'!$B:$B,'CI-SIGMA'!$B7,'BP-SIGMA'!CA:CA)</f>
        <v>0</v>
      </c>
      <c r="X7" s="74" t="e">
        <f>SUMIF('BP-SIGMA'!$B:$B,'CI-SIGMA'!$B7,'BP-SIGMA'!#REF!)</f>
        <v>#REF!</v>
      </c>
      <c r="Y7" s="74">
        <f>SUMIF('BP-SIGMA'!$B:$B,'CI-SIGMA'!$B7,'BP-SIGMA'!CC:CC)</f>
        <v>0</v>
      </c>
      <c r="Z7" s="74" t="e">
        <f>SUMIF('BP-SIGMA'!$B:$B,'CI-SIGMA'!$B7,'BP-SIGMA'!#REF!)</f>
        <v>#REF!</v>
      </c>
      <c r="AA7" s="74">
        <f>SUMIF('BP-SIGMA'!$B:$B,'CI-SIGMA'!$B7,'BP-SIGMA'!CE:CE)</f>
        <v>0</v>
      </c>
      <c r="AB7" s="74" t="e">
        <f>SUMIF('BP-SIGMA'!$B:$B,'CI-SIGMA'!$B7,'BP-SIGMA'!#REF!)</f>
        <v>#REF!</v>
      </c>
      <c r="AC7" s="74">
        <f>SUMIF('BP-SIGMA'!$B:$B,'CI-SIGMA'!$B7,'BP-SIGMA'!CG:CG)</f>
        <v>0</v>
      </c>
      <c r="AD7" s="74" t="e">
        <f>SUMIF('BP-SIGMA'!$B:$B,'CI-SIGMA'!$B7,'BP-SIGMA'!#REF!)</f>
        <v>#REF!</v>
      </c>
      <c r="AE7" s="74">
        <f>SUMIF('BP-SIGMA'!$B:$B,'CI-SIGMA'!$B7,'BP-SIGMA'!CI:CI)</f>
        <v>0</v>
      </c>
      <c r="AF7" s="74" t="e">
        <f>SUMIF('BP-SIGMA'!$B:$B,'CI-SIGMA'!$B7,'BP-SIGMA'!#REF!)</f>
        <v>#REF!</v>
      </c>
      <c r="AG7" s="74">
        <f>SUMIF('BP-SIGMA'!$B:$B,'CI-SIGMA'!$B7,'BP-SIGMA'!CK:CK)</f>
        <v>0</v>
      </c>
      <c r="AH7" s="74" t="e">
        <f>SUMIF('BP-SIGMA'!$B:$B,'CI-SIGMA'!$B7,'BP-SIGMA'!#REF!)</f>
        <v>#REF!</v>
      </c>
      <c r="AI7" s="74">
        <f>SUMIF('BP-SIGMA'!$B:$B,'CI-SIGMA'!$B7,'BP-SIGMA'!CM:CM)</f>
        <v>0</v>
      </c>
      <c r="AJ7" s="74" t="e">
        <f>SUMIF('BP-SIGMA'!$B:$B,'CI-SIGMA'!$B7,'BP-SIGMA'!#REF!)</f>
        <v>#REF!</v>
      </c>
      <c r="AK7" s="74">
        <f>SUMIF('BP-SIGMA'!$B:$B,'CI-SIGMA'!$B7,'BP-SIGMA'!CO:CO)</f>
        <v>0</v>
      </c>
      <c r="AL7" s="74" t="e">
        <f>SUMIF('BP-SIGMA'!$B:$B,'CI-SIGMA'!$B7,'BP-SIGMA'!#REF!)</f>
        <v>#REF!</v>
      </c>
    </row>
    <row r="8" spans="1:38" ht="30" customHeight="1">
      <c r="A8" s="80">
        <v>1</v>
      </c>
      <c r="B8" s="81" t="s">
        <v>45</v>
      </c>
      <c r="C8" s="84">
        <f>SUMIF('BP-SIGMA'!$B:$B,'CI-SIGMA'!$B8,'BP-SIGMA'!AW:AW)</f>
        <v>1747078.7272536554</v>
      </c>
      <c r="D8" s="84">
        <f>SUMIF('BP-SIGMA'!$B:$B,'CI-SIGMA'!$B8,'BP-SIGMA'!AY:AY)</f>
        <v>1690721.3489551505</v>
      </c>
      <c r="E8" s="84">
        <f>SUMIF('BP-SIGMA'!$B:$B,'CI-SIGMA'!$B8,'BP-SIGMA'!BA:BA)</f>
        <v>1492451.2796547525</v>
      </c>
      <c r="F8" s="84">
        <f>SUMIF('BP-SIGMA'!$B:$B,'CI-SIGMA'!$B8,'BP-SIGMA'!BC:BC)</f>
        <v>1148156.2243237118</v>
      </c>
      <c r="G8" s="84">
        <f>SUMIF('BP-SIGMA'!$B:$B,'CI-SIGMA'!$B8,'BP-SIGMA'!BE:BE)</f>
        <v>1111118.9267648824</v>
      </c>
      <c r="H8" s="84">
        <f>SUMIF('BP-SIGMA'!$B:$B,'CI-SIGMA'!$B8,'BP-SIGMA'!BG:BG)</f>
        <v>1148156.2243237118</v>
      </c>
      <c r="I8" s="84">
        <f>SUMIF('BP-SIGMA'!$B:$B,'CI-SIGMA'!$B8,'BP-SIGMA'!BI:BI)</f>
        <v>1111118.9267648824</v>
      </c>
      <c r="J8" s="84">
        <f>SUMIF('BP-SIGMA'!$B:$B,'CI-SIGMA'!$B8,'BP-SIGMA'!BK:BK)</f>
        <v>1148156.2243237118</v>
      </c>
      <c r="K8" s="84">
        <f>SUMIF('BP-SIGMA'!$B:$B,'CI-SIGMA'!$B8,'BP-SIGMA'!BM:BM)</f>
        <v>1148156.2243237118</v>
      </c>
      <c r="L8" s="84">
        <f>SUMIF('BP-SIGMA'!$B:$B,'CI-SIGMA'!$B8,'BP-SIGMA'!BO:BO)</f>
        <v>1037044.3316472236</v>
      </c>
      <c r="M8" s="74">
        <f>SUMIF('BP-SIGMA'!$B:$B,'CI-SIGMA'!$B8,'BP-SIGMA'!BQ:BQ)</f>
        <v>1148156.2243237118</v>
      </c>
      <c r="N8" s="74" t="e">
        <f>SUMIF('BP-SIGMA'!$B:$B,'CI-SIGMA'!$B8,'BP-SIGMA'!#REF!)</f>
        <v>#REF!</v>
      </c>
      <c r="O8" s="74">
        <f>SUMIF('BP-SIGMA'!$B:$B,'CI-SIGMA'!$B8,'BP-SIGMA'!BS:BS)</f>
        <v>1111118.9267648824</v>
      </c>
      <c r="P8" s="74" t="e">
        <f>SUMIF('BP-SIGMA'!$B:$B,'CI-SIGMA'!$B8,'BP-SIGMA'!#REF!)</f>
        <v>#REF!</v>
      </c>
      <c r="Q8" s="74">
        <f>SUMIF('BP-SIGMA'!$B:$B,'CI-SIGMA'!$B8,'BP-SIGMA'!BU:BU)</f>
        <v>0</v>
      </c>
      <c r="R8" s="74" t="e">
        <f>SUMIF('BP-SIGMA'!$B:$B,'CI-SIGMA'!$B8,'BP-SIGMA'!#REF!)</f>
        <v>#REF!</v>
      </c>
      <c r="S8" s="74">
        <f>SUMIF('BP-SIGMA'!$B:$B,'CI-SIGMA'!$B8,'BP-SIGMA'!BW:BW)</f>
        <v>0</v>
      </c>
      <c r="T8" s="74" t="e">
        <f>SUMIF('BP-SIGMA'!$B:$B,'CI-SIGMA'!$B8,'BP-SIGMA'!#REF!)</f>
        <v>#REF!</v>
      </c>
      <c r="U8" s="74">
        <f>SUMIF('BP-SIGMA'!$B:$B,'CI-SIGMA'!$B8,'BP-SIGMA'!BY:BY)</f>
        <v>0</v>
      </c>
      <c r="V8" s="74" t="e">
        <f>SUMIF('BP-SIGMA'!$B:$B,'CI-SIGMA'!$B8,'BP-SIGMA'!#REF!)</f>
        <v>#REF!</v>
      </c>
      <c r="W8" s="74">
        <f>SUMIF('BP-SIGMA'!$B:$B,'CI-SIGMA'!$B8,'BP-SIGMA'!CA:CA)</f>
        <v>0</v>
      </c>
      <c r="X8" s="74" t="e">
        <f>SUMIF('BP-SIGMA'!$B:$B,'CI-SIGMA'!$B8,'BP-SIGMA'!#REF!)</f>
        <v>#REF!</v>
      </c>
      <c r="Y8" s="74">
        <f>SUMIF('BP-SIGMA'!$B:$B,'CI-SIGMA'!$B8,'BP-SIGMA'!CC:CC)</f>
        <v>0</v>
      </c>
      <c r="Z8" s="74" t="e">
        <f>SUMIF('BP-SIGMA'!$B:$B,'CI-SIGMA'!$B8,'BP-SIGMA'!#REF!)</f>
        <v>#REF!</v>
      </c>
      <c r="AA8" s="74">
        <f>SUMIF('BP-SIGMA'!$B:$B,'CI-SIGMA'!$B8,'BP-SIGMA'!CE:CE)</f>
        <v>0</v>
      </c>
      <c r="AB8" s="74" t="e">
        <f>SUMIF('BP-SIGMA'!$B:$B,'CI-SIGMA'!$B8,'BP-SIGMA'!#REF!)</f>
        <v>#REF!</v>
      </c>
      <c r="AC8" s="74">
        <f>SUMIF('BP-SIGMA'!$B:$B,'CI-SIGMA'!$B8,'BP-SIGMA'!CG:CG)</f>
        <v>0</v>
      </c>
      <c r="AD8" s="74" t="e">
        <f>SUMIF('BP-SIGMA'!$B:$B,'CI-SIGMA'!$B8,'BP-SIGMA'!#REF!)</f>
        <v>#REF!</v>
      </c>
      <c r="AE8" s="74">
        <f>SUMIF('BP-SIGMA'!$B:$B,'CI-SIGMA'!$B8,'BP-SIGMA'!CI:CI)</f>
        <v>0</v>
      </c>
      <c r="AF8" s="74" t="e">
        <f>SUMIF('BP-SIGMA'!$B:$B,'CI-SIGMA'!$B8,'BP-SIGMA'!#REF!)</f>
        <v>#REF!</v>
      </c>
      <c r="AG8" s="74">
        <f>SUMIF('BP-SIGMA'!$B:$B,'CI-SIGMA'!$B8,'BP-SIGMA'!CK:CK)</f>
        <v>0</v>
      </c>
      <c r="AH8" s="74" t="e">
        <f>SUMIF('BP-SIGMA'!$B:$B,'CI-SIGMA'!$B8,'BP-SIGMA'!#REF!)</f>
        <v>#REF!</v>
      </c>
      <c r="AI8" s="74">
        <f>SUMIF('BP-SIGMA'!$B:$B,'CI-SIGMA'!$B8,'BP-SIGMA'!CM:CM)</f>
        <v>0</v>
      </c>
      <c r="AJ8" s="74" t="e">
        <f>SUMIF('BP-SIGMA'!$B:$B,'CI-SIGMA'!$B8,'BP-SIGMA'!#REF!)</f>
        <v>#REF!</v>
      </c>
      <c r="AK8" s="74">
        <f>SUMIF('BP-SIGMA'!$B:$B,'CI-SIGMA'!$B8,'BP-SIGMA'!CO:CO)</f>
        <v>0</v>
      </c>
      <c r="AL8" s="74" t="e">
        <f>SUMIF('BP-SIGMA'!$B:$B,'CI-SIGMA'!$B8,'BP-SIGMA'!#REF!)</f>
        <v>#REF!</v>
      </c>
    </row>
    <row r="9" spans="1:38" ht="30" customHeight="1">
      <c r="A9" s="80">
        <v>2</v>
      </c>
      <c r="B9" s="81" t="s">
        <v>44</v>
      </c>
      <c r="C9" s="84">
        <f>SUMIF('BP-SIGMA'!$B:$B,'CI-SIGMA'!$B9,'BP-SIGMA'!AW:AW)</f>
        <v>945533.69565217395</v>
      </c>
      <c r="D9" s="84">
        <f>SUMIF('BP-SIGMA'!$B:$B,'CI-SIGMA'!$B9,'BP-SIGMA'!AY:AY)</f>
        <v>915032.60869565222</v>
      </c>
      <c r="E9" s="84">
        <f>SUMIF('BP-SIGMA'!$B:$B,'CI-SIGMA'!$B9,'BP-SIGMA'!BA:BA)</f>
        <v>945533.69565217395</v>
      </c>
      <c r="F9" s="84">
        <f>SUMIF('BP-SIGMA'!$B:$B,'CI-SIGMA'!$B9,'BP-SIGMA'!BC:BC)</f>
        <v>1376245.9437747579</v>
      </c>
      <c r="G9" s="84">
        <f>SUMIF('BP-SIGMA'!$B:$B,'CI-SIGMA'!$B9,'BP-SIGMA'!BE:BE)</f>
        <v>1331850.9133304108</v>
      </c>
      <c r="H9" s="84">
        <f>SUMIF('BP-SIGMA'!$B:$B,'CI-SIGMA'!$B9,'BP-SIGMA'!BG:BG)</f>
        <v>1376245.9437747579</v>
      </c>
      <c r="I9" s="84">
        <f>SUMIF('BP-SIGMA'!$B:$B,'CI-SIGMA'!$B9,'BP-SIGMA'!BI:BI)</f>
        <v>1331850.9133304108</v>
      </c>
      <c r="J9" s="84">
        <f>SUMIF('BP-SIGMA'!$B:$B,'CI-SIGMA'!$B9,'BP-SIGMA'!BK:BK)</f>
        <v>1376245.9437747579</v>
      </c>
      <c r="K9" s="84">
        <f>SUMIF('BP-SIGMA'!$B:$B,'CI-SIGMA'!$B9,'BP-SIGMA'!BM:BM)</f>
        <v>3255564.4646422043</v>
      </c>
      <c r="L9" s="84">
        <f>SUMIF('BP-SIGMA'!$B:$B,'CI-SIGMA'!$B9,'BP-SIGMA'!BO:BO)</f>
        <v>2940509.8390316684</v>
      </c>
      <c r="M9" s="74">
        <f>SUMIF('BP-SIGMA'!$B:$B,'CI-SIGMA'!$B9,'BP-SIGMA'!BQ:BQ)</f>
        <v>3255564.4646422043</v>
      </c>
      <c r="N9" s="74" t="e">
        <f>SUMIF('BP-SIGMA'!$B:$B,'CI-SIGMA'!$B9,'BP-SIGMA'!#REF!)</f>
        <v>#REF!</v>
      </c>
      <c r="O9" s="74">
        <f>SUMIF('BP-SIGMA'!$B:$B,'CI-SIGMA'!$B9,'BP-SIGMA'!BS:BS)</f>
        <v>3150546.2561053592</v>
      </c>
      <c r="P9" s="74" t="e">
        <f>SUMIF('BP-SIGMA'!$B:$B,'CI-SIGMA'!$B9,'BP-SIGMA'!#REF!)</f>
        <v>#REF!</v>
      </c>
      <c r="Q9" s="74">
        <f>SUMIF('BP-SIGMA'!$B:$B,'CI-SIGMA'!$B9,'BP-SIGMA'!BU:BU)</f>
        <v>3255564.4646422043</v>
      </c>
      <c r="R9" s="74" t="e">
        <f>SUMIF('BP-SIGMA'!$B:$B,'CI-SIGMA'!$B9,'BP-SIGMA'!#REF!)</f>
        <v>#REF!</v>
      </c>
      <c r="S9" s="74">
        <f>SUMIF('BP-SIGMA'!$B:$B,'CI-SIGMA'!$B9,'BP-SIGMA'!BW:BW)</f>
        <v>3150546.2561053592</v>
      </c>
      <c r="T9" s="74" t="e">
        <f>SUMIF('BP-SIGMA'!$B:$B,'CI-SIGMA'!$B9,'BP-SIGMA'!#REF!)</f>
        <v>#REF!</v>
      </c>
      <c r="U9" s="74">
        <f>SUMIF('BP-SIGMA'!$B:$B,'CI-SIGMA'!$B9,'BP-SIGMA'!BY:BY)</f>
        <v>3255564.4646422043</v>
      </c>
      <c r="V9" s="74" t="e">
        <f>SUMIF('BP-SIGMA'!$B:$B,'CI-SIGMA'!$B9,'BP-SIGMA'!#REF!)</f>
        <v>#REF!</v>
      </c>
      <c r="W9" s="74">
        <f>SUMIF('BP-SIGMA'!$B:$B,'CI-SIGMA'!$B9,'BP-SIGMA'!CA:CA)</f>
        <v>3255564.4646422043</v>
      </c>
      <c r="X9" s="74" t="e">
        <f>SUMIF('BP-SIGMA'!$B:$B,'CI-SIGMA'!$B9,'BP-SIGMA'!#REF!)</f>
        <v>#REF!</v>
      </c>
      <c r="Y9" s="74">
        <f>SUMIF('BP-SIGMA'!$B:$B,'CI-SIGMA'!$B9,'BP-SIGMA'!CC:CC)</f>
        <v>3150546.2561053592</v>
      </c>
      <c r="Z9" s="74" t="e">
        <f>SUMIF('BP-SIGMA'!$B:$B,'CI-SIGMA'!$B9,'BP-SIGMA'!#REF!)</f>
        <v>#REF!</v>
      </c>
      <c r="AA9" s="74">
        <f>SUMIF('BP-SIGMA'!$B:$B,'CI-SIGMA'!$B9,'BP-SIGMA'!CE:CE)</f>
        <v>3255564.4646422043</v>
      </c>
      <c r="AB9" s="74" t="e">
        <f>SUMIF('BP-SIGMA'!$B:$B,'CI-SIGMA'!$B9,'BP-SIGMA'!#REF!)</f>
        <v>#REF!</v>
      </c>
      <c r="AC9" s="74">
        <f>SUMIF('BP-SIGMA'!$B:$B,'CI-SIGMA'!$B9,'BP-SIGMA'!CG:CG)</f>
        <v>3150546.2561053592</v>
      </c>
      <c r="AD9" s="74" t="e">
        <f>SUMIF('BP-SIGMA'!$B:$B,'CI-SIGMA'!$B9,'BP-SIGMA'!#REF!)</f>
        <v>#REF!</v>
      </c>
      <c r="AE9" s="74">
        <f>SUMIF('BP-SIGMA'!$B:$B,'CI-SIGMA'!$B9,'BP-SIGMA'!CI:CI)</f>
        <v>3255564.4646422043</v>
      </c>
      <c r="AF9" s="74" t="e">
        <f>SUMIF('BP-SIGMA'!$B:$B,'CI-SIGMA'!$B9,'BP-SIGMA'!#REF!)</f>
        <v>#REF!</v>
      </c>
      <c r="AG9" s="74">
        <f>SUMIF('BP-SIGMA'!$B:$B,'CI-SIGMA'!$B9,'BP-SIGMA'!CK:CK)</f>
        <v>3255564.4646422043</v>
      </c>
      <c r="AH9" s="74" t="e">
        <f>SUMIF('BP-SIGMA'!$B:$B,'CI-SIGMA'!$B9,'BP-SIGMA'!#REF!)</f>
        <v>#REF!</v>
      </c>
      <c r="AI9" s="74">
        <f>SUMIF('BP-SIGMA'!$B:$B,'CI-SIGMA'!$B9,'BP-SIGMA'!CM:CM)</f>
        <v>2940509.8390316684</v>
      </c>
      <c r="AJ9" s="74" t="e">
        <f>SUMIF('BP-SIGMA'!$B:$B,'CI-SIGMA'!$B9,'BP-SIGMA'!#REF!)</f>
        <v>#REF!</v>
      </c>
      <c r="AK9" s="74">
        <f>SUMIF('BP-SIGMA'!$B:$B,'CI-SIGMA'!$B9,'BP-SIGMA'!CO:CO)</f>
        <v>0</v>
      </c>
      <c r="AL9" s="74" t="e">
        <f>SUMIF('BP-SIGMA'!$B:$B,'CI-SIGMA'!$B9,'BP-SIGMA'!#REF!)</f>
        <v>#REF!</v>
      </c>
    </row>
    <row r="10" spans="1:38" ht="30" customHeight="1">
      <c r="A10" s="80">
        <v>3</v>
      </c>
      <c r="B10" s="81" t="s">
        <v>54</v>
      </c>
      <c r="C10" s="84">
        <f>SUMIF('BP-SIGMA'!$B:$B,'CI-SIGMA'!$B10,'BP-SIGMA'!AW:AW)</f>
        <v>1492235.2994638418</v>
      </c>
      <c r="D10" s="84">
        <f>SUMIF('BP-SIGMA'!$B:$B,'CI-SIGMA'!$B10,'BP-SIGMA'!AY:AY)</f>
        <v>1444098.676900492</v>
      </c>
      <c r="E10" s="84">
        <f>SUMIF('BP-SIGMA'!$B:$B,'CI-SIGMA'!$B10,'BP-SIGMA'!BA:BA)</f>
        <v>1492235.2994638418</v>
      </c>
      <c r="F10" s="84">
        <f>SUMIF('BP-SIGMA'!$B:$B,'CI-SIGMA'!$B10,'BP-SIGMA'!BC:BC)</f>
        <v>1492235.2994638418</v>
      </c>
      <c r="G10" s="84">
        <f>SUMIF('BP-SIGMA'!$B:$B,'CI-SIGMA'!$B10,'BP-SIGMA'!BE:BE)</f>
        <v>0</v>
      </c>
      <c r="H10" s="84">
        <f>SUMIF('BP-SIGMA'!$B:$B,'CI-SIGMA'!$B10,'BP-SIGMA'!BG:BG)</f>
        <v>0</v>
      </c>
      <c r="I10" s="84">
        <f>SUMIF('BP-SIGMA'!$B:$B,'CI-SIGMA'!$B10,'BP-SIGMA'!BI:BI)</f>
        <v>0</v>
      </c>
      <c r="J10" s="84">
        <f>SUMIF('BP-SIGMA'!$B:$B,'CI-SIGMA'!$B10,'BP-SIGMA'!BK:BK)</f>
        <v>0</v>
      </c>
      <c r="K10" s="84">
        <f>SUMIF('BP-SIGMA'!$B:$B,'CI-SIGMA'!$B10,'BP-SIGMA'!BM:BM)</f>
        <v>0</v>
      </c>
      <c r="L10" s="84">
        <f>SUMIF('BP-SIGMA'!$B:$B,'CI-SIGMA'!$B10,'BP-SIGMA'!BO:BO)</f>
        <v>0</v>
      </c>
      <c r="M10" s="74">
        <f>SUMIF('BP-SIGMA'!$B:$B,'CI-SIGMA'!$B10,'BP-SIGMA'!BQ:BQ)</f>
        <v>0</v>
      </c>
      <c r="N10" s="74" t="e">
        <f>SUMIF('BP-SIGMA'!$B:$B,'CI-SIGMA'!$B10,'BP-SIGMA'!#REF!)</f>
        <v>#REF!</v>
      </c>
      <c r="O10" s="74">
        <f>SUMIF('BP-SIGMA'!$B:$B,'CI-SIGMA'!$B10,'BP-SIGMA'!BS:BS)</f>
        <v>0</v>
      </c>
      <c r="P10" s="74" t="e">
        <f>SUMIF('BP-SIGMA'!$B:$B,'CI-SIGMA'!$B10,'BP-SIGMA'!#REF!)</f>
        <v>#REF!</v>
      </c>
      <c r="Q10" s="74">
        <f>SUMIF('BP-SIGMA'!$B:$B,'CI-SIGMA'!$B10,'BP-SIGMA'!BU:BU)</f>
        <v>0</v>
      </c>
      <c r="R10" s="74" t="e">
        <f>SUMIF('BP-SIGMA'!$B:$B,'CI-SIGMA'!$B10,'BP-SIGMA'!#REF!)</f>
        <v>#REF!</v>
      </c>
      <c r="S10" s="74">
        <f>SUMIF('BP-SIGMA'!$B:$B,'CI-SIGMA'!$B10,'BP-SIGMA'!BW:BW)</f>
        <v>0</v>
      </c>
      <c r="T10" s="74" t="e">
        <f>SUMIF('BP-SIGMA'!$B:$B,'CI-SIGMA'!$B10,'BP-SIGMA'!#REF!)</f>
        <v>#REF!</v>
      </c>
      <c r="U10" s="74">
        <f>SUMIF('BP-SIGMA'!$B:$B,'CI-SIGMA'!$B10,'BP-SIGMA'!BY:BY)</f>
        <v>0</v>
      </c>
      <c r="V10" s="74" t="e">
        <f>SUMIF('BP-SIGMA'!$B:$B,'CI-SIGMA'!$B10,'BP-SIGMA'!#REF!)</f>
        <v>#REF!</v>
      </c>
      <c r="W10" s="74">
        <f>SUMIF('BP-SIGMA'!$B:$B,'CI-SIGMA'!$B10,'BP-SIGMA'!CA:CA)</f>
        <v>0</v>
      </c>
      <c r="X10" s="74" t="e">
        <f>SUMIF('BP-SIGMA'!$B:$B,'CI-SIGMA'!$B10,'BP-SIGMA'!#REF!)</f>
        <v>#REF!</v>
      </c>
      <c r="Y10" s="74">
        <f>SUMIF('BP-SIGMA'!$B:$B,'CI-SIGMA'!$B10,'BP-SIGMA'!CC:CC)</f>
        <v>0</v>
      </c>
      <c r="Z10" s="74" t="e">
        <f>SUMIF('BP-SIGMA'!$B:$B,'CI-SIGMA'!$B10,'BP-SIGMA'!#REF!)</f>
        <v>#REF!</v>
      </c>
      <c r="AA10" s="74">
        <f>SUMIF('BP-SIGMA'!$B:$B,'CI-SIGMA'!$B10,'BP-SIGMA'!CE:CE)</f>
        <v>0</v>
      </c>
      <c r="AB10" s="74" t="e">
        <f>SUMIF('BP-SIGMA'!$B:$B,'CI-SIGMA'!$B10,'BP-SIGMA'!#REF!)</f>
        <v>#REF!</v>
      </c>
      <c r="AC10" s="74">
        <f>SUMIF('BP-SIGMA'!$B:$B,'CI-SIGMA'!$B10,'BP-SIGMA'!CG:CG)</f>
        <v>0</v>
      </c>
      <c r="AD10" s="74" t="e">
        <f>SUMIF('BP-SIGMA'!$B:$B,'CI-SIGMA'!$B10,'BP-SIGMA'!#REF!)</f>
        <v>#REF!</v>
      </c>
      <c r="AE10" s="74">
        <f>SUMIF('BP-SIGMA'!$B:$B,'CI-SIGMA'!$B10,'BP-SIGMA'!CI:CI)</f>
        <v>0</v>
      </c>
      <c r="AF10" s="74" t="e">
        <f>SUMIF('BP-SIGMA'!$B:$B,'CI-SIGMA'!$B10,'BP-SIGMA'!#REF!)</f>
        <v>#REF!</v>
      </c>
      <c r="AG10" s="74">
        <f>SUMIF('BP-SIGMA'!$B:$B,'CI-SIGMA'!$B10,'BP-SIGMA'!CK:CK)</f>
        <v>0</v>
      </c>
      <c r="AH10" s="74" t="e">
        <f>SUMIF('BP-SIGMA'!$B:$B,'CI-SIGMA'!$B10,'BP-SIGMA'!#REF!)</f>
        <v>#REF!</v>
      </c>
      <c r="AI10" s="74">
        <f>SUMIF('BP-SIGMA'!$B:$B,'CI-SIGMA'!$B10,'BP-SIGMA'!CM:CM)</f>
        <v>0</v>
      </c>
      <c r="AJ10" s="74" t="e">
        <f>SUMIF('BP-SIGMA'!$B:$B,'CI-SIGMA'!$B10,'BP-SIGMA'!#REF!)</f>
        <v>#REF!</v>
      </c>
      <c r="AK10" s="74">
        <f>SUMIF('BP-SIGMA'!$B:$B,'CI-SIGMA'!$B10,'BP-SIGMA'!CO:CO)</f>
        <v>0</v>
      </c>
      <c r="AL10" s="74" t="e">
        <f>SUMIF('BP-SIGMA'!$B:$B,'CI-SIGMA'!$B10,'BP-SIGMA'!#REF!)</f>
        <v>#REF!</v>
      </c>
    </row>
    <row r="11" spans="1:38" ht="30" customHeight="1">
      <c r="A11" s="80">
        <v>4</v>
      </c>
      <c r="B11" s="81" t="s">
        <v>55</v>
      </c>
      <c r="C11" s="84">
        <f>SUMIF('BP-SIGMA'!$B:$B,'CI-SIGMA'!$B11,'BP-SIGMA'!AW:AW)</f>
        <v>0</v>
      </c>
      <c r="D11" s="84">
        <f>SUMIF('BP-SIGMA'!$B:$B,'CI-SIGMA'!$B11,'BP-SIGMA'!AY:AY)</f>
        <v>0</v>
      </c>
      <c r="E11" s="84">
        <f>SUMIF('BP-SIGMA'!$B:$B,'CI-SIGMA'!$B11,'BP-SIGMA'!BA:BA)</f>
        <v>0</v>
      </c>
      <c r="F11" s="84">
        <f>SUMIF('BP-SIGMA'!$B:$B,'CI-SIGMA'!$B11,'BP-SIGMA'!BC:BC)</f>
        <v>0</v>
      </c>
      <c r="G11" s="84">
        <f>SUMIF('BP-SIGMA'!$B:$B,'CI-SIGMA'!$B11,'BP-SIGMA'!BE:BE)</f>
        <v>0</v>
      </c>
      <c r="H11" s="84">
        <f>SUMIF('BP-SIGMA'!$B:$B,'CI-SIGMA'!$B11,'BP-SIGMA'!BG:BG)</f>
        <v>0</v>
      </c>
      <c r="I11" s="84">
        <f>SUMIF('BP-SIGMA'!$B:$B,'CI-SIGMA'!$B11,'BP-SIGMA'!BI:BI)</f>
        <v>0</v>
      </c>
      <c r="J11" s="84">
        <f>SUMIF('BP-SIGMA'!$B:$B,'CI-SIGMA'!$B11,'BP-SIGMA'!BK:BK)</f>
        <v>0</v>
      </c>
      <c r="K11" s="84">
        <f>SUMIF('BP-SIGMA'!$B:$B,'CI-SIGMA'!$B11,'BP-SIGMA'!BM:BM)</f>
        <v>0</v>
      </c>
      <c r="L11" s="84">
        <f>SUMIF('BP-SIGMA'!$B:$B,'CI-SIGMA'!$B11,'BP-SIGMA'!BO:BO)</f>
        <v>0</v>
      </c>
      <c r="M11" s="74">
        <f>SUMIF('BP-SIGMA'!$B:$B,'CI-SIGMA'!$B11,'BP-SIGMA'!BQ:BQ)</f>
        <v>0</v>
      </c>
      <c r="N11" s="74" t="e">
        <f>SUMIF('BP-SIGMA'!$B:$B,'CI-SIGMA'!$B11,'BP-SIGMA'!#REF!)</f>
        <v>#REF!</v>
      </c>
      <c r="O11" s="74">
        <f>SUMIF('BP-SIGMA'!$B:$B,'CI-SIGMA'!$B11,'BP-SIGMA'!BS:BS)</f>
        <v>0</v>
      </c>
      <c r="P11" s="74" t="e">
        <f>SUMIF('BP-SIGMA'!$B:$B,'CI-SIGMA'!$B11,'BP-SIGMA'!#REF!)</f>
        <v>#REF!</v>
      </c>
      <c r="Q11" s="74">
        <f>SUMIF('BP-SIGMA'!$B:$B,'CI-SIGMA'!$B11,'BP-SIGMA'!BU:BU)</f>
        <v>0</v>
      </c>
      <c r="R11" s="74" t="e">
        <f>SUMIF('BP-SIGMA'!$B:$B,'CI-SIGMA'!$B11,'BP-SIGMA'!#REF!)</f>
        <v>#REF!</v>
      </c>
      <c r="S11" s="74">
        <f>SUMIF('BP-SIGMA'!$B:$B,'CI-SIGMA'!$B11,'BP-SIGMA'!BW:BW)</f>
        <v>0</v>
      </c>
      <c r="T11" s="74" t="e">
        <f>SUMIF('BP-SIGMA'!$B:$B,'CI-SIGMA'!$B11,'BP-SIGMA'!#REF!)</f>
        <v>#REF!</v>
      </c>
      <c r="U11" s="74">
        <f>SUMIF('BP-SIGMA'!$B:$B,'CI-SIGMA'!$B11,'BP-SIGMA'!BY:BY)</f>
        <v>0</v>
      </c>
      <c r="V11" s="74" t="e">
        <f>SUMIF('BP-SIGMA'!$B:$B,'CI-SIGMA'!$B11,'BP-SIGMA'!#REF!)</f>
        <v>#REF!</v>
      </c>
      <c r="W11" s="74">
        <f>SUMIF('BP-SIGMA'!$B:$B,'CI-SIGMA'!$B11,'BP-SIGMA'!CA:CA)</f>
        <v>0</v>
      </c>
      <c r="X11" s="74" t="e">
        <f>SUMIF('BP-SIGMA'!$B:$B,'CI-SIGMA'!$B11,'BP-SIGMA'!#REF!)</f>
        <v>#REF!</v>
      </c>
      <c r="Y11" s="74">
        <f>SUMIF('BP-SIGMA'!$B:$B,'CI-SIGMA'!$B11,'BP-SIGMA'!CC:CC)</f>
        <v>0</v>
      </c>
      <c r="Z11" s="74" t="e">
        <f>SUMIF('BP-SIGMA'!$B:$B,'CI-SIGMA'!$B11,'BP-SIGMA'!#REF!)</f>
        <v>#REF!</v>
      </c>
      <c r="AA11" s="74">
        <f>SUMIF('BP-SIGMA'!$B:$B,'CI-SIGMA'!$B11,'BP-SIGMA'!CE:CE)</f>
        <v>0</v>
      </c>
      <c r="AB11" s="74" t="e">
        <f>SUMIF('BP-SIGMA'!$B:$B,'CI-SIGMA'!$B11,'BP-SIGMA'!#REF!)</f>
        <v>#REF!</v>
      </c>
      <c r="AC11" s="74">
        <f>SUMIF('BP-SIGMA'!$B:$B,'CI-SIGMA'!$B11,'BP-SIGMA'!CG:CG)</f>
        <v>0</v>
      </c>
      <c r="AD11" s="74" t="e">
        <f>SUMIF('BP-SIGMA'!$B:$B,'CI-SIGMA'!$B11,'BP-SIGMA'!#REF!)</f>
        <v>#REF!</v>
      </c>
      <c r="AE11" s="74">
        <f>SUMIF('BP-SIGMA'!$B:$B,'CI-SIGMA'!$B11,'BP-SIGMA'!CI:CI)</f>
        <v>0</v>
      </c>
      <c r="AF11" s="74" t="e">
        <f>SUMIF('BP-SIGMA'!$B:$B,'CI-SIGMA'!$B11,'BP-SIGMA'!#REF!)</f>
        <v>#REF!</v>
      </c>
      <c r="AG11" s="74">
        <f>SUMIF('BP-SIGMA'!$B:$B,'CI-SIGMA'!$B11,'BP-SIGMA'!CK:CK)</f>
        <v>0</v>
      </c>
      <c r="AH11" s="74" t="e">
        <f>SUMIF('BP-SIGMA'!$B:$B,'CI-SIGMA'!$B11,'BP-SIGMA'!#REF!)</f>
        <v>#REF!</v>
      </c>
      <c r="AI11" s="74">
        <f>SUMIF('BP-SIGMA'!$B:$B,'CI-SIGMA'!$B11,'BP-SIGMA'!CM:CM)</f>
        <v>0</v>
      </c>
      <c r="AJ11" s="74" t="e">
        <f>SUMIF('BP-SIGMA'!$B:$B,'CI-SIGMA'!$B11,'BP-SIGMA'!#REF!)</f>
        <v>#REF!</v>
      </c>
      <c r="AK11" s="74">
        <f>SUMIF('BP-SIGMA'!$B:$B,'CI-SIGMA'!$B11,'BP-SIGMA'!CO:CO)</f>
        <v>0</v>
      </c>
      <c r="AL11" s="74" t="e">
        <f>SUMIF('BP-SIGMA'!$B:$B,'CI-SIGMA'!$B11,'BP-SIGMA'!#REF!)</f>
        <v>#REF!</v>
      </c>
    </row>
    <row r="12" spans="1:38" ht="30" customHeight="1">
      <c r="A12" s="85"/>
      <c r="B12" s="86" t="s">
        <v>91</v>
      </c>
      <c r="C12" s="87">
        <f t="shared" ref="C12:T12" si="0">SUM(C7:C11)</f>
        <v>5434860.5185692571</v>
      </c>
      <c r="D12" s="87">
        <f t="shared" si="0"/>
        <v>5259542.4373250874</v>
      </c>
      <c r="E12" s="87">
        <f t="shared" si="0"/>
        <v>5180233.0709703537</v>
      </c>
      <c r="F12" s="87">
        <f t="shared" si="0"/>
        <v>4016637.4675623113</v>
      </c>
      <c r="G12" s="87">
        <f t="shared" si="0"/>
        <v>2442969.8400952932</v>
      </c>
      <c r="H12" s="87">
        <f t="shared" si="0"/>
        <v>2524402.1680984697</v>
      </c>
      <c r="I12" s="87">
        <f t="shared" si="0"/>
        <v>2442969.8400952932</v>
      </c>
      <c r="J12" s="87">
        <f t="shared" si="0"/>
        <v>2524402.1680984697</v>
      </c>
      <c r="K12" s="87">
        <f t="shared" si="0"/>
        <v>4403720.6889659166</v>
      </c>
      <c r="L12" s="87">
        <f t="shared" si="0"/>
        <v>3977554.1706788922</v>
      </c>
      <c r="M12" s="77">
        <f t="shared" si="0"/>
        <v>4403720.6889659166</v>
      </c>
      <c r="N12" s="77" t="e">
        <f t="shared" si="0"/>
        <v>#REF!</v>
      </c>
      <c r="O12" s="77">
        <f t="shared" si="0"/>
        <v>4261665.1828702418</v>
      </c>
      <c r="P12" s="77" t="e">
        <f t="shared" si="0"/>
        <v>#REF!</v>
      </c>
      <c r="Q12" s="77">
        <f t="shared" si="0"/>
        <v>3255564.4646422043</v>
      </c>
      <c r="R12" s="77" t="e">
        <f t="shared" si="0"/>
        <v>#REF!</v>
      </c>
      <c r="S12" s="77">
        <f t="shared" si="0"/>
        <v>3150546.2561053592</v>
      </c>
      <c r="T12" s="77" t="e">
        <f t="shared" si="0"/>
        <v>#REF!</v>
      </c>
      <c r="U12" s="77">
        <f t="shared" ref="U12:AL12" si="1">SUM(U7:U11)</f>
        <v>3255564.4646422043</v>
      </c>
      <c r="V12" s="77" t="e">
        <f t="shared" si="1"/>
        <v>#REF!</v>
      </c>
      <c r="W12" s="77">
        <f t="shared" si="1"/>
        <v>3255564.4646422043</v>
      </c>
      <c r="X12" s="77" t="e">
        <f t="shared" si="1"/>
        <v>#REF!</v>
      </c>
      <c r="Y12" s="77">
        <f t="shared" si="1"/>
        <v>3150546.2561053592</v>
      </c>
      <c r="Z12" s="77" t="e">
        <f t="shared" si="1"/>
        <v>#REF!</v>
      </c>
      <c r="AA12" s="77">
        <f t="shared" si="1"/>
        <v>3255564.4646422043</v>
      </c>
      <c r="AB12" s="77" t="e">
        <f t="shared" si="1"/>
        <v>#REF!</v>
      </c>
      <c r="AC12" s="77">
        <f t="shared" si="1"/>
        <v>3150546.2561053592</v>
      </c>
      <c r="AD12" s="77" t="e">
        <f t="shared" si="1"/>
        <v>#REF!</v>
      </c>
      <c r="AE12" s="77">
        <f t="shared" si="1"/>
        <v>3255564.4646422043</v>
      </c>
      <c r="AF12" s="77" t="e">
        <f t="shared" si="1"/>
        <v>#REF!</v>
      </c>
      <c r="AG12" s="77">
        <f t="shared" si="1"/>
        <v>3255564.4646422043</v>
      </c>
      <c r="AH12" s="77" t="e">
        <f t="shared" si="1"/>
        <v>#REF!</v>
      </c>
      <c r="AI12" s="77">
        <f t="shared" si="1"/>
        <v>2940509.8390316684</v>
      </c>
      <c r="AJ12" s="77" t="e">
        <f t="shared" si="1"/>
        <v>#REF!</v>
      </c>
      <c r="AK12" s="77">
        <f t="shared" si="1"/>
        <v>0</v>
      </c>
      <c r="AL12" s="77" t="e">
        <f t="shared" si="1"/>
        <v>#REF!</v>
      </c>
    </row>
    <row r="13" spans="1:38" ht="30" customHeight="1">
      <c r="A13" s="88"/>
      <c r="B13" s="89" t="s">
        <v>11</v>
      </c>
      <c r="C13" s="90">
        <f>+C12</f>
        <v>5434860.5185692571</v>
      </c>
      <c r="D13" s="90">
        <f t="shared" ref="D13:L13" si="2">+D12+C13</f>
        <v>10694402.955894344</v>
      </c>
      <c r="E13" s="90">
        <f t="shared" si="2"/>
        <v>15874636.026864696</v>
      </c>
      <c r="F13" s="90">
        <f t="shared" si="2"/>
        <v>19891273.494427007</v>
      </c>
      <c r="G13" s="90">
        <f t="shared" si="2"/>
        <v>22334243.334522299</v>
      </c>
      <c r="H13" s="90">
        <f t="shared" si="2"/>
        <v>24858645.502620768</v>
      </c>
      <c r="I13" s="90">
        <f t="shared" si="2"/>
        <v>27301615.342716061</v>
      </c>
      <c r="J13" s="90">
        <f t="shared" si="2"/>
        <v>29826017.510814529</v>
      </c>
      <c r="K13" s="90">
        <f t="shared" si="2"/>
        <v>34229738.199780449</v>
      </c>
      <c r="L13" s="90">
        <f t="shared" si="2"/>
        <v>38207292.370459341</v>
      </c>
      <c r="M13" s="160" t="e">
        <f>+#REF!+L13</f>
        <v>#REF!</v>
      </c>
      <c r="N13" s="161"/>
      <c r="O13" s="160" t="e">
        <f>+#REF!+M13</f>
        <v>#REF!</v>
      </c>
      <c r="P13" s="161"/>
      <c r="Q13" s="160" t="e">
        <f>+#REF!+O13</f>
        <v>#REF!</v>
      </c>
      <c r="R13" s="161"/>
      <c r="S13" s="160" t="e">
        <f>+#REF!+Q13</f>
        <v>#REF!</v>
      </c>
      <c r="T13" s="161"/>
      <c r="U13" s="160" t="e">
        <f>+#REF!+S13</f>
        <v>#REF!</v>
      </c>
      <c r="V13" s="161"/>
      <c r="W13" s="160" t="e">
        <f>+#REF!+U13</f>
        <v>#REF!</v>
      </c>
      <c r="X13" s="161"/>
      <c r="Y13" s="160" t="e">
        <f>+#REF!+W13</f>
        <v>#REF!</v>
      </c>
      <c r="Z13" s="161"/>
      <c r="AA13" s="160" t="e">
        <f>+#REF!+Y13</f>
        <v>#REF!</v>
      </c>
      <c r="AB13" s="161"/>
      <c r="AC13" s="160" t="e">
        <f>+#REF!+AA13</f>
        <v>#REF!</v>
      </c>
      <c r="AD13" s="161"/>
      <c r="AE13" s="160" t="e">
        <f>+#REF!+AC13</f>
        <v>#REF!</v>
      </c>
      <c r="AF13" s="161"/>
      <c r="AG13" s="160" t="e">
        <f>+#REF!+AE13</f>
        <v>#REF!</v>
      </c>
      <c r="AH13" s="161"/>
      <c r="AI13" s="160" t="e">
        <f>+#REF!+AG13</f>
        <v>#REF!</v>
      </c>
      <c r="AJ13" s="161"/>
      <c r="AK13" s="160" t="e">
        <f>+#REF!+AI13</f>
        <v>#REF!</v>
      </c>
      <c r="AL13" s="161"/>
    </row>
    <row r="16" spans="1:38" ht="32.25" customHeight="1">
      <c r="A16" s="91"/>
      <c r="B16" s="92" t="s">
        <v>88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</row>
    <row r="17" spans="1:38" ht="30" customHeight="1">
      <c r="A17" s="82">
        <v>0</v>
      </c>
      <c r="B17" s="73" t="s">
        <v>59</v>
      </c>
      <c r="C17" s="84">
        <f>SUMIF('BP-SIGMA'!$B:$B,'CI-SIGMA'!$B17,'BP-SIGMA'!AW:AW)</f>
        <v>1441816.2000000002</v>
      </c>
      <c r="D17" s="84">
        <f>SUMIF('BP-SIGMA'!$B:$B,'CI-SIGMA'!$B17,'BP-SIGMA'!AY:AY)</f>
        <v>1395306</v>
      </c>
      <c r="E17" s="84">
        <f>SUMIF('BP-SIGMA'!$B:$B,'CI-SIGMA'!$B17,'BP-SIGMA'!BA:BA)</f>
        <v>1068012</v>
      </c>
      <c r="F17" s="84">
        <f>SUMIF('BP-SIGMA'!$B:$B,'CI-SIGMA'!$B17,'BP-SIGMA'!BC:BC)</f>
        <v>0</v>
      </c>
      <c r="G17" s="84">
        <f>SUMIF('BP-SIGMA'!$B:$B,'CI-SIGMA'!$B17,'BP-SIGMA'!BE:BE)</f>
        <v>0</v>
      </c>
      <c r="H17" s="84">
        <f>SUMIF('BP-SIGMA'!$B:$B,'CI-SIGMA'!$B17,'BP-SIGMA'!BG:BG)</f>
        <v>0</v>
      </c>
      <c r="I17" s="84">
        <f>SUMIF('BP-SIGMA'!$B:$B,'CI-SIGMA'!$B17,'BP-SIGMA'!BI:BI)</f>
        <v>0</v>
      </c>
      <c r="J17" s="84">
        <f>SUMIF('BP-SIGMA'!$B:$B,'CI-SIGMA'!$B17,'BP-SIGMA'!BK:BK)</f>
        <v>0</v>
      </c>
      <c r="K17" s="84">
        <f>SUMIF('BP-SIGMA'!$B:$B,'CI-SIGMA'!$B17,'BP-SIGMA'!BM:BM)</f>
        <v>0</v>
      </c>
      <c r="L17" s="84">
        <f>SUMIF('BP-SIGMA'!$B:$B,'CI-SIGMA'!$B17,'BP-SIGMA'!BO:BO)</f>
        <v>0</v>
      </c>
      <c r="M17" s="74">
        <f>SUMIF('BP-SIGMA'!$B:$B,'CI-SIGMA'!$B17,'BP-SIGMA'!BQ:BQ)</f>
        <v>0</v>
      </c>
      <c r="N17" s="74" t="e">
        <f>SUMIF('BP-SIGMA'!$B:$B,'CI-SIGMA'!$B17,'BP-SIGMA'!#REF!)</f>
        <v>#REF!</v>
      </c>
      <c r="O17" s="74">
        <f>SUMIF('BP-SIGMA'!$B:$B,'CI-SIGMA'!$B17,'BP-SIGMA'!BS:BS)</f>
        <v>0</v>
      </c>
      <c r="P17" s="74" t="e">
        <f>SUMIF('BP-SIGMA'!$B:$B,'CI-SIGMA'!$B17,'BP-SIGMA'!#REF!)</f>
        <v>#REF!</v>
      </c>
      <c r="Q17" s="74">
        <f>SUMIF('BP-SIGMA'!$B:$B,'CI-SIGMA'!$B17,'BP-SIGMA'!BU:BU)</f>
        <v>0</v>
      </c>
      <c r="R17" s="74" t="e">
        <f>SUMIF('BP-SIGMA'!$B:$B,'CI-SIGMA'!$B17,'BP-SIGMA'!#REF!)</f>
        <v>#REF!</v>
      </c>
      <c r="S17" s="74">
        <f>SUMIF('BP-SIGMA'!$B:$B,'CI-SIGMA'!$B17,'BP-SIGMA'!BW:BW)</f>
        <v>0</v>
      </c>
      <c r="T17" s="74" t="e">
        <f>SUMIF('BP-SIGMA'!$B:$B,'CI-SIGMA'!$B17,'BP-SIGMA'!#REF!)</f>
        <v>#REF!</v>
      </c>
      <c r="U17" s="74">
        <f>SUMIF('BP-SIGMA'!$B:$B,'CI-SIGMA'!$B17,'BP-SIGMA'!BY:BY)</f>
        <v>0</v>
      </c>
      <c r="V17" s="74" t="e">
        <f>SUMIF('BP-SIGMA'!$B:$B,'CI-SIGMA'!$B17,'BP-SIGMA'!#REF!)</f>
        <v>#REF!</v>
      </c>
      <c r="W17" s="74">
        <f>SUMIF('BP-SIGMA'!$B:$B,'CI-SIGMA'!$B17,'BP-SIGMA'!CA:CA)</f>
        <v>0</v>
      </c>
      <c r="X17" s="74" t="e">
        <f>SUMIF('BP-SIGMA'!$B:$B,'CI-SIGMA'!$B17,'BP-SIGMA'!#REF!)</f>
        <v>#REF!</v>
      </c>
      <c r="Y17" s="74">
        <f>SUMIF('BP-SIGMA'!$B:$B,'CI-SIGMA'!$B17,'BP-SIGMA'!CC:CC)</f>
        <v>0</v>
      </c>
      <c r="Z17" s="74" t="e">
        <f>SUMIF('BP-SIGMA'!$B:$B,'CI-SIGMA'!$B17,'BP-SIGMA'!#REF!)</f>
        <v>#REF!</v>
      </c>
      <c r="AA17" s="74">
        <f>SUMIF('BP-SIGMA'!$B:$B,'CI-SIGMA'!$B17,'BP-SIGMA'!CE:CE)</f>
        <v>0</v>
      </c>
      <c r="AB17" s="74" t="e">
        <f>SUMIF('BP-SIGMA'!$B:$B,'CI-SIGMA'!$B17,'BP-SIGMA'!#REF!)</f>
        <v>#REF!</v>
      </c>
      <c r="AC17" s="74">
        <f>SUMIF('BP-SIGMA'!$B:$B,'CI-SIGMA'!$B17,'BP-SIGMA'!CG:CG)</f>
        <v>0</v>
      </c>
      <c r="AD17" s="74" t="e">
        <f>SUMIF('BP-SIGMA'!$B:$B,'CI-SIGMA'!$B17,'BP-SIGMA'!#REF!)</f>
        <v>#REF!</v>
      </c>
      <c r="AE17" s="74">
        <f>SUMIF('BP-SIGMA'!$B:$B,'CI-SIGMA'!$B17,'BP-SIGMA'!CI:CI)</f>
        <v>0</v>
      </c>
      <c r="AF17" s="74" t="e">
        <f>SUMIF('BP-SIGMA'!$B:$B,'CI-SIGMA'!$B17,'BP-SIGMA'!#REF!)</f>
        <v>#REF!</v>
      </c>
      <c r="AG17" s="74">
        <f>SUMIF('BP-SIGMA'!$B:$B,'CI-SIGMA'!$B17,'BP-SIGMA'!CK:CK)</f>
        <v>0</v>
      </c>
      <c r="AH17" s="74" t="e">
        <f>SUMIF('BP-SIGMA'!$B:$B,'CI-SIGMA'!$B17,'BP-SIGMA'!#REF!)</f>
        <v>#REF!</v>
      </c>
      <c r="AI17" s="74">
        <f>SUMIF('BP-SIGMA'!$B:$B,'CI-SIGMA'!$B17,'BP-SIGMA'!CM:CM)</f>
        <v>0</v>
      </c>
      <c r="AJ17" s="74" t="e">
        <f>SUMIF('BP-SIGMA'!$B:$B,'CI-SIGMA'!$B17,'BP-SIGMA'!#REF!)</f>
        <v>#REF!</v>
      </c>
      <c r="AK17" s="74">
        <f>SUMIF('BP-SIGMA'!$B:$B,'CI-SIGMA'!$B17,'BP-SIGMA'!CO:CO)</f>
        <v>0</v>
      </c>
      <c r="AL17" s="74" t="e">
        <f>SUMIF('BP-SIGMA'!$B:$B,'CI-SIGMA'!$B17,'BP-SIGMA'!#REF!)</f>
        <v>#REF!</v>
      </c>
    </row>
    <row r="18" spans="1:38" ht="30" customHeight="1">
      <c r="A18" s="82">
        <v>0</v>
      </c>
      <c r="B18" s="73" t="s">
        <v>60</v>
      </c>
      <c r="C18" s="84">
        <f>SUMIF('BP-SIGMA'!$B:$B,'CI-SIGMA'!$B18,'BP-SIGMA'!AW:AW)</f>
        <v>1068012</v>
      </c>
      <c r="D18" s="84">
        <f>SUMIF('BP-SIGMA'!$B:$B,'CI-SIGMA'!$B18,'BP-SIGMA'!AY:AY)</f>
        <v>1033560</v>
      </c>
      <c r="E18" s="84">
        <f>SUMIF('BP-SIGMA'!$B:$B,'CI-SIGMA'!$B18,'BP-SIGMA'!BA:BA)</f>
        <v>654588</v>
      </c>
      <c r="F18" s="84">
        <f>SUMIF('BP-SIGMA'!$B:$B,'CI-SIGMA'!$B18,'BP-SIGMA'!BC:BC)</f>
        <v>746301.54581041273</v>
      </c>
      <c r="G18" s="84">
        <f>SUMIF('BP-SIGMA'!$B:$B,'CI-SIGMA'!$B18,'BP-SIGMA'!BE:BE)</f>
        <v>722227.3023971736</v>
      </c>
      <c r="H18" s="84">
        <f>SUMIF('BP-SIGMA'!$B:$B,'CI-SIGMA'!$B18,'BP-SIGMA'!BG:BG)</f>
        <v>746301.54581041273</v>
      </c>
      <c r="I18" s="84">
        <f>SUMIF('BP-SIGMA'!$B:$B,'CI-SIGMA'!$B18,'BP-SIGMA'!BI:BI)</f>
        <v>722227.3023971736</v>
      </c>
      <c r="J18" s="84">
        <f>SUMIF('BP-SIGMA'!$B:$B,'CI-SIGMA'!$B18,'BP-SIGMA'!BK:BK)</f>
        <v>746301.54581041273</v>
      </c>
      <c r="K18" s="84">
        <f>SUMIF('BP-SIGMA'!$B:$B,'CI-SIGMA'!$B18,'BP-SIGMA'!BM:BM)</f>
        <v>746301.54581041273</v>
      </c>
      <c r="L18" s="84">
        <f>SUMIF('BP-SIGMA'!$B:$B,'CI-SIGMA'!$B18,'BP-SIGMA'!BO:BO)</f>
        <v>674078.81557069533</v>
      </c>
      <c r="M18" s="74">
        <f>SUMIF('BP-SIGMA'!$B:$B,'CI-SIGMA'!$B18,'BP-SIGMA'!BQ:BQ)</f>
        <v>746301.54581041273</v>
      </c>
      <c r="N18" s="74" t="e">
        <f>SUMIF('BP-SIGMA'!$B:$B,'CI-SIGMA'!$B18,'BP-SIGMA'!#REF!)</f>
        <v>#REF!</v>
      </c>
      <c r="O18" s="74">
        <f>SUMIF('BP-SIGMA'!$B:$B,'CI-SIGMA'!$B18,'BP-SIGMA'!BS:BS)</f>
        <v>722227.3023971736</v>
      </c>
      <c r="P18" s="74" t="e">
        <f>SUMIF('BP-SIGMA'!$B:$B,'CI-SIGMA'!$B18,'BP-SIGMA'!#REF!)</f>
        <v>#REF!</v>
      </c>
      <c r="Q18" s="74">
        <f>SUMIF('BP-SIGMA'!$B:$B,'CI-SIGMA'!$B18,'BP-SIGMA'!BU:BU)</f>
        <v>0</v>
      </c>
      <c r="R18" s="74" t="e">
        <f>SUMIF('BP-SIGMA'!$B:$B,'CI-SIGMA'!$B18,'BP-SIGMA'!#REF!)</f>
        <v>#REF!</v>
      </c>
      <c r="S18" s="74">
        <f>SUMIF('BP-SIGMA'!$B:$B,'CI-SIGMA'!$B18,'BP-SIGMA'!BW:BW)</f>
        <v>0</v>
      </c>
      <c r="T18" s="74" t="e">
        <f>SUMIF('BP-SIGMA'!$B:$B,'CI-SIGMA'!$B18,'BP-SIGMA'!#REF!)</f>
        <v>#REF!</v>
      </c>
      <c r="U18" s="74">
        <f>SUMIF('BP-SIGMA'!$B:$B,'CI-SIGMA'!$B18,'BP-SIGMA'!BY:BY)</f>
        <v>0</v>
      </c>
      <c r="V18" s="74" t="e">
        <f>SUMIF('BP-SIGMA'!$B:$B,'CI-SIGMA'!$B18,'BP-SIGMA'!#REF!)</f>
        <v>#REF!</v>
      </c>
      <c r="W18" s="74">
        <f>SUMIF('BP-SIGMA'!$B:$B,'CI-SIGMA'!$B18,'BP-SIGMA'!CA:CA)</f>
        <v>0</v>
      </c>
      <c r="X18" s="74" t="e">
        <f>SUMIF('BP-SIGMA'!$B:$B,'CI-SIGMA'!$B18,'BP-SIGMA'!#REF!)</f>
        <v>#REF!</v>
      </c>
      <c r="Y18" s="74">
        <f>SUMIF('BP-SIGMA'!$B:$B,'CI-SIGMA'!$B18,'BP-SIGMA'!CC:CC)</f>
        <v>0</v>
      </c>
      <c r="Z18" s="74" t="e">
        <f>SUMIF('BP-SIGMA'!$B:$B,'CI-SIGMA'!$B18,'BP-SIGMA'!#REF!)</f>
        <v>#REF!</v>
      </c>
      <c r="AA18" s="74">
        <f>SUMIF('BP-SIGMA'!$B:$B,'CI-SIGMA'!$B18,'BP-SIGMA'!CE:CE)</f>
        <v>0</v>
      </c>
      <c r="AB18" s="74" t="e">
        <f>SUMIF('BP-SIGMA'!$B:$B,'CI-SIGMA'!$B18,'BP-SIGMA'!#REF!)</f>
        <v>#REF!</v>
      </c>
      <c r="AC18" s="74">
        <f>SUMIF('BP-SIGMA'!$B:$B,'CI-SIGMA'!$B18,'BP-SIGMA'!CG:CG)</f>
        <v>0</v>
      </c>
      <c r="AD18" s="74" t="e">
        <f>SUMIF('BP-SIGMA'!$B:$B,'CI-SIGMA'!$B18,'BP-SIGMA'!#REF!)</f>
        <v>#REF!</v>
      </c>
      <c r="AE18" s="74">
        <f>SUMIF('BP-SIGMA'!$B:$B,'CI-SIGMA'!$B18,'BP-SIGMA'!CI:CI)</f>
        <v>0</v>
      </c>
      <c r="AF18" s="74" t="e">
        <f>SUMIF('BP-SIGMA'!$B:$B,'CI-SIGMA'!$B18,'BP-SIGMA'!#REF!)</f>
        <v>#REF!</v>
      </c>
      <c r="AG18" s="74">
        <f>SUMIF('BP-SIGMA'!$B:$B,'CI-SIGMA'!$B18,'BP-SIGMA'!CK:CK)</f>
        <v>0</v>
      </c>
      <c r="AH18" s="74" t="e">
        <f>SUMIF('BP-SIGMA'!$B:$B,'CI-SIGMA'!$B18,'BP-SIGMA'!#REF!)</f>
        <v>#REF!</v>
      </c>
      <c r="AI18" s="74">
        <f>SUMIF('BP-SIGMA'!$B:$B,'CI-SIGMA'!$B18,'BP-SIGMA'!CM:CM)</f>
        <v>0</v>
      </c>
      <c r="AJ18" s="74" t="e">
        <f>SUMIF('BP-SIGMA'!$B:$B,'CI-SIGMA'!$B18,'BP-SIGMA'!#REF!)</f>
        <v>#REF!</v>
      </c>
      <c r="AK18" s="74">
        <f>SUMIF('BP-SIGMA'!$B:$B,'CI-SIGMA'!$B18,'BP-SIGMA'!CO:CO)</f>
        <v>0</v>
      </c>
      <c r="AL18" s="74" t="e">
        <f>SUMIF('BP-SIGMA'!$B:$B,'CI-SIGMA'!$B18,'BP-SIGMA'!#REF!)</f>
        <v>#REF!</v>
      </c>
    </row>
    <row r="19" spans="1:38" ht="30" customHeight="1">
      <c r="A19" s="82">
        <v>0</v>
      </c>
      <c r="B19" s="73" t="s">
        <v>61</v>
      </c>
      <c r="C19" s="84">
        <f>SUMIF('BP-SIGMA'!$B:$B,'CI-SIGMA'!$B19,'BP-SIGMA'!AW:AW)</f>
        <v>534006</v>
      </c>
      <c r="D19" s="84">
        <f>SUMIF('BP-SIGMA'!$B:$B,'CI-SIGMA'!$B19,'BP-SIGMA'!AY:AY)</f>
        <v>516780</v>
      </c>
      <c r="E19" s="84">
        <f>SUMIF('BP-SIGMA'!$B:$B,'CI-SIGMA'!$B19,'BP-SIGMA'!BA:BA)</f>
        <v>534006</v>
      </c>
      <c r="F19" s="84">
        <f>SUMIF('BP-SIGMA'!$B:$B,'CI-SIGMA'!$B19,'BP-SIGMA'!BC:BC)</f>
        <v>747608.4</v>
      </c>
      <c r="G19" s="84">
        <f>SUMIF('BP-SIGMA'!$B:$B,'CI-SIGMA'!$B19,'BP-SIGMA'!BE:BE)</f>
        <v>723492</v>
      </c>
      <c r="H19" s="84">
        <f>SUMIF('BP-SIGMA'!$B:$B,'CI-SIGMA'!$B19,'BP-SIGMA'!BG:BG)</f>
        <v>747608.4</v>
      </c>
      <c r="I19" s="84">
        <f>SUMIF('BP-SIGMA'!$B:$B,'CI-SIGMA'!$B19,'BP-SIGMA'!BI:BI)</f>
        <v>723492</v>
      </c>
      <c r="J19" s="84">
        <f>SUMIF('BP-SIGMA'!$B:$B,'CI-SIGMA'!$B19,'BP-SIGMA'!BK:BK)</f>
        <v>747608.4</v>
      </c>
      <c r="K19" s="84">
        <f>SUMIF('BP-SIGMA'!$B:$B,'CI-SIGMA'!$B19,'BP-SIGMA'!BM:BM)</f>
        <v>1969165.43856384</v>
      </c>
      <c r="L19" s="84">
        <f>SUMIF('BP-SIGMA'!$B:$B,'CI-SIGMA'!$B19,'BP-SIGMA'!BO:BO)</f>
        <v>1778601.0412834683</v>
      </c>
      <c r="M19" s="74">
        <f>SUMIF('BP-SIGMA'!$B:$B,'CI-SIGMA'!$B19,'BP-SIGMA'!BQ:BQ)</f>
        <v>1969165.43856384</v>
      </c>
      <c r="N19" s="74" t="e">
        <f>SUMIF('BP-SIGMA'!$B:$B,'CI-SIGMA'!$B19,'BP-SIGMA'!#REF!)</f>
        <v>#REF!</v>
      </c>
      <c r="O19" s="74">
        <f>SUMIF('BP-SIGMA'!$B:$B,'CI-SIGMA'!$B19,'BP-SIGMA'!BS:BS)</f>
        <v>1905643.9728037161</v>
      </c>
      <c r="P19" s="74" t="e">
        <f>SUMIF('BP-SIGMA'!$B:$B,'CI-SIGMA'!$B19,'BP-SIGMA'!#REF!)</f>
        <v>#REF!</v>
      </c>
      <c r="Q19" s="74">
        <f>SUMIF('BP-SIGMA'!$B:$B,'CI-SIGMA'!$B19,'BP-SIGMA'!BU:BU)</f>
        <v>1969165.43856384</v>
      </c>
      <c r="R19" s="74" t="e">
        <f>SUMIF('BP-SIGMA'!$B:$B,'CI-SIGMA'!$B19,'BP-SIGMA'!#REF!)</f>
        <v>#REF!</v>
      </c>
      <c r="S19" s="74">
        <f>SUMIF('BP-SIGMA'!$B:$B,'CI-SIGMA'!$B19,'BP-SIGMA'!BW:BW)</f>
        <v>1905643.9728037161</v>
      </c>
      <c r="T19" s="74" t="e">
        <f>SUMIF('BP-SIGMA'!$B:$B,'CI-SIGMA'!$B19,'BP-SIGMA'!#REF!)</f>
        <v>#REF!</v>
      </c>
      <c r="U19" s="74">
        <f>SUMIF('BP-SIGMA'!$B:$B,'CI-SIGMA'!$B19,'BP-SIGMA'!BY:BY)</f>
        <v>1969165.43856384</v>
      </c>
      <c r="V19" s="74" t="e">
        <f>SUMIF('BP-SIGMA'!$B:$B,'CI-SIGMA'!$B19,'BP-SIGMA'!#REF!)</f>
        <v>#REF!</v>
      </c>
      <c r="W19" s="74">
        <f>SUMIF('BP-SIGMA'!$B:$B,'CI-SIGMA'!$B19,'BP-SIGMA'!CA:CA)</f>
        <v>1969165.43856384</v>
      </c>
      <c r="X19" s="74" t="e">
        <f>SUMIF('BP-SIGMA'!$B:$B,'CI-SIGMA'!$B19,'BP-SIGMA'!#REF!)</f>
        <v>#REF!</v>
      </c>
      <c r="Y19" s="74">
        <f>SUMIF('BP-SIGMA'!$B:$B,'CI-SIGMA'!$B19,'BP-SIGMA'!CC:CC)</f>
        <v>1905643.9728037161</v>
      </c>
      <c r="Z19" s="74" t="e">
        <f>SUMIF('BP-SIGMA'!$B:$B,'CI-SIGMA'!$B19,'BP-SIGMA'!#REF!)</f>
        <v>#REF!</v>
      </c>
      <c r="AA19" s="74">
        <f>SUMIF('BP-SIGMA'!$B:$B,'CI-SIGMA'!$B19,'BP-SIGMA'!CE:CE)</f>
        <v>1969165.43856384</v>
      </c>
      <c r="AB19" s="74" t="e">
        <f>SUMIF('BP-SIGMA'!$B:$B,'CI-SIGMA'!$B19,'BP-SIGMA'!#REF!)</f>
        <v>#REF!</v>
      </c>
      <c r="AC19" s="74">
        <f>SUMIF('BP-SIGMA'!$B:$B,'CI-SIGMA'!$B19,'BP-SIGMA'!CG:CG)</f>
        <v>1905643.9728037161</v>
      </c>
      <c r="AD19" s="74" t="e">
        <f>SUMIF('BP-SIGMA'!$B:$B,'CI-SIGMA'!$B19,'BP-SIGMA'!#REF!)</f>
        <v>#REF!</v>
      </c>
      <c r="AE19" s="74">
        <f>SUMIF('BP-SIGMA'!$B:$B,'CI-SIGMA'!$B19,'BP-SIGMA'!CI:CI)</f>
        <v>1969165.43856384</v>
      </c>
      <c r="AF19" s="74" t="e">
        <f>SUMIF('BP-SIGMA'!$B:$B,'CI-SIGMA'!$B19,'BP-SIGMA'!#REF!)</f>
        <v>#REF!</v>
      </c>
      <c r="AG19" s="74">
        <f>SUMIF('BP-SIGMA'!$B:$B,'CI-SIGMA'!$B19,'BP-SIGMA'!CK:CK)</f>
        <v>1969165.43856384</v>
      </c>
      <c r="AH19" s="74" t="e">
        <f>SUMIF('BP-SIGMA'!$B:$B,'CI-SIGMA'!$B19,'BP-SIGMA'!#REF!)</f>
        <v>#REF!</v>
      </c>
      <c r="AI19" s="74">
        <f>SUMIF('BP-SIGMA'!$B:$B,'CI-SIGMA'!$B19,'BP-SIGMA'!CM:CM)</f>
        <v>1778601.0412834683</v>
      </c>
      <c r="AJ19" s="74" t="e">
        <f>SUMIF('BP-SIGMA'!$B:$B,'CI-SIGMA'!$B19,'BP-SIGMA'!#REF!)</f>
        <v>#REF!</v>
      </c>
      <c r="AK19" s="74">
        <f>SUMIF('BP-SIGMA'!$B:$B,'CI-SIGMA'!$B19,'BP-SIGMA'!CO:CO)</f>
        <v>0</v>
      </c>
      <c r="AL19" s="74" t="e">
        <f>SUMIF('BP-SIGMA'!$B:$B,'CI-SIGMA'!$B19,'BP-SIGMA'!#REF!)</f>
        <v>#REF!</v>
      </c>
    </row>
    <row r="20" spans="1:38" ht="30" customHeight="1">
      <c r="A20" s="82">
        <v>0</v>
      </c>
      <c r="B20" s="73" t="s">
        <v>62</v>
      </c>
      <c r="C20" s="84">
        <f>SUMIF('BP-SIGMA'!$B:$B,'CI-SIGMA'!$B20,'BP-SIGMA'!AW:AW)</f>
        <v>801009</v>
      </c>
      <c r="D20" s="84">
        <f>SUMIF('BP-SIGMA'!$B:$B,'CI-SIGMA'!$B20,'BP-SIGMA'!AY:AY)</f>
        <v>775170</v>
      </c>
      <c r="E20" s="84">
        <f>SUMIF('BP-SIGMA'!$B:$B,'CI-SIGMA'!$B20,'BP-SIGMA'!BA:BA)</f>
        <v>801009</v>
      </c>
      <c r="F20" s="84">
        <f>SUMIF('BP-SIGMA'!$B:$B,'CI-SIGMA'!$B20,'BP-SIGMA'!BC:BC)</f>
        <v>707557.95</v>
      </c>
      <c r="G20" s="84">
        <f>SUMIF('BP-SIGMA'!$B:$B,'CI-SIGMA'!$B20,'BP-SIGMA'!BE:BE)</f>
        <v>0</v>
      </c>
      <c r="H20" s="84">
        <f>SUMIF('BP-SIGMA'!$B:$B,'CI-SIGMA'!$B20,'BP-SIGMA'!BG:BG)</f>
        <v>0</v>
      </c>
      <c r="I20" s="84">
        <f>SUMIF('BP-SIGMA'!$B:$B,'CI-SIGMA'!$B20,'BP-SIGMA'!BI:BI)</f>
        <v>0</v>
      </c>
      <c r="J20" s="84">
        <f>SUMIF('BP-SIGMA'!$B:$B,'CI-SIGMA'!$B20,'BP-SIGMA'!BK:BK)</f>
        <v>0</v>
      </c>
      <c r="K20" s="84">
        <f>SUMIF('BP-SIGMA'!$B:$B,'CI-SIGMA'!$B20,'BP-SIGMA'!BM:BM)</f>
        <v>0</v>
      </c>
      <c r="L20" s="84">
        <f>SUMIF('BP-SIGMA'!$B:$B,'CI-SIGMA'!$B20,'BP-SIGMA'!BO:BO)</f>
        <v>0</v>
      </c>
      <c r="M20" s="74">
        <f>SUMIF('BP-SIGMA'!$B:$B,'CI-SIGMA'!$B20,'BP-SIGMA'!BQ:BQ)</f>
        <v>0</v>
      </c>
      <c r="N20" s="74" t="e">
        <f>SUMIF('BP-SIGMA'!$B:$B,'CI-SIGMA'!$B20,'BP-SIGMA'!#REF!)</f>
        <v>#REF!</v>
      </c>
      <c r="O20" s="74">
        <f>SUMIF('BP-SIGMA'!$B:$B,'CI-SIGMA'!$B20,'BP-SIGMA'!BS:BS)</f>
        <v>0</v>
      </c>
      <c r="P20" s="74" t="e">
        <f>SUMIF('BP-SIGMA'!$B:$B,'CI-SIGMA'!$B20,'BP-SIGMA'!#REF!)</f>
        <v>#REF!</v>
      </c>
      <c r="Q20" s="74">
        <f>SUMIF('BP-SIGMA'!$B:$B,'CI-SIGMA'!$B20,'BP-SIGMA'!BU:BU)</f>
        <v>0</v>
      </c>
      <c r="R20" s="74" t="e">
        <f>SUMIF('BP-SIGMA'!$B:$B,'CI-SIGMA'!$B20,'BP-SIGMA'!#REF!)</f>
        <v>#REF!</v>
      </c>
      <c r="S20" s="74">
        <f>SUMIF('BP-SIGMA'!$B:$B,'CI-SIGMA'!$B20,'BP-SIGMA'!BW:BW)</f>
        <v>0</v>
      </c>
      <c r="T20" s="74" t="e">
        <f>SUMIF('BP-SIGMA'!$B:$B,'CI-SIGMA'!$B20,'BP-SIGMA'!#REF!)</f>
        <v>#REF!</v>
      </c>
      <c r="U20" s="74">
        <f>SUMIF('BP-SIGMA'!$B:$B,'CI-SIGMA'!$B20,'BP-SIGMA'!BY:BY)</f>
        <v>0</v>
      </c>
      <c r="V20" s="74" t="e">
        <f>SUMIF('BP-SIGMA'!$B:$B,'CI-SIGMA'!$B20,'BP-SIGMA'!#REF!)</f>
        <v>#REF!</v>
      </c>
      <c r="W20" s="74">
        <f>SUMIF('BP-SIGMA'!$B:$B,'CI-SIGMA'!$B20,'BP-SIGMA'!CA:CA)</f>
        <v>0</v>
      </c>
      <c r="X20" s="74" t="e">
        <f>SUMIF('BP-SIGMA'!$B:$B,'CI-SIGMA'!$B20,'BP-SIGMA'!#REF!)</f>
        <v>#REF!</v>
      </c>
      <c r="Y20" s="74">
        <f>SUMIF('BP-SIGMA'!$B:$B,'CI-SIGMA'!$B20,'BP-SIGMA'!CC:CC)</f>
        <v>0</v>
      </c>
      <c r="Z20" s="74" t="e">
        <f>SUMIF('BP-SIGMA'!$B:$B,'CI-SIGMA'!$B20,'BP-SIGMA'!#REF!)</f>
        <v>#REF!</v>
      </c>
      <c r="AA20" s="74">
        <f>SUMIF('BP-SIGMA'!$B:$B,'CI-SIGMA'!$B20,'BP-SIGMA'!CE:CE)</f>
        <v>0</v>
      </c>
      <c r="AB20" s="74" t="e">
        <f>SUMIF('BP-SIGMA'!$B:$B,'CI-SIGMA'!$B20,'BP-SIGMA'!#REF!)</f>
        <v>#REF!</v>
      </c>
      <c r="AC20" s="74">
        <f>SUMIF('BP-SIGMA'!$B:$B,'CI-SIGMA'!$B20,'BP-SIGMA'!CG:CG)</f>
        <v>0</v>
      </c>
      <c r="AD20" s="74" t="e">
        <f>SUMIF('BP-SIGMA'!$B:$B,'CI-SIGMA'!$B20,'BP-SIGMA'!#REF!)</f>
        <v>#REF!</v>
      </c>
      <c r="AE20" s="74">
        <f>SUMIF('BP-SIGMA'!$B:$B,'CI-SIGMA'!$B20,'BP-SIGMA'!CI:CI)</f>
        <v>0</v>
      </c>
      <c r="AF20" s="74" t="e">
        <f>SUMIF('BP-SIGMA'!$B:$B,'CI-SIGMA'!$B20,'BP-SIGMA'!#REF!)</f>
        <v>#REF!</v>
      </c>
      <c r="AG20" s="74">
        <f>SUMIF('BP-SIGMA'!$B:$B,'CI-SIGMA'!$B20,'BP-SIGMA'!CK:CK)</f>
        <v>0</v>
      </c>
      <c r="AH20" s="74" t="e">
        <f>SUMIF('BP-SIGMA'!$B:$B,'CI-SIGMA'!$B20,'BP-SIGMA'!#REF!)</f>
        <v>#REF!</v>
      </c>
      <c r="AI20" s="74">
        <f>SUMIF('BP-SIGMA'!$B:$B,'CI-SIGMA'!$B20,'BP-SIGMA'!CM:CM)</f>
        <v>0</v>
      </c>
      <c r="AJ20" s="74" t="e">
        <f>SUMIF('BP-SIGMA'!$B:$B,'CI-SIGMA'!$B20,'BP-SIGMA'!#REF!)</f>
        <v>#REF!</v>
      </c>
      <c r="AK20" s="74">
        <f>SUMIF('BP-SIGMA'!$B:$B,'CI-SIGMA'!$B20,'BP-SIGMA'!CO:CO)</f>
        <v>0</v>
      </c>
      <c r="AL20" s="74" t="e">
        <f>SUMIF('BP-SIGMA'!$B:$B,'CI-SIGMA'!$B20,'BP-SIGMA'!#REF!)</f>
        <v>#REF!</v>
      </c>
    </row>
    <row r="21" spans="1:38" ht="30" customHeight="1">
      <c r="A21" s="82">
        <v>0</v>
      </c>
      <c r="B21" s="73" t="s">
        <v>76</v>
      </c>
      <c r="C21" s="84">
        <f>SUMIF('BP-SIGMA'!$B:$B,'CI-SIGMA'!$B21,'BP-SIGMA'!AW:AW)</f>
        <v>0</v>
      </c>
      <c r="D21" s="84">
        <f>SUMIF('BP-SIGMA'!$B:$B,'CI-SIGMA'!$B21,'BP-SIGMA'!AY:AY)</f>
        <v>0</v>
      </c>
      <c r="E21" s="84">
        <f>SUMIF('BP-SIGMA'!$B:$B,'CI-SIGMA'!$B21,'BP-SIGMA'!BA:BA)</f>
        <v>0</v>
      </c>
      <c r="F21" s="84">
        <f>SUMIF('BP-SIGMA'!$B:$B,'CI-SIGMA'!$B21,'BP-SIGMA'!BC:BC)</f>
        <v>0</v>
      </c>
      <c r="G21" s="84">
        <f>SUMIF('BP-SIGMA'!$B:$B,'CI-SIGMA'!$B21,'BP-SIGMA'!BE:BE)</f>
        <v>0</v>
      </c>
      <c r="H21" s="84">
        <f>SUMIF('BP-SIGMA'!$B:$B,'CI-SIGMA'!$B21,'BP-SIGMA'!BG:BG)</f>
        <v>0</v>
      </c>
      <c r="I21" s="84">
        <f>SUMIF('BP-SIGMA'!$B:$B,'CI-SIGMA'!$B21,'BP-SIGMA'!BI:BI)</f>
        <v>0</v>
      </c>
      <c r="J21" s="84">
        <f>SUMIF('BP-SIGMA'!$B:$B,'CI-SIGMA'!$B21,'BP-SIGMA'!BK:BK)</f>
        <v>0</v>
      </c>
      <c r="K21" s="84">
        <f>SUMIF('BP-SIGMA'!$B:$B,'CI-SIGMA'!$B21,'BP-SIGMA'!BM:BM)</f>
        <v>0</v>
      </c>
      <c r="L21" s="84">
        <f>SUMIF('BP-SIGMA'!$B:$B,'CI-SIGMA'!$B21,'BP-SIGMA'!BO:BO)</f>
        <v>0</v>
      </c>
      <c r="M21" s="74">
        <f>SUMIF('BP-SIGMA'!$B:$B,'CI-SIGMA'!$B21,'BP-SIGMA'!BQ:BQ)</f>
        <v>0</v>
      </c>
      <c r="N21" s="74" t="e">
        <f>SUMIF('BP-SIGMA'!$B:$B,'CI-SIGMA'!$B21,'BP-SIGMA'!#REF!)</f>
        <v>#REF!</v>
      </c>
      <c r="O21" s="74">
        <f>SUMIF('BP-SIGMA'!$B:$B,'CI-SIGMA'!$B21,'BP-SIGMA'!BS:BS)</f>
        <v>0</v>
      </c>
      <c r="P21" s="74" t="e">
        <f>SUMIF('BP-SIGMA'!$B:$B,'CI-SIGMA'!$B21,'BP-SIGMA'!#REF!)</f>
        <v>#REF!</v>
      </c>
      <c r="Q21" s="74">
        <f>SUMIF('BP-SIGMA'!$B:$B,'CI-SIGMA'!$B21,'BP-SIGMA'!BU:BU)</f>
        <v>0</v>
      </c>
      <c r="R21" s="74" t="e">
        <f>SUMIF('BP-SIGMA'!$B:$B,'CI-SIGMA'!$B21,'BP-SIGMA'!#REF!)</f>
        <v>#REF!</v>
      </c>
      <c r="S21" s="74">
        <f>SUMIF('BP-SIGMA'!$B:$B,'CI-SIGMA'!$B21,'BP-SIGMA'!BW:BW)</f>
        <v>0</v>
      </c>
      <c r="T21" s="74" t="e">
        <f>SUMIF('BP-SIGMA'!$B:$B,'CI-SIGMA'!$B21,'BP-SIGMA'!#REF!)</f>
        <v>#REF!</v>
      </c>
      <c r="U21" s="74">
        <f>SUMIF('BP-SIGMA'!$B:$B,'CI-SIGMA'!$B21,'BP-SIGMA'!BY:BY)</f>
        <v>0</v>
      </c>
      <c r="V21" s="74" t="e">
        <f>SUMIF('BP-SIGMA'!$B:$B,'CI-SIGMA'!$B21,'BP-SIGMA'!#REF!)</f>
        <v>#REF!</v>
      </c>
      <c r="W21" s="74">
        <f>SUMIF('BP-SIGMA'!$B:$B,'CI-SIGMA'!$B21,'BP-SIGMA'!CA:CA)</f>
        <v>0</v>
      </c>
      <c r="X21" s="74" t="e">
        <f>SUMIF('BP-SIGMA'!$B:$B,'CI-SIGMA'!$B21,'BP-SIGMA'!#REF!)</f>
        <v>#REF!</v>
      </c>
      <c r="Y21" s="74">
        <f>SUMIF('BP-SIGMA'!$B:$B,'CI-SIGMA'!$B21,'BP-SIGMA'!CC:CC)</f>
        <v>0</v>
      </c>
      <c r="Z21" s="74" t="e">
        <f>SUMIF('BP-SIGMA'!$B:$B,'CI-SIGMA'!$B21,'BP-SIGMA'!#REF!)</f>
        <v>#REF!</v>
      </c>
      <c r="AA21" s="74">
        <f>SUMIF('BP-SIGMA'!$B:$B,'CI-SIGMA'!$B21,'BP-SIGMA'!CE:CE)</f>
        <v>0</v>
      </c>
      <c r="AB21" s="74" t="e">
        <f>SUMIF('BP-SIGMA'!$B:$B,'CI-SIGMA'!$B21,'BP-SIGMA'!#REF!)</f>
        <v>#REF!</v>
      </c>
      <c r="AC21" s="74">
        <f>SUMIF('BP-SIGMA'!$B:$B,'CI-SIGMA'!$B21,'BP-SIGMA'!CG:CG)</f>
        <v>0</v>
      </c>
      <c r="AD21" s="74" t="e">
        <f>SUMIF('BP-SIGMA'!$B:$B,'CI-SIGMA'!$B21,'BP-SIGMA'!#REF!)</f>
        <v>#REF!</v>
      </c>
      <c r="AE21" s="74">
        <f>SUMIF('BP-SIGMA'!$B:$B,'CI-SIGMA'!$B21,'BP-SIGMA'!CI:CI)</f>
        <v>0</v>
      </c>
      <c r="AF21" s="74" t="e">
        <f>SUMIF('BP-SIGMA'!$B:$B,'CI-SIGMA'!$B21,'BP-SIGMA'!#REF!)</f>
        <v>#REF!</v>
      </c>
      <c r="AG21" s="74">
        <f>SUMIF('BP-SIGMA'!$B:$B,'CI-SIGMA'!$B21,'BP-SIGMA'!CK:CK)</f>
        <v>0</v>
      </c>
      <c r="AH21" s="74" t="e">
        <f>SUMIF('BP-SIGMA'!$B:$B,'CI-SIGMA'!$B21,'BP-SIGMA'!#REF!)</f>
        <v>#REF!</v>
      </c>
      <c r="AI21" s="74">
        <f>SUMIF('BP-SIGMA'!$B:$B,'CI-SIGMA'!$B21,'BP-SIGMA'!CM:CM)</f>
        <v>0</v>
      </c>
      <c r="AJ21" s="74" t="e">
        <f>SUMIF('BP-SIGMA'!$B:$B,'CI-SIGMA'!$B21,'BP-SIGMA'!#REF!)</f>
        <v>#REF!</v>
      </c>
      <c r="AK21" s="74">
        <f>SUMIF('BP-SIGMA'!$B:$B,'CI-SIGMA'!$B21,'BP-SIGMA'!CO:CO)</f>
        <v>0</v>
      </c>
      <c r="AL21" s="74" t="e">
        <f>SUMIF('BP-SIGMA'!$B:$B,'CI-SIGMA'!$B21,'BP-SIGMA'!#REF!)</f>
        <v>#REF!</v>
      </c>
    </row>
    <row r="22" spans="1:38" ht="30" customHeight="1">
      <c r="A22" s="82">
        <v>0</v>
      </c>
      <c r="B22" s="73" t="s">
        <v>72</v>
      </c>
      <c r="C22" s="84">
        <f>SUMIF('BP-SIGMA'!$B:$B,'CI-SIGMA'!$B22,'BP-SIGMA'!AW:AW)</f>
        <v>0</v>
      </c>
      <c r="D22" s="84">
        <f>SUMIF('BP-SIGMA'!$B:$B,'CI-SIGMA'!$B22,'BP-SIGMA'!AY:AY)</f>
        <v>0</v>
      </c>
      <c r="E22" s="84">
        <f>SUMIF('BP-SIGMA'!$B:$B,'CI-SIGMA'!$B22,'BP-SIGMA'!BA:BA)</f>
        <v>0</v>
      </c>
      <c r="F22" s="84">
        <f>SUMIF('BP-SIGMA'!$B:$B,'CI-SIGMA'!$B22,'BP-SIGMA'!BC:BC)</f>
        <v>0</v>
      </c>
      <c r="G22" s="84">
        <f>SUMIF('BP-SIGMA'!$B:$B,'CI-SIGMA'!$B22,'BP-SIGMA'!BE:BE)</f>
        <v>0</v>
      </c>
      <c r="H22" s="84">
        <f>SUMIF('BP-SIGMA'!$B:$B,'CI-SIGMA'!$B22,'BP-SIGMA'!BG:BG)</f>
        <v>0</v>
      </c>
      <c r="I22" s="84">
        <f>SUMIF('BP-SIGMA'!$B:$B,'CI-SIGMA'!$B22,'BP-SIGMA'!BI:BI)</f>
        <v>0</v>
      </c>
      <c r="J22" s="84">
        <f>SUMIF('BP-SIGMA'!$B:$B,'CI-SIGMA'!$B22,'BP-SIGMA'!BK:BK)</f>
        <v>0</v>
      </c>
      <c r="K22" s="84">
        <f>SUMIF('BP-SIGMA'!$B:$B,'CI-SIGMA'!$B22,'BP-SIGMA'!BM:BM)</f>
        <v>0</v>
      </c>
      <c r="L22" s="84">
        <f>SUMIF('BP-SIGMA'!$B:$B,'CI-SIGMA'!$B22,'BP-SIGMA'!BO:BO)</f>
        <v>0</v>
      </c>
      <c r="M22" s="74">
        <f>SUMIF('BP-SIGMA'!$B:$B,'CI-SIGMA'!$B22,'BP-SIGMA'!BQ:BQ)</f>
        <v>0</v>
      </c>
      <c r="N22" s="74" t="e">
        <f>SUMIF('BP-SIGMA'!$B:$B,'CI-SIGMA'!$B22,'BP-SIGMA'!#REF!)</f>
        <v>#REF!</v>
      </c>
      <c r="O22" s="74">
        <f>SUMIF('BP-SIGMA'!$B:$B,'CI-SIGMA'!$B22,'BP-SIGMA'!BS:BS)</f>
        <v>0</v>
      </c>
      <c r="P22" s="74" t="e">
        <f>SUMIF('BP-SIGMA'!$B:$B,'CI-SIGMA'!$B22,'BP-SIGMA'!#REF!)</f>
        <v>#REF!</v>
      </c>
      <c r="Q22" s="74">
        <f>SUMIF('BP-SIGMA'!$B:$B,'CI-SIGMA'!$B22,'BP-SIGMA'!BU:BU)</f>
        <v>0</v>
      </c>
      <c r="R22" s="74" t="e">
        <f>SUMIF('BP-SIGMA'!$B:$B,'CI-SIGMA'!$B22,'BP-SIGMA'!#REF!)</f>
        <v>#REF!</v>
      </c>
      <c r="S22" s="74">
        <f>SUMIF('BP-SIGMA'!$B:$B,'CI-SIGMA'!$B22,'BP-SIGMA'!BW:BW)</f>
        <v>0</v>
      </c>
      <c r="T22" s="74" t="e">
        <f>SUMIF('BP-SIGMA'!$B:$B,'CI-SIGMA'!$B22,'BP-SIGMA'!#REF!)</f>
        <v>#REF!</v>
      </c>
      <c r="U22" s="74">
        <f>SUMIF('BP-SIGMA'!$B:$B,'CI-SIGMA'!$B22,'BP-SIGMA'!BY:BY)</f>
        <v>0</v>
      </c>
      <c r="V22" s="74" t="e">
        <f>SUMIF('BP-SIGMA'!$B:$B,'CI-SIGMA'!$B22,'BP-SIGMA'!#REF!)</f>
        <v>#REF!</v>
      </c>
      <c r="W22" s="74">
        <f>SUMIF('BP-SIGMA'!$B:$B,'CI-SIGMA'!$B22,'BP-SIGMA'!CA:CA)</f>
        <v>0</v>
      </c>
      <c r="X22" s="74" t="e">
        <f>SUMIF('BP-SIGMA'!$B:$B,'CI-SIGMA'!$B22,'BP-SIGMA'!#REF!)</f>
        <v>#REF!</v>
      </c>
      <c r="Y22" s="74">
        <f>SUMIF('BP-SIGMA'!$B:$B,'CI-SIGMA'!$B22,'BP-SIGMA'!CC:CC)</f>
        <v>0</v>
      </c>
      <c r="Z22" s="74" t="e">
        <f>SUMIF('BP-SIGMA'!$B:$B,'CI-SIGMA'!$B22,'BP-SIGMA'!#REF!)</f>
        <v>#REF!</v>
      </c>
      <c r="AA22" s="74">
        <f>SUMIF('BP-SIGMA'!$B:$B,'CI-SIGMA'!$B22,'BP-SIGMA'!CE:CE)</f>
        <v>0</v>
      </c>
      <c r="AB22" s="74" t="e">
        <f>SUMIF('BP-SIGMA'!$B:$B,'CI-SIGMA'!$B22,'BP-SIGMA'!#REF!)</f>
        <v>#REF!</v>
      </c>
      <c r="AC22" s="74">
        <f>SUMIF('BP-SIGMA'!$B:$B,'CI-SIGMA'!$B22,'BP-SIGMA'!CG:CG)</f>
        <v>0</v>
      </c>
      <c r="AD22" s="74" t="e">
        <f>SUMIF('BP-SIGMA'!$B:$B,'CI-SIGMA'!$B22,'BP-SIGMA'!#REF!)</f>
        <v>#REF!</v>
      </c>
      <c r="AE22" s="74">
        <f>SUMIF('BP-SIGMA'!$B:$B,'CI-SIGMA'!$B22,'BP-SIGMA'!CI:CI)</f>
        <v>0</v>
      </c>
      <c r="AF22" s="74" t="e">
        <f>SUMIF('BP-SIGMA'!$B:$B,'CI-SIGMA'!$B22,'BP-SIGMA'!#REF!)</f>
        <v>#REF!</v>
      </c>
      <c r="AG22" s="74">
        <f>SUMIF('BP-SIGMA'!$B:$B,'CI-SIGMA'!$B22,'BP-SIGMA'!CK:CK)</f>
        <v>0</v>
      </c>
      <c r="AH22" s="74" t="e">
        <f>SUMIF('BP-SIGMA'!$B:$B,'CI-SIGMA'!$B22,'BP-SIGMA'!#REF!)</f>
        <v>#REF!</v>
      </c>
      <c r="AI22" s="74">
        <f>SUMIF('BP-SIGMA'!$B:$B,'CI-SIGMA'!$B22,'BP-SIGMA'!CM:CM)</f>
        <v>0</v>
      </c>
      <c r="AJ22" s="74" t="e">
        <f>SUMIF('BP-SIGMA'!$B:$B,'CI-SIGMA'!$B22,'BP-SIGMA'!#REF!)</f>
        <v>#REF!</v>
      </c>
      <c r="AK22" s="74">
        <f>SUMIF('BP-SIGMA'!$B:$B,'CI-SIGMA'!$B22,'BP-SIGMA'!CO:CO)</f>
        <v>0</v>
      </c>
      <c r="AL22" s="74" t="e">
        <f>SUMIF('BP-SIGMA'!$B:$B,'CI-SIGMA'!$B22,'BP-SIGMA'!#REF!)</f>
        <v>#REF!</v>
      </c>
    </row>
    <row r="23" spans="1:38" ht="30" customHeight="1">
      <c r="A23" s="82">
        <v>1</v>
      </c>
      <c r="B23" s="73" t="s">
        <v>56</v>
      </c>
      <c r="C23" s="84">
        <f>+C12*'BP-SIGMA'!$D$35</f>
        <v>815229.07778538857</v>
      </c>
      <c r="D23" s="84">
        <f>+D12*'BP-SIGMA'!$D$35</f>
        <v>788931.36559876311</v>
      </c>
      <c r="E23" s="84">
        <f>+E12*'BP-SIGMA'!$D$35</f>
        <v>777034.96064555307</v>
      </c>
      <c r="F23" s="84">
        <f>+F12*'BP-SIGMA'!$D$35</f>
        <v>602495.62013434665</v>
      </c>
      <c r="G23" s="84">
        <f>+G12*'BP-SIGMA'!$D$35</f>
        <v>366445.47601429396</v>
      </c>
      <c r="H23" s="84">
        <f>+H12*'BP-SIGMA'!$D$35</f>
        <v>378660.32521477045</v>
      </c>
      <c r="I23" s="84">
        <f>+I12*'BP-SIGMA'!$D$35</f>
        <v>366445.47601429396</v>
      </c>
      <c r="J23" s="84">
        <f>+J12*'BP-SIGMA'!$D$35</f>
        <v>378660.32521477045</v>
      </c>
      <c r="K23" s="84">
        <f>+K12*'BP-SIGMA'!$D$35</f>
        <v>660558.1033448875</v>
      </c>
      <c r="L23" s="84">
        <f>+L12*'BP-SIGMA'!$D$35</f>
        <v>596633.1256018338</v>
      </c>
      <c r="M23" s="74">
        <f>SUMIF('BP-SIGMA'!$B:$B,'CI-SIGMA'!$B23,'BP-SIGMA'!BQ:BQ)</f>
        <v>0</v>
      </c>
      <c r="N23" s="74" t="e">
        <f>SUMIF('BP-SIGMA'!$B:$B,'CI-SIGMA'!$B23,'BP-SIGMA'!#REF!)</f>
        <v>#REF!</v>
      </c>
      <c r="O23" s="74">
        <f>SUMIF('BP-SIGMA'!$B:$B,'CI-SIGMA'!$B23,'BP-SIGMA'!BS:BS)</f>
        <v>0</v>
      </c>
      <c r="P23" s="74" t="e">
        <f>SUMIF('BP-SIGMA'!$B:$B,'CI-SIGMA'!$B23,'BP-SIGMA'!#REF!)</f>
        <v>#REF!</v>
      </c>
      <c r="Q23" s="74">
        <f>SUMIF('BP-SIGMA'!$B:$B,'CI-SIGMA'!$B23,'BP-SIGMA'!BU:BU)</f>
        <v>0</v>
      </c>
      <c r="R23" s="74" t="e">
        <f>SUMIF('BP-SIGMA'!$B:$B,'CI-SIGMA'!$B23,'BP-SIGMA'!#REF!)</f>
        <v>#REF!</v>
      </c>
      <c r="S23" s="74">
        <f>SUMIF('BP-SIGMA'!$B:$B,'CI-SIGMA'!$B23,'BP-SIGMA'!BW:BW)</f>
        <v>0</v>
      </c>
      <c r="T23" s="74" t="e">
        <f>SUMIF('BP-SIGMA'!$B:$B,'CI-SIGMA'!$B23,'BP-SIGMA'!#REF!)</f>
        <v>#REF!</v>
      </c>
      <c r="U23" s="74">
        <f>SUMIF('BP-SIGMA'!$B:$B,'CI-SIGMA'!$B23,'BP-SIGMA'!BY:BY)</f>
        <v>0</v>
      </c>
      <c r="V23" s="74" t="e">
        <f>SUMIF('BP-SIGMA'!$B:$B,'CI-SIGMA'!$B23,'BP-SIGMA'!#REF!)</f>
        <v>#REF!</v>
      </c>
      <c r="W23" s="74">
        <f>SUMIF('BP-SIGMA'!$B:$B,'CI-SIGMA'!$B23,'BP-SIGMA'!CA:CA)</f>
        <v>0</v>
      </c>
      <c r="X23" s="74" t="e">
        <f>SUMIF('BP-SIGMA'!$B:$B,'CI-SIGMA'!$B23,'BP-SIGMA'!#REF!)</f>
        <v>#REF!</v>
      </c>
      <c r="Y23" s="74">
        <f>SUMIF('BP-SIGMA'!$B:$B,'CI-SIGMA'!$B23,'BP-SIGMA'!CC:CC)</f>
        <v>0</v>
      </c>
      <c r="Z23" s="74" t="e">
        <f>SUMIF('BP-SIGMA'!$B:$B,'CI-SIGMA'!$B23,'BP-SIGMA'!#REF!)</f>
        <v>#REF!</v>
      </c>
      <c r="AA23" s="74">
        <f>SUMIF('BP-SIGMA'!$B:$B,'CI-SIGMA'!$B23,'BP-SIGMA'!CE:CE)</f>
        <v>0</v>
      </c>
      <c r="AB23" s="74" t="e">
        <f>SUMIF('BP-SIGMA'!$B:$B,'CI-SIGMA'!$B23,'BP-SIGMA'!#REF!)</f>
        <v>#REF!</v>
      </c>
      <c r="AC23" s="74">
        <f>SUMIF('BP-SIGMA'!$B:$B,'CI-SIGMA'!$B23,'BP-SIGMA'!CG:CG)</f>
        <v>0</v>
      </c>
      <c r="AD23" s="74" t="e">
        <f>SUMIF('BP-SIGMA'!$B:$B,'CI-SIGMA'!$B23,'BP-SIGMA'!#REF!)</f>
        <v>#REF!</v>
      </c>
      <c r="AE23" s="74">
        <f>SUMIF('BP-SIGMA'!$B:$B,'CI-SIGMA'!$B23,'BP-SIGMA'!CI:CI)</f>
        <v>0</v>
      </c>
      <c r="AF23" s="74" t="e">
        <f>SUMIF('BP-SIGMA'!$B:$B,'CI-SIGMA'!$B23,'BP-SIGMA'!#REF!)</f>
        <v>#REF!</v>
      </c>
      <c r="AG23" s="74">
        <f>SUMIF('BP-SIGMA'!$B:$B,'CI-SIGMA'!$B23,'BP-SIGMA'!CK:CK)</f>
        <v>0</v>
      </c>
      <c r="AH23" s="74" t="e">
        <f>SUMIF('BP-SIGMA'!$B:$B,'CI-SIGMA'!$B23,'BP-SIGMA'!#REF!)</f>
        <v>#REF!</v>
      </c>
      <c r="AI23" s="74">
        <f>SUMIF('BP-SIGMA'!$B:$B,'CI-SIGMA'!$B23,'BP-SIGMA'!CM:CM)</f>
        <v>0</v>
      </c>
      <c r="AJ23" s="74" t="e">
        <f>SUMIF('BP-SIGMA'!$B:$B,'CI-SIGMA'!$B23,'BP-SIGMA'!#REF!)</f>
        <v>#REF!</v>
      </c>
      <c r="AK23" s="74">
        <f>SUMIF('BP-SIGMA'!$B:$B,'CI-SIGMA'!$B23,'BP-SIGMA'!CO:CO)</f>
        <v>0</v>
      </c>
      <c r="AL23" s="74" t="e">
        <f>SUMIF('BP-SIGMA'!$B:$B,'CI-SIGMA'!$B23,'BP-SIGMA'!#REF!)</f>
        <v>#REF!</v>
      </c>
    </row>
    <row r="24" spans="1:38" ht="30" customHeight="1">
      <c r="A24" s="82">
        <v>1</v>
      </c>
      <c r="B24" s="73" t="s">
        <v>57</v>
      </c>
      <c r="C24" s="84">
        <f>SUMIF('BP-SIGMA'!$B:$B,'CI-SIGMA'!$B24,'BP-SIGMA'!AW:AW)</f>
        <v>981666.66666666674</v>
      </c>
      <c r="D24" s="84">
        <f>SUMIF('BP-SIGMA'!$B:$B,'CI-SIGMA'!$B24,'BP-SIGMA'!AY:AY)</f>
        <v>950000</v>
      </c>
      <c r="E24" s="84">
        <f>SUMIF('BP-SIGMA'!$B:$B,'CI-SIGMA'!$B24,'BP-SIGMA'!BA:BA)</f>
        <v>981666.66666666674</v>
      </c>
      <c r="F24" s="84">
        <f>SUMIF('BP-SIGMA'!$B:$B,'CI-SIGMA'!$B24,'BP-SIGMA'!BC:BC)</f>
        <v>981666.66666666674</v>
      </c>
      <c r="G24" s="84">
        <f>SUMIF('BP-SIGMA'!$B:$B,'CI-SIGMA'!$B24,'BP-SIGMA'!BE:BE)</f>
        <v>950000</v>
      </c>
      <c r="H24" s="84">
        <f>SUMIF('BP-SIGMA'!$B:$B,'CI-SIGMA'!$B24,'BP-SIGMA'!BG:BG)</f>
        <v>981666.66666666674</v>
      </c>
      <c r="I24" s="84">
        <f>SUMIF('BP-SIGMA'!$B:$B,'CI-SIGMA'!$B24,'BP-SIGMA'!BI:BI)</f>
        <v>950000</v>
      </c>
      <c r="J24" s="84">
        <f>SUMIF('BP-SIGMA'!$B:$B,'CI-SIGMA'!$B24,'BP-SIGMA'!BK:BK)</f>
        <v>981666.66666666674</v>
      </c>
      <c r="K24" s="84">
        <f>SUMIF('BP-SIGMA'!$B:$B,'CI-SIGMA'!$B24,'BP-SIGMA'!BM:BM)</f>
        <v>981666.66666666674</v>
      </c>
      <c r="L24" s="84">
        <f>SUMIF('BP-SIGMA'!$B:$B,'CI-SIGMA'!$B24,'BP-SIGMA'!BO:BO)</f>
        <v>886666.66666666674</v>
      </c>
      <c r="M24" s="74">
        <f>SUMIF('BP-SIGMA'!$B:$B,'CI-SIGMA'!$B24,'BP-SIGMA'!BQ:BQ)</f>
        <v>981666.66666666674</v>
      </c>
      <c r="N24" s="74" t="e">
        <f>SUMIF('BP-SIGMA'!$B:$B,'CI-SIGMA'!$B24,'BP-SIGMA'!#REF!)</f>
        <v>#REF!</v>
      </c>
      <c r="O24" s="74">
        <f>SUMIF('BP-SIGMA'!$B:$B,'CI-SIGMA'!$B24,'BP-SIGMA'!BS:BS)</f>
        <v>950000</v>
      </c>
      <c r="P24" s="74" t="e">
        <f>SUMIF('BP-SIGMA'!$B:$B,'CI-SIGMA'!$B24,'BP-SIGMA'!#REF!)</f>
        <v>#REF!</v>
      </c>
      <c r="Q24" s="74">
        <f>SUMIF('BP-SIGMA'!$B:$B,'CI-SIGMA'!$B24,'BP-SIGMA'!BU:BU)</f>
        <v>981666.66666666674</v>
      </c>
      <c r="R24" s="74" t="e">
        <f>SUMIF('BP-SIGMA'!$B:$B,'CI-SIGMA'!$B24,'BP-SIGMA'!#REF!)</f>
        <v>#REF!</v>
      </c>
      <c r="S24" s="74">
        <f>SUMIF('BP-SIGMA'!$B:$B,'CI-SIGMA'!$B24,'BP-SIGMA'!BW:BW)</f>
        <v>950000</v>
      </c>
      <c r="T24" s="74" t="e">
        <f>SUMIF('BP-SIGMA'!$B:$B,'CI-SIGMA'!$B24,'BP-SIGMA'!#REF!)</f>
        <v>#REF!</v>
      </c>
      <c r="U24" s="74">
        <f>SUMIF('BP-SIGMA'!$B:$B,'CI-SIGMA'!$B24,'BP-SIGMA'!BY:BY)</f>
        <v>981666.66666666674</v>
      </c>
      <c r="V24" s="74" t="e">
        <f>SUMIF('BP-SIGMA'!$B:$B,'CI-SIGMA'!$B24,'BP-SIGMA'!#REF!)</f>
        <v>#REF!</v>
      </c>
      <c r="W24" s="74">
        <f>SUMIF('BP-SIGMA'!$B:$B,'CI-SIGMA'!$B24,'BP-SIGMA'!CA:CA)</f>
        <v>981666.66666666674</v>
      </c>
      <c r="X24" s="74" t="e">
        <f>SUMIF('BP-SIGMA'!$B:$B,'CI-SIGMA'!$B24,'BP-SIGMA'!#REF!)</f>
        <v>#REF!</v>
      </c>
      <c r="Y24" s="74">
        <f>SUMIF('BP-SIGMA'!$B:$B,'CI-SIGMA'!$B24,'BP-SIGMA'!CC:CC)</f>
        <v>950000</v>
      </c>
      <c r="Z24" s="74" t="e">
        <f>SUMIF('BP-SIGMA'!$B:$B,'CI-SIGMA'!$B24,'BP-SIGMA'!#REF!)</f>
        <v>#REF!</v>
      </c>
      <c r="AA24" s="74">
        <f>SUMIF('BP-SIGMA'!$B:$B,'CI-SIGMA'!$B24,'BP-SIGMA'!CE:CE)</f>
        <v>981666.66666666674</v>
      </c>
      <c r="AB24" s="74" t="e">
        <f>SUMIF('BP-SIGMA'!$B:$B,'CI-SIGMA'!$B24,'BP-SIGMA'!#REF!)</f>
        <v>#REF!</v>
      </c>
      <c r="AC24" s="74">
        <f>SUMIF('BP-SIGMA'!$B:$B,'CI-SIGMA'!$B24,'BP-SIGMA'!CG:CG)</f>
        <v>950000</v>
      </c>
      <c r="AD24" s="74" t="e">
        <f>SUMIF('BP-SIGMA'!$B:$B,'CI-SIGMA'!$B24,'BP-SIGMA'!#REF!)</f>
        <v>#REF!</v>
      </c>
      <c r="AE24" s="74">
        <f>SUMIF('BP-SIGMA'!$B:$B,'CI-SIGMA'!$B24,'BP-SIGMA'!CI:CI)</f>
        <v>981666.66666666674</v>
      </c>
      <c r="AF24" s="74" t="e">
        <f>SUMIF('BP-SIGMA'!$B:$B,'CI-SIGMA'!$B24,'BP-SIGMA'!#REF!)</f>
        <v>#REF!</v>
      </c>
      <c r="AG24" s="74">
        <f>SUMIF('BP-SIGMA'!$B:$B,'CI-SIGMA'!$B24,'BP-SIGMA'!CK:CK)</f>
        <v>0</v>
      </c>
      <c r="AH24" s="74" t="e">
        <f>SUMIF('BP-SIGMA'!$B:$B,'CI-SIGMA'!$B24,'BP-SIGMA'!#REF!)</f>
        <v>#REF!</v>
      </c>
      <c r="AI24" s="74">
        <f>SUMIF('BP-SIGMA'!$B:$B,'CI-SIGMA'!$B24,'BP-SIGMA'!CM:CM)</f>
        <v>0</v>
      </c>
      <c r="AJ24" s="74" t="e">
        <f>SUMIF('BP-SIGMA'!$B:$B,'CI-SIGMA'!$B24,'BP-SIGMA'!#REF!)</f>
        <v>#REF!</v>
      </c>
      <c r="AK24" s="74">
        <f>SUMIF('BP-SIGMA'!$B:$B,'CI-SIGMA'!$B24,'BP-SIGMA'!CO:CO)</f>
        <v>0</v>
      </c>
      <c r="AL24" s="74" t="e">
        <f>SUMIF('BP-SIGMA'!$B:$B,'CI-SIGMA'!$B24,'BP-SIGMA'!#REF!)</f>
        <v>#REF!</v>
      </c>
    </row>
    <row r="25" spans="1:38" ht="27" customHeight="1">
      <c r="A25" s="93"/>
      <c r="B25" s="94" t="s">
        <v>91</v>
      </c>
      <c r="C25" s="95">
        <f t="shared" ref="C25:L25" si="3">SUM(C14:C24)</f>
        <v>5641738.9444520557</v>
      </c>
      <c r="D25" s="95">
        <f t="shared" si="3"/>
        <v>5459747.3655987633</v>
      </c>
      <c r="E25" s="95">
        <f t="shared" si="3"/>
        <v>4816316.6273122197</v>
      </c>
      <c r="F25" s="95">
        <f t="shared" si="3"/>
        <v>3785630.1826114263</v>
      </c>
      <c r="G25" s="95">
        <f t="shared" si="3"/>
        <v>2762164.7784114676</v>
      </c>
      <c r="H25" s="95">
        <f t="shared" si="3"/>
        <v>2854236.9376918497</v>
      </c>
      <c r="I25" s="95">
        <f t="shared" si="3"/>
        <v>2762164.7784114676</v>
      </c>
      <c r="J25" s="95">
        <f t="shared" si="3"/>
        <v>2854236.9376918497</v>
      </c>
      <c r="K25" s="95">
        <f t="shared" si="3"/>
        <v>4357691.7543858066</v>
      </c>
      <c r="L25" s="95">
        <f t="shared" si="3"/>
        <v>3935979.6491226638</v>
      </c>
    </row>
    <row r="26" spans="1:38" ht="31.5" customHeight="1">
      <c r="A26" s="93"/>
      <c r="B26" s="96" t="s">
        <v>11</v>
      </c>
      <c r="C26" s="97">
        <f>+C25</f>
        <v>5641738.9444520557</v>
      </c>
      <c r="D26" s="97">
        <f t="shared" ref="D26" si="4">+D25+C26</f>
        <v>11101486.310050819</v>
      </c>
      <c r="E26" s="97">
        <f t="shared" ref="E26" si="5">+E25+D26</f>
        <v>15917802.93736304</v>
      </c>
      <c r="F26" s="97">
        <f t="shared" ref="F26" si="6">+F25+E26</f>
        <v>19703433.119974464</v>
      </c>
      <c r="G26" s="97">
        <f t="shared" ref="G26" si="7">+G25+F26</f>
        <v>22465597.898385931</v>
      </c>
      <c r="H26" s="97">
        <f t="shared" ref="H26" si="8">+H25+G26</f>
        <v>25319834.83607778</v>
      </c>
      <c r="I26" s="97">
        <f t="shared" ref="I26" si="9">+I25+H26</f>
        <v>28081999.614489246</v>
      </c>
      <c r="J26" s="97">
        <f t="shared" ref="J26" si="10">+J25+I26</f>
        <v>30936236.552181095</v>
      </c>
      <c r="K26" s="97">
        <f t="shared" ref="K26" si="11">+K25+J26</f>
        <v>35293928.306566902</v>
      </c>
      <c r="L26" s="97">
        <f t="shared" ref="L26" si="12">+L25+K26</f>
        <v>39229907.955689564</v>
      </c>
    </row>
    <row r="28" spans="1:38" ht="27" customHeight="1">
      <c r="A28" s="75"/>
      <c r="B28" s="76" t="s">
        <v>58</v>
      </c>
      <c r="C28" s="77">
        <f t="shared" ref="C28:L28" si="13">+C12-C25</f>
        <v>-206878.42588279862</v>
      </c>
      <c r="D28" s="77">
        <f t="shared" si="13"/>
        <v>-200204.92827367596</v>
      </c>
      <c r="E28" s="77">
        <f t="shared" si="13"/>
        <v>363916.44365813397</v>
      </c>
      <c r="F28" s="77">
        <f t="shared" si="13"/>
        <v>231007.28495088499</v>
      </c>
      <c r="G28" s="77">
        <f t="shared" si="13"/>
        <v>-319194.93831617432</v>
      </c>
      <c r="H28" s="77">
        <f t="shared" si="13"/>
        <v>-329834.76959337993</v>
      </c>
      <c r="I28" s="77">
        <f t="shared" si="13"/>
        <v>-319194.93831617432</v>
      </c>
      <c r="J28" s="77">
        <f t="shared" si="13"/>
        <v>-329834.76959337993</v>
      </c>
      <c r="K28" s="77">
        <f t="shared" si="13"/>
        <v>46028.934580110013</v>
      </c>
      <c r="L28" s="77">
        <f t="shared" si="13"/>
        <v>41574.521556228399</v>
      </c>
    </row>
    <row r="29" spans="1:38" ht="31.5" customHeight="1">
      <c r="A29" s="75"/>
      <c r="B29" s="70" t="s">
        <v>11</v>
      </c>
      <c r="C29" s="71">
        <f>+C28</f>
        <v>-206878.42588279862</v>
      </c>
      <c r="D29" s="71">
        <f t="shared" ref="D29" si="14">+D28+C29</f>
        <v>-407083.35415647458</v>
      </c>
      <c r="E29" s="71">
        <f t="shared" ref="E29" si="15">+E28+D29</f>
        <v>-43166.910498340614</v>
      </c>
      <c r="F29" s="71">
        <f t="shared" ref="F29" si="16">+F28+E29</f>
        <v>187840.37445254438</v>
      </c>
      <c r="G29" s="71">
        <f t="shared" ref="G29" si="17">+G28+F29</f>
        <v>-131354.56386362994</v>
      </c>
      <c r="H29" s="71">
        <f t="shared" ref="H29" si="18">+H28+G29</f>
        <v>-461189.33345700987</v>
      </c>
      <c r="I29" s="71">
        <f t="shared" ref="I29" si="19">+I28+H29</f>
        <v>-780384.27177318418</v>
      </c>
      <c r="J29" s="71">
        <f t="shared" ref="J29" si="20">+J28+I29</f>
        <v>-1110219.0413665641</v>
      </c>
      <c r="K29" s="71">
        <f t="shared" ref="K29" si="21">+K28+J29</f>
        <v>-1064190.1067864541</v>
      </c>
      <c r="L29" s="71">
        <f t="shared" ref="L29" si="22">+L28+K29</f>
        <v>-1022615.5852302257</v>
      </c>
    </row>
    <row r="30" spans="1:38" ht="29.25" customHeight="1">
      <c r="A30" s="75"/>
      <c r="B30" s="70" t="s">
        <v>70</v>
      </c>
      <c r="C30" s="72">
        <f>+SUM(C17:C21)/(264*9*22)</f>
        <v>73.554545454545462</v>
      </c>
      <c r="D30" s="72">
        <f t="shared" ref="D30:L30" si="23">+SUM(D17:D21)/(264*9*22)</f>
        <v>71.181818181818187</v>
      </c>
      <c r="E30" s="72">
        <f t="shared" si="23"/>
        <v>58.49431818181818</v>
      </c>
      <c r="F30" s="72">
        <f t="shared" si="23"/>
        <v>42.115623963315208</v>
      </c>
      <c r="G30" s="72">
        <f t="shared" si="23"/>
        <v>27.657623630187739</v>
      </c>
      <c r="H30" s="72">
        <f t="shared" si="23"/>
        <v>28.579544417860667</v>
      </c>
      <c r="I30" s="72">
        <f t="shared" si="23"/>
        <v>27.657623630187739</v>
      </c>
      <c r="J30" s="72">
        <f t="shared" si="23"/>
        <v>28.579544417860667</v>
      </c>
      <c r="K30" s="72">
        <f t="shared" si="23"/>
        <v>51.948786814628342</v>
      </c>
      <c r="L30" s="72">
        <f t="shared" si="23"/>
        <v>46.921484864825594</v>
      </c>
    </row>
    <row r="33" spans="1:38" ht="32.25" customHeight="1">
      <c r="A33" s="91"/>
      <c r="B33" s="92" t="s">
        <v>89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</row>
    <row r="34" spans="1:38" ht="30" customHeight="1">
      <c r="A34" s="82">
        <v>0</v>
      </c>
      <c r="B34" s="73" t="s">
        <v>90</v>
      </c>
      <c r="C34" s="84">
        <f t="shared" ref="C34:L34" si="24">+C43*$C$51*9*22</f>
        <v>4806054</v>
      </c>
      <c r="D34" s="84">
        <f t="shared" si="24"/>
        <v>4806054</v>
      </c>
      <c r="E34" s="84">
        <f t="shared" si="24"/>
        <v>4806054</v>
      </c>
      <c r="F34" s="84">
        <f t="shared" si="24"/>
        <v>4806054</v>
      </c>
      <c r="G34" s="84">
        <f t="shared" si="24"/>
        <v>4806054</v>
      </c>
      <c r="H34" s="84">
        <f t="shared" si="24"/>
        <v>4806054</v>
      </c>
      <c r="I34" s="84">
        <f t="shared" si="24"/>
        <v>4806054</v>
      </c>
      <c r="J34" s="84">
        <f t="shared" si="24"/>
        <v>4806054</v>
      </c>
      <c r="K34" s="84">
        <f t="shared" si="24"/>
        <v>4806054</v>
      </c>
      <c r="L34" s="84">
        <f t="shared" si="24"/>
        <v>4806054</v>
      </c>
      <c r="M34" s="74">
        <f>SUMIF('BP-SIGMA'!$B:$B,'CI-SIGMA'!$B34,'BP-SIGMA'!BQ:BQ)</f>
        <v>0</v>
      </c>
      <c r="N34" s="74" t="e">
        <f>SUMIF('BP-SIGMA'!$B:$B,'CI-SIGMA'!$B34,'BP-SIGMA'!#REF!)</f>
        <v>#REF!</v>
      </c>
      <c r="O34" s="74">
        <f>SUMIF('BP-SIGMA'!$B:$B,'CI-SIGMA'!$B34,'BP-SIGMA'!BS:BS)</f>
        <v>0</v>
      </c>
      <c r="P34" s="74" t="e">
        <f>SUMIF('BP-SIGMA'!$B:$B,'CI-SIGMA'!$B34,'BP-SIGMA'!#REF!)</f>
        <v>#REF!</v>
      </c>
      <c r="Q34" s="74">
        <f>SUMIF('BP-SIGMA'!$B:$B,'CI-SIGMA'!$B34,'BP-SIGMA'!BU:BU)</f>
        <v>0</v>
      </c>
      <c r="R34" s="74" t="e">
        <f>SUMIF('BP-SIGMA'!$B:$B,'CI-SIGMA'!$B34,'BP-SIGMA'!#REF!)</f>
        <v>#REF!</v>
      </c>
      <c r="S34" s="74">
        <f>SUMIF('BP-SIGMA'!$B:$B,'CI-SIGMA'!$B34,'BP-SIGMA'!BW:BW)</f>
        <v>0</v>
      </c>
      <c r="T34" s="74" t="e">
        <f>SUMIF('BP-SIGMA'!$B:$B,'CI-SIGMA'!$B34,'BP-SIGMA'!#REF!)</f>
        <v>#REF!</v>
      </c>
      <c r="U34" s="74">
        <f>SUMIF('BP-SIGMA'!$B:$B,'CI-SIGMA'!$B34,'BP-SIGMA'!BY:BY)</f>
        <v>0</v>
      </c>
      <c r="V34" s="74" t="e">
        <f>SUMIF('BP-SIGMA'!$B:$B,'CI-SIGMA'!$B34,'BP-SIGMA'!#REF!)</f>
        <v>#REF!</v>
      </c>
      <c r="W34" s="74">
        <f>SUMIF('BP-SIGMA'!$B:$B,'CI-SIGMA'!$B34,'BP-SIGMA'!CA:CA)</f>
        <v>0</v>
      </c>
      <c r="X34" s="74" t="e">
        <f>SUMIF('BP-SIGMA'!$B:$B,'CI-SIGMA'!$B34,'BP-SIGMA'!#REF!)</f>
        <v>#REF!</v>
      </c>
      <c r="Y34" s="74">
        <f>SUMIF('BP-SIGMA'!$B:$B,'CI-SIGMA'!$B34,'BP-SIGMA'!CC:CC)</f>
        <v>0</v>
      </c>
      <c r="Z34" s="74" t="e">
        <f>SUMIF('BP-SIGMA'!$B:$B,'CI-SIGMA'!$B34,'BP-SIGMA'!#REF!)</f>
        <v>#REF!</v>
      </c>
      <c r="AA34" s="74">
        <f>SUMIF('BP-SIGMA'!$B:$B,'CI-SIGMA'!$B34,'BP-SIGMA'!CE:CE)</f>
        <v>0</v>
      </c>
      <c r="AB34" s="74" t="e">
        <f>SUMIF('BP-SIGMA'!$B:$B,'CI-SIGMA'!$B34,'BP-SIGMA'!#REF!)</f>
        <v>#REF!</v>
      </c>
      <c r="AC34" s="74">
        <f>SUMIF('BP-SIGMA'!$B:$B,'CI-SIGMA'!$B34,'BP-SIGMA'!CG:CG)</f>
        <v>0</v>
      </c>
      <c r="AD34" s="74" t="e">
        <f>SUMIF('BP-SIGMA'!$B:$B,'CI-SIGMA'!$B34,'BP-SIGMA'!#REF!)</f>
        <v>#REF!</v>
      </c>
      <c r="AE34" s="74">
        <f>SUMIF('BP-SIGMA'!$B:$B,'CI-SIGMA'!$B34,'BP-SIGMA'!CI:CI)</f>
        <v>0</v>
      </c>
      <c r="AF34" s="74" t="e">
        <f>SUMIF('BP-SIGMA'!$B:$B,'CI-SIGMA'!$B34,'BP-SIGMA'!#REF!)</f>
        <v>#REF!</v>
      </c>
      <c r="AG34" s="74">
        <f>SUMIF('BP-SIGMA'!$B:$B,'CI-SIGMA'!$B34,'BP-SIGMA'!CK:CK)</f>
        <v>0</v>
      </c>
      <c r="AH34" s="74" t="e">
        <f>SUMIF('BP-SIGMA'!$B:$B,'CI-SIGMA'!$B34,'BP-SIGMA'!#REF!)</f>
        <v>#REF!</v>
      </c>
      <c r="AI34" s="74">
        <f>SUMIF('BP-SIGMA'!$B:$B,'CI-SIGMA'!$B34,'BP-SIGMA'!CM:CM)</f>
        <v>0</v>
      </c>
      <c r="AJ34" s="74" t="e">
        <f>SUMIF('BP-SIGMA'!$B:$B,'CI-SIGMA'!$B34,'BP-SIGMA'!#REF!)</f>
        <v>#REF!</v>
      </c>
      <c r="AK34" s="74">
        <f>SUMIF('BP-SIGMA'!$B:$B,'CI-SIGMA'!$B34,'BP-SIGMA'!CO:CO)</f>
        <v>0</v>
      </c>
      <c r="AL34" s="74" t="e">
        <f>SUMIF('BP-SIGMA'!$B:$B,'CI-SIGMA'!$B34,'BP-SIGMA'!#REF!)</f>
        <v>#REF!</v>
      </c>
    </row>
    <row r="35" spans="1:38" ht="30" customHeight="1">
      <c r="A35" s="82">
        <v>0</v>
      </c>
      <c r="B35" s="73" t="s">
        <v>72</v>
      </c>
      <c r="C35" s="84">
        <f>SUMIF('BP-SIGMA'!$B:$B,'CI-SIGMA'!$B35,'BP-SIGMA'!AW:AW)</f>
        <v>0</v>
      </c>
      <c r="D35" s="84">
        <f>SUMIF('BP-SIGMA'!$B:$B,'CI-SIGMA'!$B35,'BP-SIGMA'!AY:AY)</f>
        <v>0</v>
      </c>
      <c r="E35" s="84">
        <f>SUMIF('BP-SIGMA'!$B:$B,'CI-SIGMA'!$B35,'BP-SIGMA'!BA:BA)</f>
        <v>0</v>
      </c>
      <c r="F35" s="84">
        <f>SUMIF('BP-SIGMA'!$B:$B,'CI-SIGMA'!$B35,'BP-SIGMA'!BC:BC)</f>
        <v>0</v>
      </c>
      <c r="G35" s="84">
        <f>SUMIF('BP-SIGMA'!$B:$B,'CI-SIGMA'!$B35,'BP-SIGMA'!BE:BE)</f>
        <v>0</v>
      </c>
      <c r="H35" s="84">
        <f>SUMIF('BP-SIGMA'!$B:$B,'CI-SIGMA'!$B35,'BP-SIGMA'!BG:BG)</f>
        <v>0</v>
      </c>
      <c r="I35" s="84">
        <f>SUMIF('BP-SIGMA'!$B:$B,'CI-SIGMA'!$B35,'BP-SIGMA'!BI:BI)</f>
        <v>0</v>
      </c>
      <c r="J35" s="84">
        <f>SUMIF('BP-SIGMA'!$B:$B,'CI-SIGMA'!$B35,'BP-SIGMA'!BK:BK)</f>
        <v>0</v>
      </c>
      <c r="K35" s="84">
        <f>SUMIF('BP-SIGMA'!$B:$B,'CI-SIGMA'!$B35,'BP-SIGMA'!BM:BM)</f>
        <v>0</v>
      </c>
      <c r="L35" s="84">
        <f>SUMIF('BP-SIGMA'!$B:$B,'CI-SIGMA'!$B35,'BP-SIGMA'!BO:BO)</f>
        <v>0</v>
      </c>
      <c r="M35" s="74">
        <f>SUMIF('BP-SIGMA'!$B:$B,'CI-SIGMA'!$B35,'BP-SIGMA'!BQ:BQ)</f>
        <v>0</v>
      </c>
      <c r="N35" s="74" t="e">
        <f>SUMIF('BP-SIGMA'!$B:$B,'CI-SIGMA'!$B35,'BP-SIGMA'!#REF!)</f>
        <v>#REF!</v>
      </c>
      <c r="O35" s="74">
        <f>SUMIF('BP-SIGMA'!$B:$B,'CI-SIGMA'!$B35,'BP-SIGMA'!BS:BS)</f>
        <v>0</v>
      </c>
      <c r="P35" s="74" t="e">
        <f>SUMIF('BP-SIGMA'!$B:$B,'CI-SIGMA'!$B35,'BP-SIGMA'!#REF!)</f>
        <v>#REF!</v>
      </c>
      <c r="Q35" s="74">
        <f>SUMIF('BP-SIGMA'!$B:$B,'CI-SIGMA'!$B35,'BP-SIGMA'!BU:BU)</f>
        <v>0</v>
      </c>
      <c r="R35" s="74" t="e">
        <f>SUMIF('BP-SIGMA'!$B:$B,'CI-SIGMA'!$B35,'BP-SIGMA'!#REF!)</f>
        <v>#REF!</v>
      </c>
      <c r="S35" s="74">
        <f>SUMIF('BP-SIGMA'!$B:$B,'CI-SIGMA'!$B35,'BP-SIGMA'!BW:BW)</f>
        <v>0</v>
      </c>
      <c r="T35" s="74" t="e">
        <f>SUMIF('BP-SIGMA'!$B:$B,'CI-SIGMA'!$B35,'BP-SIGMA'!#REF!)</f>
        <v>#REF!</v>
      </c>
      <c r="U35" s="74">
        <f>SUMIF('BP-SIGMA'!$B:$B,'CI-SIGMA'!$B35,'BP-SIGMA'!BY:BY)</f>
        <v>0</v>
      </c>
      <c r="V35" s="74" t="e">
        <f>SUMIF('BP-SIGMA'!$B:$B,'CI-SIGMA'!$B35,'BP-SIGMA'!#REF!)</f>
        <v>#REF!</v>
      </c>
      <c r="W35" s="74">
        <f>SUMIF('BP-SIGMA'!$B:$B,'CI-SIGMA'!$B35,'BP-SIGMA'!CA:CA)</f>
        <v>0</v>
      </c>
      <c r="X35" s="74" t="e">
        <f>SUMIF('BP-SIGMA'!$B:$B,'CI-SIGMA'!$B35,'BP-SIGMA'!#REF!)</f>
        <v>#REF!</v>
      </c>
      <c r="Y35" s="74">
        <f>SUMIF('BP-SIGMA'!$B:$B,'CI-SIGMA'!$B35,'BP-SIGMA'!CC:CC)</f>
        <v>0</v>
      </c>
      <c r="Z35" s="74" t="e">
        <f>SUMIF('BP-SIGMA'!$B:$B,'CI-SIGMA'!$B35,'BP-SIGMA'!#REF!)</f>
        <v>#REF!</v>
      </c>
      <c r="AA35" s="74">
        <f>SUMIF('BP-SIGMA'!$B:$B,'CI-SIGMA'!$B35,'BP-SIGMA'!CE:CE)</f>
        <v>0</v>
      </c>
      <c r="AB35" s="74" t="e">
        <f>SUMIF('BP-SIGMA'!$B:$B,'CI-SIGMA'!$B35,'BP-SIGMA'!#REF!)</f>
        <v>#REF!</v>
      </c>
      <c r="AC35" s="74">
        <f>SUMIF('BP-SIGMA'!$B:$B,'CI-SIGMA'!$B35,'BP-SIGMA'!CG:CG)</f>
        <v>0</v>
      </c>
      <c r="AD35" s="74" t="e">
        <f>SUMIF('BP-SIGMA'!$B:$B,'CI-SIGMA'!$B35,'BP-SIGMA'!#REF!)</f>
        <v>#REF!</v>
      </c>
      <c r="AE35" s="74">
        <f>SUMIF('BP-SIGMA'!$B:$B,'CI-SIGMA'!$B35,'BP-SIGMA'!CI:CI)</f>
        <v>0</v>
      </c>
      <c r="AF35" s="74" t="e">
        <f>SUMIF('BP-SIGMA'!$B:$B,'CI-SIGMA'!$B35,'BP-SIGMA'!#REF!)</f>
        <v>#REF!</v>
      </c>
      <c r="AG35" s="74">
        <f>SUMIF('BP-SIGMA'!$B:$B,'CI-SIGMA'!$B35,'BP-SIGMA'!CK:CK)</f>
        <v>0</v>
      </c>
      <c r="AH35" s="74" t="e">
        <f>SUMIF('BP-SIGMA'!$B:$B,'CI-SIGMA'!$B35,'BP-SIGMA'!#REF!)</f>
        <v>#REF!</v>
      </c>
      <c r="AI35" s="74">
        <f>SUMIF('BP-SIGMA'!$B:$B,'CI-SIGMA'!$B35,'BP-SIGMA'!CM:CM)</f>
        <v>0</v>
      </c>
      <c r="AJ35" s="74" t="e">
        <f>SUMIF('BP-SIGMA'!$B:$B,'CI-SIGMA'!$B35,'BP-SIGMA'!#REF!)</f>
        <v>#REF!</v>
      </c>
      <c r="AK35" s="74">
        <f>SUMIF('BP-SIGMA'!$B:$B,'CI-SIGMA'!$B35,'BP-SIGMA'!CO:CO)</f>
        <v>0</v>
      </c>
      <c r="AL35" s="74" t="e">
        <f>SUMIF('BP-SIGMA'!$B:$B,'CI-SIGMA'!$B35,'BP-SIGMA'!#REF!)</f>
        <v>#REF!</v>
      </c>
    </row>
    <row r="36" spans="1:38" ht="30" customHeight="1">
      <c r="A36" s="82">
        <v>1</v>
      </c>
      <c r="B36" s="73" t="s">
        <v>56</v>
      </c>
      <c r="C36" s="84">
        <f>+C28*'BP-SIGMA'!$D$35</f>
        <v>-31031.763882419793</v>
      </c>
      <c r="D36" s="84">
        <f>+D28*'BP-SIGMA'!$D$35</f>
        <v>-30030.739241051393</v>
      </c>
      <c r="E36" s="84">
        <f>+E28*'BP-SIGMA'!$D$35</f>
        <v>54587.466548720091</v>
      </c>
      <c r="F36" s="84">
        <f>+F28*'BP-SIGMA'!$D$35</f>
        <v>34651.092742632747</v>
      </c>
      <c r="G36" s="84">
        <f>+G28*'BP-SIGMA'!$D$35</f>
        <v>-47879.240747426149</v>
      </c>
      <c r="H36" s="84">
        <f>+H28*'BP-SIGMA'!$D$35</f>
        <v>-49475.215439006985</v>
      </c>
      <c r="I36" s="84">
        <f>+I28*'BP-SIGMA'!$D$35</f>
        <v>-47879.240747426149</v>
      </c>
      <c r="J36" s="84">
        <f>+J28*'BP-SIGMA'!$D$35</f>
        <v>-49475.215439006985</v>
      </c>
      <c r="K36" s="84">
        <f>+K28*'BP-SIGMA'!$D$35</f>
        <v>6904.3401870165017</v>
      </c>
      <c r="L36" s="84">
        <f>+L28*'BP-SIGMA'!$D$35</f>
        <v>6236.1782334342597</v>
      </c>
      <c r="M36" s="74">
        <f>SUMIF('BP-SIGMA'!$B:$B,'CI-SIGMA'!$B36,'BP-SIGMA'!BQ:BQ)</f>
        <v>0</v>
      </c>
      <c r="N36" s="74" t="e">
        <f>SUMIF('BP-SIGMA'!$B:$B,'CI-SIGMA'!$B36,'BP-SIGMA'!#REF!)</f>
        <v>#REF!</v>
      </c>
      <c r="O36" s="74">
        <f>SUMIF('BP-SIGMA'!$B:$B,'CI-SIGMA'!$B36,'BP-SIGMA'!BS:BS)</f>
        <v>0</v>
      </c>
      <c r="P36" s="74" t="e">
        <f>SUMIF('BP-SIGMA'!$B:$B,'CI-SIGMA'!$B36,'BP-SIGMA'!#REF!)</f>
        <v>#REF!</v>
      </c>
      <c r="Q36" s="74">
        <f>SUMIF('BP-SIGMA'!$B:$B,'CI-SIGMA'!$B36,'BP-SIGMA'!BU:BU)</f>
        <v>0</v>
      </c>
      <c r="R36" s="74" t="e">
        <f>SUMIF('BP-SIGMA'!$B:$B,'CI-SIGMA'!$B36,'BP-SIGMA'!#REF!)</f>
        <v>#REF!</v>
      </c>
      <c r="S36" s="74">
        <f>SUMIF('BP-SIGMA'!$B:$B,'CI-SIGMA'!$B36,'BP-SIGMA'!BW:BW)</f>
        <v>0</v>
      </c>
      <c r="T36" s="74" t="e">
        <f>SUMIF('BP-SIGMA'!$B:$B,'CI-SIGMA'!$B36,'BP-SIGMA'!#REF!)</f>
        <v>#REF!</v>
      </c>
      <c r="U36" s="74">
        <f>SUMIF('BP-SIGMA'!$B:$B,'CI-SIGMA'!$B36,'BP-SIGMA'!BY:BY)</f>
        <v>0</v>
      </c>
      <c r="V36" s="74" t="e">
        <f>SUMIF('BP-SIGMA'!$B:$B,'CI-SIGMA'!$B36,'BP-SIGMA'!#REF!)</f>
        <v>#REF!</v>
      </c>
      <c r="W36" s="74">
        <f>SUMIF('BP-SIGMA'!$B:$B,'CI-SIGMA'!$B36,'BP-SIGMA'!CA:CA)</f>
        <v>0</v>
      </c>
      <c r="X36" s="74" t="e">
        <f>SUMIF('BP-SIGMA'!$B:$B,'CI-SIGMA'!$B36,'BP-SIGMA'!#REF!)</f>
        <v>#REF!</v>
      </c>
      <c r="Y36" s="74">
        <f>SUMIF('BP-SIGMA'!$B:$B,'CI-SIGMA'!$B36,'BP-SIGMA'!CC:CC)</f>
        <v>0</v>
      </c>
      <c r="Z36" s="74" t="e">
        <f>SUMIF('BP-SIGMA'!$B:$B,'CI-SIGMA'!$B36,'BP-SIGMA'!#REF!)</f>
        <v>#REF!</v>
      </c>
      <c r="AA36" s="74">
        <f>SUMIF('BP-SIGMA'!$B:$B,'CI-SIGMA'!$B36,'BP-SIGMA'!CE:CE)</f>
        <v>0</v>
      </c>
      <c r="AB36" s="74" t="e">
        <f>SUMIF('BP-SIGMA'!$B:$B,'CI-SIGMA'!$B36,'BP-SIGMA'!#REF!)</f>
        <v>#REF!</v>
      </c>
      <c r="AC36" s="74">
        <f>SUMIF('BP-SIGMA'!$B:$B,'CI-SIGMA'!$B36,'BP-SIGMA'!CG:CG)</f>
        <v>0</v>
      </c>
      <c r="AD36" s="74" t="e">
        <f>SUMIF('BP-SIGMA'!$B:$B,'CI-SIGMA'!$B36,'BP-SIGMA'!#REF!)</f>
        <v>#REF!</v>
      </c>
      <c r="AE36" s="74">
        <f>SUMIF('BP-SIGMA'!$B:$B,'CI-SIGMA'!$B36,'BP-SIGMA'!CI:CI)</f>
        <v>0</v>
      </c>
      <c r="AF36" s="74" t="e">
        <f>SUMIF('BP-SIGMA'!$B:$B,'CI-SIGMA'!$B36,'BP-SIGMA'!#REF!)</f>
        <v>#REF!</v>
      </c>
      <c r="AG36" s="74">
        <f>SUMIF('BP-SIGMA'!$B:$B,'CI-SIGMA'!$B36,'BP-SIGMA'!CK:CK)</f>
        <v>0</v>
      </c>
      <c r="AH36" s="74" t="e">
        <f>SUMIF('BP-SIGMA'!$B:$B,'CI-SIGMA'!$B36,'BP-SIGMA'!#REF!)</f>
        <v>#REF!</v>
      </c>
      <c r="AI36" s="74">
        <f>SUMIF('BP-SIGMA'!$B:$B,'CI-SIGMA'!$B36,'BP-SIGMA'!CM:CM)</f>
        <v>0</v>
      </c>
      <c r="AJ36" s="74" t="e">
        <f>SUMIF('BP-SIGMA'!$B:$B,'CI-SIGMA'!$B36,'BP-SIGMA'!#REF!)</f>
        <v>#REF!</v>
      </c>
      <c r="AK36" s="74">
        <f>SUMIF('BP-SIGMA'!$B:$B,'CI-SIGMA'!$B36,'BP-SIGMA'!CO:CO)</f>
        <v>0</v>
      </c>
      <c r="AL36" s="74" t="e">
        <f>SUMIF('BP-SIGMA'!$B:$B,'CI-SIGMA'!$B36,'BP-SIGMA'!#REF!)</f>
        <v>#REF!</v>
      </c>
    </row>
    <row r="37" spans="1:38" ht="30" customHeight="1">
      <c r="A37" s="82">
        <v>1</v>
      </c>
      <c r="B37" s="73" t="s">
        <v>57</v>
      </c>
      <c r="C37" s="84">
        <f>SUMIF('BP-SIGMA'!$B:$B,'CI-SIGMA'!$B37,'BP-SIGMA'!AW:AW)</f>
        <v>981666.66666666674</v>
      </c>
      <c r="D37" s="84">
        <f>SUMIF('BP-SIGMA'!$B:$B,'CI-SIGMA'!$B37,'BP-SIGMA'!AY:AY)</f>
        <v>950000</v>
      </c>
      <c r="E37" s="84">
        <f>SUMIF('BP-SIGMA'!$B:$B,'CI-SIGMA'!$B37,'BP-SIGMA'!BA:BA)</f>
        <v>981666.66666666674</v>
      </c>
      <c r="F37" s="84">
        <f>SUMIF('BP-SIGMA'!$B:$B,'CI-SIGMA'!$B37,'BP-SIGMA'!BC:BC)</f>
        <v>981666.66666666674</v>
      </c>
      <c r="G37" s="84">
        <f>SUMIF('BP-SIGMA'!$B:$B,'CI-SIGMA'!$B37,'BP-SIGMA'!BE:BE)</f>
        <v>950000</v>
      </c>
      <c r="H37" s="84">
        <f>SUMIF('BP-SIGMA'!$B:$B,'CI-SIGMA'!$B37,'BP-SIGMA'!BG:BG)</f>
        <v>981666.66666666674</v>
      </c>
      <c r="I37" s="84">
        <f>SUMIF('BP-SIGMA'!$B:$B,'CI-SIGMA'!$B37,'BP-SIGMA'!BI:BI)</f>
        <v>950000</v>
      </c>
      <c r="J37" s="84">
        <f>SUMIF('BP-SIGMA'!$B:$B,'CI-SIGMA'!$B37,'BP-SIGMA'!BK:BK)</f>
        <v>981666.66666666674</v>
      </c>
      <c r="K37" s="84">
        <f>SUMIF('BP-SIGMA'!$B:$B,'CI-SIGMA'!$B37,'BP-SIGMA'!BM:BM)</f>
        <v>981666.66666666674</v>
      </c>
      <c r="L37" s="84">
        <f>SUMIF('BP-SIGMA'!$B:$B,'CI-SIGMA'!$B37,'BP-SIGMA'!BO:BO)</f>
        <v>886666.66666666674</v>
      </c>
      <c r="M37" s="74">
        <f>SUMIF('BP-SIGMA'!$B:$B,'CI-SIGMA'!$B37,'BP-SIGMA'!BQ:BQ)</f>
        <v>981666.66666666674</v>
      </c>
      <c r="N37" s="74" t="e">
        <f>SUMIF('BP-SIGMA'!$B:$B,'CI-SIGMA'!$B37,'BP-SIGMA'!#REF!)</f>
        <v>#REF!</v>
      </c>
      <c r="O37" s="74">
        <f>SUMIF('BP-SIGMA'!$B:$B,'CI-SIGMA'!$B37,'BP-SIGMA'!BS:BS)</f>
        <v>950000</v>
      </c>
      <c r="P37" s="74" t="e">
        <f>SUMIF('BP-SIGMA'!$B:$B,'CI-SIGMA'!$B37,'BP-SIGMA'!#REF!)</f>
        <v>#REF!</v>
      </c>
      <c r="Q37" s="74">
        <f>SUMIF('BP-SIGMA'!$B:$B,'CI-SIGMA'!$B37,'BP-SIGMA'!BU:BU)</f>
        <v>981666.66666666674</v>
      </c>
      <c r="R37" s="74" t="e">
        <f>SUMIF('BP-SIGMA'!$B:$B,'CI-SIGMA'!$B37,'BP-SIGMA'!#REF!)</f>
        <v>#REF!</v>
      </c>
      <c r="S37" s="74">
        <f>SUMIF('BP-SIGMA'!$B:$B,'CI-SIGMA'!$B37,'BP-SIGMA'!BW:BW)</f>
        <v>950000</v>
      </c>
      <c r="T37" s="74" t="e">
        <f>SUMIF('BP-SIGMA'!$B:$B,'CI-SIGMA'!$B37,'BP-SIGMA'!#REF!)</f>
        <v>#REF!</v>
      </c>
      <c r="U37" s="74">
        <f>SUMIF('BP-SIGMA'!$B:$B,'CI-SIGMA'!$B37,'BP-SIGMA'!BY:BY)</f>
        <v>981666.66666666674</v>
      </c>
      <c r="V37" s="74" t="e">
        <f>SUMIF('BP-SIGMA'!$B:$B,'CI-SIGMA'!$B37,'BP-SIGMA'!#REF!)</f>
        <v>#REF!</v>
      </c>
      <c r="W37" s="74">
        <f>SUMIF('BP-SIGMA'!$B:$B,'CI-SIGMA'!$B37,'BP-SIGMA'!CA:CA)</f>
        <v>981666.66666666674</v>
      </c>
      <c r="X37" s="74" t="e">
        <f>SUMIF('BP-SIGMA'!$B:$B,'CI-SIGMA'!$B37,'BP-SIGMA'!#REF!)</f>
        <v>#REF!</v>
      </c>
      <c r="Y37" s="74">
        <f>SUMIF('BP-SIGMA'!$B:$B,'CI-SIGMA'!$B37,'BP-SIGMA'!CC:CC)</f>
        <v>950000</v>
      </c>
      <c r="Z37" s="74" t="e">
        <f>SUMIF('BP-SIGMA'!$B:$B,'CI-SIGMA'!$B37,'BP-SIGMA'!#REF!)</f>
        <v>#REF!</v>
      </c>
      <c r="AA37" s="74">
        <f>SUMIF('BP-SIGMA'!$B:$B,'CI-SIGMA'!$B37,'BP-SIGMA'!CE:CE)</f>
        <v>981666.66666666674</v>
      </c>
      <c r="AB37" s="74" t="e">
        <f>SUMIF('BP-SIGMA'!$B:$B,'CI-SIGMA'!$B37,'BP-SIGMA'!#REF!)</f>
        <v>#REF!</v>
      </c>
      <c r="AC37" s="74">
        <f>SUMIF('BP-SIGMA'!$B:$B,'CI-SIGMA'!$B37,'BP-SIGMA'!CG:CG)</f>
        <v>950000</v>
      </c>
      <c r="AD37" s="74" t="e">
        <f>SUMIF('BP-SIGMA'!$B:$B,'CI-SIGMA'!$B37,'BP-SIGMA'!#REF!)</f>
        <v>#REF!</v>
      </c>
      <c r="AE37" s="74">
        <f>SUMIF('BP-SIGMA'!$B:$B,'CI-SIGMA'!$B37,'BP-SIGMA'!CI:CI)</f>
        <v>981666.66666666674</v>
      </c>
      <c r="AF37" s="74" t="e">
        <f>SUMIF('BP-SIGMA'!$B:$B,'CI-SIGMA'!$B37,'BP-SIGMA'!#REF!)</f>
        <v>#REF!</v>
      </c>
      <c r="AG37" s="74">
        <f>SUMIF('BP-SIGMA'!$B:$B,'CI-SIGMA'!$B37,'BP-SIGMA'!CK:CK)</f>
        <v>0</v>
      </c>
      <c r="AH37" s="74" t="e">
        <f>SUMIF('BP-SIGMA'!$B:$B,'CI-SIGMA'!$B37,'BP-SIGMA'!#REF!)</f>
        <v>#REF!</v>
      </c>
      <c r="AI37" s="74">
        <f>SUMIF('BP-SIGMA'!$B:$B,'CI-SIGMA'!$B37,'BP-SIGMA'!CM:CM)</f>
        <v>0</v>
      </c>
      <c r="AJ37" s="74" t="e">
        <f>SUMIF('BP-SIGMA'!$B:$B,'CI-SIGMA'!$B37,'BP-SIGMA'!#REF!)</f>
        <v>#REF!</v>
      </c>
      <c r="AK37" s="74">
        <f>SUMIF('BP-SIGMA'!$B:$B,'CI-SIGMA'!$B37,'BP-SIGMA'!CO:CO)</f>
        <v>0</v>
      </c>
      <c r="AL37" s="74" t="e">
        <f>SUMIF('BP-SIGMA'!$B:$B,'CI-SIGMA'!$B37,'BP-SIGMA'!#REF!)</f>
        <v>#REF!</v>
      </c>
    </row>
    <row r="38" spans="1:38" ht="27" customHeight="1">
      <c r="A38" s="93"/>
      <c r="B38" s="94" t="s">
        <v>91</v>
      </c>
      <c r="C38" s="95">
        <f t="shared" ref="C38:L38" si="25">SUM(C30:C37)</f>
        <v>5756762.4573297016</v>
      </c>
      <c r="D38" s="95">
        <f t="shared" si="25"/>
        <v>5726094.4425771302</v>
      </c>
      <c r="E38" s="95">
        <f t="shared" si="25"/>
        <v>5842366.627533569</v>
      </c>
      <c r="F38" s="95">
        <f t="shared" si="25"/>
        <v>5822413.8750332631</v>
      </c>
      <c r="G38" s="95">
        <f t="shared" si="25"/>
        <v>5708202.4168762043</v>
      </c>
      <c r="H38" s="95">
        <f t="shared" si="25"/>
        <v>5738274.0307720779</v>
      </c>
      <c r="I38" s="95">
        <f t="shared" si="25"/>
        <v>5708202.4168762043</v>
      </c>
      <c r="J38" s="95">
        <f t="shared" si="25"/>
        <v>5738274.0307720779</v>
      </c>
      <c r="K38" s="95">
        <f t="shared" si="25"/>
        <v>5794676.9556404985</v>
      </c>
      <c r="L38" s="95">
        <f t="shared" si="25"/>
        <v>5699003.7663849667</v>
      </c>
    </row>
    <row r="39" spans="1:38" ht="31.5" customHeight="1">
      <c r="A39" s="93"/>
      <c r="B39" s="96" t="s">
        <v>11</v>
      </c>
      <c r="C39" s="97">
        <f>+C38</f>
        <v>5756762.4573297016</v>
      </c>
      <c r="D39" s="97">
        <f t="shared" ref="D39" si="26">+D38+C39</f>
        <v>11482856.899906833</v>
      </c>
      <c r="E39" s="97">
        <f t="shared" ref="E39" si="27">+E38+D39</f>
        <v>17325223.527440403</v>
      </c>
      <c r="F39" s="97">
        <f t="shared" ref="F39" si="28">+F38+E39</f>
        <v>23147637.402473666</v>
      </c>
      <c r="G39" s="97">
        <f t="shared" ref="G39" si="29">+G38+F39</f>
        <v>28855839.81934987</v>
      </c>
      <c r="H39" s="97">
        <f t="shared" ref="H39" si="30">+H38+G39</f>
        <v>34594113.850121945</v>
      </c>
      <c r="I39" s="97">
        <f t="shared" ref="I39" si="31">+I38+H39</f>
        <v>40302316.266998149</v>
      </c>
      <c r="J39" s="97">
        <f t="shared" ref="J39" si="32">+J38+I39</f>
        <v>46040590.297770225</v>
      </c>
      <c r="K39" s="97">
        <f t="shared" ref="K39" si="33">+K38+J39</f>
        <v>51835267.253410727</v>
      </c>
      <c r="L39" s="97">
        <f t="shared" ref="L39" si="34">+L38+K39</f>
        <v>57534271.019795693</v>
      </c>
    </row>
    <row r="41" spans="1:38" ht="27" customHeight="1">
      <c r="A41" s="75"/>
      <c r="B41" s="76" t="s">
        <v>58</v>
      </c>
      <c r="C41" s="77">
        <f>+C12-C38</f>
        <v>-321901.93876044452</v>
      </c>
      <c r="D41" s="102">
        <f t="shared" ref="D41:L41" si="35">+D12-D38</f>
        <v>-466552.00525204279</v>
      </c>
      <c r="E41" s="102">
        <f t="shared" si="35"/>
        <v>-662133.55656321533</v>
      </c>
      <c r="F41" s="102">
        <f t="shared" si="35"/>
        <v>-1805776.4074709518</v>
      </c>
      <c r="G41" s="102">
        <f t="shared" si="35"/>
        <v>-3265232.5767809111</v>
      </c>
      <c r="H41" s="102">
        <f t="shared" si="35"/>
        <v>-3213871.8626736081</v>
      </c>
      <c r="I41" s="102">
        <f t="shared" si="35"/>
        <v>-3265232.5767809111</v>
      </c>
      <c r="J41" s="102">
        <f t="shared" si="35"/>
        <v>-3213871.8626736081</v>
      </c>
      <c r="K41" s="102">
        <f t="shared" si="35"/>
        <v>-1390956.2666745819</v>
      </c>
      <c r="L41" s="102">
        <f t="shared" si="35"/>
        <v>-1721449.5957060745</v>
      </c>
    </row>
    <row r="42" spans="1:38" ht="31.5" customHeight="1">
      <c r="A42" s="75"/>
      <c r="B42" s="70" t="s">
        <v>11</v>
      </c>
      <c r="C42" s="71">
        <f>+C41</f>
        <v>-321901.93876044452</v>
      </c>
      <c r="D42" s="71">
        <f t="shared" ref="D42" si="36">+D41+C42</f>
        <v>-788453.94401248731</v>
      </c>
      <c r="E42" s="71">
        <f t="shared" ref="E42" si="37">+E41+D42</f>
        <v>-1450587.5005757026</v>
      </c>
      <c r="F42" s="71">
        <f t="shared" ref="F42" si="38">+F41+E42</f>
        <v>-3256363.9080466544</v>
      </c>
      <c r="G42" s="71">
        <f t="shared" ref="G42" si="39">+G41+F42</f>
        <v>-6521596.484827565</v>
      </c>
      <c r="H42" s="71">
        <f t="shared" ref="H42" si="40">+H41+G42</f>
        <v>-9735468.3475011736</v>
      </c>
      <c r="I42" s="71">
        <f t="shared" ref="I42" si="41">+I41+H42</f>
        <v>-13000700.924282085</v>
      </c>
      <c r="J42" s="71">
        <f t="shared" ref="J42" si="42">+J41+I42</f>
        <v>-16214572.786955694</v>
      </c>
      <c r="K42" s="71">
        <f t="shared" ref="K42" si="43">+K41+J42</f>
        <v>-17605529.053630278</v>
      </c>
      <c r="L42" s="71">
        <f t="shared" ref="L42" si="44">+L41+K42</f>
        <v>-19326978.649336353</v>
      </c>
    </row>
    <row r="43" spans="1:38" ht="29.25" customHeight="1">
      <c r="A43" s="75"/>
      <c r="B43" s="70" t="s">
        <v>70</v>
      </c>
      <c r="C43" s="83">
        <v>93</v>
      </c>
      <c r="D43" s="83">
        <v>93</v>
      </c>
      <c r="E43" s="83">
        <v>93</v>
      </c>
      <c r="F43" s="83">
        <v>93</v>
      </c>
      <c r="G43" s="83">
        <v>93</v>
      </c>
      <c r="H43" s="83">
        <v>93</v>
      </c>
      <c r="I43" s="83">
        <v>93</v>
      </c>
      <c r="J43" s="83">
        <v>93</v>
      </c>
      <c r="K43" s="83">
        <v>93</v>
      </c>
      <c r="L43" s="83">
        <v>93</v>
      </c>
    </row>
    <row r="48" spans="1:38">
      <c r="C48" s="101"/>
    </row>
    <row r="50" spans="2:3" ht="18.75" thickBot="1"/>
    <row r="51" spans="2:3" ht="18.75" thickBot="1">
      <c r="B51" s="99" t="s">
        <v>92</v>
      </c>
      <c r="C51" s="98">
        <v>261</v>
      </c>
    </row>
  </sheetData>
  <mergeCells count="27">
    <mergeCell ref="M4:N4"/>
    <mergeCell ref="A1:B4"/>
    <mergeCell ref="O4:P4"/>
    <mergeCell ref="Q4:R4"/>
    <mergeCell ref="S4:T4"/>
    <mergeCell ref="U4:V4"/>
    <mergeCell ref="W4:X4"/>
    <mergeCell ref="AI4:AJ4"/>
    <mergeCell ref="AK4:AL4"/>
    <mergeCell ref="Y4:Z4"/>
    <mergeCell ref="AA4:AB4"/>
    <mergeCell ref="AC4:AD4"/>
    <mergeCell ref="AE4:AF4"/>
    <mergeCell ref="AG4:AH4"/>
    <mergeCell ref="AG13:AH13"/>
    <mergeCell ref="AI13:AJ13"/>
    <mergeCell ref="AK13:AL13"/>
    <mergeCell ref="U13:V13"/>
    <mergeCell ref="W13:X13"/>
    <mergeCell ref="Y13:Z13"/>
    <mergeCell ref="AA13:AB13"/>
    <mergeCell ref="AC13:AD13"/>
    <mergeCell ref="O13:P13"/>
    <mergeCell ref="Q13:R13"/>
    <mergeCell ref="S13:T13"/>
    <mergeCell ref="M13:N13"/>
    <mergeCell ref="AE13:AF13"/>
  </mergeCells>
  <conditionalFormatting sqref="C34:AL37 C17:AL24 C7:AL11">
    <cfRule type="cellIs" dxfId="30" priority="64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Q37"/>
  <sheetViews>
    <sheetView showGridLines="0" zoomScale="70" zoomScaleNormal="70" workbookViewId="0">
      <selection activeCell="B35" sqref="B35"/>
    </sheetView>
  </sheetViews>
  <sheetFormatPr baseColWidth="10" defaultColWidth="11.42578125" defaultRowHeight="15"/>
  <cols>
    <col min="1" max="1" width="6.140625" style="3" customWidth="1"/>
    <col min="2" max="2" width="47.7109375" style="3" bestFit="1" customWidth="1"/>
    <col min="3" max="3" width="13.85546875" style="3" customWidth="1"/>
    <col min="4" max="4" width="12" style="3" customWidth="1"/>
    <col min="5" max="5" width="8.140625" customWidth="1"/>
    <col min="6" max="6" width="7.42578125" customWidth="1"/>
    <col min="7" max="7" width="7.85546875" customWidth="1"/>
    <col min="8" max="8" width="7.42578125" customWidth="1"/>
    <col min="9" max="9" width="8.28515625" customWidth="1"/>
    <col min="10" max="10" width="7.28515625" customWidth="1"/>
    <col min="11" max="11" width="6.42578125" bestFit="1" customWidth="1"/>
    <col min="12" max="12" width="8.140625" bestFit="1" customWidth="1"/>
    <col min="13" max="13" width="7.85546875" bestFit="1" customWidth="1"/>
    <col min="14" max="14" width="7.42578125" bestFit="1" customWidth="1"/>
    <col min="15" max="15" width="7.85546875" bestFit="1" customWidth="1"/>
    <col min="16" max="16" width="7.28515625" bestFit="1" customWidth="1"/>
    <col min="17" max="17" width="8.5703125" bestFit="1" customWidth="1"/>
    <col min="18" max="18" width="7.85546875" bestFit="1" customWidth="1"/>
    <col min="19" max="19" width="8.28515625" bestFit="1" customWidth="1"/>
    <col min="20" max="20" width="7.85546875" bestFit="1" customWidth="1"/>
    <col min="21" max="21" width="8.7109375" bestFit="1" customWidth="1"/>
    <col min="22" max="22" width="7.7109375" bestFit="1" customWidth="1"/>
    <col min="23" max="23" width="6.85546875" bestFit="1" customWidth="1"/>
    <col min="24" max="24" width="8.5703125" bestFit="1" customWidth="1"/>
    <col min="25" max="25" width="8.28515625" bestFit="1" customWidth="1"/>
    <col min="26" max="26" width="7.85546875" bestFit="1" customWidth="1"/>
    <col min="27" max="27" width="8.28515625" bestFit="1" customWidth="1"/>
    <col min="28" max="28" width="7.7109375" bestFit="1" customWidth="1"/>
    <col min="29" max="29" width="8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8.28515625" bestFit="1" customWidth="1"/>
    <col min="34" max="34" width="7.28515625" bestFit="1" customWidth="1"/>
    <col min="35" max="35" width="6.42578125" bestFit="1" customWidth="1"/>
    <col min="36" max="36" width="8.140625" bestFit="1" customWidth="1"/>
    <col min="37" max="37" width="7.85546875" bestFit="1" customWidth="1"/>
    <col min="38" max="38" width="7.42578125" bestFit="1" customWidth="1"/>
    <col min="39" max="39" width="7.85546875" bestFit="1" customWidth="1"/>
    <col min="40" max="40" width="7.28515625" bestFit="1" customWidth="1"/>
    <col min="41" max="41" width="8.5703125" bestFit="1" customWidth="1"/>
    <col min="42" max="42" width="7.85546875" bestFit="1" customWidth="1"/>
    <col min="43" max="43" width="8.28515625" bestFit="1" customWidth="1"/>
    <col min="44" max="16384" width="11.42578125" style="1"/>
  </cols>
  <sheetData>
    <row r="1" spans="1:43" ht="15.75" thickBot="1">
      <c r="E1" s="4">
        <v>43466</v>
      </c>
      <c r="F1" s="4">
        <v>43497</v>
      </c>
      <c r="G1" s="4">
        <v>43525</v>
      </c>
      <c r="H1" s="4">
        <v>43556</v>
      </c>
      <c r="I1" s="4">
        <v>43586</v>
      </c>
      <c r="J1" s="4">
        <v>43617</v>
      </c>
      <c r="K1" s="4">
        <v>43647</v>
      </c>
      <c r="L1" s="4">
        <v>43678</v>
      </c>
      <c r="M1" s="4">
        <v>43709</v>
      </c>
      <c r="N1" s="4">
        <v>43739</v>
      </c>
      <c r="O1" s="4">
        <v>43770</v>
      </c>
      <c r="P1" s="4">
        <v>43800</v>
      </c>
      <c r="Q1" s="4">
        <v>43831</v>
      </c>
      <c r="R1" s="4">
        <v>43862</v>
      </c>
      <c r="S1" s="4">
        <v>43891</v>
      </c>
      <c r="T1" s="4">
        <v>43922</v>
      </c>
      <c r="U1" s="4">
        <v>43952</v>
      </c>
      <c r="V1" s="4">
        <v>43983</v>
      </c>
      <c r="W1" s="4">
        <v>44013</v>
      </c>
      <c r="X1" s="4">
        <v>44044</v>
      </c>
      <c r="Y1" s="4">
        <v>44075</v>
      </c>
      <c r="Z1" s="4">
        <v>44105</v>
      </c>
      <c r="AA1" s="4">
        <v>44136</v>
      </c>
      <c r="AB1" s="4">
        <v>44166</v>
      </c>
      <c r="AC1" s="4">
        <v>44197</v>
      </c>
      <c r="AD1" s="4">
        <v>44228</v>
      </c>
      <c r="AE1" s="4">
        <v>44256</v>
      </c>
      <c r="AF1" s="4">
        <v>44287</v>
      </c>
      <c r="AG1" s="4">
        <v>44317</v>
      </c>
      <c r="AH1" s="4">
        <v>44348</v>
      </c>
      <c r="AI1" s="4">
        <v>44378</v>
      </c>
      <c r="AJ1" s="4">
        <v>44409</v>
      </c>
      <c r="AK1" s="4">
        <v>44440</v>
      </c>
      <c r="AL1" s="4">
        <v>44470</v>
      </c>
      <c r="AM1" s="4">
        <v>44501</v>
      </c>
      <c r="AN1" s="4">
        <v>44531</v>
      </c>
      <c r="AO1" s="4">
        <v>44562</v>
      </c>
      <c r="AP1" s="4">
        <v>44593</v>
      </c>
      <c r="AQ1" s="4">
        <v>44621</v>
      </c>
    </row>
    <row r="2" spans="1:43" ht="15.75" thickBot="1">
      <c r="A2" s="10" t="s">
        <v>10</v>
      </c>
      <c r="B2" s="11" t="s">
        <v>12</v>
      </c>
      <c r="C2" s="10" t="s">
        <v>8</v>
      </c>
      <c r="D2" s="12" t="s">
        <v>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</row>
    <row r="3" spans="1:43" hidden="1">
      <c r="A3" s="6">
        <v>0</v>
      </c>
      <c r="B3" s="6" t="s">
        <v>2</v>
      </c>
      <c r="C3" s="7" t="e">
        <f>+'BP-SIGMA'!#REF!</f>
        <v>#REF!</v>
      </c>
      <c r="D3" s="8" t="e">
        <f>+'BP-SIGMA'!#REF!</f>
        <v>#REF!</v>
      </c>
      <c r="E3" s="9" t="e">
        <f t="shared" ref="E3:AQ3" si="0">IF($C3&gt;F$1,0,IF($C3&lt;E$1,IF($D3&lt;E$1,0,IF($D3&gt;F$1,(($D3-E$1)-($D3-F$1))/($D3-$C3),($D3-E$1)/($D3-$C3))),IF($D3&gt;F$1,((($D3-$C3)-($D3-F$1))/($D3-$C3)),1)))</f>
        <v>#REF!</v>
      </c>
      <c r="F3" s="9" t="e">
        <f t="shared" si="0"/>
        <v>#REF!</v>
      </c>
      <c r="G3" s="9" t="e">
        <f t="shared" si="0"/>
        <v>#REF!</v>
      </c>
      <c r="H3" s="9" t="e">
        <f t="shared" si="0"/>
        <v>#REF!</v>
      </c>
      <c r="I3" s="9" t="e">
        <f t="shared" si="0"/>
        <v>#REF!</v>
      </c>
      <c r="J3" s="9" t="e">
        <f t="shared" si="0"/>
        <v>#REF!</v>
      </c>
      <c r="K3" s="9" t="e">
        <f t="shared" si="0"/>
        <v>#REF!</v>
      </c>
      <c r="L3" s="9" t="e">
        <f t="shared" si="0"/>
        <v>#REF!</v>
      </c>
      <c r="M3" s="9" t="e">
        <f t="shared" si="0"/>
        <v>#REF!</v>
      </c>
      <c r="N3" s="9" t="e">
        <f t="shared" si="0"/>
        <v>#REF!</v>
      </c>
      <c r="O3" s="9" t="e">
        <f t="shared" si="0"/>
        <v>#REF!</v>
      </c>
      <c r="P3" s="9" t="e">
        <f t="shared" si="0"/>
        <v>#REF!</v>
      </c>
      <c r="Q3" s="9" t="e">
        <f t="shared" si="0"/>
        <v>#REF!</v>
      </c>
      <c r="R3" s="9" t="e">
        <f t="shared" si="0"/>
        <v>#REF!</v>
      </c>
      <c r="S3" s="9" t="e">
        <f t="shared" si="0"/>
        <v>#REF!</v>
      </c>
      <c r="T3" s="9" t="e">
        <f t="shared" si="0"/>
        <v>#REF!</v>
      </c>
      <c r="U3" s="9" t="e">
        <f t="shared" si="0"/>
        <v>#REF!</v>
      </c>
      <c r="V3" s="9" t="e">
        <f t="shared" si="0"/>
        <v>#REF!</v>
      </c>
      <c r="W3" s="9" t="e">
        <f t="shared" si="0"/>
        <v>#REF!</v>
      </c>
      <c r="X3" s="9" t="e">
        <f t="shared" si="0"/>
        <v>#REF!</v>
      </c>
      <c r="Y3" s="9" t="e">
        <f t="shared" si="0"/>
        <v>#REF!</v>
      </c>
      <c r="Z3" s="9" t="e">
        <f t="shared" si="0"/>
        <v>#REF!</v>
      </c>
      <c r="AA3" s="9" t="e">
        <f t="shared" si="0"/>
        <v>#REF!</v>
      </c>
      <c r="AB3" s="9" t="e">
        <f t="shared" si="0"/>
        <v>#REF!</v>
      </c>
      <c r="AC3" s="9" t="e">
        <f t="shared" si="0"/>
        <v>#REF!</v>
      </c>
      <c r="AD3" s="9" t="e">
        <f t="shared" si="0"/>
        <v>#REF!</v>
      </c>
      <c r="AE3" s="9" t="e">
        <f t="shared" si="0"/>
        <v>#REF!</v>
      </c>
      <c r="AF3" s="9" t="e">
        <f t="shared" si="0"/>
        <v>#REF!</v>
      </c>
      <c r="AG3" s="9" t="e">
        <f t="shared" si="0"/>
        <v>#REF!</v>
      </c>
      <c r="AH3" s="9" t="e">
        <f t="shared" si="0"/>
        <v>#REF!</v>
      </c>
      <c r="AI3" s="9" t="e">
        <f t="shared" si="0"/>
        <v>#REF!</v>
      </c>
      <c r="AJ3" s="9" t="e">
        <f t="shared" si="0"/>
        <v>#REF!</v>
      </c>
      <c r="AK3" s="9" t="e">
        <f t="shared" si="0"/>
        <v>#REF!</v>
      </c>
      <c r="AL3" s="9" t="e">
        <f t="shared" si="0"/>
        <v>#REF!</v>
      </c>
      <c r="AM3" s="9" t="e">
        <f t="shared" si="0"/>
        <v>#REF!</v>
      </c>
      <c r="AN3" s="9" t="e">
        <f t="shared" si="0"/>
        <v>#REF!</v>
      </c>
      <c r="AO3" s="9" t="e">
        <f t="shared" si="0"/>
        <v>#REF!</v>
      </c>
      <c r="AP3" s="9" t="e">
        <f t="shared" si="0"/>
        <v>#REF!</v>
      </c>
      <c r="AQ3" s="9" t="e">
        <f t="shared" si="0"/>
        <v>#REF!</v>
      </c>
    </row>
    <row r="4" spans="1:43" hidden="1">
      <c r="A4" s="5">
        <v>1</v>
      </c>
      <c r="B4" s="5" t="s">
        <v>3</v>
      </c>
      <c r="C4" s="7">
        <f>+'BP-SIGMA'!G4</f>
        <v>43952</v>
      </c>
      <c r="D4" s="8">
        <f>+'BP-SIGMA'!H4</f>
        <v>44044</v>
      </c>
      <c r="E4" s="2">
        <f t="shared" ref="E4:AQ4" si="1">IF($C4&gt;F$1,0,IF($C4&lt;E$1,IF($D4&lt;E$1,0,IF($D4&gt;F$1,(($D4-E$1)-($D4-F$1))/($D4-$C4),($D4-E$1)/($D4-$C4))),IF($D4&gt;F$1,((($D4-$C4)-($D4-F$1))/($D4-$C4)),1)))</f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0.33695652173913043</v>
      </c>
      <c r="V4" s="2">
        <f t="shared" si="1"/>
        <v>0.32608695652173914</v>
      </c>
      <c r="W4" s="2">
        <f t="shared" si="1"/>
        <v>0.33695652173913043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hidden="1">
      <c r="A5" s="6">
        <v>2</v>
      </c>
      <c r="B5" s="5" t="s">
        <v>4</v>
      </c>
      <c r="C5" s="7" t="e">
        <f>+'BP-SIGMA'!#REF!</f>
        <v>#REF!</v>
      </c>
      <c r="D5" s="8" t="e">
        <f>+'BP-SIGMA'!#REF!</f>
        <v>#REF!</v>
      </c>
      <c r="E5" s="2" t="e">
        <f t="shared" ref="E5:AQ5" si="2">IF($C5&gt;F$1,0,IF($C5&lt;E$1,IF($D5&lt;E$1,0,IF($D5&gt;F$1,(($D5-E$1)-($D5-F$1))/($D5-$C5),($D5-E$1)/($D5-$C5))),IF($D5&gt;F$1,((($D5-$C5)-($D5-F$1))/($D5-$C5)),1)))</f>
        <v>#REF!</v>
      </c>
      <c r="F5" s="2" t="e">
        <f t="shared" si="2"/>
        <v>#REF!</v>
      </c>
      <c r="G5" s="2" t="e">
        <f t="shared" si="2"/>
        <v>#REF!</v>
      </c>
      <c r="H5" s="2" t="e">
        <f t="shared" si="2"/>
        <v>#REF!</v>
      </c>
      <c r="I5" s="2" t="e">
        <f t="shared" si="2"/>
        <v>#REF!</v>
      </c>
      <c r="J5" s="2" t="e">
        <f t="shared" si="2"/>
        <v>#REF!</v>
      </c>
      <c r="K5" s="2" t="e">
        <f t="shared" si="2"/>
        <v>#REF!</v>
      </c>
      <c r="L5" s="2" t="e">
        <f t="shared" si="2"/>
        <v>#REF!</v>
      </c>
      <c r="M5" s="2" t="e">
        <f t="shared" si="2"/>
        <v>#REF!</v>
      </c>
      <c r="N5" s="2" t="e">
        <f t="shared" si="2"/>
        <v>#REF!</v>
      </c>
      <c r="O5" s="2" t="e">
        <f t="shared" si="2"/>
        <v>#REF!</v>
      </c>
      <c r="P5" s="2" t="e">
        <f t="shared" si="2"/>
        <v>#REF!</v>
      </c>
      <c r="Q5" s="2" t="e">
        <f t="shared" si="2"/>
        <v>#REF!</v>
      </c>
      <c r="R5" s="2" t="e">
        <f t="shared" si="2"/>
        <v>#REF!</v>
      </c>
      <c r="S5" s="2" t="e">
        <f t="shared" si="2"/>
        <v>#REF!</v>
      </c>
      <c r="T5" s="2" t="e">
        <f t="shared" si="2"/>
        <v>#REF!</v>
      </c>
      <c r="U5" s="2" t="e">
        <f t="shared" si="2"/>
        <v>#REF!</v>
      </c>
      <c r="V5" s="2" t="e">
        <f t="shared" si="2"/>
        <v>#REF!</v>
      </c>
      <c r="W5" s="2" t="e">
        <f t="shared" si="2"/>
        <v>#REF!</v>
      </c>
      <c r="X5" s="2" t="e">
        <f t="shared" si="2"/>
        <v>#REF!</v>
      </c>
      <c r="Y5" s="2" t="e">
        <f t="shared" si="2"/>
        <v>#REF!</v>
      </c>
      <c r="Z5" s="2" t="e">
        <f t="shared" si="2"/>
        <v>#REF!</v>
      </c>
      <c r="AA5" s="2" t="e">
        <f t="shared" si="2"/>
        <v>#REF!</v>
      </c>
      <c r="AB5" s="2" t="e">
        <f t="shared" si="2"/>
        <v>#REF!</v>
      </c>
      <c r="AC5" s="2" t="e">
        <f t="shared" si="2"/>
        <v>#REF!</v>
      </c>
      <c r="AD5" s="2" t="e">
        <f t="shared" si="2"/>
        <v>#REF!</v>
      </c>
      <c r="AE5" s="2" t="e">
        <f t="shared" si="2"/>
        <v>#REF!</v>
      </c>
      <c r="AF5" s="2" t="e">
        <f t="shared" si="2"/>
        <v>#REF!</v>
      </c>
      <c r="AG5" s="2" t="e">
        <f t="shared" si="2"/>
        <v>#REF!</v>
      </c>
      <c r="AH5" s="2" t="e">
        <f t="shared" si="2"/>
        <v>#REF!</v>
      </c>
      <c r="AI5" s="2" t="e">
        <f t="shared" si="2"/>
        <v>#REF!</v>
      </c>
      <c r="AJ5" s="2" t="e">
        <f t="shared" si="2"/>
        <v>#REF!</v>
      </c>
      <c r="AK5" s="2" t="e">
        <f t="shared" si="2"/>
        <v>#REF!</v>
      </c>
      <c r="AL5" s="2" t="e">
        <f t="shared" si="2"/>
        <v>#REF!</v>
      </c>
      <c r="AM5" s="2" t="e">
        <f t="shared" si="2"/>
        <v>#REF!</v>
      </c>
      <c r="AN5" s="2" t="e">
        <f t="shared" si="2"/>
        <v>#REF!</v>
      </c>
      <c r="AO5" s="2" t="e">
        <f t="shared" si="2"/>
        <v>#REF!</v>
      </c>
      <c r="AP5" s="2" t="e">
        <f t="shared" si="2"/>
        <v>#REF!</v>
      </c>
      <c r="AQ5" s="2" t="e">
        <f t="shared" si="2"/>
        <v>#REF!</v>
      </c>
    </row>
    <row r="6" spans="1:43" hidden="1">
      <c r="A6" s="5">
        <v>3</v>
      </c>
      <c r="B6" s="5" t="s">
        <v>14</v>
      </c>
      <c r="C6" s="7" t="e">
        <f>+'BP-SIGMA'!#REF!</f>
        <v>#REF!</v>
      </c>
      <c r="D6" s="8" t="e">
        <f>+'BP-SIGMA'!#REF!</f>
        <v>#REF!</v>
      </c>
      <c r="E6" s="2" t="e">
        <f t="shared" ref="E6:AQ6" si="3">IF($C6&gt;F$1,0,IF($C6&lt;E$1,IF($D6&lt;E$1,0,IF($D6&gt;F$1,(($D6-E$1)-($D6-F$1))/($D6-$C6),($D6-E$1)/($D6-$C6))),IF($D6&gt;F$1,((($D6-$C6)-($D6-F$1))/($D6-$C6)),1)))</f>
        <v>#REF!</v>
      </c>
      <c r="F6" s="2" t="e">
        <f t="shared" si="3"/>
        <v>#REF!</v>
      </c>
      <c r="G6" s="2" t="e">
        <f t="shared" si="3"/>
        <v>#REF!</v>
      </c>
      <c r="H6" s="2" t="e">
        <f t="shared" si="3"/>
        <v>#REF!</v>
      </c>
      <c r="I6" s="2" t="e">
        <f t="shared" si="3"/>
        <v>#REF!</v>
      </c>
      <c r="J6" s="2" t="e">
        <f t="shared" si="3"/>
        <v>#REF!</v>
      </c>
      <c r="K6" s="2" t="e">
        <f t="shared" si="3"/>
        <v>#REF!</v>
      </c>
      <c r="L6" s="2" t="e">
        <f t="shared" si="3"/>
        <v>#REF!</v>
      </c>
      <c r="M6" s="2" t="e">
        <f t="shared" si="3"/>
        <v>#REF!</v>
      </c>
      <c r="N6" s="2" t="e">
        <f t="shared" si="3"/>
        <v>#REF!</v>
      </c>
      <c r="O6" s="2" t="e">
        <f t="shared" si="3"/>
        <v>#REF!</v>
      </c>
      <c r="P6" s="2" t="e">
        <f t="shared" si="3"/>
        <v>#REF!</v>
      </c>
      <c r="Q6" s="2" t="e">
        <f t="shared" si="3"/>
        <v>#REF!</v>
      </c>
      <c r="R6" s="2" t="e">
        <f t="shared" si="3"/>
        <v>#REF!</v>
      </c>
      <c r="S6" s="2" t="e">
        <f t="shared" si="3"/>
        <v>#REF!</v>
      </c>
      <c r="T6" s="2" t="e">
        <f t="shared" si="3"/>
        <v>#REF!</v>
      </c>
      <c r="U6" s="2" t="e">
        <f t="shared" si="3"/>
        <v>#REF!</v>
      </c>
      <c r="V6" s="2" t="e">
        <f t="shared" si="3"/>
        <v>#REF!</v>
      </c>
      <c r="W6" s="2" t="e">
        <f t="shared" si="3"/>
        <v>#REF!</v>
      </c>
      <c r="X6" s="2" t="e">
        <f t="shared" si="3"/>
        <v>#REF!</v>
      </c>
      <c r="Y6" s="2" t="e">
        <f t="shared" si="3"/>
        <v>#REF!</v>
      </c>
      <c r="Z6" s="2" t="e">
        <f t="shared" si="3"/>
        <v>#REF!</v>
      </c>
      <c r="AA6" s="2" t="e">
        <f t="shared" si="3"/>
        <v>#REF!</v>
      </c>
      <c r="AB6" s="2" t="e">
        <f t="shared" si="3"/>
        <v>#REF!</v>
      </c>
      <c r="AC6" s="2" t="e">
        <f t="shared" si="3"/>
        <v>#REF!</v>
      </c>
      <c r="AD6" s="2" t="e">
        <f t="shared" si="3"/>
        <v>#REF!</v>
      </c>
      <c r="AE6" s="2" t="e">
        <f t="shared" si="3"/>
        <v>#REF!</v>
      </c>
      <c r="AF6" s="2" t="e">
        <f t="shared" si="3"/>
        <v>#REF!</v>
      </c>
      <c r="AG6" s="2" t="e">
        <f t="shared" si="3"/>
        <v>#REF!</v>
      </c>
      <c r="AH6" s="2" t="e">
        <f t="shared" si="3"/>
        <v>#REF!</v>
      </c>
      <c r="AI6" s="2" t="e">
        <f t="shared" si="3"/>
        <v>#REF!</v>
      </c>
      <c r="AJ6" s="2" t="e">
        <f t="shared" si="3"/>
        <v>#REF!</v>
      </c>
      <c r="AK6" s="2" t="e">
        <f t="shared" si="3"/>
        <v>#REF!</v>
      </c>
      <c r="AL6" s="2" t="e">
        <f t="shared" si="3"/>
        <v>#REF!</v>
      </c>
      <c r="AM6" s="2" t="e">
        <f t="shared" si="3"/>
        <v>#REF!</v>
      </c>
      <c r="AN6" s="2" t="e">
        <f t="shared" si="3"/>
        <v>#REF!</v>
      </c>
      <c r="AO6" s="2" t="e">
        <f t="shared" si="3"/>
        <v>#REF!</v>
      </c>
      <c r="AP6" s="2" t="e">
        <f t="shared" si="3"/>
        <v>#REF!</v>
      </c>
      <c r="AQ6" s="2" t="e">
        <f t="shared" si="3"/>
        <v>#REF!</v>
      </c>
    </row>
    <row r="7" spans="1:43" hidden="1">
      <c r="A7" s="6">
        <v>4</v>
      </c>
      <c r="B7" s="5" t="s">
        <v>5</v>
      </c>
      <c r="C7" s="7" t="e">
        <f>+'BP-SIGMA'!#REF!</f>
        <v>#REF!</v>
      </c>
      <c r="D7" s="8" t="e">
        <f>+'BP-SIGMA'!#REF!</f>
        <v>#REF!</v>
      </c>
      <c r="E7" s="2" t="e">
        <f t="shared" ref="E7:E15" si="4">IF($C7&gt;F$1,0,IF($C7&lt;E$1,IF($D7&lt;E$1,0,IF($D7&gt;F$1,(($D7-E$1)-($D7-F$1))/($D7-$C7),($D7-E$1)/($D7-$C7))),IF($D7&gt;F$1,((($D7-$C7)-($D7-F$1))/($D7-$C7)),1)))</f>
        <v>#REF!</v>
      </c>
      <c r="F7" s="2" t="e">
        <f t="shared" ref="F7:F15" si="5">IF($C7&gt;G$1,0,IF($C7&lt;F$1,IF($D7&lt;F$1,0,IF($D7&gt;G$1,(($D7-F$1)-($D7-G$1))/($D7-$C7),($D7-F$1)/($D7-$C7))),IF($D7&gt;G$1,((($D7-$C7)-($D7-G$1))/($D7-$C7)),1)))</f>
        <v>#REF!</v>
      </c>
      <c r="G7" s="2" t="e">
        <f t="shared" ref="G7:G15" si="6">IF($C7&gt;H$1,0,IF($C7&lt;G$1,IF($D7&lt;G$1,0,IF($D7&gt;H$1,(($D7-G$1)-($D7-H$1))/($D7-$C7),($D7-G$1)/($D7-$C7))),IF($D7&gt;H$1,((($D7-$C7)-($D7-H$1))/($D7-$C7)),1)))</f>
        <v>#REF!</v>
      </c>
      <c r="H7" s="2" t="e">
        <f t="shared" ref="H7:H15" si="7">IF($C7&gt;I$1,0,IF($C7&lt;H$1,IF($D7&lt;H$1,0,IF($D7&gt;I$1,(($D7-H$1)-($D7-I$1))/($D7-$C7),($D7-H$1)/($D7-$C7))),IF($D7&gt;I$1,((($D7-$C7)-($D7-I$1))/($D7-$C7)),1)))</f>
        <v>#REF!</v>
      </c>
      <c r="I7" s="2" t="e">
        <f t="shared" ref="I7:I15" si="8">IF($C7&gt;J$1,0,IF($C7&lt;I$1,IF($D7&lt;I$1,0,IF($D7&gt;J$1,(($D7-I$1)-($D7-J$1))/($D7-$C7),($D7-I$1)/($D7-$C7))),IF($D7&gt;J$1,((($D7-$C7)-($D7-J$1))/($D7-$C7)),1)))</f>
        <v>#REF!</v>
      </c>
      <c r="J7" s="2" t="e">
        <f t="shared" ref="J7:J15" si="9">IF($C7&gt;K$1,0,IF($C7&lt;J$1,IF($D7&lt;J$1,0,IF($D7&gt;K$1,(($D7-J$1)-($D7-K$1))/($D7-$C7),($D7-J$1)/($D7-$C7))),IF($D7&gt;K$1,((($D7-$C7)-($D7-K$1))/($D7-$C7)),1)))</f>
        <v>#REF!</v>
      </c>
      <c r="K7" s="2" t="e">
        <f t="shared" ref="K7:K15" si="10">IF($C7&gt;L$1,0,IF($C7&lt;K$1,IF($D7&lt;K$1,0,IF($D7&gt;L$1,(($D7-K$1)-($D7-L$1))/($D7-$C7),($D7-K$1)/($D7-$C7))),IF($D7&gt;L$1,((($D7-$C7)-($D7-L$1))/($D7-$C7)),1)))</f>
        <v>#REF!</v>
      </c>
      <c r="L7" s="2" t="e">
        <f t="shared" ref="L7:L15" si="11">IF($C7&gt;M$1,0,IF($C7&lt;L$1,IF($D7&lt;L$1,0,IF($D7&gt;M$1,(($D7-L$1)-($D7-M$1))/($D7-$C7),($D7-L$1)/($D7-$C7))),IF($D7&gt;M$1,((($D7-$C7)-($D7-M$1))/($D7-$C7)),1)))</f>
        <v>#REF!</v>
      </c>
      <c r="M7" s="2" t="e">
        <f t="shared" ref="M7:M15" si="12">IF($C7&gt;N$1,0,IF($C7&lt;M$1,IF($D7&lt;M$1,0,IF($D7&gt;N$1,(($D7-M$1)-($D7-N$1))/($D7-$C7),($D7-M$1)/($D7-$C7))),IF($D7&gt;N$1,((($D7-$C7)-($D7-N$1))/($D7-$C7)),1)))</f>
        <v>#REF!</v>
      </c>
      <c r="N7" s="2" t="e">
        <f t="shared" ref="N7:N15" si="13">IF($C7&gt;O$1,0,IF($C7&lt;N$1,IF($D7&lt;N$1,0,IF($D7&gt;O$1,(($D7-N$1)-($D7-O$1))/($D7-$C7),($D7-N$1)/($D7-$C7))),IF($D7&gt;O$1,((($D7-$C7)-($D7-O$1))/($D7-$C7)),1)))</f>
        <v>#REF!</v>
      </c>
      <c r="O7" s="2" t="e">
        <f t="shared" ref="O7:O15" si="14">IF($C7&gt;P$1,0,IF($C7&lt;O$1,IF($D7&lt;O$1,0,IF($D7&gt;P$1,(($D7-O$1)-($D7-P$1))/($D7-$C7),($D7-O$1)/($D7-$C7))),IF($D7&gt;P$1,((($D7-$C7)-($D7-P$1))/($D7-$C7)),1)))</f>
        <v>#REF!</v>
      </c>
      <c r="P7" s="2" t="e">
        <f t="shared" ref="P7:P15" si="15">IF($C7&gt;Q$1,0,IF($C7&lt;P$1,IF($D7&lt;P$1,0,IF($D7&gt;Q$1,(($D7-P$1)-($D7-Q$1))/($D7-$C7),($D7-P$1)/($D7-$C7))),IF($D7&gt;Q$1,((($D7-$C7)-($D7-Q$1))/($D7-$C7)),1)))</f>
        <v>#REF!</v>
      </c>
      <c r="Q7" s="2" t="e">
        <f t="shared" ref="Q7:Q15" si="16">IF($C7&gt;R$1,0,IF($C7&lt;Q$1,IF($D7&lt;Q$1,0,IF($D7&gt;R$1,(($D7-Q$1)-($D7-R$1))/($D7-$C7),($D7-Q$1)/($D7-$C7))),IF($D7&gt;R$1,((($D7-$C7)-($D7-R$1))/($D7-$C7)),1)))</f>
        <v>#REF!</v>
      </c>
      <c r="R7" s="2" t="e">
        <f t="shared" ref="R7:R15" si="17">IF($C7&gt;S$1,0,IF($C7&lt;R$1,IF($D7&lt;R$1,0,IF($D7&gt;S$1,(($D7-R$1)-($D7-S$1))/($D7-$C7),($D7-R$1)/($D7-$C7))),IF($D7&gt;S$1,((($D7-$C7)-($D7-S$1))/($D7-$C7)),1)))</f>
        <v>#REF!</v>
      </c>
      <c r="S7" s="2" t="e">
        <f t="shared" ref="S7:S15" si="18">IF($C7&gt;T$1,0,IF($C7&lt;S$1,IF($D7&lt;S$1,0,IF($D7&gt;T$1,(($D7-S$1)-($D7-T$1))/($D7-$C7),($D7-S$1)/($D7-$C7))),IF($D7&gt;T$1,((($D7-$C7)-($D7-T$1))/($D7-$C7)),1)))</f>
        <v>#REF!</v>
      </c>
      <c r="T7" s="2" t="e">
        <f t="shared" ref="T7:T15" si="19">IF($C7&gt;U$1,0,IF($C7&lt;T$1,IF($D7&lt;T$1,0,IF($D7&gt;U$1,(($D7-T$1)-($D7-U$1))/($D7-$C7),($D7-T$1)/($D7-$C7))),IF($D7&gt;U$1,((($D7-$C7)-($D7-U$1))/($D7-$C7)),1)))</f>
        <v>#REF!</v>
      </c>
      <c r="U7" s="2" t="e">
        <f t="shared" ref="U7:U15" si="20">IF($C7&gt;V$1,0,IF($C7&lt;U$1,IF($D7&lt;U$1,0,IF($D7&gt;V$1,(($D7-U$1)-($D7-V$1))/($D7-$C7),($D7-U$1)/($D7-$C7))),IF($D7&gt;V$1,((($D7-$C7)-($D7-V$1))/($D7-$C7)),1)))</f>
        <v>#REF!</v>
      </c>
      <c r="V7" s="2" t="e">
        <f t="shared" ref="V7:V15" si="21">IF($C7&gt;W$1,0,IF($C7&lt;V$1,IF($D7&lt;V$1,0,IF($D7&gt;W$1,(($D7-V$1)-($D7-W$1))/($D7-$C7),($D7-V$1)/($D7-$C7))),IF($D7&gt;W$1,((($D7-$C7)-($D7-W$1))/($D7-$C7)),1)))</f>
        <v>#REF!</v>
      </c>
      <c r="W7" s="2" t="e">
        <f t="shared" ref="W7:W14" si="22">IF($C7&gt;X$1,0,IF($C7&lt;W$1,IF($D7&lt;W$1,0,IF($D7&gt;X$1,(($D7-W$1)-($D7-X$1))/($D7-$C7),($D7-W$1)/($D7-$C7))),IF($D7&gt;X$1,((($D7-$C7)-($D7-X$1))/($D7-$C7)),1)))</f>
        <v>#REF!</v>
      </c>
      <c r="X7" s="2" t="e">
        <f t="shared" ref="X7:X14" si="23">IF($C7&gt;Y$1,0,IF($C7&lt;X$1,IF($D7&lt;X$1,0,IF($D7&gt;Y$1,(($D7-X$1)-($D7-Y$1))/($D7-$C7),($D7-X$1)/($D7-$C7))),IF($D7&gt;Y$1,((($D7-$C7)-($D7-Y$1))/($D7-$C7)),1)))</f>
        <v>#REF!</v>
      </c>
      <c r="Y7" s="2" t="e">
        <f t="shared" ref="Y7:Y14" si="24">IF($C7&gt;Z$1,0,IF($C7&lt;Y$1,IF($D7&lt;Y$1,0,IF($D7&gt;Z$1,(($D7-Y$1)-($D7-Z$1))/($D7-$C7),($D7-Y$1)/($D7-$C7))),IF($D7&gt;Z$1,((($D7-$C7)-($D7-Z$1))/($D7-$C7)),1)))</f>
        <v>#REF!</v>
      </c>
      <c r="Z7" s="2" t="e">
        <f t="shared" ref="Z7:Z14" si="25">IF($C7&gt;AA$1,0,IF($C7&lt;Z$1,IF($D7&lt;Z$1,0,IF($D7&gt;AA$1,(($D7-Z$1)-($D7-AA$1))/($D7-$C7),($D7-Z$1)/($D7-$C7))),IF($D7&gt;AA$1,((($D7-$C7)-($D7-AA$1))/($D7-$C7)),1)))</f>
        <v>#REF!</v>
      </c>
      <c r="AA7" s="2" t="e">
        <f t="shared" ref="AA7:AA14" si="26">IF($C7&gt;AB$1,0,IF($C7&lt;AA$1,IF($D7&lt;AA$1,0,IF($D7&gt;AB$1,(($D7-AA$1)-($D7-AB$1))/($D7-$C7),($D7-AA$1)/($D7-$C7))),IF($D7&gt;AB$1,((($D7-$C7)-($D7-AB$1))/($D7-$C7)),1)))</f>
        <v>#REF!</v>
      </c>
      <c r="AB7" s="2" t="e">
        <f t="shared" ref="AB7:AB14" si="27">IF($C7&gt;AC$1,0,IF($C7&lt;AB$1,IF($D7&lt;AB$1,0,IF($D7&gt;AC$1,(($D7-AB$1)-($D7-AC$1))/($D7-$C7),($D7-AB$1)/($D7-$C7))),IF($D7&gt;AC$1,((($D7-$C7)-($D7-AC$1))/($D7-$C7)),1)))</f>
        <v>#REF!</v>
      </c>
      <c r="AC7" s="2" t="e">
        <f t="shared" ref="AC7:AC14" si="28">IF($C7&gt;AD$1,0,IF($C7&lt;AC$1,IF($D7&lt;AC$1,0,IF($D7&gt;AD$1,(($D7-AC$1)-($D7-AD$1))/($D7-$C7),($D7-AC$1)/($D7-$C7))),IF($D7&gt;AD$1,((($D7-$C7)-($D7-AD$1))/($D7-$C7)),1)))</f>
        <v>#REF!</v>
      </c>
      <c r="AD7" s="2" t="e">
        <f t="shared" ref="AD7:AD14" si="29">IF($C7&gt;AE$1,0,IF($C7&lt;AD$1,IF($D7&lt;AD$1,0,IF($D7&gt;AE$1,(($D7-AD$1)-($D7-AE$1))/($D7-$C7),($D7-AD$1)/($D7-$C7))),IF($D7&gt;AE$1,((($D7-$C7)-($D7-AE$1))/($D7-$C7)),1)))</f>
        <v>#REF!</v>
      </c>
      <c r="AE7" s="2" t="e">
        <f t="shared" ref="AE7:AE14" si="30">IF($C7&gt;AF$1,0,IF($C7&lt;AE$1,IF($D7&lt;AE$1,0,IF($D7&gt;AF$1,(($D7-AE$1)-($D7-AF$1))/($D7-$C7),($D7-AE$1)/($D7-$C7))),IF($D7&gt;AF$1,((($D7-$C7)-($D7-AF$1))/($D7-$C7)),1)))</f>
        <v>#REF!</v>
      </c>
      <c r="AF7" s="2" t="e">
        <f t="shared" ref="AF7:AF14" si="31">IF($C7&gt;AG$1,0,IF($C7&lt;AF$1,IF($D7&lt;AF$1,0,IF($D7&gt;AG$1,(($D7-AF$1)-($D7-AG$1))/($D7-$C7),($D7-AF$1)/($D7-$C7))),IF($D7&gt;AG$1,((($D7-$C7)-($D7-AG$1))/($D7-$C7)),1)))</f>
        <v>#REF!</v>
      </c>
      <c r="AG7" s="2" t="e">
        <f t="shared" ref="AG7:AG14" si="32">IF($C7&gt;AH$1,0,IF($C7&lt;AG$1,IF($D7&lt;AG$1,0,IF($D7&gt;AH$1,(($D7-AG$1)-($D7-AH$1))/($D7-$C7),($D7-AG$1)/($D7-$C7))),IF($D7&gt;AH$1,((($D7-$C7)-($D7-AH$1))/($D7-$C7)),1)))</f>
        <v>#REF!</v>
      </c>
      <c r="AH7" s="2" t="e">
        <f t="shared" ref="AH7:AH14" si="33">IF($C7&gt;AI$1,0,IF($C7&lt;AH$1,IF($D7&lt;AH$1,0,IF($D7&gt;AI$1,(($D7-AH$1)-($D7-AI$1))/($D7-$C7),($D7-AH$1)/($D7-$C7))),IF($D7&gt;AI$1,((($D7-$C7)-($D7-AI$1))/($D7-$C7)),1)))</f>
        <v>#REF!</v>
      </c>
      <c r="AI7" s="2" t="e">
        <f t="shared" ref="AI7:AI14" si="34">IF($C7&gt;AJ$1,0,IF($C7&lt;AI$1,IF($D7&lt;AI$1,0,IF($D7&gt;AJ$1,(($D7-AI$1)-($D7-AJ$1))/($D7-$C7),($D7-AI$1)/($D7-$C7))),IF($D7&gt;AJ$1,((($D7-$C7)-($D7-AJ$1))/($D7-$C7)),1)))</f>
        <v>#REF!</v>
      </c>
      <c r="AJ7" s="2" t="e">
        <f t="shared" ref="AJ7:AJ14" si="35">IF($C7&gt;AK$1,0,IF($C7&lt;AJ$1,IF($D7&lt;AJ$1,0,IF($D7&gt;AK$1,(($D7-AJ$1)-($D7-AK$1))/($D7-$C7),($D7-AJ$1)/($D7-$C7))),IF($D7&gt;AK$1,((($D7-$C7)-($D7-AK$1))/($D7-$C7)),1)))</f>
        <v>#REF!</v>
      </c>
      <c r="AK7" s="2" t="e">
        <f t="shared" ref="AK7:AK14" si="36">IF($C7&gt;AL$1,0,IF($C7&lt;AK$1,IF($D7&lt;AK$1,0,IF($D7&gt;AL$1,(($D7-AK$1)-($D7-AL$1))/($D7-$C7),($D7-AK$1)/($D7-$C7))),IF($D7&gt;AL$1,((($D7-$C7)-($D7-AL$1))/($D7-$C7)),1)))</f>
        <v>#REF!</v>
      </c>
      <c r="AL7" s="2" t="e">
        <f t="shared" ref="AL7:AL14" si="37">IF($C7&gt;AM$1,0,IF($C7&lt;AL$1,IF($D7&lt;AL$1,0,IF($D7&gt;AM$1,(($D7-AL$1)-($D7-AM$1))/($D7-$C7),($D7-AL$1)/($D7-$C7))),IF($D7&gt;AM$1,((($D7-$C7)-($D7-AM$1))/($D7-$C7)),1)))</f>
        <v>#REF!</v>
      </c>
      <c r="AM7" s="2" t="e">
        <f t="shared" ref="AM7:AM14" si="38">IF($C7&gt;AN$1,0,IF($C7&lt;AM$1,IF($D7&lt;AM$1,0,IF($D7&gt;AN$1,(($D7-AM$1)-($D7-AN$1))/($D7-$C7),($D7-AM$1)/($D7-$C7))),IF($D7&gt;AN$1,((($D7-$C7)-($D7-AN$1))/($D7-$C7)),1)))</f>
        <v>#REF!</v>
      </c>
      <c r="AN7" s="2" t="e">
        <f t="shared" ref="AN7:AN14" si="39">IF($C7&gt;AO$1,0,IF($C7&lt;AN$1,IF($D7&lt;AN$1,0,IF($D7&gt;AO$1,(($D7-AN$1)-($D7-AO$1))/($D7-$C7),($D7-AN$1)/($D7-$C7))),IF($D7&gt;AO$1,((($D7-$C7)-($D7-AO$1))/($D7-$C7)),1)))</f>
        <v>#REF!</v>
      </c>
      <c r="AO7" s="2" t="e">
        <f t="shared" ref="AO7:AO14" si="40">IF($C7&gt;AP$1,0,IF($C7&lt;AO$1,IF($D7&lt;AO$1,0,IF($D7&gt;AP$1,(($D7-AO$1)-($D7-AP$1))/($D7-$C7),($D7-AO$1)/($D7-$C7))),IF($D7&gt;AP$1,((($D7-$C7)-($D7-AP$1))/($D7-$C7)),1)))</f>
        <v>#REF!</v>
      </c>
      <c r="AP7" s="2" t="e">
        <f t="shared" ref="AP7:AP14" si="41">IF($C7&gt;AQ$1,0,IF($C7&lt;AP$1,IF($D7&lt;AP$1,0,IF($D7&gt;AQ$1,(($D7-AP$1)-($D7-AQ$1))/($D7-$C7),($D7-AP$1)/($D7-$C7))),IF($D7&gt;AQ$1,((($D7-$C7)-($D7-AQ$1))/($D7-$C7)),1)))</f>
        <v>#REF!</v>
      </c>
      <c r="AQ7" s="2" t="e">
        <f t="shared" ref="AQ7:AQ14" si="42">IF($C7&gt;AR$1,0,IF($C7&lt;AQ$1,IF($D7&lt;AQ$1,0,IF($D7&gt;AR$1,(($D7-AQ$1)-($D7-AR$1))/($D7-$C7),($D7-AQ$1)/($D7-$C7))),IF($D7&gt;AR$1,((($D7-$C7)-($D7-AR$1))/($D7-$C7)),1)))</f>
        <v>#REF!</v>
      </c>
    </row>
    <row r="8" spans="1:43" hidden="1">
      <c r="A8" s="5">
        <v>5</v>
      </c>
      <c r="B8" s="5" t="s">
        <v>6</v>
      </c>
      <c r="C8" s="7" t="e">
        <f>+'BP-SIGMA'!#REF!</f>
        <v>#REF!</v>
      </c>
      <c r="D8" s="8" t="e">
        <f>+'BP-SIGMA'!#REF!</f>
        <v>#REF!</v>
      </c>
      <c r="E8" s="2" t="e">
        <f t="shared" si="4"/>
        <v>#REF!</v>
      </c>
      <c r="F8" s="2" t="e">
        <f t="shared" si="5"/>
        <v>#REF!</v>
      </c>
      <c r="G8" s="2" t="e">
        <f t="shared" si="6"/>
        <v>#REF!</v>
      </c>
      <c r="H8" s="2" t="e">
        <f t="shared" si="7"/>
        <v>#REF!</v>
      </c>
      <c r="I8" s="2" t="e">
        <f t="shared" si="8"/>
        <v>#REF!</v>
      </c>
      <c r="J8" s="2" t="e">
        <f t="shared" si="9"/>
        <v>#REF!</v>
      </c>
      <c r="K8" s="2" t="e">
        <f t="shared" si="10"/>
        <v>#REF!</v>
      </c>
      <c r="L8" s="2" t="e">
        <f t="shared" si="11"/>
        <v>#REF!</v>
      </c>
      <c r="M8" s="2" t="e">
        <f t="shared" si="12"/>
        <v>#REF!</v>
      </c>
      <c r="N8" s="2" t="e">
        <f t="shared" si="13"/>
        <v>#REF!</v>
      </c>
      <c r="O8" s="2" t="e">
        <f t="shared" si="14"/>
        <v>#REF!</v>
      </c>
      <c r="P8" s="2" t="e">
        <f t="shared" si="15"/>
        <v>#REF!</v>
      </c>
      <c r="Q8" s="2" t="e">
        <f t="shared" si="16"/>
        <v>#REF!</v>
      </c>
      <c r="R8" s="2" t="e">
        <f t="shared" si="17"/>
        <v>#REF!</v>
      </c>
      <c r="S8" s="2" t="e">
        <f t="shared" si="18"/>
        <v>#REF!</v>
      </c>
      <c r="T8" s="2" t="e">
        <f t="shared" si="19"/>
        <v>#REF!</v>
      </c>
      <c r="U8" s="2" t="e">
        <f t="shared" si="20"/>
        <v>#REF!</v>
      </c>
      <c r="V8" s="2" t="e">
        <f t="shared" si="21"/>
        <v>#REF!</v>
      </c>
      <c r="W8" s="2" t="e">
        <f t="shared" si="22"/>
        <v>#REF!</v>
      </c>
      <c r="X8" s="2" t="e">
        <f t="shared" si="23"/>
        <v>#REF!</v>
      </c>
      <c r="Y8" s="2" t="e">
        <f t="shared" si="24"/>
        <v>#REF!</v>
      </c>
      <c r="Z8" s="2" t="e">
        <f t="shared" si="25"/>
        <v>#REF!</v>
      </c>
      <c r="AA8" s="2" t="e">
        <f t="shared" si="26"/>
        <v>#REF!</v>
      </c>
      <c r="AB8" s="2" t="e">
        <f t="shared" si="27"/>
        <v>#REF!</v>
      </c>
      <c r="AC8" s="2" t="e">
        <f t="shared" si="28"/>
        <v>#REF!</v>
      </c>
      <c r="AD8" s="2" t="e">
        <f t="shared" si="29"/>
        <v>#REF!</v>
      </c>
      <c r="AE8" s="2" t="e">
        <f t="shared" si="30"/>
        <v>#REF!</v>
      </c>
      <c r="AF8" s="2" t="e">
        <f t="shared" si="31"/>
        <v>#REF!</v>
      </c>
      <c r="AG8" s="2" t="e">
        <f t="shared" si="32"/>
        <v>#REF!</v>
      </c>
      <c r="AH8" s="2" t="e">
        <f t="shared" si="33"/>
        <v>#REF!</v>
      </c>
      <c r="AI8" s="2" t="e">
        <f t="shared" si="34"/>
        <v>#REF!</v>
      </c>
      <c r="AJ8" s="2" t="e">
        <f t="shared" si="35"/>
        <v>#REF!</v>
      </c>
      <c r="AK8" s="2" t="e">
        <f t="shared" si="36"/>
        <v>#REF!</v>
      </c>
      <c r="AL8" s="2" t="e">
        <f t="shared" si="37"/>
        <v>#REF!</v>
      </c>
      <c r="AM8" s="2" t="e">
        <f t="shared" si="38"/>
        <v>#REF!</v>
      </c>
      <c r="AN8" s="2" t="e">
        <f t="shared" si="39"/>
        <v>#REF!</v>
      </c>
      <c r="AO8" s="2" t="e">
        <f t="shared" si="40"/>
        <v>#REF!</v>
      </c>
      <c r="AP8" s="2" t="e">
        <f t="shared" si="41"/>
        <v>#REF!</v>
      </c>
      <c r="AQ8" s="2" t="e">
        <f t="shared" si="42"/>
        <v>#REF!</v>
      </c>
    </row>
    <row r="9" spans="1:43" hidden="1">
      <c r="A9" s="6">
        <v>6</v>
      </c>
      <c r="B9" s="5" t="s">
        <v>7</v>
      </c>
      <c r="C9" s="7" t="e">
        <f>+'BP-SIGMA'!#REF!</f>
        <v>#REF!</v>
      </c>
      <c r="D9" s="8" t="e">
        <f>+'BP-SIGMA'!#REF!</f>
        <v>#REF!</v>
      </c>
      <c r="E9" s="2" t="e">
        <f t="shared" si="4"/>
        <v>#REF!</v>
      </c>
      <c r="F9" s="2" t="e">
        <f t="shared" si="5"/>
        <v>#REF!</v>
      </c>
      <c r="G9" s="2" t="e">
        <f t="shared" si="6"/>
        <v>#REF!</v>
      </c>
      <c r="H9" s="2" t="e">
        <f t="shared" si="7"/>
        <v>#REF!</v>
      </c>
      <c r="I9" s="2" t="e">
        <f t="shared" si="8"/>
        <v>#REF!</v>
      </c>
      <c r="J9" s="2" t="e">
        <f t="shared" si="9"/>
        <v>#REF!</v>
      </c>
      <c r="K9" s="2" t="e">
        <f t="shared" si="10"/>
        <v>#REF!</v>
      </c>
      <c r="L9" s="2" t="e">
        <f t="shared" si="11"/>
        <v>#REF!</v>
      </c>
      <c r="M9" s="2" t="e">
        <f t="shared" si="12"/>
        <v>#REF!</v>
      </c>
      <c r="N9" s="2" t="e">
        <f t="shared" si="13"/>
        <v>#REF!</v>
      </c>
      <c r="O9" s="2" t="e">
        <f t="shared" si="14"/>
        <v>#REF!</v>
      </c>
      <c r="P9" s="2" t="e">
        <f t="shared" si="15"/>
        <v>#REF!</v>
      </c>
      <c r="Q9" s="2" t="e">
        <f t="shared" si="16"/>
        <v>#REF!</v>
      </c>
      <c r="R9" s="2" t="e">
        <f t="shared" si="17"/>
        <v>#REF!</v>
      </c>
      <c r="S9" s="2" t="e">
        <f t="shared" si="18"/>
        <v>#REF!</v>
      </c>
      <c r="T9" s="2" t="e">
        <f t="shared" si="19"/>
        <v>#REF!</v>
      </c>
      <c r="U9" s="2" t="e">
        <f t="shared" si="20"/>
        <v>#REF!</v>
      </c>
      <c r="V9" s="2" t="e">
        <f t="shared" si="21"/>
        <v>#REF!</v>
      </c>
      <c r="W9" s="2" t="e">
        <f t="shared" si="22"/>
        <v>#REF!</v>
      </c>
      <c r="X9" s="2" t="e">
        <f t="shared" si="23"/>
        <v>#REF!</v>
      </c>
      <c r="Y9" s="2" t="e">
        <f t="shared" si="24"/>
        <v>#REF!</v>
      </c>
      <c r="Z9" s="2" t="e">
        <f t="shared" si="25"/>
        <v>#REF!</v>
      </c>
      <c r="AA9" s="2" t="e">
        <f t="shared" si="26"/>
        <v>#REF!</v>
      </c>
      <c r="AB9" s="2" t="e">
        <f t="shared" si="27"/>
        <v>#REF!</v>
      </c>
      <c r="AC9" s="2" t="e">
        <f t="shared" si="28"/>
        <v>#REF!</v>
      </c>
      <c r="AD9" s="2" t="e">
        <f t="shared" si="29"/>
        <v>#REF!</v>
      </c>
      <c r="AE9" s="2" t="e">
        <f t="shared" si="30"/>
        <v>#REF!</v>
      </c>
      <c r="AF9" s="2" t="e">
        <f t="shared" si="31"/>
        <v>#REF!</v>
      </c>
      <c r="AG9" s="2" t="e">
        <f t="shared" si="32"/>
        <v>#REF!</v>
      </c>
      <c r="AH9" s="2" t="e">
        <f t="shared" si="33"/>
        <v>#REF!</v>
      </c>
      <c r="AI9" s="2" t="e">
        <f t="shared" si="34"/>
        <v>#REF!</v>
      </c>
      <c r="AJ9" s="2" t="e">
        <f t="shared" si="35"/>
        <v>#REF!</v>
      </c>
      <c r="AK9" s="2" t="e">
        <f t="shared" si="36"/>
        <v>#REF!</v>
      </c>
      <c r="AL9" s="2" t="e">
        <f t="shared" si="37"/>
        <v>#REF!</v>
      </c>
      <c r="AM9" s="2" t="e">
        <f t="shared" si="38"/>
        <v>#REF!</v>
      </c>
      <c r="AN9" s="2" t="e">
        <f t="shared" si="39"/>
        <v>#REF!</v>
      </c>
      <c r="AO9" s="2" t="e">
        <f t="shared" si="40"/>
        <v>#REF!</v>
      </c>
      <c r="AP9" s="2" t="e">
        <f t="shared" si="41"/>
        <v>#REF!</v>
      </c>
      <c r="AQ9" s="2" t="e">
        <f t="shared" si="42"/>
        <v>#REF!</v>
      </c>
    </row>
    <row r="10" spans="1:43">
      <c r="A10" s="15">
        <v>7</v>
      </c>
      <c r="B10" s="15" t="s">
        <v>39</v>
      </c>
      <c r="C10" s="16">
        <v>43862</v>
      </c>
      <c r="D10" s="17">
        <v>43863</v>
      </c>
      <c r="E10" s="2">
        <f t="shared" ref="E10" si="43">IF($C10&gt;F$1,0,IF($C10&lt;E$1,IF($D10&lt;E$1,0,IF($D10&gt;F$1,(($D10-E$1)-($D10-F$1))/($D10-$C10),($D10-E$1)/($D10-$C10))),IF($D10&gt;F$1,((($D10-$C10)-($D10-F$1))/($D10-$C10)),1)))</f>
        <v>0</v>
      </c>
      <c r="F10" s="2">
        <f t="shared" ref="F10" si="44">IF($C10&gt;G$1,0,IF($C10&lt;F$1,IF($D10&lt;F$1,0,IF($D10&gt;G$1,(($D10-F$1)-($D10-G$1))/($D10-$C10),($D10-F$1)/($D10-$C10))),IF($D10&gt;G$1,((($D10-$C10)-($D10-G$1))/($D10-$C10)),1)))</f>
        <v>0</v>
      </c>
      <c r="G10" s="2">
        <f t="shared" ref="G10" si="45">IF($C10&gt;H$1,0,IF($C10&lt;G$1,IF($D10&lt;G$1,0,IF($D10&gt;H$1,(($D10-G$1)-($D10-H$1))/($D10-$C10),($D10-G$1)/($D10-$C10))),IF($D10&gt;H$1,((($D10-$C10)-($D10-H$1))/($D10-$C10)),1)))</f>
        <v>0</v>
      </c>
      <c r="H10" s="2">
        <f t="shared" ref="H10" si="46">IF($C10&gt;I$1,0,IF($C10&lt;H$1,IF($D10&lt;H$1,0,IF($D10&gt;I$1,(($D10-H$1)-($D10-I$1))/($D10-$C10),($D10-H$1)/($D10-$C10))),IF($D10&gt;I$1,((($D10-$C10)-($D10-I$1))/($D10-$C10)),1)))</f>
        <v>0</v>
      </c>
      <c r="I10" s="2">
        <f t="shared" ref="I10" si="47">IF($C10&gt;J$1,0,IF($C10&lt;I$1,IF($D10&lt;I$1,0,IF($D10&gt;J$1,(($D10-I$1)-($D10-J$1))/($D10-$C10),($D10-I$1)/($D10-$C10))),IF($D10&gt;J$1,((($D10-$C10)-($D10-J$1))/($D10-$C10)),1)))</f>
        <v>0</v>
      </c>
      <c r="J10" s="2">
        <f t="shared" ref="J10" si="48">IF($C10&gt;K$1,0,IF($C10&lt;J$1,IF($D10&lt;J$1,0,IF($D10&gt;K$1,(($D10-J$1)-($D10-K$1))/($D10-$C10),($D10-J$1)/($D10-$C10))),IF($D10&gt;K$1,((($D10-$C10)-($D10-K$1))/($D10-$C10)),1)))</f>
        <v>0</v>
      </c>
      <c r="K10" s="2">
        <f t="shared" ref="K10" si="49">IF($C10&gt;L$1,0,IF($C10&lt;K$1,IF($D10&lt;K$1,0,IF($D10&gt;L$1,(($D10-K$1)-($D10-L$1))/($D10-$C10),($D10-K$1)/($D10-$C10))),IF($D10&gt;L$1,((($D10-$C10)-($D10-L$1))/($D10-$C10)),1)))</f>
        <v>0</v>
      </c>
      <c r="L10" s="2">
        <f t="shared" ref="L10" si="50">IF($C10&gt;M$1,0,IF($C10&lt;L$1,IF($D10&lt;L$1,0,IF($D10&gt;M$1,(($D10-L$1)-($D10-M$1))/($D10-$C10),($D10-L$1)/($D10-$C10))),IF($D10&gt;M$1,((($D10-$C10)-($D10-M$1))/($D10-$C10)),1)))</f>
        <v>0</v>
      </c>
      <c r="M10" s="2">
        <f t="shared" ref="M10" si="51">IF($C10&gt;N$1,0,IF($C10&lt;M$1,IF($D10&lt;M$1,0,IF($D10&gt;N$1,(($D10-M$1)-($D10-N$1))/($D10-$C10),($D10-M$1)/($D10-$C10))),IF($D10&gt;N$1,((($D10-$C10)-($D10-N$1))/($D10-$C10)),1)))</f>
        <v>0</v>
      </c>
      <c r="N10" s="2">
        <f t="shared" ref="N10" si="52">IF($C10&gt;O$1,0,IF($C10&lt;N$1,IF($D10&lt;N$1,0,IF($D10&gt;O$1,(($D10-N$1)-($D10-O$1))/($D10-$C10),($D10-N$1)/($D10-$C10))),IF($D10&gt;O$1,((($D10-$C10)-($D10-O$1))/($D10-$C10)),1)))</f>
        <v>0</v>
      </c>
      <c r="O10" s="2">
        <f t="shared" ref="O10" si="53">IF($C10&gt;P$1,0,IF($C10&lt;O$1,IF($D10&lt;O$1,0,IF($D10&gt;P$1,(($D10-O$1)-($D10-P$1))/($D10-$C10),($D10-O$1)/($D10-$C10))),IF($D10&gt;P$1,((($D10-$C10)-($D10-P$1))/($D10-$C10)),1)))</f>
        <v>0</v>
      </c>
      <c r="P10" s="2">
        <f t="shared" ref="P10" si="54">IF($C10&gt;Q$1,0,IF($C10&lt;P$1,IF($D10&lt;P$1,0,IF($D10&gt;Q$1,(($D10-P$1)-($D10-Q$1))/($D10-$C10),($D10-P$1)/($D10-$C10))),IF($D10&gt;Q$1,((($D10-$C10)-($D10-Q$1))/($D10-$C10)),1)))</f>
        <v>0</v>
      </c>
      <c r="Q10" s="2">
        <f t="shared" ref="Q10" si="55">IF($C10&gt;R$1,0,IF($C10&lt;Q$1,IF($D10&lt;Q$1,0,IF($D10&gt;R$1,(($D10-Q$1)-($D10-R$1))/($D10-$C10),($D10-Q$1)/($D10-$C10))),IF($D10&gt;R$1,((($D10-$C10)-($D10-R$1))/($D10-$C10)),1)))</f>
        <v>0</v>
      </c>
      <c r="R10" s="2">
        <f t="shared" ref="R10" si="56">IF($C10&gt;S$1,0,IF($C10&lt;R$1,IF($D10&lt;R$1,0,IF($D10&gt;S$1,(($D10-R$1)-($D10-S$1))/($D10-$C10),($D10-R$1)/($D10-$C10))),IF($D10&gt;S$1,((($D10-$C10)-($D10-S$1))/($D10-$C10)),1)))</f>
        <v>1</v>
      </c>
      <c r="S10" s="2">
        <f t="shared" ref="S10" si="57">IF($C10&gt;T$1,0,IF($C10&lt;S$1,IF($D10&lt;S$1,0,IF($D10&gt;T$1,(($D10-S$1)-($D10-T$1))/($D10-$C10),($D10-S$1)/($D10-$C10))),IF($D10&gt;T$1,((($D10-$C10)-($D10-T$1))/($D10-$C10)),1)))</f>
        <v>0</v>
      </c>
      <c r="T10" s="2">
        <f t="shared" ref="T10" si="58">IF($C10&gt;U$1,0,IF($C10&lt;T$1,IF($D10&lt;T$1,0,IF($D10&gt;U$1,(($D10-T$1)-($D10-U$1))/($D10-$C10),($D10-T$1)/($D10-$C10))),IF($D10&gt;U$1,((($D10-$C10)-($D10-U$1))/($D10-$C10)),1)))</f>
        <v>0</v>
      </c>
      <c r="U10" s="2">
        <f t="shared" ref="U10" si="59">IF($C10&gt;V$1,0,IF($C10&lt;U$1,IF($D10&lt;U$1,0,IF($D10&gt;V$1,(($D10-U$1)-($D10-V$1))/($D10-$C10),($D10-U$1)/($D10-$C10))),IF($D10&gt;V$1,((($D10-$C10)-($D10-V$1))/($D10-$C10)),1)))</f>
        <v>0</v>
      </c>
      <c r="V10" s="2">
        <f t="shared" ref="V10" si="60">IF($C10&gt;W$1,0,IF($C10&lt;V$1,IF($D10&lt;V$1,0,IF($D10&gt;W$1,(($D10-V$1)-($D10-W$1))/($D10-$C10),($D10-V$1)/($D10-$C10))),IF($D10&gt;W$1,((($D10-$C10)-($D10-W$1))/($D10-$C10)),1)))</f>
        <v>0</v>
      </c>
      <c r="W10" s="2">
        <f t="shared" ref="W10" si="61">IF($C10&gt;X$1,0,IF($C10&lt;W$1,IF($D10&lt;W$1,0,IF($D10&gt;X$1,(($D10-W$1)-($D10-X$1))/($D10-$C10),($D10-W$1)/($D10-$C10))),IF($D10&gt;X$1,((($D10-$C10)-($D10-X$1))/($D10-$C10)),1)))</f>
        <v>0</v>
      </c>
      <c r="X10" s="2">
        <f t="shared" ref="X10" si="62">IF($C10&gt;Y$1,0,IF($C10&lt;X$1,IF($D10&lt;X$1,0,IF($D10&gt;Y$1,(($D10-X$1)-($D10-Y$1))/($D10-$C10),($D10-X$1)/($D10-$C10))),IF($D10&gt;Y$1,((($D10-$C10)-($D10-Y$1))/($D10-$C10)),1)))</f>
        <v>0</v>
      </c>
      <c r="Y10" s="2">
        <f t="shared" ref="Y10" si="63">IF($C10&gt;Z$1,0,IF($C10&lt;Y$1,IF($D10&lt;Y$1,0,IF($D10&gt;Z$1,(($D10-Y$1)-($D10-Z$1))/($D10-$C10),($D10-Y$1)/($D10-$C10))),IF($D10&gt;Z$1,((($D10-$C10)-($D10-Z$1))/($D10-$C10)),1)))</f>
        <v>0</v>
      </c>
      <c r="Z10" s="2">
        <f t="shared" ref="Z10" si="64">IF($C10&gt;AA$1,0,IF($C10&lt;Z$1,IF($D10&lt;Z$1,0,IF($D10&gt;AA$1,(($D10-Z$1)-($D10-AA$1))/($D10-$C10),($D10-Z$1)/($D10-$C10))),IF($D10&gt;AA$1,((($D10-$C10)-($D10-AA$1))/($D10-$C10)),1)))</f>
        <v>0</v>
      </c>
      <c r="AA10" s="2">
        <f t="shared" ref="AA10" si="65">IF($C10&gt;AB$1,0,IF($C10&lt;AA$1,IF($D10&lt;AA$1,0,IF($D10&gt;AB$1,(($D10-AA$1)-($D10-AB$1))/($D10-$C10),($D10-AA$1)/($D10-$C10))),IF($D10&gt;AB$1,((($D10-$C10)-($D10-AB$1))/($D10-$C10)),1)))</f>
        <v>0</v>
      </c>
      <c r="AB10" s="2">
        <f t="shared" ref="AB10" si="66">IF($C10&gt;AC$1,0,IF($C10&lt;AB$1,IF($D10&lt;AB$1,0,IF($D10&gt;AC$1,(($D10-AB$1)-($D10-AC$1))/($D10-$C10),($D10-AB$1)/($D10-$C10))),IF($D10&gt;AC$1,((($D10-$C10)-($D10-AC$1))/($D10-$C10)),1)))</f>
        <v>0</v>
      </c>
      <c r="AC10" s="2">
        <f t="shared" ref="AC10" si="67">IF($C10&gt;AD$1,0,IF($C10&lt;AC$1,IF($D10&lt;AC$1,0,IF($D10&gt;AD$1,(($D10-AC$1)-($D10-AD$1))/($D10-$C10),($D10-AC$1)/($D10-$C10))),IF($D10&gt;AD$1,((($D10-$C10)-($D10-AD$1))/($D10-$C10)),1)))</f>
        <v>0</v>
      </c>
      <c r="AD10" s="2">
        <f t="shared" ref="AD10" si="68">IF($C10&gt;AE$1,0,IF($C10&lt;AD$1,IF($D10&lt;AD$1,0,IF($D10&gt;AE$1,(($D10-AD$1)-($D10-AE$1))/($D10-$C10),($D10-AD$1)/($D10-$C10))),IF($D10&gt;AE$1,((($D10-$C10)-($D10-AE$1))/($D10-$C10)),1)))</f>
        <v>0</v>
      </c>
      <c r="AE10" s="2">
        <f t="shared" ref="AE10" si="69">IF($C10&gt;AF$1,0,IF($C10&lt;AE$1,IF($D10&lt;AE$1,0,IF($D10&gt;AF$1,(($D10-AE$1)-($D10-AF$1))/($D10-$C10),($D10-AE$1)/($D10-$C10))),IF($D10&gt;AF$1,((($D10-$C10)-($D10-AF$1))/($D10-$C10)),1)))</f>
        <v>0</v>
      </c>
      <c r="AF10" s="2">
        <f t="shared" ref="AF10" si="70">IF($C10&gt;AG$1,0,IF($C10&lt;AF$1,IF($D10&lt;AF$1,0,IF($D10&gt;AG$1,(($D10-AF$1)-($D10-AG$1))/($D10-$C10),($D10-AF$1)/($D10-$C10))),IF($D10&gt;AG$1,((($D10-$C10)-($D10-AG$1))/($D10-$C10)),1)))</f>
        <v>0</v>
      </c>
      <c r="AG10" s="2">
        <f t="shared" ref="AG10" si="71">IF($C10&gt;AH$1,0,IF($C10&lt;AG$1,IF($D10&lt;AG$1,0,IF($D10&gt;AH$1,(($D10-AG$1)-($D10-AH$1))/($D10-$C10),($D10-AG$1)/($D10-$C10))),IF($D10&gt;AH$1,((($D10-$C10)-($D10-AH$1))/($D10-$C10)),1)))</f>
        <v>0</v>
      </c>
      <c r="AH10" s="2">
        <f t="shared" ref="AH10" si="72">IF($C10&gt;AI$1,0,IF($C10&lt;AH$1,IF($D10&lt;AH$1,0,IF($D10&gt;AI$1,(($D10-AH$1)-($D10-AI$1))/($D10-$C10),($D10-AH$1)/($D10-$C10))),IF($D10&gt;AI$1,((($D10-$C10)-($D10-AI$1))/($D10-$C10)),1)))</f>
        <v>0</v>
      </c>
      <c r="AI10" s="2">
        <f t="shared" ref="AI10" si="73">IF($C10&gt;AJ$1,0,IF($C10&lt;AI$1,IF($D10&lt;AI$1,0,IF($D10&gt;AJ$1,(($D10-AI$1)-($D10-AJ$1))/($D10-$C10),($D10-AI$1)/($D10-$C10))),IF($D10&gt;AJ$1,((($D10-$C10)-($D10-AJ$1))/($D10-$C10)),1)))</f>
        <v>0</v>
      </c>
      <c r="AJ10" s="2">
        <f t="shared" ref="AJ10" si="74">IF($C10&gt;AK$1,0,IF($C10&lt;AJ$1,IF($D10&lt;AJ$1,0,IF($D10&gt;AK$1,(($D10-AJ$1)-($D10-AK$1))/($D10-$C10),($D10-AJ$1)/($D10-$C10))),IF($D10&gt;AK$1,((($D10-$C10)-($D10-AK$1))/($D10-$C10)),1)))</f>
        <v>0</v>
      </c>
      <c r="AK10" s="2">
        <f t="shared" ref="AK10" si="75">IF($C10&gt;AL$1,0,IF($C10&lt;AK$1,IF($D10&lt;AK$1,0,IF($D10&gt;AL$1,(($D10-AK$1)-($D10-AL$1))/($D10-$C10),($D10-AK$1)/($D10-$C10))),IF($D10&gt;AL$1,((($D10-$C10)-($D10-AL$1))/($D10-$C10)),1)))</f>
        <v>0</v>
      </c>
      <c r="AL10" s="2">
        <f t="shared" ref="AL10" si="76">IF($C10&gt;AM$1,0,IF($C10&lt;AL$1,IF($D10&lt;AL$1,0,IF($D10&gt;AM$1,(($D10-AL$1)-($D10-AM$1))/($D10-$C10),($D10-AL$1)/($D10-$C10))),IF($D10&gt;AM$1,((($D10-$C10)-($D10-AM$1))/($D10-$C10)),1)))</f>
        <v>0</v>
      </c>
      <c r="AM10" s="2">
        <f t="shared" ref="AM10" si="77">IF($C10&gt;AN$1,0,IF($C10&lt;AM$1,IF($D10&lt;AM$1,0,IF($D10&gt;AN$1,(($D10-AM$1)-($D10-AN$1))/($D10-$C10),($D10-AM$1)/($D10-$C10))),IF($D10&gt;AN$1,((($D10-$C10)-($D10-AN$1))/($D10-$C10)),1)))</f>
        <v>0</v>
      </c>
      <c r="AN10" s="2">
        <f t="shared" ref="AN10" si="78">IF($C10&gt;AO$1,0,IF($C10&lt;AN$1,IF($D10&lt;AN$1,0,IF($D10&gt;AO$1,(($D10-AN$1)-($D10-AO$1))/($D10-$C10),($D10-AN$1)/($D10-$C10))),IF($D10&gt;AO$1,((($D10-$C10)-($D10-AO$1))/($D10-$C10)),1)))</f>
        <v>0</v>
      </c>
      <c r="AO10" s="2">
        <f t="shared" ref="AO10" si="79">IF($C10&gt;AP$1,0,IF($C10&lt;AO$1,IF($D10&lt;AO$1,0,IF($D10&gt;AP$1,(($D10-AO$1)-($D10-AP$1))/($D10-$C10),($D10-AO$1)/($D10-$C10))),IF($D10&gt;AP$1,((($D10-$C10)-($D10-AP$1))/($D10-$C10)),1)))</f>
        <v>0</v>
      </c>
      <c r="AP10" s="2">
        <f t="shared" ref="AP10" si="80">IF($C10&gt;AQ$1,0,IF($C10&lt;AP$1,IF($D10&lt;AP$1,0,IF($D10&gt;AQ$1,(($D10-AP$1)-($D10-AQ$1))/($D10-$C10),($D10-AP$1)/($D10-$C10))),IF($D10&gt;AQ$1,((($D10-$C10)-($D10-AQ$1))/($D10-$C10)),1)))</f>
        <v>0</v>
      </c>
      <c r="AQ10" s="2">
        <f t="shared" ref="AQ10" si="81">IF($C10&gt;AR$1,0,IF($C10&lt;AQ$1,IF($D10&lt;AQ$1,0,IF($D10&gt;AR$1,(($D10-AQ$1)-($D10-AR$1))/($D10-$C10),($D10-AQ$1)/($D10-$C10))),IF($D10&gt;AR$1,((($D10-$C10)-($D10-AR$1))/($D10-$C10)),1)))</f>
        <v>0</v>
      </c>
    </row>
    <row r="11" spans="1:43">
      <c r="A11" s="5">
        <v>7</v>
      </c>
      <c r="B11" s="5" t="s">
        <v>15</v>
      </c>
      <c r="C11" s="7" t="e">
        <f>+'BP-SIGMA'!#REF!</f>
        <v>#REF!</v>
      </c>
      <c r="D11" s="8" t="e">
        <f>+'BP-SIGMA'!#REF!</f>
        <v>#REF!</v>
      </c>
      <c r="E11" s="2" t="e">
        <f t="shared" si="4"/>
        <v>#REF!</v>
      </c>
      <c r="F11" s="2" t="e">
        <f t="shared" si="5"/>
        <v>#REF!</v>
      </c>
      <c r="G11" s="2" t="e">
        <f t="shared" si="6"/>
        <v>#REF!</v>
      </c>
      <c r="H11" s="2" t="e">
        <f t="shared" si="7"/>
        <v>#REF!</v>
      </c>
      <c r="I11" s="2" t="e">
        <f t="shared" si="8"/>
        <v>#REF!</v>
      </c>
      <c r="J11" s="2" t="e">
        <f t="shared" si="9"/>
        <v>#REF!</v>
      </c>
      <c r="K11" s="2" t="e">
        <f t="shared" si="10"/>
        <v>#REF!</v>
      </c>
      <c r="L11" s="2" t="e">
        <f t="shared" si="11"/>
        <v>#REF!</v>
      </c>
      <c r="M11" s="2" t="e">
        <f t="shared" si="12"/>
        <v>#REF!</v>
      </c>
      <c r="N11" s="2" t="e">
        <f t="shared" si="13"/>
        <v>#REF!</v>
      </c>
      <c r="O11" s="2" t="e">
        <f t="shared" si="14"/>
        <v>#REF!</v>
      </c>
      <c r="P11" s="2" t="e">
        <f t="shared" si="15"/>
        <v>#REF!</v>
      </c>
      <c r="Q11" s="2" t="e">
        <f t="shared" si="16"/>
        <v>#REF!</v>
      </c>
      <c r="R11" s="2" t="e">
        <f t="shared" si="17"/>
        <v>#REF!</v>
      </c>
      <c r="S11" s="2" t="e">
        <f t="shared" si="18"/>
        <v>#REF!</v>
      </c>
      <c r="T11" s="2" t="e">
        <f t="shared" si="19"/>
        <v>#REF!</v>
      </c>
      <c r="U11" s="2" t="e">
        <f t="shared" si="20"/>
        <v>#REF!</v>
      </c>
      <c r="V11" s="2" t="e">
        <f t="shared" si="21"/>
        <v>#REF!</v>
      </c>
      <c r="W11" s="2" t="e">
        <f t="shared" si="22"/>
        <v>#REF!</v>
      </c>
      <c r="X11" s="2" t="e">
        <f t="shared" si="23"/>
        <v>#REF!</v>
      </c>
      <c r="Y11" s="2" t="e">
        <f t="shared" si="24"/>
        <v>#REF!</v>
      </c>
      <c r="Z11" s="2" t="e">
        <f t="shared" si="25"/>
        <v>#REF!</v>
      </c>
      <c r="AA11" s="2" t="e">
        <f t="shared" si="26"/>
        <v>#REF!</v>
      </c>
      <c r="AB11" s="2" t="e">
        <f t="shared" si="27"/>
        <v>#REF!</v>
      </c>
      <c r="AC11" s="2" t="e">
        <f t="shared" si="28"/>
        <v>#REF!</v>
      </c>
      <c r="AD11" s="2" t="e">
        <f t="shared" si="29"/>
        <v>#REF!</v>
      </c>
      <c r="AE11" s="2" t="e">
        <f t="shared" si="30"/>
        <v>#REF!</v>
      </c>
      <c r="AF11" s="2" t="e">
        <f t="shared" si="31"/>
        <v>#REF!</v>
      </c>
      <c r="AG11" s="2" t="e">
        <f t="shared" si="32"/>
        <v>#REF!</v>
      </c>
      <c r="AH11" s="2" t="e">
        <f t="shared" si="33"/>
        <v>#REF!</v>
      </c>
      <c r="AI11" s="2" t="e">
        <f t="shared" si="34"/>
        <v>#REF!</v>
      </c>
      <c r="AJ11" s="2" t="e">
        <f t="shared" si="35"/>
        <v>#REF!</v>
      </c>
      <c r="AK11" s="2" t="e">
        <f t="shared" si="36"/>
        <v>#REF!</v>
      </c>
      <c r="AL11" s="2" t="e">
        <f t="shared" si="37"/>
        <v>#REF!</v>
      </c>
      <c r="AM11" s="2" t="e">
        <f t="shared" si="38"/>
        <v>#REF!</v>
      </c>
      <c r="AN11" s="2" t="e">
        <f t="shared" si="39"/>
        <v>#REF!</v>
      </c>
      <c r="AO11" s="2" t="e">
        <f t="shared" si="40"/>
        <v>#REF!</v>
      </c>
      <c r="AP11" s="2" t="e">
        <f t="shared" si="41"/>
        <v>#REF!</v>
      </c>
      <c r="AQ11" s="2" t="e">
        <f t="shared" si="42"/>
        <v>#REF!</v>
      </c>
    </row>
    <row r="12" spans="1:43">
      <c r="A12" s="6">
        <v>8</v>
      </c>
      <c r="B12" s="5" t="s">
        <v>16</v>
      </c>
      <c r="C12" s="7">
        <f>+'BP-SIGMA'!G4</f>
        <v>43952</v>
      </c>
      <c r="D12" s="8">
        <f>+'BP-SIGMA'!H4</f>
        <v>44044</v>
      </c>
      <c r="E12" s="2">
        <f t="shared" si="4"/>
        <v>0</v>
      </c>
      <c r="F12" s="2">
        <f t="shared" si="5"/>
        <v>0</v>
      </c>
      <c r="G12" s="2">
        <f t="shared" si="6"/>
        <v>0</v>
      </c>
      <c r="H12" s="2">
        <f t="shared" si="7"/>
        <v>0</v>
      </c>
      <c r="I12" s="2">
        <f t="shared" si="8"/>
        <v>0</v>
      </c>
      <c r="J12" s="2">
        <f t="shared" si="9"/>
        <v>0</v>
      </c>
      <c r="K12" s="2">
        <f t="shared" si="10"/>
        <v>0</v>
      </c>
      <c r="L12" s="2">
        <f t="shared" si="11"/>
        <v>0</v>
      </c>
      <c r="M12" s="2">
        <f t="shared" si="12"/>
        <v>0</v>
      </c>
      <c r="N12" s="2">
        <f t="shared" si="13"/>
        <v>0</v>
      </c>
      <c r="O12" s="2">
        <f t="shared" si="14"/>
        <v>0</v>
      </c>
      <c r="P12" s="2">
        <f t="shared" si="15"/>
        <v>0</v>
      </c>
      <c r="Q12" s="2">
        <f t="shared" si="16"/>
        <v>0</v>
      </c>
      <c r="R12" s="2">
        <f t="shared" si="17"/>
        <v>0</v>
      </c>
      <c r="S12" s="2">
        <f t="shared" si="18"/>
        <v>0</v>
      </c>
      <c r="T12" s="2">
        <f t="shared" si="19"/>
        <v>0</v>
      </c>
      <c r="U12" s="2">
        <f t="shared" si="20"/>
        <v>0.33695652173913043</v>
      </c>
      <c r="V12" s="2">
        <f t="shared" si="21"/>
        <v>0.32608695652173914</v>
      </c>
      <c r="W12" s="2">
        <f t="shared" si="22"/>
        <v>0.33695652173913043</v>
      </c>
      <c r="X12" s="2">
        <f t="shared" si="23"/>
        <v>0</v>
      </c>
      <c r="Y12" s="2">
        <f t="shared" si="24"/>
        <v>0</v>
      </c>
      <c r="Z12" s="2">
        <f t="shared" si="25"/>
        <v>0</v>
      </c>
      <c r="AA12" s="2">
        <f t="shared" si="26"/>
        <v>0</v>
      </c>
      <c r="AB12" s="2">
        <f t="shared" si="27"/>
        <v>0</v>
      </c>
      <c r="AC12" s="2">
        <f t="shared" si="28"/>
        <v>0</v>
      </c>
      <c r="AD12" s="2">
        <f t="shared" si="29"/>
        <v>0</v>
      </c>
      <c r="AE12" s="2">
        <f t="shared" si="30"/>
        <v>0</v>
      </c>
      <c r="AF12" s="2">
        <f t="shared" si="31"/>
        <v>0</v>
      </c>
      <c r="AG12" s="2">
        <f t="shared" si="32"/>
        <v>0</v>
      </c>
      <c r="AH12" s="2">
        <f t="shared" si="33"/>
        <v>0</v>
      </c>
      <c r="AI12" s="2">
        <f t="shared" si="34"/>
        <v>0</v>
      </c>
      <c r="AJ12" s="2">
        <f t="shared" si="35"/>
        <v>0</v>
      </c>
      <c r="AK12" s="2">
        <f t="shared" si="36"/>
        <v>0</v>
      </c>
      <c r="AL12" s="2">
        <f t="shared" si="37"/>
        <v>0</v>
      </c>
      <c r="AM12" s="2">
        <f t="shared" si="38"/>
        <v>0</v>
      </c>
      <c r="AN12" s="2">
        <f t="shared" si="39"/>
        <v>0</v>
      </c>
      <c r="AO12" s="2">
        <f t="shared" si="40"/>
        <v>0</v>
      </c>
      <c r="AP12" s="2">
        <f t="shared" si="41"/>
        <v>0</v>
      </c>
      <c r="AQ12" s="2">
        <f t="shared" si="42"/>
        <v>0</v>
      </c>
    </row>
    <row r="13" spans="1:43">
      <c r="A13" s="5">
        <v>9</v>
      </c>
      <c r="B13" s="5" t="s">
        <v>17</v>
      </c>
      <c r="C13" s="7" t="e">
        <f>+'BP-SIGMA'!#REF!</f>
        <v>#REF!</v>
      </c>
      <c r="D13" s="8" t="e">
        <f>+'BP-SIGMA'!#REF!</f>
        <v>#REF!</v>
      </c>
      <c r="E13" s="2" t="e">
        <f t="shared" si="4"/>
        <v>#REF!</v>
      </c>
      <c r="F13" s="2" t="e">
        <f t="shared" si="5"/>
        <v>#REF!</v>
      </c>
      <c r="G13" s="2" t="e">
        <f t="shared" si="6"/>
        <v>#REF!</v>
      </c>
      <c r="H13" s="2" t="e">
        <f t="shared" si="7"/>
        <v>#REF!</v>
      </c>
      <c r="I13" s="2" t="e">
        <f t="shared" si="8"/>
        <v>#REF!</v>
      </c>
      <c r="J13" s="2" t="e">
        <f t="shared" si="9"/>
        <v>#REF!</v>
      </c>
      <c r="K13" s="2" t="e">
        <f t="shared" si="10"/>
        <v>#REF!</v>
      </c>
      <c r="L13" s="2" t="e">
        <f t="shared" si="11"/>
        <v>#REF!</v>
      </c>
      <c r="M13" s="2" t="e">
        <f t="shared" si="12"/>
        <v>#REF!</v>
      </c>
      <c r="N13" s="2" t="e">
        <f t="shared" si="13"/>
        <v>#REF!</v>
      </c>
      <c r="O13" s="2" t="e">
        <f t="shared" si="14"/>
        <v>#REF!</v>
      </c>
      <c r="P13" s="2" t="e">
        <f t="shared" si="15"/>
        <v>#REF!</v>
      </c>
      <c r="Q13" s="2" t="e">
        <f t="shared" si="16"/>
        <v>#REF!</v>
      </c>
      <c r="R13" s="2" t="e">
        <f t="shared" si="17"/>
        <v>#REF!</v>
      </c>
      <c r="S13" s="2" t="e">
        <f t="shared" si="18"/>
        <v>#REF!</v>
      </c>
      <c r="T13" s="2" t="e">
        <f t="shared" si="19"/>
        <v>#REF!</v>
      </c>
      <c r="U13" s="2" t="e">
        <f t="shared" si="20"/>
        <v>#REF!</v>
      </c>
      <c r="V13" s="2" t="e">
        <f t="shared" si="21"/>
        <v>#REF!</v>
      </c>
      <c r="W13" s="2" t="e">
        <f t="shared" si="22"/>
        <v>#REF!</v>
      </c>
      <c r="X13" s="2" t="e">
        <f t="shared" si="23"/>
        <v>#REF!</v>
      </c>
      <c r="Y13" s="2" t="e">
        <f t="shared" si="24"/>
        <v>#REF!</v>
      </c>
      <c r="Z13" s="2" t="e">
        <f t="shared" si="25"/>
        <v>#REF!</v>
      </c>
      <c r="AA13" s="2" t="e">
        <f t="shared" si="26"/>
        <v>#REF!</v>
      </c>
      <c r="AB13" s="2" t="e">
        <f t="shared" si="27"/>
        <v>#REF!</v>
      </c>
      <c r="AC13" s="2" t="e">
        <f t="shared" si="28"/>
        <v>#REF!</v>
      </c>
      <c r="AD13" s="2" t="e">
        <f t="shared" si="29"/>
        <v>#REF!</v>
      </c>
      <c r="AE13" s="2" t="e">
        <f t="shared" si="30"/>
        <v>#REF!</v>
      </c>
      <c r="AF13" s="2" t="e">
        <f t="shared" si="31"/>
        <v>#REF!</v>
      </c>
      <c r="AG13" s="2" t="e">
        <f t="shared" si="32"/>
        <v>#REF!</v>
      </c>
      <c r="AH13" s="2" t="e">
        <f t="shared" si="33"/>
        <v>#REF!</v>
      </c>
      <c r="AI13" s="2" t="e">
        <f t="shared" si="34"/>
        <v>#REF!</v>
      </c>
      <c r="AJ13" s="2" t="e">
        <f t="shared" si="35"/>
        <v>#REF!</v>
      </c>
      <c r="AK13" s="2" t="e">
        <f t="shared" si="36"/>
        <v>#REF!</v>
      </c>
      <c r="AL13" s="2" t="e">
        <f t="shared" si="37"/>
        <v>#REF!</v>
      </c>
      <c r="AM13" s="2" t="e">
        <f t="shared" si="38"/>
        <v>#REF!</v>
      </c>
      <c r="AN13" s="2" t="e">
        <f t="shared" si="39"/>
        <v>#REF!</v>
      </c>
      <c r="AO13" s="2" t="e">
        <f t="shared" si="40"/>
        <v>#REF!</v>
      </c>
      <c r="AP13" s="2" t="e">
        <f t="shared" si="41"/>
        <v>#REF!</v>
      </c>
      <c r="AQ13" s="2" t="e">
        <f t="shared" si="42"/>
        <v>#REF!</v>
      </c>
    </row>
    <row r="14" spans="1:43">
      <c r="A14" s="6">
        <v>10</v>
      </c>
      <c r="B14" s="5" t="s">
        <v>18</v>
      </c>
      <c r="C14" s="7" t="e">
        <f>+'BP-SIGMA'!#REF!</f>
        <v>#REF!</v>
      </c>
      <c r="D14" s="8" t="e">
        <f>+'BP-SIGMA'!#REF!</f>
        <v>#REF!</v>
      </c>
      <c r="E14" s="2" t="e">
        <f t="shared" si="4"/>
        <v>#REF!</v>
      </c>
      <c r="F14" s="2" t="e">
        <f t="shared" si="5"/>
        <v>#REF!</v>
      </c>
      <c r="G14" s="2" t="e">
        <f t="shared" si="6"/>
        <v>#REF!</v>
      </c>
      <c r="H14" s="2" t="e">
        <f t="shared" si="7"/>
        <v>#REF!</v>
      </c>
      <c r="I14" s="2" t="e">
        <f t="shared" si="8"/>
        <v>#REF!</v>
      </c>
      <c r="J14" s="2" t="e">
        <f t="shared" si="9"/>
        <v>#REF!</v>
      </c>
      <c r="K14" s="2" t="e">
        <f t="shared" si="10"/>
        <v>#REF!</v>
      </c>
      <c r="L14" s="2" t="e">
        <f t="shared" si="11"/>
        <v>#REF!</v>
      </c>
      <c r="M14" s="2" t="e">
        <f t="shared" si="12"/>
        <v>#REF!</v>
      </c>
      <c r="N14" s="2" t="e">
        <f t="shared" si="13"/>
        <v>#REF!</v>
      </c>
      <c r="O14" s="2" t="e">
        <f t="shared" si="14"/>
        <v>#REF!</v>
      </c>
      <c r="P14" s="2" t="e">
        <f t="shared" si="15"/>
        <v>#REF!</v>
      </c>
      <c r="Q14" s="2" t="e">
        <f t="shared" si="16"/>
        <v>#REF!</v>
      </c>
      <c r="R14" s="2" t="e">
        <f t="shared" si="17"/>
        <v>#REF!</v>
      </c>
      <c r="S14" s="2" t="e">
        <f t="shared" si="18"/>
        <v>#REF!</v>
      </c>
      <c r="T14" s="2" t="e">
        <f t="shared" si="19"/>
        <v>#REF!</v>
      </c>
      <c r="U14" s="2" t="e">
        <f t="shared" si="20"/>
        <v>#REF!</v>
      </c>
      <c r="V14" s="2" t="e">
        <f t="shared" si="21"/>
        <v>#REF!</v>
      </c>
      <c r="W14" s="2" t="e">
        <f t="shared" si="22"/>
        <v>#REF!</v>
      </c>
      <c r="X14" s="2" t="e">
        <f t="shared" si="23"/>
        <v>#REF!</v>
      </c>
      <c r="Y14" s="2" t="e">
        <f t="shared" si="24"/>
        <v>#REF!</v>
      </c>
      <c r="Z14" s="2" t="e">
        <f t="shared" si="25"/>
        <v>#REF!</v>
      </c>
      <c r="AA14" s="2" t="e">
        <f t="shared" si="26"/>
        <v>#REF!</v>
      </c>
      <c r="AB14" s="2" t="e">
        <f t="shared" si="27"/>
        <v>#REF!</v>
      </c>
      <c r="AC14" s="2" t="e">
        <f t="shared" si="28"/>
        <v>#REF!</v>
      </c>
      <c r="AD14" s="2" t="e">
        <f t="shared" si="29"/>
        <v>#REF!</v>
      </c>
      <c r="AE14" s="2" t="e">
        <f t="shared" si="30"/>
        <v>#REF!</v>
      </c>
      <c r="AF14" s="2" t="e">
        <f t="shared" si="31"/>
        <v>#REF!</v>
      </c>
      <c r="AG14" s="2" t="e">
        <f t="shared" si="32"/>
        <v>#REF!</v>
      </c>
      <c r="AH14" s="2" t="e">
        <f t="shared" si="33"/>
        <v>#REF!</v>
      </c>
      <c r="AI14" s="2" t="e">
        <f t="shared" si="34"/>
        <v>#REF!</v>
      </c>
      <c r="AJ14" s="2" t="e">
        <f t="shared" si="35"/>
        <v>#REF!</v>
      </c>
      <c r="AK14" s="2" t="e">
        <f t="shared" si="36"/>
        <v>#REF!</v>
      </c>
      <c r="AL14" s="2" t="e">
        <f t="shared" si="37"/>
        <v>#REF!</v>
      </c>
      <c r="AM14" s="2" t="e">
        <f t="shared" si="38"/>
        <v>#REF!</v>
      </c>
      <c r="AN14" s="2" t="e">
        <f t="shared" si="39"/>
        <v>#REF!</v>
      </c>
      <c r="AO14" s="2" t="e">
        <f t="shared" si="40"/>
        <v>#REF!</v>
      </c>
      <c r="AP14" s="2" t="e">
        <f t="shared" si="41"/>
        <v>#REF!</v>
      </c>
      <c r="AQ14" s="2" t="e">
        <f t="shared" si="42"/>
        <v>#REF!</v>
      </c>
    </row>
    <row r="15" spans="1:43">
      <c r="A15" s="5">
        <v>11</v>
      </c>
      <c r="B15" s="5" t="s">
        <v>19</v>
      </c>
      <c r="C15" s="7" t="e">
        <f>+'BP-SIGMA'!#REF!</f>
        <v>#REF!</v>
      </c>
      <c r="D15" s="8" t="e">
        <f>+'BP-SIGMA'!#REF!</f>
        <v>#REF!</v>
      </c>
      <c r="E15" s="2" t="e">
        <f t="shared" si="4"/>
        <v>#REF!</v>
      </c>
      <c r="F15" s="2" t="e">
        <f t="shared" si="5"/>
        <v>#REF!</v>
      </c>
      <c r="G15" s="2" t="e">
        <f t="shared" si="6"/>
        <v>#REF!</v>
      </c>
      <c r="H15" s="2" t="e">
        <f t="shared" si="7"/>
        <v>#REF!</v>
      </c>
      <c r="I15" s="2" t="e">
        <f t="shared" si="8"/>
        <v>#REF!</v>
      </c>
      <c r="J15" s="2" t="e">
        <f t="shared" si="9"/>
        <v>#REF!</v>
      </c>
      <c r="K15" s="2" t="e">
        <f t="shared" si="10"/>
        <v>#REF!</v>
      </c>
      <c r="L15" s="2" t="e">
        <f t="shared" si="11"/>
        <v>#REF!</v>
      </c>
      <c r="M15" s="2" t="e">
        <f t="shared" si="12"/>
        <v>#REF!</v>
      </c>
      <c r="N15" s="2" t="e">
        <f t="shared" si="13"/>
        <v>#REF!</v>
      </c>
      <c r="O15" s="2" t="e">
        <f t="shared" si="14"/>
        <v>#REF!</v>
      </c>
      <c r="P15" s="2" t="e">
        <f t="shared" si="15"/>
        <v>#REF!</v>
      </c>
      <c r="Q15" s="2" t="e">
        <f t="shared" si="16"/>
        <v>#REF!</v>
      </c>
      <c r="R15" s="2" t="e">
        <f t="shared" si="17"/>
        <v>#REF!</v>
      </c>
      <c r="S15" s="2" t="e">
        <f t="shared" si="18"/>
        <v>#REF!</v>
      </c>
      <c r="T15" s="2" t="e">
        <f t="shared" si="19"/>
        <v>#REF!</v>
      </c>
      <c r="U15" s="2" t="e">
        <f t="shared" si="20"/>
        <v>#REF!</v>
      </c>
      <c r="V15" s="2" t="e">
        <f t="shared" si="21"/>
        <v>#REF!</v>
      </c>
      <c r="W15" s="2" t="e">
        <f t="shared" ref="E15:AQ22" si="82">IF($C15&gt;X$1,0,IF($C15&lt;W$1,IF($D15&lt;W$1,0,IF($D15&gt;X$1,(($D15-W$1)-($D15-X$1))/($D15-$C15),($D15-W$1)/($D15-$C15))),IF($D15&gt;X$1,((($D15-$C15)-($D15-X$1))/($D15-$C15)),1)))</f>
        <v>#REF!</v>
      </c>
      <c r="X15" s="2" t="e">
        <f t="shared" si="82"/>
        <v>#REF!</v>
      </c>
      <c r="Y15" s="2" t="e">
        <f t="shared" si="82"/>
        <v>#REF!</v>
      </c>
      <c r="Z15" s="2" t="e">
        <f t="shared" si="82"/>
        <v>#REF!</v>
      </c>
      <c r="AA15" s="2" t="e">
        <f t="shared" si="82"/>
        <v>#REF!</v>
      </c>
      <c r="AB15" s="2" t="e">
        <f t="shared" si="82"/>
        <v>#REF!</v>
      </c>
      <c r="AC15" s="2" t="e">
        <f t="shared" si="82"/>
        <v>#REF!</v>
      </c>
      <c r="AD15" s="2" t="e">
        <f t="shared" si="82"/>
        <v>#REF!</v>
      </c>
      <c r="AE15" s="2" t="e">
        <f t="shared" si="82"/>
        <v>#REF!</v>
      </c>
      <c r="AF15" s="2" t="e">
        <f t="shared" si="82"/>
        <v>#REF!</v>
      </c>
      <c r="AG15" s="2" t="e">
        <f t="shared" si="82"/>
        <v>#REF!</v>
      </c>
      <c r="AH15" s="2" t="e">
        <f t="shared" si="82"/>
        <v>#REF!</v>
      </c>
      <c r="AI15" s="2" t="e">
        <f t="shared" si="82"/>
        <v>#REF!</v>
      </c>
      <c r="AJ15" s="2" t="e">
        <f t="shared" si="82"/>
        <v>#REF!</v>
      </c>
      <c r="AK15" s="2" t="e">
        <f t="shared" si="82"/>
        <v>#REF!</v>
      </c>
      <c r="AL15" s="2" t="e">
        <f t="shared" si="82"/>
        <v>#REF!</v>
      </c>
      <c r="AM15" s="2" t="e">
        <f t="shared" si="82"/>
        <v>#REF!</v>
      </c>
      <c r="AN15" s="2" t="e">
        <f t="shared" si="82"/>
        <v>#REF!</v>
      </c>
      <c r="AO15" s="2" t="e">
        <f t="shared" si="82"/>
        <v>#REF!</v>
      </c>
      <c r="AP15" s="2" t="e">
        <f t="shared" si="82"/>
        <v>#REF!</v>
      </c>
      <c r="AQ15" s="2" t="e">
        <f t="shared" si="82"/>
        <v>#REF!</v>
      </c>
    </row>
    <row r="16" spans="1:43">
      <c r="A16" s="6">
        <v>12</v>
      </c>
      <c r="B16" s="5" t="s">
        <v>20</v>
      </c>
      <c r="C16" s="7" t="e">
        <f>+'BP-SIGMA'!#REF!</f>
        <v>#REF!</v>
      </c>
      <c r="D16" s="8" t="e">
        <f>+'BP-SIGMA'!#REF!</f>
        <v>#REF!</v>
      </c>
      <c r="E16" s="2" t="e">
        <f t="shared" si="82"/>
        <v>#REF!</v>
      </c>
      <c r="F16" s="2" t="e">
        <f t="shared" si="82"/>
        <v>#REF!</v>
      </c>
      <c r="G16" s="2" t="e">
        <f t="shared" si="82"/>
        <v>#REF!</v>
      </c>
      <c r="H16" s="2" t="e">
        <f t="shared" si="82"/>
        <v>#REF!</v>
      </c>
      <c r="I16" s="2" t="e">
        <f t="shared" si="82"/>
        <v>#REF!</v>
      </c>
      <c r="J16" s="2" t="e">
        <f t="shared" si="82"/>
        <v>#REF!</v>
      </c>
      <c r="K16" s="2" t="e">
        <f t="shared" si="82"/>
        <v>#REF!</v>
      </c>
      <c r="L16" s="2" t="e">
        <f t="shared" si="82"/>
        <v>#REF!</v>
      </c>
      <c r="M16" s="2" t="e">
        <f t="shared" si="82"/>
        <v>#REF!</v>
      </c>
      <c r="N16" s="2" t="e">
        <f t="shared" si="82"/>
        <v>#REF!</v>
      </c>
      <c r="O16" s="2" t="e">
        <f t="shared" si="82"/>
        <v>#REF!</v>
      </c>
      <c r="P16" s="2" t="e">
        <f t="shared" si="82"/>
        <v>#REF!</v>
      </c>
      <c r="Q16" s="2" t="e">
        <f t="shared" si="82"/>
        <v>#REF!</v>
      </c>
      <c r="R16" s="2" t="e">
        <f t="shared" si="82"/>
        <v>#REF!</v>
      </c>
      <c r="S16" s="2" t="e">
        <f t="shared" si="82"/>
        <v>#REF!</v>
      </c>
      <c r="T16" s="2" t="e">
        <f t="shared" si="82"/>
        <v>#REF!</v>
      </c>
      <c r="U16" s="2" t="e">
        <f t="shared" si="82"/>
        <v>#REF!</v>
      </c>
      <c r="V16" s="2" t="e">
        <f t="shared" si="82"/>
        <v>#REF!</v>
      </c>
      <c r="W16" s="2" t="e">
        <f t="shared" si="82"/>
        <v>#REF!</v>
      </c>
      <c r="X16" s="2" t="e">
        <f t="shared" si="82"/>
        <v>#REF!</v>
      </c>
      <c r="Y16" s="2" t="e">
        <f t="shared" si="82"/>
        <v>#REF!</v>
      </c>
      <c r="Z16" s="2" t="e">
        <f t="shared" si="82"/>
        <v>#REF!</v>
      </c>
      <c r="AA16" s="2" t="e">
        <f t="shared" si="82"/>
        <v>#REF!</v>
      </c>
      <c r="AB16" s="2" t="e">
        <f t="shared" si="82"/>
        <v>#REF!</v>
      </c>
      <c r="AC16" s="2" t="e">
        <f t="shared" si="82"/>
        <v>#REF!</v>
      </c>
      <c r="AD16" s="2" t="e">
        <f t="shared" si="82"/>
        <v>#REF!</v>
      </c>
      <c r="AE16" s="2" t="e">
        <f t="shared" si="82"/>
        <v>#REF!</v>
      </c>
      <c r="AF16" s="2" t="e">
        <f t="shared" si="82"/>
        <v>#REF!</v>
      </c>
      <c r="AG16" s="2" t="e">
        <f t="shared" si="82"/>
        <v>#REF!</v>
      </c>
      <c r="AH16" s="2" t="e">
        <f t="shared" si="82"/>
        <v>#REF!</v>
      </c>
      <c r="AI16" s="2" t="e">
        <f t="shared" si="82"/>
        <v>#REF!</v>
      </c>
      <c r="AJ16" s="2" t="e">
        <f t="shared" si="82"/>
        <v>#REF!</v>
      </c>
      <c r="AK16" s="2" t="e">
        <f t="shared" si="82"/>
        <v>#REF!</v>
      </c>
      <c r="AL16" s="2" t="e">
        <f t="shared" si="82"/>
        <v>#REF!</v>
      </c>
      <c r="AM16" s="2" t="e">
        <f t="shared" si="82"/>
        <v>#REF!</v>
      </c>
      <c r="AN16" s="2" t="e">
        <f t="shared" si="82"/>
        <v>#REF!</v>
      </c>
      <c r="AO16" s="2" t="e">
        <f t="shared" si="82"/>
        <v>#REF!</v>
      </c>
      <c r="AP16" s="2" t="e">
        <f t="shared" si="82"/>
        <v>#REF!</v>
      </c>
      <c r="AQ16" s="2" t="e">
        <f t="shared" si="82"/>
        <v>#REF!</v>
      </c>
    </row>
    <row r="17" spans="1:43">
      <c r="A17" s="15">
        <v>7</v>
      </c>
      <c r="B17" s="15" t="s">
        <v>40</v>
      </c>
      <c r="C17" s="16">
        <v>43891</v>
      </c>
      <c r="D17" s="17">
        <v>43892</v>
      </c>
      <c r="E17" s="2">
        <f t="shared" ref="E17" si="83">IF($C17&gt;F$1,0,IF($C17&lt;E$1,IF($D17&lt;E$1,0,IF($D17&gt;F$1,(($D17-E$1)-($D17-F$1))/($D17-$C17),($D17-E$1)/($D17-$C17))),IF($D17&gt;F$1,((($D17-$C17)-($D17-F$1))/($D17-$C17)),1)))</f>
        <v>0</v>
      </c>
      <c r="F17" s="2">
        <f t="shared" ref="F17" si="84">IF($C17&gt;G$1,0,IF($C17&lt;F$1,IF($D17&lt;F$1,0,IF($D17&gt;G$1,(($D17-F$1)-($D17-G$1))/($D17-$C17),($D17-F$1)/($D17-$C17))),IF($D17&gt;G$1,((($D17-$C17)-($D17-G$1))/($D17-$C17)),1)))</f>
        <v>0</v>
      </c>
      <c r="G17" s="2">
        <f t="shared" ref="G17" si="85">IF($C17&gt;H$1,0,IF($C17&lt;G$1,IF($D17&lt;G$1,0,IF($D17&gt;H$1,(($D17-G$1)-($D17-H$1))/($D17-$C17),($D17-G$1)/($D17-$C17))),IF($D17&gt;H$1,((($D17-$C17)-($D17-H$1))/($D17-$C17)),1)))</f>
        <v>0</v>
      </c>
      <c r="H17" s="2">
        <f t="shared" ref="H17" si="86">IF($C17&gt;I$1,0,IF($C17&lt;H$1,IF($D17&lt;H$1,0,IF($D17&gt;I$1,(($D17-H$1)-($D17-I$1))/($D17-$C17),($D17-H$1)/($D17-$C17))),IF($D17&gt;I$1,((($D17-$C17)-($D17-I$1))/($D17-$C17)),1)))</f>
        <v>0</v>
      </c>
      <c r="I17" s="2">
        <f t="shared" ref="I17" si="87">IF($C17&gt;J$1,0,IF($C17&lt;I$1,IF($D17&lt;I$1,0,IF($D17&gt;J$1,(($D17-I$1)-($D17-J$1))/($D17-$C17),($D17-I$1)/($D17-$C17))),IF($D17&gt;J$1,((($D17-$C17)-($D17-J$1))/($D17-$C17)),1)))</f>
        <v>0</v>
      </c>
      <c r="J17" s="2">
        <f t="shared" ref="J17" si="88">IF($C17&gt;K$1,0,IF($C17&lt;J$1,IF($D17&lt;J$1,0,IF($D17&gt;K$1,(($D17-J$1)-($D17-K$1))/($D17-$C17),($D17-J$1)/($D17-$C17))),IF($D17&gt;K$1,((($D17-$C17)-($D17-K$1))/($D17-$C17)),1)))</f>
        <v>0</v>
      </c>
      <c r="K17" s="2">
        <f t="shared" ref="K17" si="89">IF($C17&gt;L$1,0,IF($C17&lt;K$1,IF($D17&lt;K$1,0,IF($D17&gt;L$1,(($D17-K$1)-($D17-L$1))/($D17-$C17),($D17-K$1)/($D17-$C17))),IF($D17&gt;L$1,((($D17-$C17)-($D17-L$1))/($D17-$C17)),1)))</f>
        <v>0</v>
      </c>
      <c r="L17" s="2">
        <f t="shared" ref="L17" si="90">IF($C17&gt;M$1,0,IF($C17&lt;L$1,IF($D17&lt;L$1,0,IF($D17&gt;M$1,(($D17-L$1)-($D17-M$1))/($D17-$C17),($D17-L$1)/($D17-$C17))),IF($D17&gt;M$1,((($D17-$C17)-($D17-M$1))/($D17-$C17)),1)))</f>
        <v>0</v>
      </c>
      <c r="M17" s="2">
        <f t="shared" ref="M17" si="91">IF($C17&gt;N$1,0,IF($C17&lt;M$1,IF($D17&lt;M$1,0,IF($D17&gt;N$1,(($D17-M$1)-($D17-N$1))/($D17-$C17),($D17-M$1)/($D17-$C17))),IF($D17&gt;N$1,((($D17-$C17)-($D17-N$1))/($D17-$C17)),1)))</f>
        <v>0</v>
      </c>
      <c r="N17" s="2">
        <f t="shared" ref="N17" si="92">IF($C17&gt;O$1,0,IF($C17&lt;N$1,IF($D17&lt;N$1,0,IF($D17&gt;O$1,(($D17-N$1)-($D17-O$1))/($D17-$C17),($D17-N$1)/($D17-$C17))),IF($D17&gt;O$1,((($D17-$C17)-($D17-O$1))/($D17-$C17)),1)))</f>
        <v>0</v>
      </c>
      <c r="O17" s="2">
        <f t="shared" ref="O17" si="93">IF($C17&gt;P$1,0,IF($C17&lt;O$1,IF($D17&lt;O$1,0,IF($D17&gt;P$1,(($D17-O$1)-($D17-P$1))/($D17-$C17),($D17-O$1)/($D17-$C17))),IF($D17&gt;P$1,((($D17-$C17)-($D17-P$1))/($D17-$C17)),1)))</f>
        <v>0</v>
      </c>
      <c r="P17" s="2">
        <f t="shared" ref="P17" si="94">IF($C17&gt;Q$1,0,IF($C17&lt;P$1,IF($D17&lt;P$1,0,IF($D17&gt;Q$1,(($D17-P$1)-($D17-Q$1))/($D17-$C17),($D17-P$1)/($D17-$C17))),IF($D17&gt;Q$1,((($D17-$C17)-($D17-Q$1))/($D17-$C17)),1)))</f>
        <v>0</v>
      </c>
      <c r="Q17" s="2">
        <f t="shared" ref="Q17" si="95">IF($C17&gt;R$1,0,IF($C17&lt;Q$1,IF($D17&lt;Q$1,0,IF($D17&gt;R$1,(($D17-Q$1)-($D17-R$1))/($D17-$C17),($D17-Q$1)/($D17-$C17))),IF($D17&gt;R$1,((($D17-$C17)-($D17-R$1))/($D17-$C17)),1)))</f>
        <v>0</v>
      </c>
      <c r="R17" s="2">
        <f t="shared" ref="R17" si="96">IF($C17&gt;S$1,0,IF($C17&lt;R$1,IF($D17&lt;R$1,0,IF($D17&gt;S$1,(($D17-R$1)-($D17-S$1))/($D17-$C17),($D17-R$1)/($D17-$C17))),IF($D17&gt;S$1,((($D17-$C17)-($D17-S$1))/($D17-$C17)),1)))</f>
        <v>0</v>
      </c>
      <c r="S17" s="2">
        <f t="shared" ref="S17" si="97">IF($C17&gt;T$1,0,IF($C17&lt;S$1,IF($D17&lt;S$1,0,IF($D17&gt;T$1,(($D17-S$1)-($D17-T$1))/($D17-$C17),($D17-S$1)/($D17-$C17))),IF($D17&gt;T$1,((($D17-$C17)-($D17-T$1))/($D17-$C17)),1)))</f>
        <v>1</v>
      </c>
      <c r="T17" s="2">
        <f t="shared" ref="T17" si="98">IF($C17&gt;U$1,0,IF($C17&lt;T$1,IF($D17&lt;T$1,0,IF($D17&gt;U$1,(($D17-T$1)-($D17-U$1))/($D17-$C17),($D17-T$1)/($D17-$C17))),IF($D17&gt;U$1,((($D17-$C17)-($D17-U$1))/($D17-$C17)),1)))</f>
        <v>0</v>
      </c>
      <c r="U17" s="2">
        <f t="shared" ref="U17" si="99">IF($C17&gt;V$1,0,IF($C17&lt;U$1,IF($D17&lt;U$1,0,IF($D17&gt;V$1,(($D17-U$1)-($D17-V$1))/($D17-$C17),($D17-U$1)/($D17-$C17))),IF($D17&gt;V$1,((($D17-$C17)-($D17-V$1))/($D17-$C17)),1)))</f>
        <v>0</v>
      </c>
      <c r="V17" s="2">
        <f t="shared" ref="V17" si="100">IF($C17&gt;W$1,0,IF($C17&lt;V$1,IF($D17&lt;V$1,0,IF($D17&gt;W$1,(($D17-V$1)-($D17-W$1))/($D17-$C17),($D17-V$1)/($D17-$C17))),IF($D17&gt;W$1,((($D17-$C17)-($D17-W$1))/($D17-$C17)),1)))</f>
        <v>0</v>
      </c>
      <c r="W17" s="2">
        <f t="shared" ref="W17" si="101">IF($C17&gt;X$1,0,IF($C17&lt;W$1,IF($D17&lt;W$1,0,IF($D17&gt;X$1,(($D17-W$1)-($D17-X$1))/($D17-$C17),($D17-W$1)/($D17-$C17))),IF($D17&gt;X$1,((($D17-$C17)-($D17-X$1))/($D17-$C17)),1)))</f>
        <v>0</v>
      </c>
      <c r="X17" s="2">
        <f t="shared" ref="X17" si="102">IF($C17&gt;Y$1,0,IF($C17&lt;X$1,IF($D17&lt;X$1,0,IF($D17&gt;Y$1,(($D17-X$1)-($D17-Y$1))/($D17-$C17),($D17-X$1)/($D17-$C17))),IF($D17&gt;Y$1,((($D17-$C17)-($D17-Y$1))/($D17-$C17)),1)))</f>
        <v>0</v>
      </c>
      <c r="Y17" s="2">
        <f t="shared" ref="Y17" si="103">IF($C17&gt;Z$1,0,IF($C17&lt;Y$1,IF($D17&lt;Y$1,0,IF($D17&gt;Z$1,(($D17-Y$1)-($D17-Z$1))/($D17-$C17),($D17-Y$1)/($D17-$C17))),IF($D17&gt;Z$1,((($D17-$C17)-($D17-Z$1))/($D17-$C17)),1)))</f>
        <v>0</v>
      </c>
      <c r="Z17" s="2">
        <f t="shared" ref="Z17" si="104">IF($C17&gt;AA$1,0,IF($C17&lt;Z$1,IF($D17&lt;Z$1,0,IF($D17&gt;AA$1,(($D17-Z$1)-($D17-AA$1))/($D17-$C17),($D17-Z$1)/($D17-$C17))),IF($D17&gt;AA$1,((($D17-$C17)-($D17-AA$1))/($D17-$C17)),1)))</f>
        <v>0</v>
      </c>
      <c r="AA17" s="2">
        <f t="shared" ref="AA17" si="105">IF($C17&gt;AB$1,0,IF($C17&lt;AA$1,IF($D17&lt;AA$1,0,IF($D17&gt;AB$1,(($D17-AA$1)-($D17-AB$1))/($D17-$C17),($D17-AA$1)/($D17-$C17))),IF($D17&gt;AB$1,((($D17-$C17)-($D17-AB$1))/($D17-$C17)),1)))</f>
        <v>0</v>
      </c>
      <c r="AB17" s="2">
        <f t="shared" ref="AB17" si="106">IF($C17&gt;AC$1,0,IF($C17&lt;AB$1,IF($D17&lt;AB$1,0,IF($D17&gt;AC$1,(($D17-AB$1)-($D17-AC$1))/($D17-$C17),($D17-AB$1)/($D17-$C17))),IF($D17&gt;AC$1,((($D17-$C17)-($D17-AC$1))/($D17-$C17)),1)))</f>
        <v>0</v>
      </c>
      <c r="AC17" s="2">
        <f t="shared" ref="AC17" si="107">IF($C17&gt;AD$1,0,IF($C17&lt;AC$1,IF($D17&lt;AC$1,0,IF($D17&gt;AD$1,(($D17-AC$1)-($D17-AD$1))/($D17-$C17),($D17-AC$1)/($D17-$C17))),IF($D17&gt;AD$1,((($D17-$C17)-($D17-AD$1))/($D17-$C17)),1)))</f>
        <v>0</v>
      </c>
      <c r="AD17" s="2">
        <f t="shared" ref="AD17" si="108">IF($C17&gt;AE$1,0,IF($C17&lt;AD$1,IF($D17&lt;AD$1,0,IF($D17&gt;AE$1,(($D17-AD$1)-($D17-AE$1))/($D17-$C17),($D17-AD$1)/($D17-$C17))),IF($D17&gt;AE$1,((($D17-$C17)-($D17-AE$1))/($D17-$C17)),1)))</f>
        <v>0</v>
      </c>
      <c r="AE17" s="2">
        <f t="shared" ref="AE17" si="109">IF($C17&gt;AF$1,0,IF($C17&lt;AE$1,IF($D17&lt;AE$1,0,IF($D17&gt;AF$1,(($D17-AE$1)-($D17-AF$1))/($D17-$C17),($D17-AE$1)/($D17-$C17))),IF($D17&gt;AF$1,((($D17-$C17)-($D17-AF$1))/($D17-$C17)),1)))</f>
        <v>0</v>
      </c>
      <c r="AF17" s="2">
        <f t="shared" ref="AF17" si="110">IF($C17&gt;AG$1,0,IF($C17&lt;AF$1,IF($D17&lt;AF$1,0,IF($D17&gt;AG$1,(($D17-AF$1)-($D17-AG$1))/($D17-$C17),($D17-AF$1)/($D17-$C17))),IF($D17&gt;AG$1,((($D17-$C17)-($D17-AG$1))/($D17-$C17)),1)))</f>
        <v>0</v>
      </c>
      <c r="AG17" s="2">
        <f t="shared" ref="AG17" si="111">IF($C17&gt;AH$1,0,IF($C17&lt;AG$1,IF($D17&lt;AG$1,0,IF($D17&gt;AH$1,(($D17-AG$1)-($D17-AH$1))/($D17-$C17),($D17-AG$1)/($D17-$C17))),IF($D17&gt;AH$1,((($D17-$C17)-($D17-AH$1))/($D17-$C17)),1)))</f>
        <v>0</v>
      </c>
      <c r="AH17" s="2">
        <f t="shared" ref="AH17" si="112">IF($C17&gt;AI$1,0,IF($C17&lt;AH$1,IF($D17&lt;AH$1,0,IF($D17&gt;AI$1,(($D17-AH$1)-($D17-AI$1))/($D17-$C17),($D17-AH$1)/($D17-$C17))),IF($D17&gt;AI$1,((($D17-$C17)-($D17-AI$1))/($D17-$C17)),1)))</f>
        <v>0</v>
      </c>
      <c r="AI17" s="2">
        <f t="shared" ref="AI17" si="113">IF($C17&gt;AJ$1,0,IF($C17&lt;AI$1,IF($D17&lt;AI$1,0,IF($D17&gt;AJ$1,(($D17-AI$1)-($D17-AJ$1))/($D17-$C17),($D17-AI$1)/($D17-$C17))),IF($D17&gt;AJ$1,((($D17-$C17)-($D17-AJ$1))/($D17-$C17)),1)))</f>
        <v>0</v>
      </c>
      <c r="AJ17" s="2">
        <f t="shared" ref="AJ17" si="114">IF($C17&gt;AK$1,0,IF($C17&lt;AJ$1,IF($D17&lt;AJ$1,0,IF($D17&gt;AK$1,(($D17-AJ$1)-($D17-AK$1))/($D17-$C17),($D17-AJ$1)/($D17-$C17))),IF($D17&gt;AK$1,((($D17-$C17)-($D17-AK$1))/($D17-$C17)),1)))</f>
        <v>0</v>
      </c>
      <c r="AK17" s="2">
        <f t="shared" ref="AK17" si="115">IF($C17&gt;AL$1,0,IF($C17&lt;AK$1,IF($D17&lt;AK$1,0,IF($D17&gt;AL$1,(($D17-AK$1)-($D17-AL$1))/($D17-$C17),($D17-AK$1)/($D17-$C17))),IF($D17&gt;AL$1,((($D17-$C17)-($D17-AL$1))/($D17-$C17)),1)))</f>
        <v>0</v>
      </c>
      <c r="AL17" s="2">
        <f t="shared" ref="AL17" si="116">IF($C17&gt;AM$1,0,IF($C17&lt;AL$1,IF($D17&lt;AL$1,0,IF($D17&gt;AM$1,(($D17-AL$1)-($D17-AM$1))/($D17-$C17),($D17-AL$1)/($D17-$C17))),IF($D17&gt;AM$1,((($D17-$C17)-($D17-AM$1))/($D17-$C17)),1)))</f>
        <v>0</v>
      </c>
      <c r="AM17" s="2">
        <f t="shared" ref="AM17" si="117">IF($C17&gt;AN$1,0,IF($C17&lt;AM$1,IF($D17&lt;AM$1,0,IF($D17&gt;AN$1,(($D17-AM$1)-($D17-AN$1))/($D17-$C17),($D17-AM$1)/($D17-$C17))),IF($D17&gt;AN$1,((($D17-$C17)-($D17-AN$1))/($D17-$C17)),1)))</f>
        <v>0</v>
      </c>
      <c r="AN17" s="2">
        <f t="shared" ref="AN17" si="118">IF($C17&gt;AO$1,0,IF($C17&lt;AN$1,IF($D17&lt;AN$1,0,IF($D17&gt;AO$1,(($D17-AN$1)-($D17-AO$1))/($D17-$C17),($D17-AN$1)/($D17-$C17))),IF($D17&gt;AO$1,((($D17-$C17)-($D17-AO$1))/($D17-$C17)),1)))</f>
        <v>0</v>
      </c>
      <c r="AO17" s="2">
        <f t="shared" ref="AO17" si="119">IF($C17&gt;AP$1,0,IF($C17&lt;AO$1,IF($D17&lt;AO$1,0,IF($D17&gt;AP$1,(($D17-AO$1)-($D17-AP$1))/($D17-$C17),($D17-AO$1)/($D17-$C17))),IF($D17&gt;AP$1,((($D17-$C17)-($D17-AP$1))/($D17-$C17)),1)))</f>
        <v>0</v>
      </c>
      <c r="AP17" s="2">
        <f t="shared" ref="AP17" si="120">IF($C17&gt;AQ$1,0,IF($C17&lt;AP$1,IF($D17&lt;AP$1,0,IF($D17&gt;AQ$1,(($D17-AP$1)-($D17-AQ$1))/($D17-$C17),($D17-AP$1)/($D17-$C17))),IF($D17&gt;AQ$1,((($D17-$C17)-($D17-AQ$1))/($D17-$C17)),1)))</f>
        <v>0</v>
      </c>
      <c r="AQ17" s="2">
        <f t="shared" ref="AQ17" si="121">IF($C17&gt;AR$1,0,IF($C17&lt;AQ$1,IF($D17&lt;AQ$1,0,IF($D17&gt;AR$1,(($D17-AQ$1)-($D17-AR$1))/($D17-$C17),($D17-AQ$1)/($D17-$C17))),IF($D17&gt;AR$1,((($D17-$C17)-($D17-AR$1))/($D17-$C17)),1)))</f>
        <v>0</v>
      </c>
    </row>
    <row r="18" spans="1:43">
      <c r="A18" s="5">
        <v>13</v>
      </c>
      <c r="B18" s="5" t="s">
        <v>21</v>
      </c>
      <c r="C18" s="7" t="e">
        <f>+'BP-SIGMA'!#REF!</f>
        <v>#REF!</v>
      </c>
      <c r="D18" s="8" t="e">
        <f>+'BP-SIGMA'!#REF!</f>
        <v>#REF!</v>
      </c>
      <c r="E18" s="2" t="e">
        <f t="shared" si="82"/>
        <v>#REF!</v>
      </c>
      <c r="F18" s="2" t="e">
        <f t="shared" si="82"/>
        <v>#REF!</v>
      </c>
      <c r="G18" s="2" t="e">
        <f t="shared" si="82"/>
        <v>#REF!</v>
      </c>
      <c r="H18" s="2" t="e">
        <f t="shared" si="82"/>
        <v>#REF!</v>
      </c>
      <c r="I18" s="2" t="e">
        <f t="shared" si="82"/>
        <v>#REF!</v>
      </c>
      <c r="J18" s="2" t="e">
        <f t="shared" si="82"/>
        <v>#REF!</v>
      </c>
      <c r="K18" s="2" t="e">
        <f t="shared" si="82"/>
        <v>#REF!</v>
      </c>
      <c r="L18" s="2" t="e">
        <f t="shared" si="82"/>
        <v>#REF!</v>
      </c>
      <c r="M18" s="2" t="e">
        <f t="shared" si="82"/>
        <v>#REF!</v>
      </c>
      <c r="N18" s="2" t="e">
        <f t="shared" si="82"/>
        <v>#REF!</v>
      </c>
      <c r="O18" s="2" t="e">
        <f t="shared" si="82"/>
        <v>#REF!</v>
      </c>
      <c r="P18" s="2" t="e">
        <f t="shared" si="82"/>
        <v>#REF!</v>
      </c>
      <c r="Q18" s="2" t="e">
        <f t="shared" si="82"/>
        <v>#REF!</v>
      </c>
      <c r="R18" s="2" t="e">
        <f t="shared" si="82"/>
        <v>#REF!</v>
      </c>
      <c r="S18" s="2" t="e">
        <f t="shared" si="82"/>
        <v>#REF!</v>
      </c>
      <c r="T18" s="2" t="e">
        <f t="shared" si="82"/>
        <v>#REF!</v>
      </c>
      <c r="U18" s="2" t="e">
        <f t="shared" si="82"/>
        <v>#REF!</v>
      </c>
      <c r="V18" s="2" t="e">
        <f t="shared" si="82"/>
        <v>#REF!</v>
      </c>
      <c r="W18" s="2" t="e">
        <f t="shared" si="82"/>
        <v>#REF!</v>
      </c>
      <c r="X18" s="2" t="e">
        <f t="shared" si="82"/>
        <v>#REF!</v>
      </c>
      <c r="Y18" s="2" t="e">
        <f t="shared" si="82"/>
        <v>#REF!</v>
      </c>
      <c r="Z18" s="2" t="e">
        <f t="shared" si="82"/>
        <v>#REF!</v>
      </c>
      <c r="AA18" s="2" t="e">
        <f t="shared" si="82"/>
        <v>#REF!</v>
      </c>
      <c r="AB18" s="2" t="e">
        <f t="shared" si="82"/>
        <v>#REF!</v>
      </c>
      <c r="AC18" s="2" t="e">
        <f t="shared" si="82"/>
        <v>#REF!</v>
      </c>
      <c r="AD18" s="2" t="e">
        <f t="shared" si="82"/>
        <v>#REF!</v>
      </c>
      <c r="AE18" s="2" t="e">
        <f t="shared" si="82"/>
        <v>#REF!</v>
      </c>
      <c r="AF18" s="2" t="e">
        <f t="shared" si="82"/>
        <v>#REF!</v>
      </c>
      <c r="AG18" s="2" t="e">
        <f t="shared" si="82"/>
        <v>#REF!</v>
      </c>
      <c r="AH18" s="2" t="e">
        <f t="shared" si="82"/>
        <v>#REF!</v>
      </c>
      <c r="AI18" s="2" t="e">
        <f t="shared" si="82"/>
        <v>#REF!</v>
      </c>
      <c r="AJ18" s="2" t="e">
        <f t="shared" si="82"/>
        <v>#REF!</v>
      </c>
      <c r="AK18" s="2" t="e">
        <f t="shared" si="82"/>
        <v>#REF!</v>
      </c>
      <c r="AL18" s="2" t="e">
        <f t="shared" si="82"/>
        <v>#REF!</v>
      </c>
      <c r="AM18" s="2" t="e">
        <f t="shared" si="82"/>
        <v>#REF!</v>
      </c>
      <c r="AN18" s="2" t="e">
        <f t="shared" si="82"/>
        <v>#REF!</v>
      </c>
      <c r="AO18" s="2" t="e">
        <f t="shared" si="82"/>
        <v>#REF!</v>
      </c>
      <c r="AP18" s="2" t="e">
        <f t="shared" si="82"/>
        <v>#REF!</v>
      </c>
      <c r="AQ18" s="2" t="e">
        <f t="shared" si="82"/>
        <v>#REF!</v>
      </c>
    </row>
    <row r="19" spans="1:43">
      <c r="A19" s="6">
        <v>14</v>
      </c>
      <c r="B19" s="5" t="s">
        <v>22</v>
      </c>
      <c r="C19" s="7" t="e">
        <f>+'BP-SIGMA'!#REF!</f>
        <v>#REF!</v>
      </c>
      <c r="D19" s="8" t="e">
        <f>+'BP-SIGMA'!#REF!</f>
        <v>#REF!</v>
      </c>
      <c r="E19" s="2" t="e">
        <f t="shared" si="82"/>
        <v>#REF!</v>
      </c>
      <c r="F19" s="2" t="e">
        <f t="shared" si="82"/>
        <v>#REF!</v>
      </c>
      <c r="G19" s="2" t="e">
        <f t="shared" si="82"/>
        <v>#REF!</v>
      </c>
      <c r="H19" s="2" t="e">
        <f t="shared" si="82"/>
        <v>#REF!</v>
      </c>
      <c r="I19" s="2" t="e">
        <f t="shared" si="82"/>
        <v>#REF!</v>
      </c>
      <c r="J19" s="2" t="e">
        <f t="shared" si="82"/>
        <v>#REF!</v>
      </c>
      <c r="K19" s="2" t="e">
        <f t="shared" si="82"/>
        <v>#REF!</v>
      </c>
      <c r="L19" s="2" t="e">
        <f t="shared" si="82"/>
        <v>#REF!</v>
      </c>
      <c r="M19" s="2" t="e">
        <f t="shared" si="82"/>
        <v>#REF!</v>
      </c>
      <c r="N19" s="2" t="e">
        <f t="shared" si="82"/>
        <v>#REF!</v>
      </c>
      <c r="O19" s="2" t="e">
        <f t="shared" si="82"/>
        <v>#REF!</v>
      </c>
      <c r="P19" s="2" t="e">
        <f t="shared" si="82"/>
        <v>#REF!</v>
      </c>
      <c r="Q19" s="2" t="e">
        <f t="shared" si="82"/>
        <v>#REF!</v>
      </c>
      <c r="R19" s="2" t="e">
        <f t="shared" si="82"/>
        <v>#REF!</v>
      </c>
      <c r="S19" s="2" t="e">
        <f t="shared" si="82"/>
        <v>#REF!</v>
      </c>
      <c r="T19" s="2" t="e">
        <f t="shared" si="82"/>
        <v>#REF!</v>
      </c>
      <c r="U19" s="2" t="e">
        <f t="shared" si="82"/>
        <v>#REF!</v>
      </c>
      <c r="V19" s="2" t="e">
        <f t="shared" si="82"/>
        <v>#REF!</v>
      </c>
      <c r="W19" s="2" t="e">
        <f t="shared" si="82"/>
        <v>#REF!</v>
      </c>
      <c r="X19" s="2" t="e">
        <f t="shared" si="82"/>
        <v>#REF!</v>
      </c>
      <c r="Y19" s="2" t="e">
        <f t="shared" si="82"/>
        <v>#REF!</v>
      </c>
      <c r="Z19" s="2" t="e">
        <f t="shared" si="82"/>
        <v>#REF!</v>
      </c>
      <c r="AA19" s="2" t="e">
        <f t="shared" si="82"/>
        <v>#REF!</v>
      </c>
      <c r="AB19" s="2" t="e">
        <f t="shared" si="82"/>
        <v>#REF!</v>
      </c>
      <c r="AC19" s="2" t="e">
        <f t="shared" si="82"/>
        <v>#REF!</v>
      </c>
      <c r="AD19" s="2" t="e">
        <f t="shared" si="82"/>
        <v>#REF!</v>
      </c>
      <c r="AE19" s="2" t="e">
        <f t="shared" si="82"/>
        <v>#REF!</v>
      </c>
      <c r="AF19" s="2" t="e">
        <f t="shared" si="82"/>
        <v>#REF!</v>
      </c>
      <c r="AG19" s="2" t="e">
        <f t="shared" si="82"/>
        <v>#REF!</v>
      </c>
      <c r="AH19" s="2" t="e">
        <f t="shared" si="82"/>
        <v>#REF!</v>
      </c>
      <c r="AI19" s="2" t="e">
        <f t="shared" si="82"/>
        <v>#REF!</v>
      </c>
      <c r="AJ19" s="2" t="e">
        <f t="shared" si="82"/>
        <v>#REF!</v>
      </c>
      <c r="AK19" s="2" t="e">
        <f t="shared" si="82"/>
        <v>#REF!</v>
      </c>
      <c r="AL19" s="2" t="e">
        <f t="shared" si="82"/>
        <v>#REF!</v>
      </c>
      <c r="AM19" s="2" t="e">
        <f t="shared" si="82"/>
        <v>#REF!</v>
      </c>
      <c r="AN19" s="2" t="e">
        <f t="shared" si="82"/>
        <v>#REF!</v>
      </c>
      <c r="AO19" s="2" t="e">
        <f t="shared" si="82"/>
        <v>#REF!</v>
      </c>
      <c r="AP19" s="2" t="e">
        <f t="shared" si="82"/>
        <v>#REF!</v>
      </c>
      <c r="AQ19" s="2" t="e">
        <f t="shared" si="82"/>
        <v>#REF!</v>
      </c>
    </row>
    <row r="20" spans="1:43">
      <c r="A20" s="5">
        <v>15</v>
      </c>
      <c r="B20" s="5" t="s">
        <v>23</v>
      </c>
      <c r="C20" s="7" t="e">
        <f>+'BP-SIGMA'!#REF!</f>
        <v>#REF!</v>
      </c>
      <c r="D20" s="8" t="e">
        <f>+'BP-SIGMA'!#REF!</f>
        <v>#REF!</v>
      </c>
      <c r="E20" s="2" t="e">
        <f t="shared" si="82"/>
        <v>#REF!</v>
      </c>
      <c r="F20" s="2" t="e">
        <f t="shared" si="82"/>
        <v>#REF!</v>
      </c>
      <c r="G20" s="2" t="e">
        <f t="shared" si="82"/>
        <v>#REF!</v>
      </c>
      <c r="H20" s="2" t="e">
        <f t="shared" si="82"/>
        <v>#REF!</v>
      </c>
      <c r="I20" s="2" t="e">
        <f t="shared" si="82"/>
        <v>#REF!</v>
      </c>
      <c r="J20" s="2" t="e">
        <f t="shared" si="82"/>
        <v>#REF!</v>
      </c>
      <c r="K20" s="2" t="e">
        <f t="shared" si="82"/>
        <v>#REF!</v>
      </c>
      <c r="L20" s="2" t="e">
        <f t="shared" si="82"/>
        <v>#REF!</v>
      </c>
      <c r="M20" s="2" t="e">
        <f t="shared" si="82"/>
        <v>#REF!</v>
      </c>
      <c r="N20" s="2" t="e">
        <f t="shared" si="82"/>
        <v>#REF!</v>
      </c>
      <c r="O20" s="2" t="e">
        <f t="shared" si="82"/>
        <v>#REF!</v>
      </c>
      <c r="P20" s="2" t="e">
        <f t="shared" si="82"/>
        <v>#REF!</v>
      </c>
      <c r="Q20" s="2" t="e">
        <f t="shared" si="82"/>
        <v>#REF!</v>
      </c>
      <c r="R20" s="2" t="e">
        <f t="shared" si="82"/>
        <v>#REF!</v>
      </c>
      <c r="S20" s="2" t="e">
        <f t="shared" si="82"/>
        <v>#REF!</v>
      </c>
      <c r="T20" s="2" t="e">
        <f t="shared" si="82"/>
        <v>#REF!</v>
      </c>
      <c r="U20" s="2" t="e">
        <f t="shared" si="82"/>
        <v>#REF!</v>
      </c>
      <c r="V20" s="2" t="e">
        <f t="shared" si="82"/>
        <v>#REF!</v>
      </c>
      <c r="W20" s="2" t="e">
        <f t="shared" si="82"/>
        <v>#REF!</v>
      </c>
      <c r="X20" s="2" t="e">
        <f t="shared" si="82"/>
        <v>#REF!</v>
      </c>
      <c r="Y20" s="2" t="e">
        <f t="shared" si="82"/>
        <v>#REF!</v>
      </c>
      <c r="Z20" s="2" t="e">
        <f t="shared" si="82"/>
        <v>#REF!</v>
      </c>
      <c r="AA20" s="2" t="e">
        <f t="shared" si="82"/>
        <v>#REF!</v>
      </c>
      <c r="AB20" s="2" t="e">
        <f t="shared" si="82"/>
        <v>#REF!</v>
      </c>
      <c r="AC20" s="2" t="e">
        <f t="shared" si="82"/>
        <v>#REF!</v>
      </c>
      <c r="AD20" s="2" t="e">
        <f t="shared" si="82"/>
        <v>#REF!</v>
      </c>
      <c r="AE20" s="2" t="e">
        <f t="shared" si="82"/>
        <v>#REF!</v>
      </c>
      <c r="AF20" s="2" t="e">
        <f t="shared" si="82"/>
        <v>#REF!</v>
      </c>
      <c r="AG20" s="2" t="e">
        <f t="shared" si="82"/>
        <v>#REF!</v>
      </c>
      <c r="AH20" s="2" t="e">
        <f t="shared" si="82"/>
        <v>#REF!</v>
      </c>
      <c r="AI20" s="2" t="e">
        <f t="shared" si="82"/>
        <v>#REF!</v>
      </c>
      <c r="AJ20" s="2" t="e">
        <f t="shared" si="82"/>
        <v>#REF!</v>
      </c>
      <c r="AK20" s="2" t="e">
        <f t="shared" si="82"/>
        <v>#REF!</v>
      </c>
      <c r="AL20" s="2" t="e">
        <f t="shared" si="82"/>
        <v>#REF!</v>
      </c>
      <c r="AM20" s="2" t="e">
        <f t="shared" si="82"/>
        <v>#REF!</v>
      </c>
      <c r="AN20" s="2" t="e">
        <f t="shared" si="82"/>
        <v>#REF!</v>
      </c>
      <c r="AO20" s="2" t="e">
        <f t="shared" si="82"/>
        <v>#REF!</v>
      </c>
      <c r="AP20" s="2" t="e">
        <f t="shared" si="82"/>
        <v>#REF!</v>
      </c>
      <c r="AQ20" s="2" t="e">
        <f t="shared" si="82"/>
        <v>#REF!</v>
      </c>
    </row>
    <row r="21" spans="1:43">
      <c r="A21" s="6">
        <v>16</v>
      </c>
      <c r="B21" s="5" t="s">
        <v>24</v>
      </c>
      <c r="C21" s="7" t="e">
        <f>+'BP-SIGMA'!#REF!</f>
        <v>#REF!</v>
      </c>
      <c r="D21" s="8" t="e">
        <f>+'BP-SIGMA'!#REF!</f>
        <v>#REF!</v>
      </c>
      <c r="E21" s="2" t="e">
        <f t="shared" si="82"/>
        <v>#REF!</v>
      </c>
      <c r="F21" s="2" t="e">
        <f t="shared" si="82"/>
        <v>#REF!</v>
      </c>
      <c r="G21" s="2" t="e">
        <f t="shared" si="82"/>
        <v>#REF!</v>
      </c>
      <c r="H21" s="2" t="e">
        <f t="shared" si="82"/>
        <v>#REF!</v>
      </c>
      <c r="I21" s="2" t="e">
        <f t="shared" si="82"/>
        <v>#REF!</v>
      </c>
      <c r="J21" s="2" t="e">
        <f t="shared" si="82"/>
        <v>#REF!</v>
      </c>
      <c r="K21" s="2" t="e">
        <f t="shared" si="82"/>
        <v>#REF!</v>
      </c>
      <c r="L21" s="2" t="e">
        <f t="shared" si="82"/>
        <v>#REF!</v>
      </c>
      <c r="M21" s="2" t="e">
        <f t="shared" si="82"/>
        <v>#REF!</v>
      </c>
      <c r="N21" s="2" t="e">
        <f t="shared" si="82"/>
        <v>#REF!</v>
      </c>
      <c r="O21" s="2" t="e">
        <f t="shared" si="82"/>
        <v>#REF!</v>
      </c>
      <c r="P21" s="2" t="e">
        <f t="shared" si="82"/>
        <v>#REF!</v>
      </c>
      <c r="Q21" s="2" t="e">
        <f t="shared" si="82"/>
        <v>#REF!</v>
      </c>
      <c r="R21" s="2" t="e">
        <f t="shared" si="82"/>
        <v>#REF!</v>
      </c>
      <c r="S21" s="2" t="e">
        <f t="shared" si="82"/>
        <v>#REF!</v>
      </c>
      <c r="T21" s="2" t="e">
        <f t="shared" si="82"/>
        <v>#REF!</v>
      </c>
      <c r="U21" s="2" t="e">
        <f t="shared" si="82"/>
        <v>#REF!</v>
      </c>
      <c r="V21" s="2" t="e">
        <f t="shared" si="82"/>
        <v>#REF!</v>
      </c>
      <c r="W21" s="2" t="e">
        <f t="shared" si="82"/>
        <v>#REF!</v>
      </c>
      <c r="X21" s="2" t="e">
        <f t="shared" si="82"/>
        <v>#REF!</v>
      </c>
      <c r="Y21" s="2" t="e">
        <f t="shared" si="82"/>
        <v>#REF!</v>
      </c>
      <c r="Z21" s="2" t="e">
        <f t="shared" si="82"/>
        <v>#REF!</v>
      </c>
      <c r="AA21" s="2" t="e">
        <f t="shared" si="82"/>
        <v>#REF!</v>
      </c>
      <c r="AB21" s="2" t="e">
        <f t="shared" si="82"/>
        <v>#REF!</v>
      </c>
      <c r="AC21" s="2" t="e">
        <f t="shared" si="82"/>
        <v>#REF!</v>
      </c>
      <c r="AD21" s="2" t="e">
        <f t="shared" si="82"/>
        <v>#REF!</v>
      </c>
      <c r="AE21" s="2" t="e">
        <f t="shared" si="82"/>
        <v>#REF!</v>
      </c>
      <c r="AF21" s="2" t="e">
        <f t="shared" si="82"/>
        <v>#REF!</v>
      </c>
      <c r="AG21" s="2" t="e">
        <f t="shared" si="82"/>
        <v>#REF!</v>
      </c>
      <c r="AH21" s="2" t="e">
        <f t="shared" si="82"/>
        <v>#REF!</v>
      </c>
      <c r="AI21" s="2" t="e">
        <f t="shared" si="82"/>
        <v>#REF!</v>
      </c>
      <c r="AJ21" s="2" t="e">
        <f t="shared" si="82"/>
        <v>#REF!</v>
      </c>
      <c r="AK21" s="2" t="e">
        <f t="shared" si="82"/>
        <v>#REF!</v>
      </c>
      <c r="AL21" s="2" t="e">
        <f t="shared" si="82"/>
        <v>#REF!</v>
      </c>
      <c r="AM21" s="2" t="e">
        <f t="shared" si="82"/>
        <v>#REF!</v>
      </c>
      <c r="AN21" s="2" t="e">
        <f t="shared" si="82"/>
        <v>#REF!</v>
      </c>
      <c r="AO21" s="2" t="e">
        <f t="shared" si="82"/>
        <v>#REF!</v>
      </c>
      <c r="AP21" s="2" t="e">
        <f t="shared" si="82"/>
        <v>#REF!</v>
      </c>
      <c r="AQ21" s="2" t="e">
        <f t="shared" si="82"/>
        <v>#REF!</v>
      </c>
    </row>
    <row r="22" spans="1:43">
      <c r="A22" s="5">
        <v>17</v>
      </c>
      <c r="B22" s="5" t="s">
        <v>25</v>
      </c>
      <c r="C22" s="7" t="e">
        <f>+'BP-SIGMA'!#REF!</f>
        <v>#REF!</v>
      </c>
      <c r="D22" s="8" t="e">
        <f>+'BP-SIGMA'!#REF!</f>
        <v>#REF!</v>
      </c>
      <c r="E22" s="2" t="e">
        <f t="shared" si="82"/>
        <v>#REF!</v>
      </c>
      <c r="F22" s="2" t="e">
        <f t="shared" si="82"/>
        <v>#REF!</v>
      </c>
      <c r="G22" s="2" t="e">
        <f t="shared" si="82"/>
        <v>#REF!</v>
      </c>
      <c r="H22" s="2" t="e">
        <f t="shared" si="82"/>
        <v>#REF!</v>
      </c>
      <c r="I22" s="2" t="e">
        <f t="shared" si="82"/>
        <v>#REF!</v>
      </c>
      <c r="J22" s="2" t="e">
        <f t="shared" si="82"/>
        <v>#REF!</v>
      </c>
      <c r="K22" s="2" t="e">
        <f t="shared" si="82"/>
        <v>#REF!</v>
      </c>
      <c r="L22" s="2" t="e">
        <f t="shared" si="82"/>
        <v>#REF!</v>
      </c>
      <c r="M22" s="2" t="e">
        <f t="shared" si="82"/>
        <v>#REF!</v>
      </c>
      <c r="N22" s="2" t="e">
        <f t="shared" si="82"/>
        <v>#REF!</v>
      </c>
      <c r="O22" s="2" t="e">
        <f t="shared" si="82"/>
        <v>#REF!</v>
      </c>
      <c r="P22" s="2" t="e">
        <f t="shared" si="82"/>
        <v>#REF!</v>
      </c>
      <c r="Q22" s="2" t="e">
        <f t="shared" si="82"/>
        <v>#REF!</v>
      </c>
      <c r="R22" s="2" t="e">
        <f t="shared" si="82"/>
        <v>#REF!</v>
      </c>
      <c r="S22" s="2" t="e">
        <f t="shared" si="82"/>
        <v>#REF!</v>
      </c>
      <c r="T22" s="2" t="e">
        <f t="shared" si="82"/>
        <v>#REF!</v>
      </c>
      <c r="U22" s="2" t="e">
        <f t="shared" si="82"/>
        <v>#REF!</v>
      </c>
      <c r="V22" s="2" t="e">
        <f t="shared" si="82"/>
        <v>#REF!</v>
      </c>
      <c r="W22" s="2" t="e">
        <f t="shared" si="82"/>
        <v>#REF!</v>
      </c>
      <c r="X22" s="2" t="e">
        <f t="shared" si="82"/>
        <v>#REF!</v>
      </c>
      <c r="Y22" s="2" t="e">
        <f t="shared" si="82"/>
        <v>#REF!</v>
      </c>
      <c r="Z22" s="2" t="e">
        <f t="shared" si="82"/>
        <v>#REF!</v>
      </c>
      <c r="AA22" s="2" t="e">
        <f t="shared" si="82"/>
        <v>#REF!</v>
      </c>
      <c r="AB22" s="2" t="e">
        <f t="shared" si="82"/>
        <v>#REF!</v>
      </c>
      <c r="AC22" s="2" t="e">
        <f t="shared" si="82"/>
        <v>#REF!</v>
      </c>
      <c r="AD22" s="2" t="e">
        <f t="shared" si="82"/>
        <v>#REF!</v>
      </c>
      <c r="AE22" s="2" t="e">
        <f t="shared" si="82"/>
        <v>#REF!</v>
      </c>
      <c r="AF22" s="2" t="e">
        <f t="shared" si="82"/>
        <v>#REF!</v>
      </c>
      <c r="AG22" s="2" t="e">
        <f t="shared" si="82"/>
        <v>#REF!</v>
      </c>
      <c r="AH22" s="2" t="e">
        <f t="shared" si="82"/>
        <v>#REF!</v>
      </c>
      <c r="AI22" s="2" t="e">
        <f t="shared" si="82"/>
        <v>#REF!</v>
      </c>
      <c r="AJ22" s="2" t="e">
        <f t="shared" si="82"/>
        <v>#REF!</v>
      </c>
      <c r="AK22" s="2" t="e">
        <f t="shared" si="82"/>
        <v>#REF!</v>
      </c>
      <c r="AL22" s="2" t="e">
        <f t="shared" si="82"/>
        <v>#REF!</v>
      </c>
      <c r="AM22" s="2" t="e">
        <f t="shared" si="82"/>
        <v>#REF!</v>
      </c>
      <c r="AN22" s="2" t="e">
        <f t="shared" si="82"/>
        <v>#REF!</v>
      </c>
      <c r="AO22" s="2" t="e">
        <f t="shared" si="82"/>
        <v>#REF!</v>
      </c>
      <c r="AP22" s="2" t="e">
        <f t="shared" si="82"/>
        <v>#REF!</v>
      </c>
      <c r="AQ22" s="2" t="e">
        <f t="shared" si="82"/>
        <v>#REF!</v>
      </c>
    </row>
    <row r="23" spans="1:43">
      <c r="A23" s="6">
        <v>18</v>
      </c>
      <c r="B23" s="5" t="s">
        <v>26</v>
      </c>
      <c r="C23" s="7" t="e">
        <f>+'BP-SIGMA'!#REF!</f>
        <v>#REF!</v>
      </c>
      <c r="D23" s="8" t="e">
        <f>+'BP-SIGMA'!#REF!</f>
        <v>#REF!</v>
      </c>
      <c r="E23" s="2" t="e">
        <f t="shared" ref="E23:AQ24" si="122">IF($C23&gt;F$1,0,IF($C23&lt;E$1,IF($D23&lt;E$1,0,IF($D23&gt;F$1,(($D23-E$1)-($D23-F$1))/($D23-$C23),($D23-E$1)/($D23-$C23))),IF($D23&gt;F$1,((($D23-$C23)-($D23-F$1))/($D23-$C23)),1)))</f>
        <v>#REF!</v>
      </c>
      <c r="F23" s="2" t="e">
        <f t="shared" si="122"/>
        <v>#REF!</v>
      </c>
      <c r="G23" s="2" t="e">
        <f t="shared" si="122"/>
        <v>#REF!</v>
      </c>
      <c r="H23" s="2" t="e">
        <f t="shared" si="122"/>
        <v>#REF!</v>
      </c>
      <c r="I23" s="2" t="e">
        <f t="shared" si="122"/>
        <v>#REF!</v>
      </c>
      <c r="J23" s="2" t="e">
        <f t="shared" si="122"/>
        <v>#REF!</v>
      </c>
      <c r="K23" s="2" t="e">
        <f t="shared" si="122"/>
        <v>#REF!</v>
      </c>
      <c r="L23" s="2" t="e">
        <f t="shared" si="122"/>
        <v>#REF!</v>
      </c>
      <c r="M23" s="2" t="e">
        <f t="shared" si="122"/>
        <v>#REF!</v>
      </c>
      <c r="N23" s="2" t="e">
        <f t="shared" si="122"/>
        <v>#REF!</v>
      </c>
      <c r="O23" s="2" t="e">
        <f t="shared" si="122"/>
        <v>#REF!</v>
      </c>
      <c r="P23" s="2" t="e">
        <f t="shared" si="122"/>
        <v>#REF!</v>
      </c>
      <c r="Q23" s="2" t="e">
        <f t="shared" si="122"/>
        <v>#REF!</v>
      </c>
      <c r="R23" s="2" t="e">
        <f t="shared" si="122"/>
        <v>#REF!</v>
      </c>
      <c r="S23" s="2" t="e">
        <f t="shared" si="122"/>
        <v>#REF!</v>
      </c>
      <c r="T23" s="2" t="e">
        <f t="shared" si="122"/>
        <v>#REF!</v>
      </c>
      <c r="U23" s="2" t="e">
        <f t="shared" si="122"/>
        <v>#REF!</v>
      </c>
      <c r="V23" s="2" t="e">
        <f t="shared" si="122"/>
        <v>#REF!</v>
      </c>
      <c r="W23" s="2" t="e">
        <f t="shared" si="122"/>
        <v>#REF!</v>
      </c>
      <c r="X23" s="2" t="e">
        <f t="shared" si="122"/>
        <v>#REF!</v>
      </c>
      <c r="Y23" s="2" t="e">
        <f t="shared" si="122"/>
        <v>#REF!</v>
      </c>
      <c r="Z23" s="2" t="e">
        <f t="shared" si="122"/>
        <v>#REF!</v>
      </c>
      <c r="AA23" s="2" t="e">
        <f t="shared" si="122"/>
        <v>#REF!</v>
      </c>
      <c r="AB23" s="2" t="e">
        <f t="shared" si="122"/>
        <v>#REF!</v>
      </c>
      <c r="AC23" s="2" t="e">
        <f t="shared" si="122"/>
        <v>#REF!</v>
      </c>
      <c r="AD23" s="2" t="e">
        <f t="shared" si="122"/>
        <v>#REF!</v>
      </c>
      <c r="AE23" s="2" t="e">
        <f t="shared" si="122"/>
        <v>#REF!</v>
      </c>
      <c r="AF23" s="2" t="e">
        <f t="shared" si="122"/>
        <v>#REF!</v>
      </c>
      <c r="AG23" s="2" t="e">
        <f t="shared" si="122"/>
        <v>#REF!</v>
      </c>
      <c r="AH23" s="2" t="e">
        <f t="shared" si="122"/>
        <v>#REF!</v>
      </c>
      <c r="AI23" s="2" t="e">
        <f t="shared" si="122"/>
        <v>#REF!</v>
      </c>
      <c r="AJ23" s="2" t="e">
        <f t="shared" si="122"/>
        <v>#REF!</v>
      </c>
      <c r="AK23" s="2" t="e">
        <f t="shared" si="122"/>
        <v>#REF!</v>
      </c>
      <c r="AL23" s="2" t="e">
        <f t="shared" si="122"/>
        <v>#REF!</v>
      </c>
      <c r="AM23" s="2" t="e">
        <f t="shared" si="122"/>
        <v>#REF!</v>
      </c>
      <c r="AN23" s="2" t="e">
        <f t="shared" si="122"/>
        <v>#REF!</v>
      </c>
      <c r="AO23" s="2" t="e">
        <f t="shared" si="122"/>
        <v>#REF!</v>
      </c>
      <c r="AP23" s="2" t="e">
        <f t="shared" si="122"/>
        <v>#REF!</v>
      </c>
      <c r="AQ23" s="2" t="e">
        <f t="shared" si="122"/>
        <v>#REF!</v>
      </c>
    </row>
    <row r="24" spans="1:43">
      <c r="A24" s="15">
        <v>7</v>
      </c>
      <c r="B24" s="15" t="s">
        <v>41</v>
      </c>
      <c r="C24" s="16">
        <v>44105</v>
      </c>
      <c r="D24" s="17">
        <v>44106</v>
      </c>
      <c r="E24" s="2">
        <f t="shared" si="122"/>
        <v>0</v>
      </c>
      <c r="F24" s="2">
        <f t="shared" si="122"/>
        <v>0</v>
      </c>
      <c r="G24" s="2">
        <f t="shared" si="122"/>
        <v>0</v>
      </c>
      <c r="H24" s="2">
        <f t="shared" si="122"/>
        <v>0</v>
      </c>
      <c r="I24" s="2">
        <f t="shared" si="122"/>
        <v>0</v>
      </c>
      <c r="J24" s="2">
        <f t="shared" si="122"/>
        <v>0</v>
      </c>
      <c r="K24" s="2">
        <f t="shared" si="122"/>
        <v>0</v>
      </c>
      <c r="L24" s="2">
        <f t="shared" si="122"/>
        <v>0</v>
      </c>
      <c r="M24" s="2">
        <f t="shared" si="122"/>
        <v>0</v>
      </c>
      <c r="N24" s="2">
        <f t="shared" si="122"/>
        <v>0</v>
      </c>
      <c r="O24" s="2">
        <f t="shared" si="122"/>
        <v>0</v>
      </c>
      <c r="P24" s="2">
        <f t="shared" si="122"/>
        <v>0</v>
      </c>
      <c r="Q24" s="2">
        <f t="shared" si="122"/>
        <v>0</v>
      </c>
      <c r="R24" s="2">
        <f t="shared" si="122"/>
        <v>0</v>
      </c>
      <c r="S24" s="2">
        <f t="shared" si="122"/>
        <v>0</v>
      </c>
      <c r="T24" s="2">
        <f t="shared" si="122"/>
        <v>0</v>
      </c>
      <c r="U24" s="2">
        <f t="shared" si="122"/>
        <v>0</v>
      </c>
      <c r="V24" s="2">
        <f t="shared" si="122"/>
        <v>0</v>
      </c>
      <c r="W24" s="2">
        <f t="shared" si="122"/>
        <v>0</v>
      </c>
      <c r="X24" s="2">
        <f t="shared" si="122"/>
        <v>0</v>
      </c>
      <c r="Y24" s="2">
        <f t="shared" si="122"/>
        <v>0</v>
      </c>
      <c r="Z24" s="2">
        <f t="shared" si="122"/>
        <v>1</v>
      </c>
      <c r="AA24" s="2">
        <f t="shared" si="122"/>
        <v>0</v>
      </c>
      <c r="AB24" s="2">
        <f t="shared" si="122"/>
        <v>0</v>
      </c>
      <c r="AC24" s="2">
        <f t="shared" si="122"/>
        <v>0</v>
      </c>
      <c r="AD24" s="2">
        <f t="shared" si="122"/>
        <v>0</v>
      </c>
      <c r="AE24" s="2">
        <f t="shared" si="122"/>
        <v>0</v>
      </c>
      <c r="AF24" s="2">
        <f t="shared" si="122"/>
        <v>0</v>
      </c>
      <c r="AG24" s="2">
        <f t="shared" si="122"/>
        <v>0</v>
      </c>
      <c r="AH24" s="2">
        <f t="shared" si="122"/>
        <v>0</v>
      </c>
      <c r="AI24" s="2">
        <f t="shared" si="122"/>
        <v>0</v>
      </c>
      <c r="AJ24" s="2">
        <f t="shared" si="122"/>
        <v>0</v>
      </c>
      <c r="AK24" s="2">
        <f t="shared" si="122"/>
        <v>0</v>
      </c>
      <c r="AL24" s="2">
        <f t="shared" si="122"/>
        <v>0</v>
      </c>
      <c r="AM24" s="2">
        <f t="shared" si="122"/>
        <v>0</v>
      </c>
      <c r="AN24" s="2">
        <f t="shared" si="122"/>
        <v>0</v>
      </c>
      <c r="AO24" s="2">
        <f t="shared" si="122"/>
        <v>0</v>
      </c>
      <c r="AP24" s="2">
        <f t="shared" si="122"/>
        <v>0</v>
      </c>
      <c r="AQ24" s="2">
        <f t="shared" si="122"/>
        <v>0</v>
      </c>
    </row>
    <row r="25" spans="1:43">
      <c r="A25" s="5">
        <v>19</v>
      </c>
      <c r="B25" s="5" t="s">
        <v>27</v>
      </c>
      <c r="C25" s="7" t="e">
        <f>+'BP-SIGMA'!#REF!</f>
        <v>#REF!</v>
      </c>
      <c r="D25" s="8" t="e">
        <f>+'BP-SIGMA'!#REF!</f>
        <v>#REF!</v>
      </c>
      <c r="E25" s="2" t="e">
        <f t="shared" ref="E25:AQ25" si="123">IF($C25&gt;F$1,0,IF($C25&lt;E$1,IF($D25&lt;E$1,0,IF($D25&gt;F$1,(($D25-E$1)-($D25-F$1))/($D25-$C25),($D25-E$1)/($D25-$C25))),IF($D25&gt;F$1,((($D25-$C25)-($D25-F$1))/($D25-$C25)),1)))</f>
        <v>#REF!</v>
      </c>
      <c r="F25" s="2" t="e">
        <f t="shared" si="123"/>
        <v>#REF!</v>
      </c>
      <c r="G25" s="2" t="e">
        <f t="shared" si="123"/>
        <v>#REF!</v>
      </c>
      <c r="H25" s="2" t="e">
        <f t="shared" si="123"/>
        <v>#REF!</v>
      </c>
      <c r="I25" s="2" t="e">
        <f t="shared" si="123"/>
        <v>#REF!</v>
      </c>
      <c r="J25" s="2" t="e">
        <f t="shared" si="123"/>
        <v>#REF!</v>
      </c>
      <c r="K25" s="2" t="e">
        <f t="shared" si="123"/>
        <v>#REF!</v>
      </c>
      <c r="L25" s="2" t="e">
        <f t="shared" si="123"/>
        <v>#REF!</v>
      </c>
      <c r="M25" s="2" t="e">
        <f t="shared" si="123"/>
        <v>#REF!</v>
      </c>
      <c r="N25" s="2" t="e">
        <f t="shared" si="123"/>
        <v>#REF!</v>
      </c>
      <c r="O25" s="2" t="e">
        <f t="shared" si="123"/>
        <v>#REF!</v>
      </c>
      <c r="P25" s="2" t="e">
        <f t="shared" si="123"/>
        <v>#REF!</v>
      </c>
      <c r="Q25" s="2" t="e">
        <f t="shared" si="123"/>
        <v>#REF!</v>
      </c>
      <c r="R25" s="2" t="e">
        <f t="shared" si="123"/>
        <v>#REF!</v>
      </c>
      <c r="S25" s="2" t="e">
        <f t="shared" si="123"/>
        <v>#REF!</v>
      </c>
      <c r="T25" s="2" t="e">
        <f t="shared" si="123"/>
        <v>#REF!</v>
      </c>
      <c r="U25" s="2" t="e">
        <f t="shared" si="123"/>
        <v>#REF!</v>
      </c>
      <c r="V25" s="2" t="e">
        <f t="shared" si="123"/>
        <v>#REF!</v>
      </c>
      <c r="W25" s="2" t="e">
        <f t="shared" si="123"/>
        <v>#REF!</v>
      </c>
      <c r="X25" s="2" t="e">
        <f t="shared" si="123"/>
        <v>#REF!</v>
      </c>
      <c r="Y25" s="2" t="e">
        <f t="shared" si="123"/>
        <v>#REF!</v>
      </c>
      <c r="Z25" s="2" t="e">
        <f t="shared" si="123"/>
        <v>#REF!</v>
      </c>
      <c r="AA25" s="2" t="e">
        <f t="shared" si="123"/>
        <v>#REF!</v>
      </c>
      <c r="AB25" s="2" t="e">
        <f t="shared" si="123"/>
        <v>#REF!</v>
      </c>
      <c r="AC25" s="2" t="e">
        <f t="shared" si="123"/>
        <v>#REF!</v>
      </c>
      <c r="AD25" s="2" t="e">
        <f t="shared" si="123"/>
        <v>#REF!</v>
      </c>
      <c r="AE25" s="2" t="e">
        <f t="shared" si="123"/>
        <v>#REF!</v>
      </c>
      <c r="AF25" s="2" t="e">
        <f t="shared" si="123"/>
        <v>#REF!</v>
      </c>
      <c r="AG25" s="2" t="e">
        <f t="shared" si="123"/>
        <v>#REF!</v>
      </c>
      <c r="AH25" s="2" t="e">
        <f t="shared" si="123"/>
        <v>#REF!</v>
      </c>
      <c r="AI25" s="2" t="e">
        <f t="shared" si="123"/>
        <v>#REF!</v>
      </c>
      <c r="AJ25" s="2" t="e">
        <f t="shared" si="123"/>
        <v>#REF!</v>
      </c>
      <c r="AK25" s="2" t="e">
        <f t="shared" si="123"/>
        <v>#REF!</v>
      </c>
      <c r="AL25" s="2" t="e">
        <f t="shared" si="123"/>
        <v>#REF!</v>
      </c>
      <c r="AM25" s="2" t="e">
        <f t="shared" si="123"/>
        <v>#REF!</v>
      </c>
      <c r="AN25" s="2" t="e">
        <f t="shared" si="123"/>
        <v>#REF!</v>
      </c>
      <c r="AO25" s="2" t="e">
        <f t="shared" si="123"/>
        <v>#REF!</v>
      </c>
      <c r="AP25" s="2" t="e">
        <f t="shared" si="123"/>
        <v>#REF!</v>
      </c>
      <c r="AQ25" s="2" t="e">
        <f t="shared" si="123"/>
        <v>#REF!</v>
      </c>
    </row>
    <row r="26" spans="1:43">
      <c r="A26" s="6">
        <v>20</v>
      </c>
      <c r="B26" s="5" t="s">
        <v>28</v>
      </c>
      <c r="C26" s="7" t="e">
        <f>+'BP-SIGMA'!#REF!</f>
        <v>#REF!</v>
      </c>
      <c r="D26" s="8" t="e">
        <f>+'BP-SIGMA'!#REF!</f>
        <v>#REF!</v>
      </c>
      <c r="E26" s="2" t="e">
        <f t="shared" ref="E26:AQ26" si="124">IF($C26&gt;F$1,0,IF($C26&lt;E$1,IF($D26&lt;E$1,0,IF($D26&gt;F$1,(($D26-E$1)-($D26-F$1))/($D26-$C26),($D26-E$1)/($D26-$C26))),IF($D26&gt;F$1,((($D26-$C26)-($D26-F$1))/($D26-$C26)),1)))</f>
        <v>#REF!</v>
      </c>
      <c r="F26" s="2" t="e">
        <f t="shared" si="124"/>
        <v>#REF!</v>
      </c>
      <c r="G26" s="2" t="e">
        <f t="shared" si="124"/>
        <v>#REF!</v>
      </c>
      <c r="H26" s="2" t="e">
        <f t="shared" si="124"/>
        <v>#REF!</v>
      </c>
      <c r="I26" s="2" t="e">
        <f t="shared" si="124"/>
        <v>#REF!</v>
      </c>
      <c r="J26" s="2" t="e">
        <f t="shared" si="124"/>
        <v>#REF!</v>
      </c>
      <c r="K26" s="2" t="e">
        <f t="shared" si="124"/>
        <v>#REF!</v>
      </c>
      <c r="L26" s="2" t="e">
        <f t="shared" si="124"/>
        <v>#REF!</v>
      </c>
      <c r="M26" s="2" t="e">
        <f t="shared" si="124"/>
        <v>#REF!</v>
      </c>
      <c r="N26" s="2" t="e">
        <f t="shared" si="124"/>
        <v>#REF!</v>
      </c>
      <c r="O26" s="2" t="e">
        <f t="shared" si="124"/>
        <v>#REF!</v>
      </c>
      <c r="P26" s="2" t="e">
        <f t="shared" si="124"/>
        <v>#REF!</v>
      </c>
      <c r="Q26" s="2" t="e">
        <f t="shared" si="124"/>
        <v>#REF!</v>
      </c>
      <c r="R26" s="2" t="e">
        <f t="shared" si="124"/>
        <v>#REF!</v>
      </c>
      <c r="S26" s="2" t="e">
        <f t="shared" si="124"/>
        <v>#REF!</v>
      </c>
      <c r="T26" s="2" t="e">
        <f t="shared" si="124"/>
        <v>#REF!</v>
      </c>
      <c r="U26" s="2" t="e">
        <f t="shared" si="124"/>
        <v>#REF!</v>
      </c>
      <c r="V26" s="2" t="e">
        <f t="shared" si="124"/>
        <v>#REF!</v>
      </c>
      <c r="W26" s="2" t="e">
        <f t="shared" si="124"/>
        <v>#REF!</v>
      </c>
      <c r="X26" s="2" t="e">
        <f t="shared" si="124"/>
        <v>#REF!</v>
      </c>
      <c r="Y26" s="2" t="e">
        <f t="shared" si="124"/>
        <v>#REF!</v>
      </c>
      <c r="Z26" s="2" t="e">
        <f t="shared" si="124"/>
        <v>#REF!</v>
      </c>
      <c r="AA26" s="2" t="e">
        <f t="shared" si="124"/>
        <v>#REF!</v>
      </c>
      <c r="AB26" s="2" t="e">
        <f t="shared" si="124"/>
        <v>#REF!</v>
      </c>
      <c r="AC26" s="2" t="e">
        <f t="shared" si="124"/>
        <v>#REF!</v>
      </c>
      <c r="AD26" s="2" t="e">
        <f t="shared" si="124"/>
        <v>#REF!</v>
      </c>
      <c r="AE26" s="2" t="e">
        <f t="shared" si="124"/>
        <v>#REF!</v>
      </c>
      <c r="AF26" s="2" t="e">
        <f t="shared" si="124"/>
        <v>#REF!</v>
      </c>
      <c r="AG26" s="2" t="e">
        <f t="shared" si="124"/>
        <v>#REF!</v>
      </c>
      <c r="AH26" s="2" t="e">
        <f t="shared" si="124"/>
        <v>#REF!</v>
      </c>
      <c r="AI26" s="2" t="e">
        <f t="shared" si="124"/>
        <v>#REF!</v>
      </c>
      <c r="AJ26" s="2" t="e">
        <f t="shared" si="124"/>
        <v>#REF!</v>
      </c>
      <c r="AK26" s="2" t="e">
        <f t="shared" si="124"/>
        <v>#REF!</v>
      </c>
      <c r="AL26" s="2" t="e">
        <f t="shared" si="124"/>
        <v>#REF!</v>
      </c>
      <c r="AM26" s="2" t="e">
        <f t="shared" si="124"/>
        <v>#REF!</v>
      </c>
      <c r="AN26" s="2" t="e">
        <f t="shared" si="124"/>
        <v>#REF!</v>
      </c>
      <c r="AO26" s="2" t="e">
        <f t="shared" si="124"/>
        <v>#REF!</v>
      </c>
      <c r="AP26" s="2" t="e">
        <f t="shared" si="124"/>
        <v>#REF!</v>
      </c>
      <c r="AQ26" s="2" t="e">
        <f t="shared" si="124"/>
        <v>#REF!</v>
      </c>
    </row>
    <row r="27" spans="1:43">
      <c r="A27" s="5">
        <v>21</v>
      </c>
      <c r="B27" s="5" t="s">
        <v>29</v>
      </c>
      <c r="C27" s="7" t="e">
        <f>+'BP-SIGMA'!#REF!</f>
        <v>#REF!</v>
      </c>
      <c r="D27" s="8" t="e">
        <f>+'BP-SIGMA'!#REF!</f>
        <v>#REF!</v>
      </c>
      <c r="E27" s="2" t="e">
        <f t="shared" ref="E27:AQ27" si="125">IF($C27&gt;F$1,0,IF($C27&lt;E$1,IF($D27&lt;E$1,0,IF($D27&gt;F$1,(($D27-E$1)-($D27-F$1))/($D27-$C27),($D27-E$1)/($D27-$C27))),IF($D27&gt;F$1,((($D27-$C27)-($D27-F$1))/($D27-$C27)),1)))</f>
        <v>#REF!</v>
      </c>
      <c r="F27" s="2" t="e">
        <f t="shared" si="125"/>
        <v>#REF!</v>
      </c>
      <c r="G27" s="2" t="e">
        <f t="shared" si="125"/>
        <v>#REF!</v>
      </c>
      <c r="H27" s="2" t="e">
        <f t="shared" si="125"/>
        <v>#REF!</v>
      </c>
      <c r="I27" s="2" t="e">
        <f t="shared" si="125"/>
        <v>#REF!</v>
      </c>
      <c r="J27" s="2" t="e">
        <f t="shared" si="125"/>
        <v>#REF!</v>
      </c>
      <c r="K27" s="2" t="e">
        <f t="shared" si="125"/>
        <v>#REF!</v>
      </c>
      <c r="L27" s="2" t="e">
        <f t="shared" si="125"/>
        <v>#REF!</v>
      </c>
      <c r="M27" s="2" t="e">
        <f t="shared" si="125"/>
        <v>#REF!</v>
      </c>
      <c r="N27" s="2" t="e">
        <f t="shared" si="125"/>
        <v>#REF!</v>
      </c>
      <c r="O27" s="2" t="e">
        <f t="shared" si="125"/>
        <v>#REF!</v>
      </c>
      <c r="P27" s="2" t="e">
        <f t="shared" si="125"/>
        <v>#REF!</v>
      </c>
      <c r="Q27" s="2" t="e">
        <f t="shared" si="125"/>
        <v>#REF!</v>
      </c>
      <c r="R27" s="2" t="e">
        <f t="shared" si="125"/>
        <v>#REF!</v>
      </c>
      <c r="S27" s="2" t="e">
        <f t="shared" si="125"/>
        <v>#REF!</v>
      </c>
      <c r="T27" s="2" t="e">
        <f t="shared" si="125"/>
        <v>#REF!</v>
      </c>
      <c r="U27" s="2" t="e">
        <f t="shared" si="125"/>
        <v>#REF!</v>
      </c>
      <c r="V27" s="2" t="e">
        <f t="shared" si="125"/>
        <v>#REF!</v>
      </c>
      <c r="W27" s="2" t="e">
        <f t="shared" si="125"/>
        <v>#REF!</v>
      </c>
      <c r="X27" s="2" t="e">
        <f t="shared" si="125"/>
        <v>#REF!</v>
      </c>
      <c r="Y27" s="2" t="e">
        <f t="shared" si="125"/>
        <v>#REF!</v>
      </c>
      <c r="Z27" s="2" t="e">
        <f t="shared" si="125"/>
        <v>#REF!</v>
      </c>
      <c r="AA27" s="2" t="e">
        <f t="shared" si="125"/>
        <v>#REF!</v>
      </c>
      <c r="AB27" s="2" t="e">
        <f t="shared" si="125"/>
        <v>#REF!</v>
      </c>
      <c r="AC27" s="2" t="e">
        <f t="shared" si="125"/>
        <v>#REF!</v>
      </c>
      <c r="AD27" s="2" t="e">
        <f t="shared" si="125"/>
        <v>#REF!</v>
      </c>
      <c r="AE27" s="2" t="e">
        <f t="shared" si="125"/>
        <v>#REF!</v>
      </c>
      <c r="AF27" s="2" t="e">
        <f t="shared" si="125"/>
        <v>#REF!</v>
      </c>
      <c r="AG27" s="2" t="e">
        <f t="shared" si="125"/>
        <v>#REF!</v>
      </c>
      <c r="AH27" s="2" t="e">
        <f t="shared" si="125"/>
        <v>#REF!</v>
      </c>
      <c r="AI27" s="2" t="e">
        <f t="shared" si="125"/>
        <v>#REF!</v>
      </c>
      <c r="AJ27" s="2" t="e">
        <f t="shared" si="125"/>
        <v>#REF!</v>
      </c>
      <c r="AK27" s="2" t="e">
        <f t="shared" si="125"/>
        <v>#REF!</v>
      </c>
      <c r="AL27" s="2" t="e">
        <f t="shared" si="125"/>
        <v>#REF!</v>
      </c>
      <c r="AM27" s="2" t="e">
        <f t="shared" si="125"/>
        <v>#REF!</v>
      </c>
      <c r="AN27" s="2" t="e">
        <f t="shared" si="125"/>
        <v>#REF!</v>
      </c>
      <c r="AO27" s="2" t="e">
        <f t="shared" si="125"/>
        <v>#REF!</v>
      </c>
      <c r="AP27" s="2" t="e">
        <f t="shared" si="125"/>
        <v>#REF!</v>
      </c>
      <c r="AQ27" s="2" t="e">
        <f t="shared" si="125"/>
        <v>#REF!</v>
      </c>
    </row>
    <row r="28" spans="1:43">
      <c r="A28" s="6">
        <v>22</v>
      </c>
      <c r="B28" s="5" t="s">
        <v>30</v>
      </c>
      <c r="C28" s="7" t="e">
        <f>+'BP-SIGMA'!#REF!</f>
        <v>#REF!</v>
      </c>
      <c r="D28" s="8" t="e">
        <f>+'BP-SIGMA'!#REF!</f>
        <v>#REF!</v>
      </c>
      <c r="E28" s="2" t="e">
        <f t="shared" ref="E28:AQ28" si="126">IF($C28&gt;F$1,0,IF($C28&lt;E$1,IF($D28&lt;E$1,0,IF($D28&gt;F$1,(($D28-E$1)-($D28-F$1))/($D28-$C28),($D28-E$1)/($D28-$C28))),IF($D28&gt;F$1,((($D28-$C28)-($D28-F$1))/($D28-$C28)),1)))</f>
        <v>#REF!</v>
      </c>
      <c r="F28" s="2" t="e">
        <f t="shared" si="126"/>
        <v>#REF!</v>
      </c>
      <c r="G28" s="2" t="e">
        <f t="shared" si="126"/>
        <v>#REF!</v>
      </c>
      <c r="H28" s="2" t="e">
        <f t="shared" si="126"/>
        <v>#REF!</v>
      </c>
      <c r="I28" s="2" t="e">
        <f t="shared" si="126"/>
        <v>#REF!</v>
      </c>
      <c r="J28" s="2" t="e">
        <f t="shared" si="126"/>
        <v>#REF!</v>
      </c>
      <c r="K28" s="2" t="e">
        <f t="shared" si="126"/>
        <v>#REF!</v>
      </c>
      <c r="L28" s="2" t="e">
        <f t="shared" si="126"/>
        <v>#REF!</v>
      </c>
      <c r="M28" s="2" t="e">
        <f t="shared" si="126"/>
        <v>#REF!</v>
      </c>
      <c r="N28" s="2" t="e">
        <f t="shared" si="126"/>
        <v>#REF!</v>
      </c>
      <c r="O28" s="2" t="e">
        <f t="shared" si="126"/>
        <v>#REF!</v>
      </c>
      <c r="P28" s="2" t="e">
        <f t="shared" si="126"/>
        <v>#REF!</v>
      </c>
      <c r="Q28" s="2" t="e">
        <f t="shared" si="126"/>
        <v>#REF!</v>
      </c>
      <c r="R28" s="2" t="e">
        <f t="shared" si="126"/>
        <v>#REF!</v>
      </c>
      <c r="S28" s="2" t="e">
        <f t="shared" si="126"/>
        <v>#REF!</v>
      </c>
      <c r="T28" s="2" t="e">
        <f t="shared" si="126"/>
        <v>#REF!</v>
      </c>
      <c r="U28" s="2" t="e">
        <f t="shared" si="126"/>
        <v>#REF!</v>
      </c>
      <c r="V28" s="2" t="e">
        <f t="shared" si="126"/>
        <v>#REF!</v>
      </c>
      <c r="W28" s="2" t="e">
        <f t="shared" si="126"/>
        <v>#REF!</v>
      </c>
      <c r="X28" s="2" t="e">
        <f t="shared" si="126"/>
        <v>#REF!</v>
      </c>
      <c r="Y28" s="2" t="e">
        <f t="shared" si="126"/>
        <v>#REF!</v>
      </c>
      <c r="Z28" s="2" t="e">
        <f t="shared" si="126"/>
        <v>#REF!</v>
      </c>
      <c r="AA28" s="2" t="e">
        <f t="shared" si="126"/>
        <v>#REF!</v>
      </c>
      <c r="AB28" s="2" t="e">
        <f t="shared" si="126"/>
        <v>#REF!</v>
      </c>
      <c r="AC28" s="2" t="e">
        <f t="shared" si="126"/>
        <v>#REF!</v>
      </c>
      <c r="AD28" s="2" t="e">
        <f t="shared" si="126"/>
        <v>#REF!</v>
      </c>
      <c r="AE28" s="2" t="e">
        <f t="shared" si="126"/>
        <v>#REF!</v>
      </c>
      <c r="AF28" s="2" t="e">
        <f t="shared" si="126"/>
        <v>#REF!</v>
      </c>
      <c r="AG28" s="2" t="e">
        <f t="shared" si="126"/>
        <v>#REF!</v>
      </c>
      <c r="AH28" s="2" t="e">
        <f t="shared" si="126"/>
        <v>#REF!</v>
      </c>
      <c r="AI28" s="2" t="e">
        <f t="shared" si="126"/>
        <v>#REF!</v>
      </c>
      <c r="AJ28" s="2" t="e">
        <f t="shared" si="126"/>
        <v>#REF!</v>
      </c>
      <c r="AK28" s="2" t="e">
        <f t="shared" si="126"/>
        <v>#REF!</v>
      </c>
      <c r="AL28" s="2" t="e">
        <f t="shared" si="126"/>
        <v>#REF!</v>
      </c>
      <c r="AM28" s="2" t="e">
        <f t="shared" si="126"/>
        <v>#REF!</v>
      </c>
      <c r="AN28" s="2" t="e">
        <f t="shared" si="126"/>
        <v>#REF!</v>
      </c>
      <c r="AO28" s="2" t="e">
        <f t="shared" si="126"/>
        <v>#REF!</v>
      </c>
      <c r="AP28" s="2" t="e">
        <f t="shared" si="126"/>
        <v>#REF!</v>
      </c>
      <c r="AQ28" s="2" t="e">
        <f t="shared" si="126"/>
        <v>#REF!</v>
      </c>
    </row>
    <row r="29" spans="1:43">
      <c r="A29" s="5">
        <v>23</v>
      </c>
      <c r="B29" s="5" t="s">
        <v>31</v>
      </c>
      <c r="C29" s="7" t="e">
        <f>+'BP-SIGMA'!#REF!</f>
        <v>#REF!</v>
      </c>
      <c r="D29" s="8" t="e">
        <f>+'BP-SIGMA'!#REF!</f>
        <v>#REF!</v>
      </c>
      <c r="E29" s="2" t="e">
        <f t="shared" ref="E29:AQ29" si="127">IF($C29&gt;F$1,0,IF($C29&lt;E$1,IF($D29&lt;E$1,0,IF($D29&gt;F$1,(($D29-E$1)-($D29-F$1))/($D29-$C29),($D29-E$1)/($D29-$C29))),IF($D29&gt;F$1,((($D29-$C29)-($D29-F$1))/($D29-$C29)),1)))</f>
        <v>#REF!</v>
      </c>
      <c r="F29" s="2" t="e">
        <f t="shared" si="127"/>
        <v>#REF!</v>
      </c>
      <c r="G29" s="2" t="e">
        <f t="shared" si="127"/>
        <v>#REF!</v>
      </c>
      <c r="H29" s="2" t="e">
        <f t="shared" si="127"/>
        <v>#REF!</v>
      </c>
      <c r="I29" s="2" t="e">
        <f t="shared" si="127"/>
        <v>#REF!</v>
      </c>
      <c r="J29" s="2" t="e">
        <f t="shared" si="127"/>
        <v>#REF!</v>
      </c>
      <c r="K29" s="2" t="e">
        <f t="shared" si="127"/>
        <v>#REF!</v>
      </c>
      <c r="L29" s="2" t="e">
        <f t="shared" si="127"/>
        <v>#REF!</v>
      </c>
      <c r="M29" s="2" t="e">
        <f t="shared" si="127"/>
        <v>#REF!</v>
      </c>
      <c r="N29" s="2" t="e">
        <f t="shared" si="127"/>
        <v>#REF!</v>
      </c>
      <c r="O29" s="2" t="e">
        <f t="shared" si="127"/>
        <v>#REF!</v>
      </c>
      <c r="P29" s="2" t="e">
        <f t="shared" si="127"/>
        <v>#REF!</v>
      </c>
      <c r="Q29" s="2" t="e">
        <f t="shared" si="127"/>
        <v>#REF!</v>
      </c>
      <c r="R29" s="2" t="e">
        <f t="shared" si="127"/>
        <v>#REF!</v>
      </c>
      <c r="S29" s="2" t="e">
        <f t="shared" si="127"/>
        <v>#REF!</v>
      </c>
      <c r="T29" s="2" t="e">
        <f t="shared" si="127"/>
        <v>#REF!</v>
      </c>
      <c r="U29" s="2" t="e">
        <f t="shared" si="127"/>
        <v>#REF!</v>
      </c>
      <c r="V29" s="2" t="e">
        <f t="shared" si="127"/>
        <v>#REF!</v>
      </c>
      <c r="W29" s="2" t="e">
        <f t="shared" si="127"/>
        <v>#REF!</v>
      </c>
      <c r="X29" s="2" t="e">
        <f t="shared" si="127"/>
        <v>#REF!</v>
      </c>
      <c r="Y29" s="2" t="e">
        <f t="shared" si="127"/>
        <v>#REF!</v>
      </c>
      <c r="Z29" s="2" t="e">
        <f t="shared" si="127"/>
        <v>#REF!</v>
      </c>
      <c r="AA29" s="2" t="e">
        <f t="shared" si="127"/>
        <v>#REF!</v>
      </c>
      <c r="AB29" s="2" t="e">
        <f t="shared" si="127"/>
        <v>#REF!</v>
      </c>
      <c r="AC29" s="2" t="e">
        <f t="shared" si="127"/>
        <v>#REF!</v>
      </c>
      <c r="AD29" s="2" t="e">
        <f t="shared" si="127"/>
        <v>#REF!</v>
      </c>
      <c r="AE29" s="2" t="e">
        <f t="shared" si="127"/>
        <v>#REF!</v>
      </c>
      <c r="AF29" s="2" t="e">
        <f t="shared" si="127"/>
        <v>#REF!</v>
      </c>
      <c r="AG29" s="2" t="e">
        <f t="shared" si="127"/>
        <v>#REF!</v>
      </c>
      <c r="AH29" s="2" t="e">
        <f t="shared" si="127"/>
        <v>#REF!</v>
      </c>
      <c r="AI29" s="2" t="e">
        <f t="shared" si="127"/>
        <v>#REF!</v>
      </c>
      <c r="AJ29" s="2" t="e">
        <f t="shared" si="127"/>
        <v>#REF!</v>
      </c>
      <c r="AK29" s="2" t="e">
        <f t="shared" si="127"/>
        <v>#REF!</v>
      </c>
      <c r="AL29" s="2" t="e">
        <f t="shared" si="127"/>
        <v>#REF!</v>
      </c>
      <c r="AM29" s="2" t="e">
        <f t="shared" si="127"/>
        <v>#REF!</v>
      </c>
      <c r="AN29" s="2" t="e">
        <f t="shared" si="127"/>
        <v>#REF!</v>
      </c>
      <c r="AO29" s="2" t="e">
        <f t="shared" si="127"/>
        <v>#REF!</v>
      </c>
      <c r="AP29" s="2" t="e">
        <f t="shared" si="127"/>
        <v>#REF!</v>
      </c>
      <c r="AQ29" s="2" t="e">
        <f t="shared" si="127"/>
        <v>#REF!</v>
      </c>
    </row>
    <row r="30" spans="1:43">
      <c r="A30" s="6">
        <v>24</v>
      </c>
      <c r="B30" s="5" t="s">
        <v>32</v>
      </c>
      <c r="C30" s="7" t="e">
        <f>+'BP-SIGMA'!#REF!</f>
        <v>#REF!</v>
      </c>
      <c r="D30" s="8" t="e">
        <f>+'BP-SIGMA'!#REF!</f>
        <v>#REF!</v>
      </c>
      <c r="E30" s="2" t="e">
        <f t="shared" ref="E30:AQ31" si="128">IF($C30&gt;F$1,0,IF($C30&lt;E$1,IF($D30&lt;E$1,0,IF($D30&gt;F$1,(($D30-E$1)-($D30-F$1))/($D30-$C30),($D30-E$1)/($D30-$C30))),IF($D30&gt;F$1,((($D30-$C30)-($D30-F$1))/($D30-$C30)),1)))</f>
        <v>#REF!</v>
      </c>
      <c r="F30" s="2" t="e">
        <f t="shared" si="128"/>
        <v>#REF!</v>
      </c>
      <c r="G30" s="2" t="e">
        <f t="shared" si="128"/>
        <v>#REF!</v>
      </c>
      <c r="H30" s="2" t="e">
        <f t="shared" si="128"/>
        <v>#REF!</v>
      </c>
      <c r="I30" s="2" t="e">
        <f t="shared" si="128"/>
        <v>#REF!</v>
      </c>
      <c r="J30" s="2" t="e">
        <f t="shared" si="128"/>
        <v>#REF!</v>
      </c>
      <c r="K30" s="2" t="e">
        <f t="shared" si="128"/>
        <v>#REF!</v>
      </c>
      <c r="L30" s="2" t="e">
        <f t="shared" si="128"/>
        <v>#REF!</v>
      </c>
      <c r="M30" s="2" t="e">
        <f t="shared" si="128"/>
        <v>#REF!</v>
      </c>
      <c r="N30" s="2" t="e">
        <f t="shared" si="128"/>
        <v>#REF!</v>
      </c>
      <c r="O30" s="2" t="e">
        <f t="shared" si="128"/>
        <v>#REF!</v>
      </c>
      <c r="P30" s="2" t="e">
        <f t="shared" si="128"/>
        <v>#REF!</v>
      </c>
      <c r="Q30" s="2" t="e">
        <f t="shared" si="128"/>
        <v>#REF!</v>
      </c>
      <c r="R30" s="2" t="e">
        <f t="shared" si="128"/>
        <v>#REF!</v>
      </c>
      <c r="S30" s="2" t="e">
        <f t="shared" si="128"/>
        <v>#REF!</v>
      </c>
      <c r="T30" s="2" t="e">
        <f t="shared" si="128"/>
        <v>#REF!</v>
      </c>
      <c r="U30" s="2" t="e">
        <f t="shared" si="128"/>
        <v>#REF!</v>
      </c>
      <c r="V30" s="2" t="e">
        <f t="shared" si="128"/>
        <v>#REF!</v>
      </c>
      <c r="W30" s="2" t="e">
        <f t="shared" si="128"/>
        <v>#REF!</v>
      </c>
      <c r="X30" s="2" t="e">
        <f t="shared" si="128"/>
        <v>#REF!</v>
      </c>
      <c r="Y30" s="2" t="e">
        <f t="shared" si="128"/>
        <v>#REF!</v>
      </c>
      <c r="Z30" s="2" t="e">
        <f t="shared" si="128"/>
        <v>#REF!</v>
      </c>
      <c r="AA30" s="2" t="e">
        <f t="shared" si="128"/>
        <v>#REF!</v>
      </c>
      <c r="AB30" s="2" t="e">
        <f t="shared" si="128"/>
        <v>#REF!</v>
      </c>
      <c r="AC30" s="2" t="e">
        <f t="shared" si="128"/>
        <v>#REF!</v>
      </c>
      <c r="AD30" s="2" t="e">
        <f t="shared" si="128"/>
        <v>#REF!</v>
      </c>
      <c r="AE30" s="2" t="e">
        <f t="shared" si="128"/>
        <v>#REF!</v>
      </c>
      <c r="AF30" s="2" t="e">
        <f t="shared" si="128"/>
        <v>#REF!</v>
      </c>
      <c r="AG30" s="2" t="e">
        <f t="shared" si="128"/>
        <v>#REF!</v>
      </c>
      <c r="AH30" s="2" t="e">
        <f t="shared" si="128"/>
        <v>#REF!</v>
      </c>
      <c r="AI30" s="2" t="e">
        <f t="shared" si="128"/>
        <v>#REF!</v>
      </c>
      <c r="AJ30" s="2" t="e">
        <f t="shared" si="128"/>
        <v>#REF!</v>
      </c>
      <c r="AK30" s="2" t="e">
        <f t="shared" si="128"/>
        <v>#REF!</v>
      </c>
      <c r="AL30" s="2" t="e">
        <f t="shared" si="128"/>
        <v>#REF!</v>
      </c>
      <c r="AM30" s="2" t="e">
        <f t="shared" si="128"/>
        <v>#REF!</v>
      </c>
      <c r="AN30" s="2" t="e">
        <f t="shared" si="128"/>
        <v>#REF!</v>
      </c>
      <c r="AO30" s="2" t="e">
        <f t="shared" si="128"/>
        <v>#REF!</v>
      </c>
      <c r="AP30" s="2" t="e">
        <f t="shared" si="128"/>
        <v>#REF!</v>
      </c>
      <c r="AQ30" s="2" t="e">
        <f t="shared" si="128"/>
        <v>#REF!</v>
      </c>
    </row>
    <row r="31" spans="1:43">
      <c r="A31" s="15">
        <v>7</v>
      </c>
      <c r="B31" s="15" t="s">
        <v>42</v>
      </c>
      <c r="C31" s="16">
        <v>43922</v>
      </c>
      <c r="D31" s="17">
        <v>43923</v>
      </c>
      <c r="E31" s="2">
        <f t="shared" si="128"/>
        <v>0</v>
      </c>
      <c r="F31" s="2">
        <f t="shared" si="128"/>
        <v>0</v>
      </c>
      <c r="G31" s="2">
        <f t="shared" si="128"/>
        <v>0</v>
      </c>
      <c r="H31" s="2">
        <f t="shared" si="128"/>
        <v>0</v>
      </c>
      <c r="I31" s="2">
        <f t="shared" si="128"/>
        <v>0</v>
      </c>
      <c r="J31" s="2">
        <f t="shared" si="128"/>
        <v>0</v>
      </c>
      <c r="K31" s="2">
        <f t="shared" si="128"/>
        <v>0</v>
      </c>
      <c r="L31" s="2">
        <f t="shared" si="128"/>
        <v>0</v>
      </c>
      <c r="M31" s="2">
        <f t="shared" si="128"/>
        <v>0</v>
      </c>
      <c r="N31" s="2">
        <f t="shared" si="128"/>
        <v>0</v>
      </c>
      <c r="O31" s="2">
        <f t="shared" si="128"/>
        <v>0</v>
      </c>
      <c r="P31" s="2">
        <f t="shared" si="128"/>
        <v>0</v>
      </c>
      <c r="Q31" s="2">
        <f t="shared" si="128"/>
        <v>0</v>
      </c>
      <c r="R31" s="2">
        <f t="shared" si="128"/>
        <v>0</v>
      </c>
      <c r="S31" s="2">
        <f t="shared" si="128"/>
        <v>0</v>
      </c>
      <c r="T31" s="2">
        <f t="shared" si="128"/>
        <v>1</v>
      </c>
      <c r="U31" s="2">
        <f t="shared" si="128"/>
        <v>0</v>
      </c>
      <c r="V31" s="2">
        <f t="shared" si="128"/>
        <v>0</v>
      </c>
      <c r="W31" s="2">
        <f t="shared" si="128"/>
        <v>0</v>
      </c>
      <c r="X31" s="2">
        <f t="shared" si="128"/>
        <v>0</v>
      </c>
      <c r="Y31" s="2">
        <f t="shared" si="128"/>
        <v>0</v>
      </c>
      <c r="Z31" s="2">
        <f t="shared" si="128"/>
        <v>0</v>
      </c>
      <c r="AA31" s="2">
        <f t="shared" si="128"/>
        <v>0</v>
      </c>
      <c r="AB31" s="2">
        <f t="shared" si="128"/>
        <v>0</v>
      </c>
      <c r="AC31" s="2">
        <f t="shared" si="128"/>
        <v>0</v>
      </c>
      <c r="AD31" s="2">
        <f t="shared" si="128"/>
        <v>0</v>
      </c>
      <c r="AE31" s="2">
        <f t="shared" si="128"/>
        <v>0</v>
      </c>
      <c r="AF31" s="2">
        <f t="shared" si="128"/>
        <v>0</v>
      </c>
      <c r="AG31" s="2">
        <f t="shared" si="128"/>
        <v>0</v>
      </c>
      <c r="AH31" s="2">
        <f t="shared" si="128"/>
        <v>0</v>
      </c>
      <c r="AI31" s="2">
        <f t="shared" si="128"/>
        <v>0</v>
      </c>
      <c r="AJ31" s="2">
        <f t="shared" si="128"/>
        <v>0</v>
      </c>
      <c r="AK31" s="2">
        <f t="shared" si="128"/>
        <v>0</v>
      </c>
      <c r="AL31" s="2">
        <f t="shared" si="128"/>
        <v>0</v>
      </c>
      <c r="AM31" s="2">
        <f t="shared" si="128"/>
        <v>0</v>
      </c>
      <c r="AN31" s="2">
        <f t="shared" si="128"/>
        <v>0</v>
      </c>
      <c r="AO31" s="2">
        <f t="shared" si="128"/>
        <v>0</v>
      </c>
      <c r="AP31" s="2">
        <f t="shared" si="128"/>
        <v>0</v>
      </c>
      <c r="AQ31" s="2">
        <f t="shared" si="128"/>
        <v>0</v>
      </c>
    </row>
    <row r="32" spans="1:43">
      <c r="A32" s="5">
        <v>25</v>
      </c>
      <c r="B32" s="5" t="s">
        <v>33</v>
      </c>
      <c r="C32" s="7" t="e">
        <f>+'BP-SIGMA'!#REF!</f>
        <v>#REF!</v>
      </c>
      <c r="D32" s="8" t="e">
        <f>+'BP-SIGMA'!#REF!</f>
        <v>#REF!</v>
      </c>
      <c r="E32" s="2" t="e">
        <f t="shared" ref="E32:AQ32" si="129">IF($C32&gt;F$1,0,IF($C32&lt;E$1,IF($D32&lt;E$1,0,IF($D32&gt;F$1,(($D32-E$1)-($D32-F$1))/($D32-$C32),($D32-E$1)/($D32-$C32))),IF($D32&gt;F$1,((($D32-$C32)-($D32-F$1))/($D32-$C32)),1)))</f>
        <v>#REF!</v>
      </c>
      <c r="F32" s="2" t="e">
        <f t="shared" si="129"/>
        <v>#REF!</v>
      </c>
      <c r="G32" s="2" t="e">
        <f t="shared" si="129"/>
        <v>#REF!</v>
      </c>
      <c r="H32" s="2" t="e">
        <f t="shared" si="129"/>
        <v>#REF!</v>
      </c>
      <c r="I32" s="2" t="e">
        <f t="shared" si="129"/>
        <v>#REF!</v>
      </c>
      <c r="J32" s="2" t="e">
        <f t="shared" si="129"/>
        <v>#REF!</v>
      </c>
      <c r="K32" s="2" t="e">
        <f t="shared" si="129"/>
        <v>#REF!</v>
      </c>
      <c r="L32" s="2" t="e">
        <f t="shared" si="129"/>
        <v>#REF!</v>
      </c>
      <c r="M32" s="2" t="e">
        <f t="shared" si="129"/>
        <v>#REF!</v>
      </c>
      <c r="N32" s="2" t="e">
        <f t="shared" si="129"/>
        <v>#REF!</v>
      </c>
      <c r="O32" s="2" t="e">
        <f t="shared" si="129"/>
        <v>#REF!</v>
      </c>
      <c r="P32" s="2" t="e">
        <f t="shared" si="129"/>
        <v>#REF!</v>
      </c>
      <c r="Q32" s="2" t="e">
        <f t="shared" si="129"/>
        <v>#REF!</v>
      </c>
      <c r="R32" s="2" t="e">
        <f t="shared" si="129"/>
        <v>#REF!</v>
      </c>
      <c r="S32" s="2" t="e">
        <f t="shared" si="129"/>
        <v>#REF!</v>
      </c>
      <c r="T32" s="2" t="e">
        <f t="shared" si="129"/>
        <v>#REF!</v>
      </c>
      <c r="U32" s="2" t="e">
        <f t="shared" si="129"/>
        <v>#REF!</v>
      </c>
      <c r="V32" s="2" t="e">
        <f t="shared" si="129"/>
        <v>#REF!</v>
      </c>
      <c r="W32" s="2" t="e">
        <f t="shared" si="129"/>
        <v>#REF!</v>
      </c>
      <c r="X32" s="2" t="e">
        <f t="shared" si="129"/>
        <v>#REF!</v>
      </c>
      <c r="Y32" s="2" t="e">
        <f t="shared" si="129"/>
        <v>#REF!</v>
      </c>
      <c r="Z32" s="2" t="e">
        <f t="shared" si="129"/>
        <v>#REF!</v>
      </c>
      <c r="AA32" s="2" t="e">
        <f t="shared" si="129"/>
        <v>#REF!</v>
      </c>
      <c r="AB32" s="2" t="e">
        <f t="shared" si="129"/>
        <v>#REF!</v>
      </c>
      <c r="AC32" s="2" t="e">
        <f t="shared" si="129"/>
        <v>#REF!</v>
      </c>
      <c r="AD32" s="2" t="e">
        <f t="shared" si="129"/>
        <v>#REF!</v>
      </c>
      <c r="AE32" s="2" t="e">
        <f t="shared" si="129"/>
        <v>#REF!</v>
      </c>
      <c r="AF32" s="2" t="e">
        <f t="shared" si="129"/>
        <v>#REF!</v>
      </c>
      <c r="AG32" s="2" t="e">
        <f t="shared" si="129"/>
        <v>#REF!</v>
      </c>
      <c r="AH32" s="2" t="e">
        <f t="shared" si="129"/>
        <v>#REF!</v>
      </c>
      <c r="AI32" s="2" t="e">
        <f t="shared" si="129"/>
        <v>#REF!</v>
      </c>
      <c r="AJ32" s="2" t="e">
        <f t="shared" si="129"/>
        <v>#REF!</v>
      </c>
      <c r="AK32" s="2" t="e">
        <f t="shared" si="129"/>
        <v>#REF!</v>
      </c>
      <c r="AL32" s="2" t="e">
        <f t="shared" si="129"/>
        <v>#REF!</v>
      </c>
      <c r="AM32" s="2" t="e">
        <f t="shared" si="129"/>
        <v>#REF!</v>
      </c>
      <c r="AN32" s="2" t="e">
        <f t="shared" si="129"/>
        <v>#REF!</v>
      </c>
      <c r="AO32" s="2" t="e">
        <f t="shared" si="129"/>
        <v>#REF!</v>
      </c>
      <c r="AP32" s="2" t="e">
        <f t="shared" si="129"/>
        <v>#REF!</v>
      </c>
      <c r="AQ32" s="2" t="e">
        <f t="shared" si="129"/>
        <v>#REF!</v>
      </c>
    </row>
    <row r="33" spans="1:43">
      <c r="A33" s="6">
        <v>26</v>
      </c>
      <c r="B33" s="5" t="s">
        <v>34</v>
      </c>
      <c r="C33" s="7" t="e">
        <f>+'BP-SIGMA'!#REF!</f>
        <v>#REF!</v>
      </c>
      <c r="D33" s="8" t="e">
        <f>+'BP-SIGMA'!#REF!</f>
        <v>#REF!</v>
      </c>
      <c r="E33" s="2" t="e">
        <f t="shared" ref="E33:AQ33" si="130">IF($C33&gt;F$1,0,IF($C33&lt;E$1,IF($D33&lt;E$1,0,IF($D33&gt;F$1,(($D33-E$1)-($D33-F$1))/($D33-$C33),($D33-E$1)/($D33-$C33))),IF($D33&gt;F$1,((($D33-$C33)-($D33-F$1))/($D33-$C33)),1)))</f>
        <v>#REF!</v>
      </c>
      <c r="F33" s="2" t="e">
        <f t="shared" si="130"/>
        <v>#REF!</v>
      </c>
      <c r="G33" s="2" t="e">
        <f t="shared" si="130"/>
        <v>#REF!</v>
      </c>
      <c r="H33" s="2" t="e">
        <f t="shared" si="130"/>
        <v>#REF!</v>
      </c>
      <c r="I33" s="2" t="e">
        <f t="shared" si="130"/>
        <v>#REF!</v>
      </c>
      <c r="J33" s="2" t="e">
        <f t="shared" si="130"/>
        <v>#REF!</v>
      </c>
      <c r="K33" s="2" t="e">
        <f t="shared" si="130"/>
        <v>#REF!</v>
      </c>
      <c r="L33" s="2" t="e">
        <f t="shared" si="130"/>
        <v>#REF!</v>
      </c>
      <c r="M33" s="2" t="e">
        <f t="shared" si="130"/>
        <v>#REF!</v>
      </c>
      <c r="N33" s="2" t="e">
        <f t="shared" si="130"/>
        <v>#REF!</v>
      </c>
      <c r="O33" s="2" t="e">
        <f t="shared" si="130"/>
        <v>#REF!</v>
      </c>
      <c r="P33" s="2" t="e">
        <f t="shared" si="130"/>
        <v>#REF!</v>
      </c>
      <c r="Q33" s="2" t="e">
        <f t="shared" si="130"/>
        <v>#REF!</v>
      </c>
      <c r="R33" s="2" t="e">
        <f t="shared" si="130"/>
        <v>#REF!</v>
      </c>
      <c r="S33" s="2" t="e">
        <f t="shared" si="130"/>
        <v>#REF!</v>
      </c>
      <c r="T33" s="2" t="e">
        <f t="shared" si="130"/>
        <v>#REF!</v>
      </c>
      <c r="U33" s="2" t="e">
        <f t="shared" si="130"/>
        <v>#REF!</v>
      </c>
      <c r="V33" s="2" t="e">
        <f t="shared" si="130"/>
        <v>#REF!</v>
      </c>
      <c r="W33" s="2" t="e">
        <f t="shared" si="130"/>
        <v>#REF!</v>
      </c>
      <c r="X33" s="2" t="e">
        <f t="shared" si="130"/>
        <v>#REF!</v>
      </c>
      <c r="Y33" s="2" t="e">
        <f t="shared" si="130"/>
        <v>#REF!</v>
      </c>
      <c r="Z33" s="2" t="e">
        <f t="shared" si="130"/>
        <v>#REF!</v>
      </c>
      <c r="AA33" s="2" t="e">
        <f t="shared" si="130"/>
        <v>#REF!</v>
      </c>
      <c r="AB33" s="2" t="e">
        <f t="shared" si="130"/>
        <v>#REF!</v>
      </c>
      <c r="AC33" s="2" t="e">
        <f t="shared" si="130"/>
        <v>#REF!</v>
      </c>
      <c r="AD33" s="2" t="e">
        <f t="shared" si="130"/>
        <v>#REF!</v>
      </c>
      <c r="AE33" s="2" t="e">
        <f t="shared" si="130"/>
        <v>#REF!</v>
      </c>
      <c r="AF33" s="2" t="e">
        <f t="shared" si="130"/>
        <v>#REF!</v>
      </c>
      <c r="AG33" s="2" t="e">
        <f t="shared" si="130"/>
        <v>#REF!</v>
      </c>
      <c r="AH33" s="2" t="e">
        <f t="shared" si="130"/>
        <v>#REF!</v>
      </c>
      <c r="AI33" s="2" t="e">
        <f t="shared" si="130"/>
        <v>#REF!</v>
      </c>
      <c r="AJ33" s="2" t="e">
        <f t="shared" si="130"/>
        <v>#REF!</v>
      </c>
      <c r="AK33" s="2" t="e">
        <f t="shared" si="130"/>
        <v>#REF!</v>
      </c>
      <c r="AL33" s="2" t="e">
        <f t="shared" si="130"/>
        <v>#REF!</v>
      </c>
      <c r="AM33" s="2" t="e">
        <f t="shared" si="130"/>
        <v>#REF!</v>
      </c>
      <c r="AN33" s="2" t="e">
        <f t="shared" si="130"/>
        <v>#REF!</v>
      </c>
      <c r="AO33" s="2" t="e">
        <f t="shared" si="130"/>
        <v>#REF!</v>
      </c>
      <c r="AP33" s="2" t="e">
        <f t="shared" si="130"/>
        <v>#REF!</v>
      </c>
      <c r="AQ33" s="2" t="e">
        <f t="shared" si="130"/>
        <v>#REF!</v>
      </c>
    </row>
    <row r="34" spans="1:43">
      <c r="A34" s="5">
        <v>27</v>
      </c>
      <c r="B34" s="5" t="s">
        <v>35</v>
      </c>
      <c r="C34" s="7" t="e">
        <f>+'BP-SIGMA'!#REF!</f>
        <v>#REF!</v>
      </c>
      <c r="D34" s="8" t="e">
        <f>+'BP-SIGMA'!#REF!</f>
        <v>#REF!</v>
      </c>
      <c r="E34" s="2" t="e">
        <f t="shared" ref="E34:AQ34" si="131">IF($C34&gt;F$1,0,IF($C34&lt;E$1,IF($D34&lt;E$1,0,IF($D34&gt;F$1,(($D34-E$1)-($D34-F$1))/($D34-$C34),($D34-E$1)/($D34-$C34))),IF($D34&gt;F$1,((($D34-$C34)-($D34-F$1))/($D34-$C34)),1)))</f>
        <v>#REF!</v>
      </c>
      <c r="F34" s="2" t="e">
        <f t="shared" si="131"/>
        <v>#REF!</v>
      </c>
      <c r="G34" s="2" t="e">
        <f t="shared" si="131"/>
        <v>#REF!</v>
      </c>
      <c r="H34" s="2" t="e">
        <f t="shared" si="131"/>
        <v>#REF!</v>
      </c>
      <c r="I34" s="2" t="e">
        <f t="shared" si="131"/>
        <v>#REF!</v>
      </c>
      <c r="J34" s="2" t="e">
        <f t="shared" si="131"/>
        <v>#REF!</v>
      </c>
      <c r="K34" s="2" t="e">
        <f t="shared" si="131"/>
        <v>#REF!</v>
      </c>
      <c r="L34" s="2" t="e">
        <f t="shared" si="131"/>
        <v>#REF!</v>
      </c>
      <c r="M34" s="2" t="e">
        <f t="shared" si="131"/>
        <v>#REF!</v>
      </c>
      <c r="N34" s="2" t="e">
        <f t="shared" si="131"/>
        <v>#REF!</v>
      </c>
      <c r="O34" s="2" t="e">
        <f t="shared" si="131"/>
        <v>#REF!</v>
      </c>
      <c r="P34" s="2" t="e">
        <f t="shared" si="131"/>
        <v>#REF!</v>
      </c>
      <c r="Q34" s="2" t="e">
        <f t="shared" si="131"/>
        <v>#REF!</v>
      </c>
      <c r="R34" s="2" t="e">
        <f t="shared" si="131"/>
        <v>#REF!</v>
      </c>
      <c r="S34" s="2" t="e">
        <f t="shared" si="131"/>
        <v>#REF!</v>
      </c>
      <c r="T34" s="2" t="e">
        <f t="shared" si="131"/>
        <v>#REF!</v>
      </c>
      <c r="U34" s="2" t="e">
        <f t="shared" si="131"/>
        <v>#REF!</v>
      </c>
      <c r="V34" s="2" t="e">
        <f t="shared" si="131"/>
        <v>#REF!</v>
      </c>
      <c r="W34" s="2" t="e">
        <f t="shared" si="131"/>
        <v>#REF!</v>
      </c>
      <c r="X34" s="2" t="e">
        <f t="shared" si="131"/>
        <v>#REF!</v>
      </c>
      <c r="Y34" s="2" t="e">
        <f t="shared" si="131"/>
        <v>#REF!</v>
      </c>
      <c r="Z34" s="2" t="e">
        <f t="shared" si="131"/>
        <v>#REF!</v>
      </c>
      <c r="AA34" s="2" t="e">
        <f t="shared" si="131"/>
        <v>#REF!</v>
      </c>
      <c r="AB34" s="2" t="e">
        <f t="shared" si="131"/>
        <v>#REF!</v>
      </c>
      <c r="AC34" s="2" t="e">
        <f t="shared" si="131"/>
        <v>#REF!</v>
      </c>
      <c r="AD34" s="2" t="e">
        <f t="shared" si="131"/>
        <v>#REF!</v>
      </c>
      <c r="AE34" s="2" t="e">
        <f t="shared" si="131"/>
        <v>#REF!</v>
      </c>
      <c r="AF34" s="2" t="e">
        <f t="shared" si="131"/>
        <v>#REF!</v>
      </c>
      <c r="AG34" s="2" t="e">
        <f t="shared" si="131"/>
        <v>#REF!</v>
      </c>
      <c r="AH34" s="2" t="e">
        <f t="shared" si="131"/>
        <v>#REF!</v>
      </c>
      <c r="AI34" s="2" t="e">
        <f t="shared" si="131"/>
        <v>#REF!</v>
      </c>
      <c r="AJ34" s="2" t="e">
        <f t="shared" si="131"/>
        <v>#REF!</v>
      </c>
      <c r="AK34" s="2" t="e">
        <f t="shared" si="131"/>
        <v>#REF!</v>
      </c>
      <c r="AL34" s="2" t="e">
        <f t="shared" si="131"/>
        <v>#REF!</v>
      </c>
      <c r="AM34" s="2" t="e">
        <f t="shared" si="131"/>
        <v>#REF!</v>
      </c>
      <c r="AN34" s="2" t="e">
        <f t="shared" si="131"/>
        <v>#REF!</v>
      </c>
      <c r="AO34" s="2" t="e">
        <f t="shared" si="131"/>
        <v>#REF!</v>
      </c>
      <c r="AP34" s="2" t="e">
        <f t="shared" si="131"/>
        <v>#REF!</v>
      </c>
      <c r="AQ34" s="2" t="e">
        <f t="shared" si="131"/>
        <v>#REF!</v>
      </c>
    </row>
    <row r="35" spans="1:43">
      <c r="A35" s="6">
        <v>28</v>
      </c>
      <c r="B35" s="5" t="s">
        <v>36</v>
      </c>
      <c r="C35" s="7" t="e">
        <f>+'BP-SIGMA'!#REF!</f>
        <v>#REF!</v>
      </c>
      <c r="D35" s="8" t="e">
        <f>+'BP-SIGMA'!#REF!</f>
        <v>#REF!</v>
      </c>
      <c r="E35" s="2" t="e">
        <f t="shared" ref="E35:AQ35" si="132">IF($C35&gt;F$1,0,IF($C35&lt;E$1,IF($D35&lt;E$1,0,IF($D35&gt;F$1,(($D35-E$1)-($D35-F$1))/($D35-$C35),($D35-E$1)/($D35-$C35))),IF($D35&gt;F$1,((($D35-$C35)-($D35-F$1))/($D35-$C35)),1)))</f>
        <v>#REF!</v>
      </c>
      <c r="F35" s="2" t="e">
        <f t="shared" si="132"/>
        <v>#REF!</v>
      </c>
      <c r="G35" s="2" t="e">
        <f t="shared" si="132"/>
        <v>#REF!</v>
      </c>
      <c r="H35" s="2" t="e">
        <f t="shared" si="132"/>
        <v>#REF!</v>
      </c>
      <c r="I35" s="2" t="e">
        <f t="shared" si="132"/>
        <v>#REF!</v>
      </c>
      <c r="J35" s="2" t="e">
        <f t="shared" si="132"/>
        <v>#REF!</v>
      </c>
      <c r="K35" s="2" t="e">
        <f t="shared" si="132"/>
        <v>#REF!</v>
      </c>
      <c r="L35" s="2" t="e">
        <f t="shared" si="132"/>
        <v>#REF!</v>
      </c>
      <c r="M35" s="2" t="e">
        <f t="shared" si="132"/>
        <v>#REF!</v>
      </c>
      <c r="N35" s="2" t="e">
        <f t="shared" si="132"/>
        <v>#REF!</v>
      </c>
      <c r="O35" s="2" t="e">
        <f t="shared" si="132"/>
        <v>#REF!</v>
      </c>
      <c r="P35" s="2" t="e">
        <f t="shared" si="132"/>
        <v>#REF!</v>
      </c>
      <c r="Q35" s="2" t="e">
        <f t="shared" si="132"/>
        <v>#REF!</v>
      </c>
      <c r="R35" s="2" t="e">
        <f t="shared" si="132"/>
        <v>#REF!</v>
      </c>
      <c r="S35" s="2" t="e">
        <f t="shared" si="132"/>
        <v>#REF!</v>
      </c>
      <c r="T35" s="2" t="e">
        <f t="shared" si="132"/>
        <v>#REF!</v>
      </c>
      <c r="U35" s="2" t="e">
        <f t="shared" si="132"/>
        <v>#REF!</v>
      </c>
      <c r="V35" s="2" t="e">
        <f t="shared" si="132"/>
        <v>#REF!</v>
      </c>
      <c r="W35" s="2" t="e">
        <f t="shared" si="132"/>
        <v>#REF!</v>
      </c>
      <c r="X35" s="2" t="e">
        <f t="shared" si="132"/>
        <v>#REF!</v>
      </c>
      <c r="Y35" s="2" t="e">
        <f t="shared" si="132"/>
        <v>#REF!</v>
      </c>
      <c r="Z35" s="2" t="e">
        <f t="shared" si="132"/>
        <v>#REF!</v>
      </c>
      <c r="AA35" s="2" t="e">
        <f t="shared" si="132"/>
        <v>#REF!</v>
      </c>
      <c r="AB35" s="2" t="e">
        <f t="shared" si="132"/>
        <v>#REF!</v>
      </c>
      <c r="AC35" s="2" t="e">
        <f t="shared" si="132"/>
        <v>#REF!</v>
      </c>
      <c r="AD35" s="2" t="e">
        <f t="shared" si="132"/>
        <v>#REF!</v>
      </c>
      <c r="AE35" s="2" t="e">
        <f t="shared" si="132"/>
        <v>#REF!</v>
      </c>
      <c r="AF35" s="2" t="e">
        <f t="shared" si="132"/>
        <v>#REF!</v>
      </c>
      <c r="AG35" s="2" t="e">
        <f t="shared" si="132"/>
        <v>#REF!</v>
      </c>
      <c r="AH35" s="2" t="e">
        <f t="shared" si="132"/>
        <v>#REF!</v>
      </c>
      <c r="AI35" s="2" t="e">
        <f t="shared" si="132"/>
        <v>#REF!</v>
      </c>
      <c r="AJ35" s="2" t="e">
        <f t="shared" si="132"/>
        <v>#REF!</v>
      </c>
      <c r="AK35" s="2" t="e">
        <f t="shared" si="132"/>
        <v>#REF!</v>
      </c>
      <c r="AL35" s="2" t="e">
        <f t="shared" si="132"/>
        <v>#REF!</v>
      </c>
      <c r="AM35" s="2" t="e">
        <f t="shared" si="132"/>
        <v>#REF!</v>
      </c>
      <c r="AN35" s="2" t="e">
        <f t="shared" si="132"/>
        <v>#REF!</v>
      </c>
      <c r="AO35" s="2" t="e">
        <f t="shared" si="132"/>
        <v>#REF!</v>
      </c>
      <c r="AP35" s="2" t="e">
        <f t="shared" si="132"/>
        <v>#REF!</v>
      </c>
      <c r="AQ35" s="2" t="e">
        <f t="shared" si="132"/>
        <v>#REF!</v>
      </c>
    </row>
    <row r="36" spans="1:43">
      <c r="A36" s="5">
        <v>29</v>
      </c>
      <c r="B36" s="5" t="s">
        <v>37</v>
      </c>
      <c r="C36" s="7" t="e">
        <f>+'BP-SIGMA'!#REF!</f>
        <v>#REF!</v>
      </c>
      <c r="D36" s="8" t="e">
        <f>+'BP-SIGMA'!#REF!</f>
        <v>#REF!</v>
      </c>
      <c r="E36" s="2" t="e">
        <f t="shared" ref="E36:AQ36" si="133">IF($C36&gt;F$1,0,IF($C36&lt;E$1,IF($D36&lt;E$1,0,IF($D36&gt;F$1,(($D36-E$1)-($D36-F$1))/($D36-$C36),($D36-E$1)/($D36-$C36))),IF($D36&gt;F$1,((($D36-$C36)-($D36-F$1))/($D36-$C36)),1)))</f>
        <v>#REF!</v>
      </c>
      <c r="F36" s="2" t="e">
        <f t="shared" si="133"/>
        <v>#REF!</v>
      </c>
      <c r="G36" s="2" t="e">
        <f t="shared" si="133"/>
        <v>#REF!</v>
      </c>
      <c r="H36" s="2" t="e">
        <f t="shared" si="133"/>
        <v>#REF!</v>
      </c>
      <c r="I36" s="2" t="e">
        <f t="shared" si="133"/>
        <v>#REF!</v>
      </c>
      <c r="J36" s="2" t="e">
        <f t="shared" si="133"/>
        <v>#REF!</v>
      </c>
      <c r="K36" s="2" t="e">
        <f t="shared" si="133"/>
        <v>#REF!</v>
      </c>
      <c r="L36" s="2" t="e">
        <f t="shared" si="133"/>
        <v>#REF!</v>
      </c>
      <c r="M36" s="2" t="e">
        <f t="shared" si="133"/>
        <v>#REF!</v>
      </c>
      <c r="N36" s="2" t="e">
        <f t="shared" si="133"/>
        <v>#REF!</v>
      </c>
      <c r="O36" s="2" t="e">
        <f t="shared" si="133"/>
        <v>#REF!</v>
      </c>
      <c r="P36" s="2" t="e">
        <f t="shared" si="133"/>
        <v>#REF!</v>
      </c>
      <c r="Q36" s="2" t="e">
        <f t="shared" si="133"/>
        <v>#REF!</v>
      </c>
      <c r="R36" s="2" t="e">
        <f t="shared" si="133"/>
        <v>#REF!</v>
      </c>
      <c r="S36" s="2" t="e">
        <f t="shared" si="133"/>
        <v>#REF!</v>
      </c>
      <c r="T36" s="2" t="e">
        <f t="shared" si="133"/>
        <v>#REF!</v>
      </c>
      <c r="U36" s="2" t="e">
        <f t="shared" si="133"/>
        <v>#REF!</v>
      </c>
      <c r="V36" s="2" t="e">
        <f t="shared" si="133"/>
        <v>#REF!</v>
      </c>
      <c r="W36" s="2" t="e">
        <f t="shared" si="133"/>
        <v>#REF!</v>
      </c>
      <c r="X36" s="2" t="e">
        <f t="shared" si="133"/>
        <v>#REF!</v>
      </c>
      <c r="Y36" s="2" t="e">
        <f t="shared" si="133"/>
        <v>#REF!</v>
      </c>
      <c r="Z36" s="2" t="e">
        <f t="shared" si="133"/>
        <v>#REF!</v>
      </c>
      <c r="AA36" s="2" t="e">
        <f t="shared" si="133"/>
        <v>#REF!</v>
      </c>
      <c r="AB36" s="2" t="e">
        <f t="shared" si="133"/>
        <v>#REF!</v>
      </c>
      <c r="AC36" s="2" t="e">
        <f t="shared" si="133"/>
        <v>#REF!</v>
      </c>
      <c r="AD36" s="2" t="e">
        <f t="shared" si="133"/>
        <v>#REF!</v>
      </c>
      <c r="AE36" s="2" t="e">
        <f t="shared" si="133"/>
        <v>#REF!</v>
      </c>
      <c r="AF36" s="2" t="e">
        <f t="shared" si="133"/>
        <v>#REF!</v>
      </c>
      <c r="AG36" s="2" t="e">
        <f t="shared" si="133"/>
        <v>#REF!</v>
      </c>
      <c r="AH36" s="2" t="e">
        <f t="shared" si="133"/>
        <v>#REF!</v>
      </c>
      <c r="AI36" s="2" t="e">
        <f t="shared" si="133"/>
        <v>#REF!</v>
      </c>
      <c r="AJ36" s="2" t="e">
        <f t="shared" si="133"/>
        <v>#REF!</v>
      </c>
      <c r="AK36" s="2" t="e">
        <f t="shared" si="133"/>
        <v>#REF!</v>
      </c>
      <c r="AL36" s="2" t="e">
        <f t="shared" si="133"/>
        <v>#REF!</v>
      </c>
      <c r="AM36" s="2" t="e">
        <f t="shared" si="133"/>
        <v>#REF!</v>
      </c>
      <c r="AN36" s="2" t="e">
        <f t="shared" si="133"/>
        <v>#REF!</v>
      </c>
      <c r="AO36" s="2" t="e">
        <f t="shared" si="133"/>
        <v>#REF!</v>
      </c>
      <c r="AP36" s="2" t="e">
        <f t="shared" si="133"/>
        <v>#REF!</v>
      </c>
      <c r="AQ36" s="2" t="e">
        <f t="shared" si="133"/>
        <v>#REF!</v>
      </c>
    </row>
    <row r="37" spans="1:43">
      <c r="A37" s="6">
        <v>30</v>
      </c>
      <c r="B37" s="5" t="s">
        <v>38</v>
      </c>
      <c r="C37" s="7" t="e">
        <f>+'BP-SIGMA'!#REF!</f>
        <v>#REF!</v>
      </c>
      <c r="D37" s="8" t="e">
        <f>+'BP-SIGMA'!#REF!</f>
        <v>#REF!</v>
      </c>
      <c r="E37" s="2" t="e">
        <f t="shared" ref="E37:AQ37" si="134">IF($C37&gt;F$1,0,IF($C37&lt;E$1,IF($D37&lt;E$1,0,IF($D37&gt;F$1,(($D37-E$1)-($D37-F$1))/($D37-$C37),($D37-E$1)/($D37-$C37))),IF($D37&gt;F$1,((($D37-$C37)-($D37-F$1))/($D37-$C37)),1)))</f>
        <v>#REF!</v>
      </c>
      <c r="F37" s="2" t="e">
        <f t="shared" si="134"/>
        <v>#REF!</v>
      </c>
      <c r="G37" s="2" t="e">
        <f t="shared" si="134"/>
        <v>#REF!</v>
      </c>
      <c r="H37" s="2" t="e">
        <f t="shared" si="134"/>
        <v>#REF!</v>
      </c>
      <c r="I37" s="2" t="e">
        <f t="shared" si="134"/>
        <v>#REF!</v>
      </c>
      <c r="J37" s="2" t="e">
        <f t="shared" si="134"/>
        <v>#REF!</v>
      </c>
      <c r="K37" s="2" t="e">
        <f t="shared" si="134"/>
        <v>#REF!</v>
      </c>
      <c r="L37" s="2" t="e">
        <f t="shared" si="134"/>
        <v>#REF!</v>
      </c>
      <c r="M37" s="2" t="e">
        <f t="shared" si="134"/>
        <v>#REF!</v>
      </c>
      <c r="N37" s="2" t="e">
        <f t="shared" si="134"/>
        <v>#REF!</v>
      </c>
      <c r="O37" s="2" t="e">
        <f t="shared" si="134"/>
        <v>#REF!</v>
      </c>
      <c r="P37" s="2" t="e">
        <f t="shared" si="134"/>
        <v>#REF!</v>
      </c>
      <c r="Q37" s="2" t="e">
        <f t="shared" si="134"/>
        <v>#REF!</v>
      </c>
      <c r="R37" s="2" t="e">
        <f t="shared" si="134"/>
        <v>#REF!</v>
      </c>
      <c r="S37" s="2" t="e">
        <f t="shared" si="134"/>
        <v>#REF!</v>
      </c>
      <c r="T37" s="2" t="e">
        <f t="shared" si="134"/>
        <v>#REF!</v>
      </c>
      <c r="U37" s="2" t="e">
        <f t="shared" si="134"/>
        <v>#REF!</v>
      </c>
      <c r="V37" s="2" t="e">
        <f t="shared" si="134"/>
        <v>#REF!</v>
      </c>
      <c r="W37" s="2" t="e">
        <f t="shared" si="134"/>
        <v>#REF!</v>
      </c>
      <c r="X37" s="2" t="e">
        <f t="shared" si="134"/>
        <v>#REF!</v>
      </c>
      <c r="Y37" s="2" t="e">
        <f t="shared" si="134"/>
        <v>#REF!</v>
      </c>
      <c r="Z37" s="2" t="e">
        <f t="shared" si="134"/>
        <v>#REF!</v>
      </c>
      <c r="AA37" s="2" t="e">
        <f t="shared" si="134"/>
        <v>#REF!</v>
      </c>
      <c r="AB37" s="2" t="e">
        <f t="shared" si="134"/>
        <v>#REF!</v>
      </c>
      <c r="AC37" s="2" t="e">
        <f t="shared" si="134"/>
        <v>#REF!</v>
      </c>
      <c r="AD37" s="2" t="e">
        <f t="shared" si="134"/>
        <v>#REF!</v>
      </c>
      <c r="AE37" s="2" t="e">
        <f t="shared" si="134"/>
        <v>#REF!</v>
      </c>
      <c r="AF37" s="2" t="e">
        <f t="shared" si="134"/>
        <v>#REF!</v>
      </c>
      <c r="AG37" s="2" t="e">
        <f t="shared" si="134"/>
        <v>#REF!</v>
      </c>
      <c r="AH37" s="2" t="e">
        <f t="shared" si="134"/>
        <v>#REF!</v>
      </c>
      <c r="AI37" s="2" t="e">
        <f t="shared" si="134"/>
        <v>#REF!</v>
      </c>
      <c r="AJ37" s="2" t="e">
        <f t="shared" si="134"/>
        <v>#REF!</v>
      </c>
      <c r="AK37" s="2" t="e">
        <f t="shared" si="134"/>
        <v>#REF!</v>
      </c>
      <c r="AL37" s="2" t="e">
        <f t="shared" si="134"/>
        <v>#REF!</v>
      </c>
      <c r="AM37" s="2" t="e">
        <f t="shared" si="134"/>
        <v>#REF!</v>
      </c>
      <c r="AN37" s="2" t="e">
        <f t="shared" si="134"/>
        <v>#REF!</v>
      </c>
      <c r="AO37" s="2" t="e">
        <f t="shared" si="134"/>
        <v>#REF!</v>
      </c>
      <c r="AP37" s="2" t="e">
        <f t="shared" si="134"/>
        <v>#REF!</v>
      </c>
      <c r="AQ37" s="2" t="e">
        <f t="shared" si="134"/>
        <v>#REF!</v>
      </c>
    </row>
  </sheetData>
  <conditionalFormatting sqref="E3:P9 E11:P16 E18:P23 E25:P30 E32:P37">
    <cfRule type="cellIs" dxfId="29" priority="30" operator="greaterThan">
      <formula>0</formula>
    </cfRule>
  </conditionalFormatting>
  <conditionalFormatting sqref="E3:P9 E11:P16 E18:P23 E25:P30 E32:P37">
    <cfRule type="cellIs" dxfId="28" priority="28" operator="greaterThan">
      <formula>0</formula>
    </cfRule>
    <cfRule type="cellIs" dxfId="27" priority="29" operator="equal">
      <formula>0</formula>
    </cfRule>
  </conditionalFormatting>
  <conditionalFormatting sqref="Q3:AQ9 Q11:AQ16 Q18:AQ23 Q25:AQ30 Q32:AQ37">
    <cfRule type="cellIs" dxfId="26" priority="25" operator="greaterThan">
      <formula>0</formula>
    </cfRule>
    <cfRule type="cellIs" dxfId="25" priority="26" operator="equal">
      <formula>0</formula>
    </cfRule>
  </conditionalFormatting>
  <conditionalFormatting sqref="Q3:AQ9 Q11:AQ16 Q18:AQ23 Q25:AQ30 Q32:AQ37">
    <cfRule type="cellIs" dxfId="24" priority="27" operator="greaterThan">
      <formula>0</formula>
    </cfRule>
  </conditionalFormatting>
  <conditionalFormatting sqref="E10:P10">
    <cfRule type="cellIs" dxfId="23" priority="24" operator="greaterThan">
      <formula>0</formula>
    </cfRule>
  </conditionalFormatting>
  <conditionalFormatting sqref="E10:P10">
    <cfRule type="cellIs" dxfId="22" priority="22" operator="greaterThan">
      <formula>0</formula>
    </cfRule>
    <cfRule type="cellIs" dxfId="21" priority="23" operator="equal">
      <formula>0</formula>
    </cfRule>
  </conditionalFormatting>
  <conditionalFormatting sqref="Q10:AQ10">
    <cfRule type="cellIs" dxfId="20" priority="19" operator="greaterThan">
      <formula>0</formula>
    </cfRule>
    <cfRule type="cellIs" dxfId="19" priority="20" operator="equal">
      <formula>0</formula>
    </cfRule>
  </conditionalFormatting>
  <conditionalFormatting sqref="Q10:AQ10">
    <cfRule type="cellIs" dxfId="18" priority="21" operator="greaterThan">
      <formula>0</formula>
    </cfRule>
  </conditionalFormatting>
  <conditionalFormatting sqref="E17:P17">
    <cfRule type="cellIs" dxfId="17" priority="18" operator="greaterThan">
      <formula>0</formula>
    </cfRule>
  </conditionalFormatting>
  <conditionalFormatting sqref="E17:P17">
    <cfRule type="cellIs" dxfId="16" priority="16" operator="greaterThan">
      <formula>0</formula>
    </cfRule>
    <cfRule type="cellIs" dxfId="15" priority="17" operator="equal">
      <formula>0</formula>
    </cfRule>
  </conditionalFormatting>
  <conditionalFormatting sqref="Q17:AQ17">
    <cfRule type="cellIs" dxfId="14" priority="13" operator="greaterThan">
      <formula>0</formula>
    </cfRule>
    <cfRule type="cellIs" dxfId="13" priority="14" operator="equal">
      <formula>0</formula>
    </cfRule>
  </conditionalFormatting>
  <conditionalFormatting sqref="Q17:AQ17">
    <cfRule type="cellIs" dxfId="12" priority="15" operator="greaterThan">
      <formula>0</formula>
    </cfRule>
  </conditionalFormatting>
  <conditionalFormatting sqref="E24:P24">
    <cfRule type="cellIs" dxfId="11" priority="12" operator="greaterThan">
      <formula>0</formula>
    </cfRule>
  </conditionalFormatting>
  <conditionalFormatting sqref="E24:P24">
    <cfRule type="cellIs" dxfId="10" priority="10" operator="greaterThan">
      <formula>0</formula>
    </cfRule>
    <cfRule type="cellIs" dxfId="9" priority="11" operator="equal">
      <formula>0</formula>
    </cfRule>
  </conditionalFormatting>
  <conditionalFormatting sqref="Q24:AQ24">
    <cfRule type="cellIs" dxfId="8" priority="7" operator="greaterThan">
      <formula>0</formula>
    </cfRule>
    <cfRule type="cellIs" dxfId="7" priority="8" operator="equal">
      <formula>0</formula>
    </cfRule>
  </conditionalFormatting>
  <conditionalFormatting sqref="Q24:AQ24">
    <cfRule type="cellIs" dxfId="6" priority="9" operator="greaterThan">
      <formula>0</formula>
    </cfRule>
  </conditionalFormatting>
  <conditionalFormatting sqref="E31:P31">
    <cfRule type="cellIs" dxfId="5" priority="6" operator="greaterThan">
      <formula>0</formula>
    </cfRule>
  </conditionalFormatting>
  <conditionalFormatting sqref="E31:P31">
    <cfRule type="cellIs" dxfId="4" priority="4" operator="greaterThan">
      <formula>0</formula>
    </cfRule>
    <cfRule type="cellIs" dxfId="3" priority="5" operator="equal">
      <formula>0</formula>
    </cfRule>
  </conditionalFormatting>
  <conditionalFormatting sqref="Q31:AQ31">
    <cfRule type="cellIs" dxfId="2" priority="1" operator="greaterThan">
      <formula>0</formula>
    </cfRule>
    <cfRule type="cellIs" dxfId="1" priority="2" operator="equal">
      <formula>0</formula>
    </cfRule>
  </conditionalFormatting>
  <conditionalFormatting sqref="Q31:AQ31">
    <cfRule type="cellIs" dxfId="0" priority="3" operator="greaterThan">
      <formula>0</formula>
    </cfRule>
  </conditionalFormatting>
  <pageMargins left="0.7" right="0.7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2:N35"/>
  <sheetViews>
    <sheetView showGridLines="0" workbookViewId="0">
      <selection activeCell="E2" sqref="E2:F2"/>
    </sheetView>
  </sheetViews>
  <sheetFormatPr baseColWidth="10" defaultRowHeight="16.5"/>
  <cols>
    <col min="1" max="1" width="24.42578125" style="38" customWidth="1"/>
    <col min="2" max="2" width="18.7109375" style="38" customWidth="1"/>
    <col min="3" max="3" width="17" style="38" customWidth="1"/>
    <col min="4" max="4" width="18.42578125" style="38" customWidth="1"/>
    <col min="5" max="5" width="17.140625" style="38" bestFit="1" customWidth="1"/>
    <col min="6" max="6" width="15.5703125" style="38" bestFit="1" customWidth="1"/>
    <col min="7" max="7" width="15.85546875" style="38" bestFit="1" customWidth="1"/>
    <col min="8" max="11" width="16.85546875" style="38" bestFit="1" customWidth="1"/>
    <col min="12" max="14" width="15.5703125" style="38" bestFit="1" customWidth="1"/>
    <col min="15" max="16384" width="11.42578125" style="38"/>
  </cols>
  <sheetData>
    <row r="2" spans="1:14">
      <c r="E2" s="209" t="s">
        <v>287</v>
      </c>
      <c r="F2" s="209"/>
    </row>
    <row r="3" spans="1:14">
      <c r="B3" s="179">
        <v>2019</v>
      </c>
      <c r="C3" s="180">
        <v>43831</v>
      </c>
      <c r="D3" s="180">
        <v>43862</v>
      </c>
      <c r="E3" s="180">
        <v>43891</v>
      </c>
      <c r="F3" s="181">
        <v>43922</v>
      </c>
      <c r="G3" s="180">
        <v>43952</v>
      </c>
      <c r="H3" s="181">
        <v>43983</v>
      </c>
      <c r="I3" s="180">
        <v>44013</v>
      </c>
      <c r="J3" s="181">
        <v>44044</v>
      </c>
      <c r="K3" s="180">
        <v>44075</v>
      </c>
      <c r="L3" s="181">
        <v>44105</v>
      </c>
      <c r="M3" s="180">
        <v>44136</v>
      </c>
      <c r="N3" s="181">
        <v>44166</v>
      </c>
    </row>
    <row r="4" spans="1:14">
      <c r="A4" s="182" t="s">
        <v>152</v>
      </c>
      <c r="B4" s="190">
        <v>63485658.414705493</v>
      </c>
      <c r="C4" s="190">
        <v>4892395.7174086198</v>
      </c>
      <c r="D4" s="190">
        <v>5944062.0312333871</v>
      </c>
      <c r="E4" s="191">
        <f>909500*1.05+575027.53*1.05+66930.19+816811.89*1.05+109587.1+631584.71*1.05+703972.71+340000</f>
        <v>4300060.3365000002</v>
      </c>
      <c r="F4" s="200"/>
      <c r="G4" s="190">
        <f>HLOOKUP(ACUMULADO!G3,'CI-SIGMA'!4:12,9,FALSE)</f>
        <v>5434860.5185692571</v>
      </c>
      <c r="H4" s="190">
        <f>HLOOKUP(ACUMULADO!H3,'CI-SIGMA'!4:12,9,FALSE)</f>
        <v>5259542.4373250874</v>
      </c>
      <c r="I4" s="190">
        <f>HLOOKUP(ACUMULADO!I3,'CI-SIGMA'!4:12,9,FALSE)</f>
        <v>5180233.0709703537</v>
      </c>
      <c r="J4" s="190">
        <f>HLOOKUP(ACUMULADO!J3,'CI-SIGMA'!4:12,9,FALSE)</f>
        <v>4016637.4675623113</v>
      </c>
      <c r="K4" s="190">
        <f>HLOOKUP(ACUMULADO!K3,'CI-SIGMA'!4:12,9,FALSE)</f>
        <v>2442969.8400952932</v>
      </c>
      <c r="L4" s="190">
        <f>HLOOKUP(ACUMULADO!L3,'CI-SIGMA'!4:12,9,FALSE)</f>
        <v>2524402.1680984697</v>
      </c>
      <c r="M4" s="190">
        <f>HLOOKUP(ACUMULADO!M3,'CI-SIGMA'!4:12,9,FALSE)</f>
        <v>2442969.8400952932</v>
      </c>
      <c r="N4" s="190">
        <f>HLOOKUP(ACUMULADO!N3,'CI-SIGMA'!4:12,9,FALSE)</f>
        <v>2524402.1680984697</v>
      </c>
    </row>
    <row r="5" spans="1:14">
      <c r="A5" s="182" t="s">
        <v>153</v>
      </c>
      <c r="B5" s="183">
        <v>42941046.827709749</v>
      </c>
      <c r="C5" s="183">
        <v>4706631.8910122281</v>
      </c>
      <c r="D5" s="183">
        <v>5893981.4392100153</v>
      </c>
      <c r="E5" s="199">
        <f>+D5*0.5</f>
        <v>2946990.7196050077</v>
      </c>
      <c r="F5" s="199"/>
      <c r="G5" s="187"/>
      <c r="H5" s="187"/>
      <c r="I5" s="187"/>
      <c r="J5" s="187"/>
      <c r="K5" s="187"/>
      <c r="L5" s="187"/>
      <c r="M5" s="187"/>
      <c r="N5" s="187"/>
    </row>
    <row r="6" spans="1:14">
      <c r="A6" s="182" t="s">
        <v>154</v>
      </c>
      <c r="B6" s="183">
        <v>8935575.0035202969</v>
      </c>
      <c r="C6" s="183">
        <v>662485.50113322062</v>
      </c>
      <c r="D6" s="183">
        <v>891609.30468500801</v>
      </c>
      <c r="E6" s="199"/>
      <c r="F6" s="199"/>
      <c r="G6" s="187"/>
      <c r="H6" s="187"/>
      <c r="I6" s="187"/>
      <c r="J6" s="187"/>
      <c r="K6" s="187"/>
      <c r="L6" s="187"/>
      <c r="M6" s="187"/>
      <c r="N6" s="187"/>
    </row>
    <row r="7" spans="1:14">
      <c r="A7" s="182" t="s">
        <v>57</v>
      </c>
      <c r="B7" s="183">
        <v>8165235.6653091758</v>
      </c>
      <c r="C7" s="183">
        <v>1021188</v>
      </c>
      <c r="D7" s="183">
        <f>-D26</f>
        <v>994781.56</v>
      </c>
      <c r="E7" s="184">
        <f>+'BP-SIGMA'!I36</f>
        <v>950000</v>
      </c>
      <c r="F7" s="184">
        <f>+E7</f>
        <v>950000</v>
      </c>
      <c r="G7" s="187"/>
      <c r="H7" s="187"/>
      <c r="I7" s="187"/>
      <c r="J7" s="187"/>
      <c r="K7" s="187"/>
      <c r="L7" s="187"/>
      <c r="M7" s="187"/>
      <c r="N7" s="187"/>
    </row>
    <row r="8" spans="1:14">
      <c r="A8" s="189" t="s">
        <v>157</v>
      </c>
      <c r="B8" s="190">
        <f>SUM(B5:B7)</f>
        <v>60041857.49653922</v>
      </c>
      <c r="C8" s="190">
        <f t="shared" ref="C8:F8" si="0">SUM(C5:C7)</f>
        <v>6390305.3921454484</v>
      </c>
      <c r="D8" s="190">
        <f t="shared" si="0"/>
        <v>7780372.3038950227</v>
      </c>
      <c r="E8" s="190">
        <f>SUM(E5:E7)</f>
        <v>3896990.7196050077</v>
      </c>
      <c r="F8" s="190">
        <f t="shared" si="0"/>
        <v>950000</v>
      </c>
      <c r="G8" s="190">
        <f>HLOOKUP(ACUMULADO!G3,'CI-SIGMA'!4:25,22,FALSE)</f>
        <v>5641738.9444520557</v>
      </c>
      <c r="H8" s="190">
        <f>HLOOKUP(ACUMULADO!H3,'CI-SIGMA'!4:25,22,FALSE)</f>
        <v>5459747.3655987633</v>
      </c>
      <c r="I8" s="190">
        <f>HLOOKUP(ACUMULADO!I3,'CI-SIGMA'!4:25,22,FALSE)</f>
        <v>4816316.6273122197</v>
      </c>
      <c r="J8" s="190">
        <f>HLOOKUP(ACUMULADO!J3,'CI-SIGMA'!4:25,22,FALSE)</f>
        <v>3785630.1826114263</v>
      </c>
      <c r="K8" s="190">
        <f>HLOOKUP(ACUMULADO!K3,'CI-SIGMA'!4:25,22,FALSE)</f>
        <v>2762164.7784114676</v>
      </c>
      <c r="L8" s="190">
        <f>HLOOKUP(ACUMULADO!L3,'CI-SIGMA'!4:25,22,FALSE)</f>
        <v>2854236.9376918497</v>
      </c>
      <c r="M8" s="190">
        <f>HLOOKUP(ACUMULADO!M3,'CI-SIGMA'!4:25,22,FALSE)</f>
        <v>2762164.7784114676</v>
      </c>
      <c r="N8" s="190">
        <f>HLOOKUP(ACUMULADO!N3,'CI-SIGMA'!4:25,22,FALSE)</f>
        <v>2854236.9376918497</v>
      </c>
    </row>
    <row r="9" spans="1:14">
      <c r="E9" s="185"/>
      <c r="F9" s="185"/>
    </row>
    <row r="10" spans="1:14">
      <c r="A10" s="182" t="s">
        <v>155</v>
      </c>
      <c r="B10" s="186">
        <f>+B4-B8</f>
        <v>3443800.9181662723</v>
      </c>
      <c r="C10" s="186">
        <f t="shared" ref="C10:N10" si="1">+C4-C8</f>
        <v>-1497909.6747368285</v>
      </c>
      <c r="D10" s="186">
        <f t="shared" si="1"/>
        <v>-1836310.2726616357</v>
      </c>
      <c r="E10" s="186">
        <f t="shared" si="1"/>
        <v>403069.61689499253</v>
      </c>
      <c r="F10" s="186">
        <f t="shared" si="1"/>
        <v>-950000</v>
      </c>
      <c r="G10" s="186">
        <f>+G4-G8</f>
        <v>-206878.42588279862</v>
      </c>
      <c r="H10" s="186">
        <f t="shared" si="1"/>
        <v>-200204.92827367596</v>
      </c>
      <c r="I10" s="186">
        <f t="shared" si="1"/>
        <v>363916.44365813397</v>
      </c>
      <c r="J10" s="186">
        <f t="shared" si="1"/>
        <v>231007.28495088499</v>
      </c>
      <c r="K10" s="186">
        <f t="shared" si="1"/>
        <v>-319194.93831617432</v>
      </c>
      <c r="L10" s="186">
        <f t="shared" si="1"/>
        <v>-329834.76959337993</v>
      </c>
      <c r="M10" s="186">
        <f t="shared" si="1"/>
        <v>-319194.93831617432</v>
      </c>
      <c r="N10" s="186">
        <f t="shared" si="1"/>
        <v>-329834.76959337993</v>
      </c>
    </row>
    <row r="11" spans="1:14">
      <c r="A11" s="204" t="s">
        <v>156</v>
      </c>
      <c r="B11" s="205">
        <f>+B10</f>
        <v>3443800.9181662723</v>
      </c>
      <c r="C11" s="205">
        <f>+B11+C10</f>
        <v>1945891.2434294438</v>
      </c>
      <c r="D11" s="205">
        <f t="shared" ref="D11:F11" si="2">+C11+D10</f>
        <v>109580.97076780815</v>
      </c>
      <c r="E11" s="205">
        <f t="shared" si="2"/>
        <v>512650.58766280068</v>
      </c>
      <c r="F11" s="205">
        <f t="shared" ref="F11" si="3">+E11+F10</f>
        <v>-437349.41233719932</v>
      </c>
      <c r="G11" s="205">
        <f t="shared" ref="G11" si="4">+F11+G10</f>
        <v>-644227.83821999794</v>
      </c>
      <c r="H11" s="205">
        <f t="shared" ref="H11" si="5">+G11+H10</f>
        <v>-844432.7664936739</v>
      </c>
      <c r="I11" s="205">
        <f t="shared" ref="I11" si="6">+H11+I10</f>
        <v>-480516.32283553993</v>
      </c>
      <c r="J11" s="205">
        <f t="shared" ref="J11" si="7">+I11+J10</f>
        <v>-249509.03788465494</v>
      </c>
      <c r="K11" s="205">
        <f t="shared" ref="K11" si="8">+J11+K10</f>
        <v>-568703.97620082926</v>
      </c>
      <c r="L11" s="205">
        <f t="shared" ref="L11" si="9">+K11+L10</f>
        <v>-898538.74579420919</v>
      </c>
      <c r="M11" s="205">
        <f t="shared" ref="M11" si="10">+L11+M10</f>
        <v>-1217733.6841103835</v>
      </c>
      <c r="N11" s="205">
        <f t="shared" ref="N11" si="11">+M11+N10</f>
        <v>-1547568.4537037634</v>
      </c>
    </row>
    <row r="14" spans="1:14">
      <c r="B14" s="208" t="s">
        <v>288</v>
      </c>
      <c r="C14" s="208"/>
      <c r="D14" s="208"/>
    </row>
    <row r="15" spans="1:14">
      <c r="A15" s="201" t="s">
        <v>158</v>
      </c>
      <c r="B15" s="201"/>
      <c r="C15" s="201"/>
      <c r="D15" s="202">
        <f>SUM('GASTOS-FEB'!F2:F342)-'GASTOS-FEB'!F337</f>
        <v>8697513.4999999944</v>
      </c>
      <c r="E15" s="201"/>
      <c r="F15" s="201"/>
    </row>
    <row r="16" spans="1:14">
      <c r="A16" s="206" t="s">
        <v>293</v>
      </c>
      <c r="B16" s="206"/>
      <c r="C16" s="206"/>
      <c r="D16" s="207">
        <f>SUMIF('GASTOS-FEB'!B:B,"MO SIGMA",'GASTOS-FEB'!G:G)</f>
        <v>-6561953.2899999972</v>
      </c>
      <c r="E16" s="206"/>
      <c r="F16" s="206"/>
    </row>
    <row r="17" spans="1:6">
      <c r="A17" s="182" t="s">
        <v>290</v>
      </c>
      <c r="B17" s="182"/>
      <c r="C17" s="182"/>
      <c r="D17" s="182"/>
      <c r="E17" s="182"/>
      <c r="F17" s="182"/>
    </row>
    <row r="18" spans="1:6">
      <c r="A18" s="182" t="s">
        <v>291</v>
      </c>
      <c r="B18" s="182"/>
      <c r="C18" s="182"/>
      <c r="D18" s="182"/>
      <c r="E18" s="182"/>
      <c r="F18" s="182"/>
    </row>
    <row r="19" spans="1:6">
      <c r="A19" s="201" t="s">
        <v>292</v>
      </c>
      <c r="B19" s="201"/>
      <c r="C19" s="201"/>
      <c r="D19" s="202">
        <f>+D16-D17-D18</f>
        <v>-6561953.2899999972</v>
      </c>
      <c r="E19" s="182"/>
      <c r="F19" s="182"/>
    </row>
    <row r="20" spans="1:6">
      <c r="A20" s="206" t="s">
        <v>294</v>
      </c>
      <c r="B20" s="206"/>
      <c r="C20" s="206"/>
      <c r="D20" s="207">
        <f>SUMIF('GASTOS-FEB'!B:B,"mano de obra",'GASTOS-FEB'!G:G)+SUMIF('GASTOS-FEB'!B:B,"materiales",'GASTOS-FEB'!G:G)+SUMIF('GASTOS-FEB'!B:B,"obra",'GASTOS-FEB'!G:G)</f>
        <v>-453540.42999999993</v>
      </c>
      <c r="E20" s="206"/>
      <c r="F20" s="206"/>
    </row>
    <row r="21" spans="1:6">
      <c r="A21" s="182" t="s">
        <v>295</v>
      </c>
      <c r="B21" s="182"/>
      <c r="C21" s="182"/>
      <c r="D21" s="183"/>
      <c r="E21" s="182"/>
      <c r="F21" s="182"/>
    </row>
    <row r="22" spans="1:6">
      <c r="A22" s="201" t="s">
        <v>154</v>
      </c>
      <c r="B22" s="201"/>
      <c r="C22" s="201"/>
      <c r="D22" s="202">
        <f>+D20-D21</f>
        <v>-453540.42999999993</v>
      </c>
      <c r="E22" s="182"/>
      <c r="F22" s="182"/>
    </row>
    <row r="23" spans="1:6">
      <c r="A23" s="206" t="s">
        <v>289</v>
      </c>
      <c r="B23" s="206"/>
      <c r="C23" s="206"/>
      <c r="D23" s="207">
        <f>SUMIF('GASTOS-FEB'!B:B,"administracion",'GASTOS-FEB'!G:G)</f>
        <v>-1494061.58</v>
      </c>
      <c r="E23" s="206"/>
      <c r="F23" s="206"/>
    </row>
    <row r="24" spans="1:6">
      <c r="A24" s="182" t="s">
        <v>193</v>
      </c>
      <c r="B24" s="182"/>
      <c r="C24" s="182"/>
      <c r="D24" s="183">
        <f>SUMIFS('GASTOS-FEB'!G:G,'GASTOS-FEB'!B:B,"administracion",'GASTOS-FEB'!C:C,"socios")</f>
        <v>-299280.01999999996</v>
      </c>
      <c r="E24" s="182"/>
      <c r="F24" s="182"/>
    </row>
    <row r="25" spans="1:6">
      <c r="A25" s="182" t="s">
        <v>161</v>
      </c>
      <c r="B25" s="182"/>
      <c r="C25" s="182"/>
      <c r="D25" s="183">
        <v>200000</v>
      </c>
      <c r="E25" s="182"/>
      <c r="F25" s="182"/>
    </row>
    <row r="26" spans="1:6">
      <c r="A26" s="201" t="s">
        <v>57</v>
      </c>
      <c r="B26" s="201"/>
      <c r="C26" s="201"/>
      <c r="D26" s="202">
        <f>+D23-D24+D25</f>
        <v>-994781.56</v>
      </c>
      <c r="E26" s="182"/>
      <c r="F26" s="182"/>
    </row>
    <row r="28" spans="1:6">
      <c r="A28" s="189" t="s">
        <v>296</v>
      </c>
      <c r="B28" s="189"/>
      <c r="C28" s="189"/>
      <c r="D28" s="192">
        <f>+D8</f>
        <v>7780372.3038950227</v>
      </c>
      <c r="E28" s="189"/>
      <c r="F28" s="189"/>
    </row>
    <row r="29" spans="1:6">
      <c r="A29" s="189" t="s">
        <v>297</v>
      </c>
      <c r="B29" s="189"/>
      <c r="C29" s="189"/>
      <c r="D29" s="192">
        <f>+D26+D22+D19</f>
        <v>-8010275.2799999975</v>
      </c>
      <c r="E29" s="189"/>
      <c r="F29" s="189"/>
    </row>
    <row r="30" spans="1:6">
      <c r="D30" s="203">
        <f>+D29/D28</f>
        <v>-1.029549097025843</v>
      </c>
    </row>
    <row r="32" spans="1:6">
      <c r="A32" s="182" t="s">
        <v>159</v>
      </c>
      <c r="B32" s="182"/>
      <c r="C32" s="182"/>
      <c r="D32" s="182"/>
      <c r="E32" s="182"/>
      <c r="F32" s="182"/>
    </row>
    <row r="33" spans="1:6">
      <c r="A33" s="182" t="s">
        <v>160</v>
      </c>
      <c r="B33" s="182"/>
      <c r="C33" s="182"/>
      <c r="D33" s="182"/>
      <c r="E33" s="182"/>
      <c r="F33" s="182"/>
    </row>
    <row r="34" spans="1:6">
      <c r="D34" s="188"/>
    </row>
    <row r="35" spans="1:6">
      <c r="D35" s="193"/>
    </row>
  </sheetData>
  <mergeCells count="2">
    <mergeCell ref="E2:F2"/>
    <mergeCell ref="B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CO36"/>
  <sheetViews>
    <sheetView showGridLines="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I36" sqref="I36"/>
    </sheetView>
  </sheetViews>
  <sheetFormatPr baseColWidth="10" defaultColWidth="11.42578125" defaultRowHeight="16.5"/>
  <cols>
    <col min="1" max="1" width="3.140625" style="18" bestFit="1" customWidth="1"/>
    <col min="2" max="2" width="47.7109375" style="18" bestFit="1" customWidth="1"/>
    <col min="3" max="4" width="8.140625" style="18" customWidth="1"/>
    <col min="5" max="5" width="7" style="18" customWidth="1"/>
    <col min="6" max="6" width="43.7109375" style="18" customWidth="1"/>
    <col min="7" max="8" width="10.7109375" style="18" bestFit="1" customWidth="1"/>
    <col min="9" max="9" width="24.42578125" style="18" customWidth="1"/>
    <col min="10" max="10" width="18.85546875" style="18" customWidth="1"/>
    <col min="11" max="11" width="3.140625" style="38" hidden="1" customWidth="1"/>
    <col min="12" max="12" width="7.140625" style="38" hidden="1" customWidth="1"/>
    <col min="13" max="13" width="6.7109375" style="38" hidden="1" customWidth="1"/>
    <col min="14" max="14" width="3.140625" style="38" hidden="1" customWidth="1"/>
    <col min="15" max="15" width="7.140625" style="38" hidden="1" customWidth="1"/>
    <col min="16" max="16" width="6.7109375" style="38" hidden="1" customWidth="1"/>
    <col min="17" max="17" width="3.140625" style="38" hidden="1" customWidth="1"/>
    <col min="18" max="18" width="7.140625" style="38" hidden="1" customWidth="1"/>
    <col min="19" max="19" width="6.7109375" style="38" hidden="1" customWidth="1"/>
    <col min="20" max="20" width="3.140625" style="38" hidden="1" customWidth="1"/>
    <col min="21" max="21" width="7.140625" style="38" hidden="1" customWidth="1"/>
    <col min="22" max="22" width="6.7109375" style="38" hidden="1" customWidth="1"/>
    <col min="23" max="23" width="3.140625" style="38" hidden="1" customWidth="1"/>
    <col min="24" max="24" width="7.140625" style="38" hidden="1" customWidth="1"/>
    <col min="25" max="25" width="6.7109375" style="38" hidden="1" customWidth="1"/>
    <col min="26" max="26" width="4.7109375" style="38" hidden="1" customWidth="1"/>
    <col min="27" max="27" width="12.5703125" style="38" hidden="1" customWidth="1"/>
    <col min="28" max="28" width="11" style="38" hidden="1" customWidth="1"/>
    <col min="29" max="29" width="4.7109375" style="38" hidden="1" customWidth="1"/>
    <col min="30" max="30" width="16.85546875" style="38" hidden="1" customWidth="1"/>
    <col min="31" max="31" width="14.5703125" style="38" hidden="1" customWidth="1"/>
    <col min="32" max="32" width="3.85546875" style="38" hidden="1" customWidth="1"/>
    <col min="33" max="33" width="13.28515625" style="38" hidden="1" customWidth="1"/>
    <col min="34" max="34" width="14.5703125" style="38" hidden="1" customWidth="1"/>
    <col min="35" max="35" width="3.85546875" style="38" hidden="1" customWidth="1"/>
    <col min="36" max="36" width="13.5703125" style="38" hidden="1" customWidth="1"/>
    <col min="37" max="37" width="14.5703125" style="38" hidden="1" customWidth="1"/>
    <col min="38" max="38" width="4" style="38" hidden="1" customWidth="1"/>
    <col min="39" max="39" width="14.140625" style="38" hidden="1" customWidth="1"/>
    <col min="40" max="40" width="14.5703125" style="38" hidden="1" customWidth="1"/>
    <col min="41" max="41" width="4" style="38" hidden="1" customWidth="1"/>
    <col min="42" max="42" width="14.42578125" style="38" hidden="1" customWidth="1"/>
    <col min="43" max="43" width="14.5703125" style="38" hidden="1" customWidth="1"/>
    <col min="44" max="44" width="4" style="38" bestFit="1" customWidth="1"/>
    <col min="45" max="45" width="14.7109375" style="38" bestFit="1" customWidth="1"/>
    <col min="46" max="46" width="4" style="38" bestFit="1" customWidth="1"/>
    <col min="47" max="47" width="14.42578125" style="38" bestFit="1" customWidth="1"/>
    <col min="48" max="48" width="4" style="38" bestFit="1" customWidth="1"/>
    <col min="49" max="49" width="14.42578125" style="38" bestFit="1" customWidth="1"/>
    <col min="50" max="50" width="4" style="38" bestFit="1" customWidth="1"/>
    <col min="51" max="51" width="14.42578125" style="38" bestFit="1" customWidth="1"/>
    <col min="52" max="52" width="4" style="38" bestFit="1" customWidth="1"/>
    <col min="53" max="53" width="13.5703125" style="38" bestFit="1" customWidth="1"/>
    <col min="54" max="54" width="4" style="38" bestFit="1" customWidth="1"/>
    <col min="55" max="55" width="13.5703125" style="38" bestFit="1" customWidth="1"/>
    <col min="56" max="56" width="4" style="38" bestFit="1" customWidth="1"/>
    <col min="57" max="57" width="12.85546875" style="38" bestFit="1" customWidth="1"/>
    <col min="58" max="58" width="4" style="38" bestFit="1" customWidth="1"/>
    <col min="59" max="59" width="12.85546875" style="38" bestFit="1" customWidth="1"/>
    <col min="60" max="60" width="4" style="38" bestFit="1" customWidth="1"/>
    <col min="61" max="61" width="13.5703125" style="38" bestFit="1" customWidth="1"/>
    <col min="62" max="62" width="4" style="38" bestFit="1" customWidth="1"/>
    <col min="63" max="63" width="14.42578125" style="38" bestFit="1" customWidth="1"/>
    <col min="64" max="64" width="4" style="38" bestFit="1" customWidth="1"/>
    <col min="65" max="65" width="13.28515625" style="38" bestFit="1" customWidth="1"/>
    <col min="66" max="66" width="4" style="38" bestFit="1" customWidth="1"/>
    <col min="67" max="67" width="13.5703125" style="38" bestFit="1" customWidth="1"/>
    <col min="68" max="68" width="4" style="38" bestFit="1" customWidth="1"/>
    <col min="69" max="69" width="13.5703125" style="38" bestFit="1" customWidth="1"/>
    <col min="70" max="70" width="4.7109375" style="38" bestFit="1" customWidth="1"/>
    <col min="71" max="71" width="13.5703125" style="38" bestFit="1" customWidth="1"/>
    <col min="72" max="72" width="4.7109375" style="38" bestFit="1" customWidth="1"/>
    <col min="73" max="73" width="13.5703125" style="38" bestFit="1" customWidth="1"/>
    <col min="74" max="74" width="3.140625" style="38" bestFit="1" customWidth="1"/>
    <col min="75" max="75" width="7.140625" style="38" bestFit="1" customWidth="1"/>
    <col min="76" max="76" width="3.140625" style="38" bestFit="1" customWidth="1"/>
    <col min="77" max="77" width="7.140625" style="38" bestFit="1" customWidth="1"/>
    <col min="78" max="78" width="3.140625" style="38" bestFit="1" customWidth="1"/>
    <col min="79" max="79" width="7.140625" style="38" bestFit="1" customWidth="1"/>
    <col min="80" max="80" width="3.140625" style="38" bestFit="1" customWidth="1"/>
    <col min="81" max="81" width="7.140625" style="38" bestFit="1" customWidth="1"/>
    <col min="82" max="82" width="3.140625" style="38" bestFit="1" customWidth="1"/>
    <col min="83" max="83" width="7.140625" style="38" bestFit="1" customWidth="1"/>
    <col min="84" max="84" width="3.140625" style="38" bestFit="1" customWidth="1"/>
    <col min="85" max="85" width="7.140625" style="38" bestFit="1" customWidth="1"/>
    <col min="86" max="86" width="3.140625" style="38" bestFit="1" customWidth="1"/>
    <col min="87" max="87" width="7.140625" style="38" bestFit="1" customWidth="1"/>
    <col min="88" max="88" width="3.140625" style="38" bestFit="1" customWidth="1"/>
    <col min="89" max="89" width="7.140625" style="38" bestFit="1" customWidth="1"/>
    <col min="90" max="90" width="3.140625" style="38" bestFit="1" customWidth="1"/>
    <col min="91" max="91" width="7.140625" style="38" bestFit="1" customWidth="1"/>
    <col min="92" max="92" width="3.140625" style="38" bestFit="1" customWidth="1"/>
    <col min="93" max="93" width="7.140625" style="38" bestFit="1" customWidth="1"/>
    <col min="94" max="16384" width="11.42578125" style="20"/>
  </cols>
  <sheetData>
    <row r="1" spans="1:93">
      <c r="F1" s="19"/>
      <c r="H1" s="151"/>
      <c r="K1" s="168">
        <v>43466</v>
      </c>
      <c r="L1" s="169"/>
      <c r="M1" s="170"/>
      <c r="N1" s="168">
        <v>43497</v>
      </c>
      <c r="O1" s="169"/>
      <c r="P1" s="170"/>
      <c r="Q1" s="168">
        <v>43525</v>
      </c>
      <c r="R1" s="169"/>
      <c r="S1" s="170"/>
      <c r="T1" s="168">
        <v>43556</v>
      </c>
      <c r="U1" s="169"/>
      <c r="V1" s="170"/>
      <c r="W1" s="168">
        <v>43586</v>
      </c>
      <c r="X1" s="169"/>
      <c r="Y1" s="170"/>
      <c r="Z1" s="168">
        <v>43617</v>
      </c>
      <c r="AA1" s="169"/>
      <c r="AB1" s="170"/>
      <c r="AC1" s="168">
        <v>43647</v>
      </c>
      <c r="AD1" s="169"/>
      <c r="AE1" s="170"/>
      <c r="AF1" s="168">
        <v>43678</v>
      </c>
      <c r="AG1" s="169"/>
      <c r="AH1" s="170"/>
      <c r="AI1" s="168">
        <v>43709</v>
      </c>
      <c r="AJ1" s="169"/>
      <c r="AK1" s="170"/>
      <c r="AL1" s="168">
        <v>43739</v>
      </c>
      <c r="AM1" s="169"/>
      <c r="AN1" s="170"/>
      <c r="AO1" s="168">
        <v>43770</v>
      </c>
      <c r="AP1" s="169"/>
      <c r="AQ1" s="170"/>
      <c r="AR1" s="168">
        <v>43891</v>
      </c>
      <c r="AS1" s="169"/>
      <c r="AT1" s="168">
        <v>43922</v>
      </c>
      <c r="AU1" s="169"/>
      <c r="AV1" s="168">
        <v>43952</v>
      </c>
      <c r="AW1" s="169"/>
      <c r="AX1" s="168">
        <v>43983</v>
      </c>
      <c r="AY1" s="169"/>
      <c r="AZ1" s="168">
        <v>44013</v>
      </c>
      <c r="BA1" s="169"/>
      <c r="BB1" s="168">
        <v>44044</v>
      </c>
      <c r="BC1" s="169"/>
      <c r="BD1" s="168">
        <v>44075</v>
      </c>
      <c r="BE1" s="169"/>
      <c r="BF1" s="168">
        <v>44105</v>
      </c>
      <c r="BG1" s="169"/>
      <c r="BH1" s="168">
        <v>44136</v>
      </c>
      <c r="BI1" s="169"/>
      <c r="BJ1" s="168">
        <v>44166</v>
      </c>
      <c r="BK1" s="169"/>
      <c r="BL1" s="168">
        <v>44197</v>
      </c>
      <c r="BM1" s="169"/>
      <c r="BN1" s="168">
        <v>44228</v>
      </c>
      <c r="BO1" s="169"/>
      <c r="BP1" s="168">
        <v>44256</v>
      </c>
      <c r="BQ1" s="169"/>
      <c r="BR1" s="168">
        <v>44287</v>
      </c>
      <c r="BS1" s="169"/>
      <c r="BT1" s="168">
        <v>44317</v>
      </c>
      <c r="BU1" s="169"/>
      <c r="BV1" s="168">
        <v>44348</v>
      </c>
      <c r="BW1" s="169"/>
      <c r="BX1" s="168">
        <v>44378</v>
      </c>
      <c r="BY1" s="169"/>
      <c r="BZ1" s="168">
        <v>44409</v>
      </c>
      <c r="CA1" s="169"/>
      <c r="CB1" s="168">
        <v>44440</v>
      </c>
      <c r="CC1" s="169"/>
      <c r="CD1" s="168">
        <v>44470</v>
      </c>
      <c r="CE1" s="169"/>
      <c r="CF1" s="168">
        <v>44501</v>
      </c>
      <c r="CG1" s="169"/>
      <c r="CH1" s="168">
        <v>44531</v>
      </c>
      <c r="CI1" s="169"/>
      <c r="CJ1" s="168">
        <v>44562</v>
      </c>
      <c r="CK1" s="169"/>
      <c r="CL1" s="168">
        <v>44593</v>
      </c>
      <c r="CM1" s="169"/>
      <c r="CN1" s="168">
        <v>44621</v>
      </c>
      <c r="CO1" s="169"/>
    </row>
    <row r="2" spans="1:93" ht="30" customHeight="1">
      <c r="A2" s="69" t="s">
        <v>10</v>
      </c>
      <c r="B2" s="69" t="s">
        <v>78</v>
      </c>
      <c r="C2" s="69" t="s">
        <v>46</v>
      </c>
      <c r="D2" s="69" t="s">
        <v>49</v>
      </c>
      <c r="E2" s="69" t="s">
        <v>82</v>
      </c>
      <c r="F2" s="69" t="s">
        <v>13</v>
      </c>
      <c r="G2" s="69" t="s">
        <v>83</v>
      </c>
      <c r="H2" s="69" t="s">
        <v>84</v>
      </c>
      <c r="I2" s="69" t="s">
        <v>85</v>
      </c>
      <c r="J2" s="69" t="s">
        <v>86</v>
      </c>
      <c r="K2" s="171" t="s">
        <v>1</v>
      </c>
      <c r="L2" s="172"/>
      <c r="M2" s="21" t="s">
        <v>0</v>
      </c>
      <c r="N2" s="173" t="s">
        <v>1</v>
      </c>
      <c r="O2" s="172"/>
      <c r="P2" s="21" t="s">
        <v>0</v>
      </c>
      <c r="Q2" s="173" t="s">
        <v>1</v>
      </c>
      <c r="R2" s="172"/>
      <c r="S2" s="21" t="s">
        <v>0</v>
      </c>
      <c r="T2" s="173" t="s">
        <v>1</v>
      </c>
      <c r="U2" s="172"/>
      <c r="V2" s="21" t="s">
        <v>0</v>
      </c>
      <c r="W2" s="173" t="s">
        <v>1</v>
      </c>
      <c r="X2" s="172"/>
      <c r="Y2" s="21" t="s">
        <v>0</v>
      </c>
      <c r="Z2" s="173" t="s">
        <v>1</v>
      </c>
      <c r="AA2" s="172"/>
      <c r="AB2" s="21" t="s">
        <v>0</v>
      </c>
      <c r="AC2" s="173" t="s">
        <v>1</v>
      </c>
      <c r="AD2" s="172"/>
      <c r="AE2" s="21" t="s">
        <v>0</v>
      </c>
      <c r="AF2" s="173" t="s">
        <v>1</v>
      </c>
      <c r="AG2" s="172"/>
      <c r="AH2" s="21" t="s">
        <v>0</v>
      </c>
      <c r="AI2" s="173" t="s">
        <v>1</v>
      </c>
      <c r="AJ2" s="172"/>
      <c r="AK2" s="21" t="s">
        <v>0</v>
      </c>
      <c r="AL2" s="173" t="s">
        <v>1</v>
      </c>
      <c r="AM2" s="172"/>
      <c r="AN2" s="21" t="s">
        <v>0</v>
      </c>
      <c r="AO2" s="173" t="s">
        <v>1</v>
      </c>
      <c r="AP2" s="172"/>
      <c r="AQ2" s="21" t="s">
        <v>0</v>
      </c>
      <c r="AR2" s="173" t="s">
        <v>1</v>
      </c>
      <c r="AS2" s="172"/>
      <c r="AT2" s="173" t="s">
        <v>1</v>
      </c>
      <c r="AU2" s="172"/>
      <c r="AV2" s="173" t="s">
        <v>1</v>
      </c>
      <c r="AW2" s="172"/>
      <c r="AX2" s="173" t="s">
        <v>1</v>
      </c>
      <c r="AY2" s="172"/>
      <c r="AZ2" s="173" t="s">
        <v>1</v>
      </c>
      <c r="BA2" s="172"/>
      <c r="BB2" s="173" t="s">
        <v>1</v>
      </c>
      <c r="BC2" s="172"/>
      <c r="BD2" s="173" t="s">
        <v>1</v>
      </c>
      <c r="BE2" s="172"/>
      <c r="BF2" s="173" t="s">
        <v>1</v>
      </c>
      <c r="BG2" s="172"/>
      <c r="BH2" s="173" t="s">
        <v>1</v>
      </c>
      <c r="BI2" s="172"/>
      <c r="BJ2" s="173" t="s">
        <v>1</v>
      </c>
      <c r="BK2" s="172"/>
      <c r="BL2" s="173" t="s">
        <v>1</v>
      </c>
      <c r="BM2" s="172"/>
      <c r="BN2" s="173" t="s">
        <v>1</v>
      </c>
      <c r="BO2" s="172"/>
      <c r="BP2" s="173" t="s">
        <v>1</v>
      </c>
      <c r="BQ2" s="172"/>
      <c r="BR2" s="173" t="s">
        <v>1</v>
      </c>
      <c r="BS2" s="172"/>
      <c r="BT2" s="173" t="s">
        <v>1</v>
      </c>
      <c r="BU2" s="172"/>
      <c r="BV2" s="173" t="s">
        <v>1</v>
      </c>
      <c r="BW2" s="172"/>
      <c r="BX2" s="173" t="s">
        <v>1</v>
      </c>
      <c r="BY2" s="172"/>
      <c r="BZ2" s="173" t="s">
        <v>1</v>
      </c>
      <c r="CA2" s="172"/>
      <c r="CB2" s="173" t="s">
        <v>1</v>
      </c>
      <c r="CC2" s="172"/>
      <c r="CD2" s="173" t="s">
        <v>1</v>
      </c>
      <c r="CE2" s="172"/>
      <c r="CF2" s="173" t="s">
        <v>1</v>
      </c>
      <c r="CG2" s="172"/>
      <c r="CH2" s="173" t="s">
        <v>1</v>
      </c>
      <c r="CI2" s="172"/>
      <c r="CJ2" s="173" t="s">
        <v>1</v>
      </c>
      <c r="CK2" s="172"/>
      <c r="CL2" s="173" t="s">
        <v>1</v>
      </c>
      <c r="CM2" s="172"/>
      <c r="CN2" s="173" t="s">
        <v>1</v>
      </c>
      <c r="CO2" s="172"/>
    </row>
    <row r="3" spans="1:93" ht="17.25" thickBot="1">
      <c r="A3" s="166" t="s">
        <v>80</v>
      </c>
      <c r="B3" s="167"/>
      <c r="C3" s="167"/>
      <c r="D3" s="167"/>
      <c r="E3" s="167"/>
      <c r="F3" s="167"/>
      <c r="G3" s="167"/>
      <c r="H3" s="167"/>
      <c r="I3" s="167"/>
      <c r="J3" s="167"/>
      <c r="K3" s="22"/>
      <c r="L3" s="23"/>
      <c r="M3" s="21"/>
      <c r="N3" s="24"/>
      <c r="O3" s="23"/>
      <c r="P3" s="21"/>
      <c r="Q3" s="24"/>
      <c r="R3" s="23"/>
      <c r="S3" s="21"/>
      <c r="T3" s="24"/>
      <c r="U3" s="23"/>
      <c r="V3" s="21"/>
      <c r="W3" s="24"/>
      <c r="X3" s="23"/>
      <c r="Y3" s="21"/>
      <c r="Z3" s="24"/>
      <c r="AA3" s="23"/>
      <c r="AB3" s="21"/>
      <c r="AC3" s="24"/>
      <c r="AD3" s="23"/>
      <c r="AE3" s="21"/>
      <c r="AF3" s="24"/>
      <c r="AG3" s="23"/>
      <c r="AH3" s="21"/>
      <c r="AI3" s="24"/>
      <c r="AJ3" s="23"/>
      <c r="AK3" s="21"/>
      <c r="AL3" s="24"/>
      <c r="AM3" s="23"/>
      <c r="AN3" s="21"/>
      <c r="AO3" s="24"/>
      <c r="AP3" s="23"/>
      <c r="AQ3" s="21"/>
      <c r="AR3" s="24"/>
      <c r="AS3" s="23"/>
      <c r="AT3" s="24"/>
      <c r="AU3" s="23"/>
      <c r="AV3" s="24"/>
      <c r="AW3" s="23"/>
      <c r="AX3" s="24"/>
      <c r="AY3" s="23"/>
      <c r="AZ3" s="24"/>
      <c r="BA3" s="23"/>
      <c r="BB3" s="24"/>
      <c r="BC3" s="23"/>
      <c r="BD3" s="24"/>
      <c r="BE3" s="23"/>
      <c r="BF3" s="24"/>
      <c r="BG3" s="23"/>
      <c r="BH3" s="24"/>
      <c r="BI3" s="23"/>
      <c r="BJ3" s="24"/>
      <c r="BK3" s="23"/>
      <c r="BL3" s="24"/>
      <c r="BM3" s="23"/>
      <c r="BN3" s="24"/>
      <c r="BO3" s="23"/>
      <c r="BP3" s="24"/>
      <c r="BQ3" s="23"/>
      <c r="BR3" s="24"/>
      <c r="BS3" s="23"/>
      <c r="BT3" s="24"/>
      <c r="BU3" s="23"/>
      <c r="BV3" s="24"/>
      <c r="BW3" s="23"/>
      <c r="BX3" s="24"/>
      <c r="BY3" s="23"/>
      <c r="BZ3" s="24"/>
      <c r="CA3" s="23"/>
      <c r="CB3" s="24"/>
      <c r="CC3" s="23"/>
      <c r="CD3" s="24"/>
      <c r="CE3" s="23"/>
      <c r="CF3" s="24"/>
      <c r="CG3" s="23"/>
      <c r="CH3" s="24"/>
      <c r="CI3" s="23"/>
      <c r="CJ3" s="24"/>
      <c r="CK3" s="23"/>
      <c r="CL3" s="24"/>
      <c r="CM3" s="23"/>
      <c r="CN3" s="24"/>
      <c r="CO3" s="23"/>
    </row>
    <row r="4" spans="1:93" ht="17.25" thickBot="1">
      <c r="A4" s="25">
        <v>1</v>
      </c>
      <c r="B4" s="65" t="s">
        <v>43</v>
      </c>
      <c r="C4" s="48" t="s">
        <v>63</v>
      </c>
      <c r="D4" s="50">
        <v>0</v>
      </c>
      <c r="E4" s="39"/>
      <c r="F4" s="100" t="s">
        <v>48</v>
      </c>
      <c r="G4" s="56">
        <v>43952</v>
      </c>
      <c r="H4" s="62">
        <v>44044</v>
      </c>
      <c r="I4" s="29">
        <f>3723014.20597747-631584.71</f>
        <v>3091429.4959774702</v>
      </c>
      <c r="J4" s="30">
        <f t="shared" ref="J4:J12" si="0">IF(C4="X",I4,0)</f>
        <v>3091429.4959774702</v>
      </c>
      <c r="K4" s="31">
        <f t="shared" ref="K4" si="1">IF($G4&gt;N$1,0,IF($G4&lt;K$1,IF($H4&lt;K$1,0,IF($H4&gt;N$1,(($H4-K$1)-($H4-N$1))/($H4-$G4),($H4-K$1)/($H4-$G4))),IF($H4&gt;N$1,((($H4-$G4)-($H4-N$1))/($H4-$G4)),1)))</f>
        <v>0</v>
      </c>
      <c r="L4" s="32">
        <f>+K4*$J4</f>
        <v>0</v>
      </c>
      <c r="M4" s="33" t="e">
        <f>+K4*#REF!</f>
        <v>#REF!</v>
      </c>
      <c r="N4" s="34">
        <f t="shared" ref="N4" si="2">IF($G4&gt;Q$1,0,IF($G4&lt;N$1,IF($H4&lt;N$1,0,IF($H4&gt;Q$1,(($H4-N$1)-($H4-Q$1))/($H4-$G4),($H4-N$1)/($H4-$G4))),IF($H4&gt;Q$1,((($H4-$G4)-($H4-Q$1))/($H4-$G4)),1)))</f>
        <v>0</v>
      </c>
      <c r="O4" s="32">
        <f>+N4*$J4</f>
        <v>0</v>
      </c>
      <c r="P4" s="33" t="e">
        <f>+N4*#REF!</f>
        <v>#REF!</v>
      </c>
      <c r="Q4" s="34">
        <f t="shared" ref="Q4" si="3">IF($G4&gt;T$1,0,IF($G4&lt;Q$1,IF($H4&lt;Q$1,0,IF($H4&gt;T$1,(($H4-Q$1)-($H4-T$1))/($H4-$G4),($H4-Q$1)/($H4-$G4))),IF($H4&gt;T$1,((($H4-$G4)-($H4-T$1))/($H4-$G4)),1)))</f>
        <v>0</v>
      </c>
      <c r="R4" s="32">
        <f>+Q4*$J4</f>
        <v>0</v>
      </c>
      <c r="S4" s="33" t="e">
        <f>+Q4*#REF!</f>
        <v>#REF!</v>
      </c>
      <c r="T4" s="34">
        <f t="shared" ref="T4" si="4">IF($G4&gt;W$1,0,IF($G4&lt;T$1,IF($H4&lt;T$1,0,IF($H4&gt;W$1,(($H4-T$1)-($H4-W$1))/($H4-$G4),($H4-T$1)/($H4-$G4))),IF($H4&gt;W$1,((($H4-$G4)-($H4-W$1))/($H4-$G4)),1)))</f>
        <v>0</v>
      </c>
      <c r="U4" s="32">
        <f>+T4*$J4</f>
        <v>0</v>
      </c>
      <c r="V4" s="33" t="e">
        <f>+T4*#REF!</f>
        <v>#REF!</v>
      </c>
      <c r="W4" s="34">
        <f t="shared" ref="W4" si="5">IF($G4&gt;Z$1,0,IF($G4&lt;W$1,IF($H4&lt;W$1,0,IF($H4&gt;Z$1,(($H4-W$1)-($H4-Z$1))/($H4-$G4),($H4-W$1)/($H4-$G4))),IF($H4&gt;Z$1,((($H4-$G4)-($H4-Z$1))/($H4-$G4)),1)))</f>
        <v>0</v>
      </c>
      <c r="X4" s="32">
        <f>+W4*$J4</f>
        <v>0</v>
      </c>
      <c r="Y4" s="33" t="e">
        <f>+W4*#REF!</f>
        <v>#REF!</v>
      </c>
      <c r="Z4" s="34">
        <f t="shared" ref="Z4" si="6">IF($G4&gt;AC$1,0,IF($G4&lt;Z$1,IF($H4&lt;Z$1,0,IF($H4&gt;AC$1,(($H4-Z$1)-($H4-AC$1))/($H4-$G4),($H4-Z$1)/($H4-$G4))),IF($H4&gt;AC$1,((($H4-$G4)-($H4-AC$1))/($H4-$G4)),1)))</f>
        <v>0</v>
      </c>
      <c r="AA4" s="32">
        <f>+Z4*$J4</f>
        <v>0</v>
      </c>
      <c r="AB4" s="33" t="e">
        <f>+Z4*#REF!</f>
        <v>#REF!</v>
      </c>
      <c r="AC4" s="34">
        <f t="shared" ref="AC4" si="7">IF($G4&gt;AF$1,0,IF($G4&lt;AC$1,IF($H4&lt;AC$1,0,IF($H4&gt;AF$1,(($H4-AC$1)-($H4-AF$1))/($H4-$G4),($H4-AC$1)/($H4-$G4))),IF($H4&gt;AF$1,((($H4-$G4)-($H4-AF$1))/($H4-$G4)),1)))</f>
        <v>0</v>
      </c>
      <c r="AD4" s="32">
        <f>+AC4*$J4</f>
        <v>0</v>
      </c>
      <c r="AE4" s="33" t="e">
        <f>+AC4*#REF!</f>
        <v>#REF!</v>
      </c>
      <c r="AF4" s="34">
        <f t="shared" ref="AF4" si="8">IF($G4&gt;AI$1,0,IF($G4&lt;AF$1,IF($H4&lt;AF$1,0,IF($H4&gt;AI$1,(($H4-AF$1)-($H4-AI$1))/($H4-$G4),($H4-AF$1)/($H4-$G4))),IF($H4&gt;AI$1,((($H4-$G4)-($H4-AI$1))/($H4-$G4)),1)))</f>
        <v>0</v>
      </c>
      <c r="AG4" s="32">
        <f>+AF4*$J4</f>
        <v>0</v>
      </c>
      <c r="AH4" s="33" t="e">
        <f>+AF4*#REF!</f>
        <v>#REF!</v>
      </c>
      <c r="AI4" s="34">
        <f t="shared" ref="AI4" si="9">IF($G4&gt;AL$1,0,IF($G4&lt;AI$1,IF($H4&lt;AI$1,0,IF($H4&gt;AL$1,(($H4-AI$1)-($H4-AL$1))/($H4-$G4),($H4-AI$1)/($H4-$G4))),IF($H4&gt;AL$1,((($H4-$G4)-($H4-AL$1))/($H4-$G4)),1)))</f>
        <v>0</v>
      </c>
      <c r="AJ4" s="32">
        <f>+AI4*$J4</f>
        <v>0</v>
      </c>
      <c r="AK4" s="33" t="e">
        <f>+AI4*#REF!</f>
        <v>#REF!</v>
      </c>
      <c r="AL4" s="34">
        <f t="shared" ref="AL4" si="10">IF($G4&gt;AO$1,0,IF($G4&lt;AL$1,IF($H4&lt;AL$1,0,IF($H4&gt;AO$1,(($H4-AL$1)-($H4-AO$1))/($H4-$G4),($H4-AL$1)/($H4-$G4))),IF($H4&gt;AO$1,((($H4-$G4)-($H4-AO$1))/($H4-$G4)),1)))</f>
        <v>0</v>
      </c>
      <c r="AM4" s="32">
        <f>+AL4*$J4</f>
        <v>0</v>
      </c>
      <c r="AN4" s="33" t="e">
        <f>+AL4*#REF!</f>
        <v>#REF!</v>
      </c>
      <c r="AO4" s="34" t="e">
        <f>IF($G4&gt;#REF!,0,IF($G4&lt;AO$1,IF($H4&lt;AO$1,0,IF($H4&gt;#REF!,(($H4-AO$1)-($H4-#REF!))/($H4-$G4),($H4-AO$1)/($H4-$G4))),IF($H4&gt;#REF!,((($H4-$G4)-($H4-#REF!))/($H4-$G4)),1)))</f>
        <v>#REF!</v>
      </c>
      <c r="AP4" s="32" t="e">
        <f>+AO4*$J4</f>
        <v>#REF!</v>
      </c>
      <c r="AQ4" s="33" t="e">
        <f>+AO4*#REF!</f>
        <v>#REF!</v>
      </c>
      <c r="AR4" s="34">
        <f t="shared" ref="AR4:AR21" si="11">IF($G4&gt;AT$1,0,IF($G4&lt;AR$1,IF($H4&lt;AR$1,0,IF($H4&gt;AT$1,(($H4-AR$1)-($H4-AT$1))/($H4-$G4),($H4-AR$1)/($H4-$G4))),IF($H4&gt;AT$1,((($H4-$G4)-($H4-AT$1))/($H4-$G4)),1)))</f>
        <v>0</v>
      </c>
      <c r="AS4" s="32">
        <f t="shared" ref="AS4" si="12">+AR4*$J4</f>
        <v>0</v>
      </c>
      <c r="AT4" s="34">
        <f t="shared" ref="AT4:AT21" si="13">IF($G4&gt;AV$1,0,IF($G4&lt;AT$1,IF($H4&lt;AT$1,0,IF($H4&gt;AV$1,(($H4-AT$1)-($H4-AV$1))/($H4-$G4),($H4-AT$1)/($H4-$G4))),IF($H4&gt;AV$1,((($H4-$G4)-($H4-AV$1))/($H4-$G4)),1)))</f>
        <v>0</v>
      </c>
      <c r="AU4" s="32">
        <f t="shared" ref="AU4" si="14">+AT4*$J4</f>
        <v>0</v>
      </c>
      <c r="AV4" s="34">
        <f t="shared" ref="AV4:AV21" si="15">IF($G4&gt;AX$1,0,IF($G4&lt;AV$1,IF($H4&lt;AV$1,0,IF($H4&gt;AX$1,(($H4-AV$1)-($H4-AX$1))/($H4-$G4),($H4-AV$1)/($H4-$G4))),IF($H4&gt;AX$1,((($H4-$G4)-($H4-AX$1))/($H4-$G4)),1)))</f>
        <v>0.33695652173913043</v>
      </c>
      <c r="AW4" s="32">
        <f t="shared" ref="AW4" si="16">+AV4*$J4</f>
        <v>1041677.3301663215</v>
      </c>
      <c r="AX4" s="34">
        <f t="shared" ref="AX4:AX21" si="17">IF($G4&gt;AZ$1,0,IF($G4&lt;AX$1,IF($H4&lt;AX$1,0,IF($H4&gt;AZ$1,(($H4-AX$1)-($H4-AZ$1))/($H4-$G4),($H4-AX$1)/($H4-$G4))),IF($H4&gt;AZ$1,((($H4-$G4)-($H4-AZ$1))/($H4-$G4)),1)))</f>
        <v>0.32608695652173914</v>
      </c>
      <c r="AY4" s="32">
        <f t="shared" ref="AY4" si="18">+AX4*$J4</f>
        <v>1008074.8356448272</v>
      </c>
      <c r="AZ4" s="34">
        <f t="shared" ref="AZ4:AZ21" si="19">IF($G4&gt;BB$1,0,IF($G4&lt;AZ$1,IF($H4&lt;AZ$1,0,IF($H4&gt;BB$1,(($H4-AZ$1)-($H4-BB$1))/($H4-$G4),($H4-AZ$1)/($H4-$G4))),IF($H4&gt;BB$1,((($H4-$G4)-($H4-BB$1))/($H4-$G4)),1)))</f>
        <v>0.33695652173913043</v>
      </c>
      <c r="BA4" s="32">
        <f t="shared" ref="BA4" si="20">+AZ4*$J4</f>
        <v>1041677.3301663215</v>
      </c>
      <c r="BB4" s="34">
        <f t="shared" ref="BB4:BB21" si="21">IF($G4&gt;BD$1,0,IF($G4&lt;BB$1,IF($H4&lt;BB$1,0,IF($H4&gt;BD$1,(($H4-BB$1)-($H4-BD$1))/($H4-$G4),($H4-BB$1)/($H4-$G4))),IF($H4&gt;BD$1,((($H4-$G4)-($H4-BD$1))/($H4-$G4)),1)))</f>
        <v>0</v>
      </c>
      <c r="BC4" s="32">
        <f t="shared" ref="BC4" si="22">+BB4*$J4</f>
        <v>0</v>
      </c>
      <c r="BD4" s="34">
        <f t="shared" ref="BD4:BD21" si="23">IF($G4&gt;BF$1,0,IF($G4&lt;BD$1,IF($H4&lt;BD$1,0,IF($H4&gt;BF$1,(($H4-BD$1)-($H4-BF$1))/($H4-$G4),($H4-BD$1)/($H4-$G4))),IF($H4&gt;BF$1,((($H4-$G4)-($H4-BF$1))/($H4-$G4)),1)))</f>
        <v>0</v>
      </c>
      <c r="BE4" s="32">
        <f t="shared" ref="BE4" si="24">+BD4*$J4</f>
        <v>0</v>
      </c>
      <c r="BF4" s="34">
        <f t="shared" ref="BF4:BF21" si="25">IF($G4&gt;BH$1,0,IF($G4&lt;BF$1,IF($H4&lt;BF$1,0,IF($H4&gt;BH$1,(($H4-BF$1)-($H4-BH$1))/($H4-$G4),($H4-BF$1)/($H4-$G4))),IF($H4&gt;BH$1,((($H4-$G4)-($H4-BH$1))/($H4-$G4)),1)))</f>
        <v>0</v>
      </c>
      <c r="BG4" s="32">
        <f t="shared" ref="BG4" si="26">+BF4*$J4</f>
        <v>0</v>
      </c>
      <c r="BH4" s="34">
        <f t="shared" ref="BH4:BH21" si="27">IF($G4&gt;BJ$1,0,IF($G4&lt;BH$1,IF($H4&lt;BH$1,0,IF($H4&gt;BJ$1,(($H4-BH$1)-($H4-BJ$1))/($H4-$G4),($H4-BH$1)/($H4-$G4))),IF($H4&gt;BJ$1,((($H4-$G4)-($H4-BJ$1))/($H4-$G4)),1)))</f>
        <v>0</v>
      </c>
      <c r="BI4" s="32">
        <f t="shared" ref="BI4" si="28">+BH4*$J4</f>
        <v>0</v>
      </c>
      <c r="BJ4" s="34">
        <f t="shared" ref="BJ4:BJ21" si="29">IF($G4&gt;BL$1,0,IF($G4&lt;BJ$1,IF($H4&lt;BJ$1,0,IF($H4&gt;BL$1,(($H4-BJ$1)-($H4-BL$1))/($H4-$G4),($H4-BJ$1)/($H4-$G4))),IF($H4&gt;BL$1,((($H4-$G4)-($H4-BL$1))/($H4-$G4)),1)))</f>
        <v>0</v>
      </c>
      <c r="BK4" s="32">
        <f t="shared" ref="BK4" si="30">+BJ4*$J4</f>
        <v>0</v>
      </c>
      <c r="BL4" s="34">
        <f t="shared" ref="BL4:BL21" si="31">IF($G4&gt;BN$1,0,IF($G4&lt;BL$1,IF($H4&lt;BL$1,0,IF($H4&gt;BN$1,(($H4-BL$1)-($H4-BN$1))/($H4-$G4),($H4-BL$1)/($H4-$G4))),IF($H4&gt;BN$1,((($H4-$G4)-($H4-BN$1))/($H4-$G4)),1)))</f>
        <v>0</v>
      </c>
      <c r="BM4" s="32">
        <f t="shared" ref="BM4" si="32">+BL4*$J4</f>
        <v>0</v>
      </c>
      <c r="BN4" s="34">
        <f t="shared" ref="BN4:BN21" si="33">IF($G4&gt;BP$1,0,IF($G4&lt;BN$1,IF($H4&lt;BN$1,0,IF($H4&gt;BP$1,(($H4-BN$1)-($H4-BP$1))/($H4-$G4),($H4-BN$1)/($H4-$G4))),IF($H4&gt;BP$1,((($H4-$G4)-($H4-BP$1))/($H4-$G4)),1)))</f>
        <v>0</v>
      </c>
      <c r="BO4" s="32">
        <f t="shared" ref="BO4" si="34">+BN4*$J4</f>
        <v>0</v>
      </c>
      <c r="BP4" s="34">
        <f t="shared" ref="BP4:BP21" si="35">IF($G4&gt;BR$1,0,IF($G4&lt;BP$1,IF($H4&lt;BP$1,0,IF($H4&gt;BR$1,(($H4-BP$1)-($H4-BR$1))/($H4-$G4),($H4-BP$1)/($H4-$G4))),IF($H4&gt;BR$1,((($H4-$G4)-($H4-BR$1))/($H4-$G4)),1)))</f>
        <v>0</v>
      </c>
      <c r="BQ4" s="32">
        <f t="shared" ref="BQ4" si="36">+BP4*$J4</f>
        <v>0</v>
      </c>
      <c r="BR4" s="34">
        <f t="shared" ref="BR4:BR21" si="37">IF($G4&gt;BT$1,0,IF($G4&lt;BR$1,IF($H4&lt;BR$1,0,IF($H4&gt;BT$1,(($H4-BR$1)-($H4-BT$1))/($H4-$G4),($H4-BR$1)/($H4-$G4))),IF($H4&gt;BT$1,((($H4-$G4)-($H4-BT$1))/($H4-$G4)),1)))</f>
        <v>0</v>
      </c>
      <c r="BS4" s="32">
        <f t="shared" ref="BS4" si="38">+BR4*$J4</f>
        <v>0</v>
      </c>
      <c r="BT4" s="34">
        <f t="shared" ref="BT4:BT21" si="39">IF($G4&gt;BV$1,0,IF($G4&lt;BT$1,IF($H4&lt;BT$1,0,IF($H4&gt;BV$1,(($H4-BT$1)-($H4-BV$1))/($H4-$G4),($H4-BT$1)/($H4-$G4))),IF($H4&gt;BV$1,((($H4-$G4)-($H4-BV$1))/($H4-$G4)),1)))</f>
        <v>0</v>
      </c>
      <c r="BU4" s="32">
        <f t="shared" ref="BU4" si="40">+BT4*$J4</f>
        <v>0</v>
      </c>
      <c r="BV4" s="34">
        <f t="shared" ref="BV4:BV21" si="41">IF($G4&gt;BX$1,0,IF($G4&lt;BV$1,IF($H4&lt;BV$1,0,IF($H4&gt;BX$1,(($H4-BV$1)-($H4-BX$1))/($H4-$G4),($H4-BV$1)/($H4-$G4))),IF($H4&gt;BX$1,((($H4-$G4)-($H4-BX$1))/($H4-$G4)),1)))</f>
        <v>0</v>
      </c>
      <c r="BW4" s="32">
        <f t="shared" ref="BW4" si="42">+BV4*$J4</f>
        <v>0</v>
      </c>
      <c r="BX4" s="34">
        <f t="shared" ref="BX4:BX21" si="43">IF($G4&gt;BZ$1,0,IF($G4&lt;BX$1,IF($H4&lt;BX$1,0,IF($H4&gt;BZ$1,(($H4-BX$1)-($H4-BZ$1))/($H4-$G4),($H4-BX$1)/($H4-$G4))),IF($H4&gt;BZ$1,((($H4-$G4)-($H4-BZ$1))/($H4-$G4)),1)))</f>
        <v>0</v>
      </c>
      <c r="BY4" s="32">
        <f t="shared" ref="BY4" si="44">+BX4*$J4</f>
        <v>0</v>
      </c>
      <c r="BZ4" s="34">
        <f t="shared" ref="BZ4:BZ21" si="45">IF($G4&gt;CB$1,0,IF($G4&lt;BZ$1,IF($H4&lt;BZ$1,0,IF($H4&gt;CB$1,(($H4-BZ$1)-($H4-CB$1))/($H4-$G4),($H4-BZ$1)/($H4-$G4))),IF($H4&gt;CB$1,((($H4-$G4)-($H4-CB$1))/($H4-$G4)),1)))</f>
        <v>0</v>
      </c>
      <c r="CA4" s="32">
        <f t="shared" ref="CA4" si="46">+BZ4*$J4</f>
        <v>0</v>
      </c>
      <c r="CB4" s="34">
        <f t="shared" ref="CB4:CB21" si="47">IF($G4&gt;CD$1,0,IF($G4&lt;CB$1,IF($H4&lt;CB$1,0,IF($H4&gt;CD$1,(($H4-CB$1)-($H4-CD$1))/($H4-$G4),($H4-CB$1)/($H4-$G4))),IF($H4&gt;CD$1,((($H4-$G4)-($H4-CD$1))/($H4-$G4)),1)))</f>
        <v>0</v>
      </c>
      <c r="CC4" s="32">
        <f t="shared" ref="CC4" si="48">+CB4*$J4</f>
        <v>0</v>
      </c>
      <c r="CD4" s="34">
        <f t="shared" ref="CD4:CD21" si="49">IF($G4&gt;CF$1,0,IF($G4&lt;CD$1,IF($H4&lt;CD$1,0,IF($H4&gt;CF$1,(($H4-CD$1)-($H4-CF$1))/($H4-$G4),($H4-CD$1)/($H4-$G4))),IF($H4&gt;CF$1,((($H4-$G4)-($H4-CF$1))/($H4-$G4)),1)))</f>
        <v>0</v>
      </c>
      <c r="CE4" s="32">
        <f t="shared" ref="CE4" si="50">+CD4*$J4</f>
        <v>0</v>
      </c>
      <c r="CF4" s="34">
        <f t="shared" ref="CF4:CF21" si="51">IF($G4&gt;CH$1,0,IF($G4&lt;CF$1,IF($H4&lt;CF$1,0,IF($H4&gt;CH$1,(($H4-CF$1)-($H4-CH$1))/($H4-$G4),($H4-CF$1)/($H4-$G4))),IF($H4&gt;CH$1,((($H4-$G4)-($H4-CH$1))/($H4-$G4)),1)))</f>
        <v>0</v>
      </c>
      <c r="CG4" s="32">
        <f t="shared" ref="CG4" si="52">+CF4*$J4</f>
        <v>0</v>
      </c>
      <c r="CH4" s="34">
        <f t="shared" ref="CH4:CH21" si="53">IF($G4&gt;CJ$1,0,IF($G4&lt;CH$1,IF($H4&lt;CH$1,0,IF($H4&gt;CJ$1,(($H4-CH$1)-($H4-CJ$1))/($H4-$G4),($H4-CH$1)/($H4-$G4))),IF($H4&gt;CJ$1,((($H4-$G4)-($H4-CJ$1))/($H4-$G4)),1)))</f>
        <v>0</v>
      </c>
      <c r="CI4" s="32">
        <f t="shared" ref="CI4" si="54">+CH4*$J4</f>
        <v>0</v>
      </c>
      <c r="CJ4" s="34">
        <f t="shared" ref="CJ4:CJ21" si="55">IF($G4&gt;CL$1,0,IF($G4&lt;CJ$1,IF($H4&lt;CJ$1,0,IF($H4&gt;CL$1,(($H4-CJ$1)-($H4-CL$1))/($H4-$G4),($H4-CJ$1)/($H4-$G4))),IF($H4&gt;CL$1,((($H4-$G4)-($H4-CL$1))/($H4-$G4)),1)))</f>
        <v>0</v>
      </c>
      <c r="CK4" s="32">
        <f t="shared" ref="CK4" si="56">+CJ4*$J4</f>
        <v>0</v>
      </c>
      <c r="CL4" s="34">
        <f t="shared" ref="CL4:CL21" si="57">IF($G4&gt;CN$1,0,IF($G4&lt;CL$1,IF($H4&lt;CL$1,0,IF($H4&gt;CN$1,(($H4-CL$1)-($H4-CN$1))/($H4-$G4),($H4-CL$1)/($H4-$G4))),IF($H4&gt;CN$1,((($H4-$G4)-($H4-CN$1))/($H4-$G4)),1)))</f>
        <v>0</v>
      </c>
      <c r="CM4" s="32">
        <f t="shared" ref="CM4" si="58">+CL4*$J4</f>
        <v>0</v>
      </c>
      <c r="CN4" s="34">
        <f t="shared" ref="CN4:CN21" si="59">IF($G4&gt;CP$1,0,IF($G4&lt;CN$1,IF($H4&lt;CN$1,0,IF($H4&gt;CP$1,(($H4-CN$1)-($H4-CP$1))/($H4-$G4),($H4-CN$1)/($H4-$G4))),IF($H4&gt;CP$1,((($H4-$G4)-($H4-CP$1))/($H4-$G4)),1)))</f>
        <v>0</v>
      </c>
      <c r="CO4" s="32">
        <f t="shared" ref="CO4" si="60">+CN4*$J4</f>
        <v>0</v>
      </c>
    </row>
    <row r="5" spans="1:93" ht="17.25" thickBot="1">
      <c r="A5" s="25">
        <v>1</v>
      </c>
      <c r="B5" s="66" t="s">
        <v>43</v>
      </c>
      <c r="C5" s="59" t="str">
        <f>+C4</f>
        <v>X</v>
      </c>
      <c r="D5" s="47">
        <v>0.2</v>
      </c>
      <c r="E5" s="44"/>
      <c r="F5" s="28" t="s">
        <v>50</v>
      </c>
      <c r="G5" s="60">
        <f>+G4</f>
        <v>43952</v>
      </c>
      <c r="H5" s="61">
        <f>+H4</f>
        <v>44044</v>
      </c>
      <c r="I5" s="29">
        <f>+I4*D5</f>
        <v>618285.89919549401</v>
      </c>
      <c r="J5" s="30">
        <f t="shared" si="0"/>
        <v>618285.89919549401</v>
      </c>
      <c r="K5" s="31">
        <f t="shared" ref="K5" si="61">IF($G5&gt;N$1,0,IF($G5&lt;K$1,IF($H5&lt;K$1,0,IF($H5&gt;N$1,(($H5-K$1)-($H5-N$1))/($H5-$G5),($H5-K$1)/($H5-$G5))),IF($H5&gt;N$1,((($H5-$G5)-($H5-N$1))/($H5-$G5)),1)))</f>
        <v>0</v>
      </c>
      <c r="L5" s="32">
        <f t="shared" ref="L5" si="62">+K5*$J5</f>
        <v>0</v>
      </c>
      <c r="M5" s="33" t="e">
        <f>+K5*#REF!</f>
        <v>#REF!</v>
      </c>
      <c r="N5" s="34">
        <f t="shared" ref="N5" si="63">IF($G5&gt;Q$1,0,IF($G5&lt;N$1,IF($H5&lt;N$1,0,IF($H5&gt;Q$1,(($H5-N$1)-($H5-Q$1))/($H5-$G5),($H5-N$1)/($H5-$G5))),IF($H5&gt;Q$1,((($H5-$G5)-($H5-Q$1))/($H5-$G5)),1)))</f>
        <v>0</v>
      </c>
      <c r="O5" s="32">
        <f t="shared" ref="O5" si="64">+N5*$J5</f>
        <v>0</v>
      </c>
      <c r="P5" s="33" t="e">
        <f>+N5*#REF!</f>
        <v>#REF!</v>
      </c>
      <c r="Q5" s="34">
        <f t="shared" ref="Q5" si="65">IF($G5&gt;T$1,0,IF($G5&lt;Q$1,IF($H5&lt;Q$1,0,IF($H5&gt;T$1,(($H5-Q$1)-($H5-T$1))/($H5-$G5),($H5-Q$1)/($H5-$G5))),IF($H5&gt;T$1,((($H5-$G5)-($H5-T$1))/($H5-$G5)),1)))</f>
        <v>0</v>
      </c>
      <c r="R5" s="32">
        <f t="shared" ref="R5" si="66">+Q5*$J5</f>
        <v>0</v>
      </c>
      <c r="S5" s="33" t="e">
        <f>+Q5*#REF!</f>
        <v>#REF!</v>
      </c>
      <c r="T5" s="34">
        <f t="shared" ref="T5" si="67">IF($G5&gt;W$1,0,IF($G5&lt;T$1,IF($H5&lt;T$1,0,IF($H5&gt;W$1,(($H5-T$1)-($H5-W$1))/($H5-$G5),($H5-T$1)/($H5-$G5))),IF($H5&gt;W$1,((($H5-$G5)-($H5-W$1))/($H5-$G5)),1)))</f>
        <v>0</v>
      </c>
      <c r="U5" s="32">
        <f t="shared" ref="U5" si="68">+T5*$J5</f>
        <v>0</v>
      </c>
      <c r="V5" s="33" t="e">
        <f>+T5*#REF!</f>
        <v>#REF!</v>
      </c>
      <c r="W5" s="34">
        <f t="shared" ref="W5" si="69">IF($G5&gt;Z$1,0,IF($G5&lt;W$1,IF($H5&lt;W$1,0,IF($H5&gt;Z$1,(($H5-W$1)-($H5-Z$1))/($H5-$G5),($H5-W$1)/($H5-$G5))),IF($H5&gt;Z$1,((($H5-$G5)-($H5-Z$1))/($H5-$G5)),1)))</f>
        <v>0</v>
      </c>
      <c r="X5" s="32">
        <f t="shared" ref="X5" si="70">+W5*$J5</f>
        <v>0</v>
      </c>
      <c r="Y5" s="33" t="e">
        <f>+W5*#REF!</f>
        <v>#REF!</v>
      </c>
      <c r="Z5" s="34">
        <f t="shared" ref="Z5" si="71">IF($G5&gt;AC$1,0,IF($G5&lt;Z$1,IF($H5&lt;Z$1,0,IF($H5&gt;AC$1,(($H5-Z$1)-($H5-AC$1))/($H5-$G5),($H5-Z$1)/($H5-$G5))),IF($H5&gt;AC$1,((($H5-$G5)-($H5-AC$1))/($H5-$G5)),1)))</f>
        <v>0</v>
      </c>
      <c r="AA5" s="32">
        <f t="shared" ref="AA5" si="72">+Z5*$J5</f>
        <v>0</v>
      </c>
      <c r="AB5" s="33" t="e">
        <f>+Z5*#REF!</f>
        <v>#REF!</v>
      </c>
      <c r="AC5" s="34">
        <f t="shared" ref="AC5" si="73">IF($G5&gt;AF$1,0,IF($G5&lt;AC$1,IF($H5&lt;AC$1,0,IF($H5&gt;AF$1,(($H5-AC$1)-($H5-AF$1))/($H5-$G5),($H5-AC$1)/($H5-$G5))),IF($H5&gt;AF$1,((($H5-$G5)-($H5-AF$1))/($H5-$G5)),1)))</f>
        <v>0</v>
      </c>
      <c r="AD5" s="32">
        <f t="shared" ref="AD5" si="74">+AC5*$J5</f>
        <v>0</v>
      </c>
      <c r="AE5" s="33" t="e">
        <f>+AC5*#REF!</f>
        <v>#REF!</v>
      </c>
      <c r="AF5" s="34">
        <f t="shared" ref="AF5" si="75">IF($G5&gt;AI$1,0,IF($G5&lt;AF$1,IF($H5&lt;AF$1,0,IF($H5&gt;AI$1,(($H5-AF$1)-($H5-AI$1))/($H5-$G5),($H5-AF$1)/($H5-$G5))),IF($H5&gt;AI$1,((($H5-$G5)-($H5-AI$1))/($H5-$G5)),1)))</f>
        <v>0</v>
      </c>
      <c r="AG5" s="32">
        <f t="shared" ref="AG5" si="76">+AF5*$J5</f>
        <v>0</v>
      </c>
      <c r="AH5" s="33" t="e">
        <f>+AF5*#REF!</f>
        <v>#REF!</v>
      </c>
      <c r="AI5" s="34">
        <f t="shared" ref="AI5" si="77">IF($G5&gt;AL$1,0,IF($G5&lt;AI$1,IF($H5&lt;AI$1,0,IF($H5&gt;AL$1,(($H5-AI$1)-($H5-AL$1))/($H5-$G5),($H5-AI$1)/($H5-$G5))),IF($H5&gt;AL$1,((($H5-$G5)-($H5-AL$1))/($H5-$G5)),1)))</f>
        <v>0</v>
      </c>
      <c r="AJ5" s="32">
        <f t="shared" ref="AJ5" si="78">+AI5*$J5</f>
        <v>0</v>
      </c>
      <c r="AK5" s="33" t="e">
        <f>+AI5*#REF!</f>
        <v>#REF!</v>
      </c>
      <c r="AL5" s="34">
        <f t="shared" ref="AL5" si="79">IF($G5&gt;AO$1,0,IF($G5&lt;AL$1,IF($H5&lt;AL$1,0,IF($H5&gt;AO$1,(($H5-AL$1)-($H5-AO$1))/($H5-$G5),($H5-AL$1)/($H5-$G5))),IF($H5&gt;AO$1,((($H5-$G5)-($H5-AO$1))/($H5-$G5)),1)))</f>
        <v>0</v>
      </c>
      <c r="AM5" s="32">
        <f t="shared" ref="AM5" si="80">+AL5*$J5</f>
        <v>0</v>
      </c>
      <c r="AN5" s="33" t="e">
        <f>+AL5*#REF!</f>
        <v>#REF!</v>
      </c>
      <c r="AO5" s="34" t="e">
        <f>IF($G5&gt;#REF!,0,IF($G5&lt;AO$1,IF($H5&lt;AO$1,0,IF($H5&gt;#REF!,(($H5-AO$1)-($H5-#REF!))/($H5-$G5),($H5-AO$1)/($H5-$G5))),IF($H5&gt;#REF!,((($H5-$G5)-($H5-#REF!))/($H5-$G5)),1)))</f>
        <v>#REF!</v>
      </c>
      <c r="AP5" s="32" t="e">
        <f t="shared" ref="AP5" si="81">+AO5*$J5</f>
        <v>#REF!</v>
      </c>
      <c r="AQ5" s="33" t="e">
        <f>+AO5*#REF!</f>
        <v>#REF!</v>
      </c>
      <c r="AR5" s="34">
        <f t="shared" si="11"/>
        <v>0</v>
      </c>
      <c r="AS5" s="32">
        <f t="shared" ref="AS5" si="82">+AR5*$J5</f>
        <v>0</v>
      </c>
      <c r="AT5" s="34">
        <f t="shared" si="13"/>
        <v>0</v>
      </c>
      <c r="AU5" s="32">
        <f t="shared" ref="AU5" si="83">+AT5*$J5</f>
        <v>0</v>
      </c>
      <c r="AV5" s="34">
        <f t="shared" si="15"/>
        <v>0.33695652173913043</v>
      </c>
      <c r="AW5" s="32">
        <f t="shared" ref="AW5" si="84">+AV5*$J5</f>
        <v>208335.4660332643</v>
      </c>
      <c r="AX5" s="34">
        <f t="shared" si="17"/>
        <v>0.32608695652173914</v>
      </c>
      <c r="AY5" s="32">
        <f t="shared" ref="AY5" si="85">+AX5*$J5</f>
        <v>201614.96712896545</v>
      </c>
      <c r="AZ5" s="34">
        <f t="shared" si="19"/>
        <v>0.33695652173913043</v>
      </c>
      <c r="BA5" s="32">
        <f t="shared" ref="BA5" si="86">+AZ5*$J5</f>
        <v>208335.4660332643</v>
      </c>
      <c r="BB5" s="34">
        <f t="shared" si="21"/>
        <v>0</v>
      </c>
      <c r="BC5" s="32">
        <f t="shared" ref="BC5" si="87">+BB5*$J5</f>
        <v>0</v>
      </c>
      <c r="BD5" s="34">
        <f t="shared" si="23"/>
        <v>0</v>
      </c>
      <c r="BE5" s="32">
        <f t="shared" ref="BE5" si="88">+BD5*$J5</f>
        <v>0</v>
      </c>
      <c r="BF5" s="34">
        <f t="shared" si="25"/>
        <v>0</v>
      </c>
      <c r="BG5" s="32">
        <f t="shared" ref="BG5" si="89">+BF5*$J5</f>
        <v>0</v>
      </c>
      <c r="BH5" s="34">
        <f t="shared" si="27"/>
        <v>0</v>
      </c>
      <c r="BI5" s="32">
        <f t="shared" ref="BI5" si="90">+BH5*$J5</f>
        <v>0</v>
      </c>
      <c r="BJ5" s="34">
        <f t="shared" si="29"/>
        <v>0</v>
      </c>
      <c r="BK5" s="32">
        <f t="shared" ref="BK5" si="91">+BJ5*$J5</f>
        <v>0</v>
      </c>
      <c r="BL5" s="34">
        <f t="shared" si="31"/>
        <v>0</v>
      </c>
      <c r="BM5" s="32">
        <f t="shared" ref="BM5" si="92">+BL5*$J5</f>
        <v>0</v>
      </c>
      <c r="BN5" s="34">
        <f t="shared" si="33"/>
        <v>0</v>
      </c>
      <c r="BO5" s="32">
        <f t="shared" ref="BO5" si="93">+BN5*$J5</f>
        <v>0</v>
      </c>
      <c r="BP5" s="34">
        <f t="shared" si="35"/>
        <v>0</v>
      </c>
      <c r="BQ5" s="32">
        <f t="shared" ref="BQ5" si="94">+BP5*$J5</f>
        <v>0</v>
      </c>
      <c r="BR5" s="34">
        <f t="shared" si="37"/>
        <v>0</v>
      </c>
      <c r="BS5" s="32">
        <f t="shared" ref="BS5" si="95">+BR5*$J5</f>
        <v>0</v>
      </c>
      <c r="BT5" s="34">
        <f t="shared" si="39"/>
        <v>0</v>
      </c>
      <c r="BU5" s="32">
        <f t="shared" ref="BU5" si="96">+BT5*$J5</f>
        <v>0</v>
      </c>
      <c r="BV5" s="34">
        <f t="shared" si="41"/>
        <v>0</v>
      </c>
      <c r="BW5" s="32">
        <f t="shared" ref="BW5" si="97">+BV5*$J5</f>
        <v>0</v>
      </c>
      <c r="BX5" s="34">
        <f t="shared" si="43"/>
        <v>0</v>
      </c>
      <c r="BY5" s="32">
        <f t="shared" ref="BY5" si="98">+BX5*$J5</f>
        <v>0</v>
      </c>
      <c r="BZ5" s="34">
        <f t="shared" si="45"/>
        <v>0</v>
      </c>
      <c r="CA5" s="32">
        <f t="shared" ref="CA5" si="99">+BZ5*$J5</f>
        <v>0</v>
      </c>
      <c r="CB5" s="34">
        <f t="shared" si="47"/>
        <v>0</v>
      </c>
      <c r="CC5" s="32">
        <f t="shared" ref="CC5" si="100">+CB5*$J5</f>
        <v>0</v>
      </c>
      <c r="CD5" s="34">
        <f t="shared" si="49"/>
        <v>0</v>
      </c>
      <c r="CE5" s="32">
        <f t="shared" ref="CE5" si="101">+CD5*$J5</f>
        <v>0</v>
      </c>
      <c r="CF5" s="34">
        <f t="shared" si="51"/>
        <v>0</v>
      </c>
      <c r="CG5" s="32">
        <f t="shared" ref="CG5" si="102">+CF5*$J5</f>
        <v>0</v>
      </c>
      <c r="CH5" s="34">
        <f t="shared" si="53"/>
        <v>0</v>
      </c>
      <c r="CI5" s="32">
        <f t="shared" ref="CI5" si="103">+CH5*$J5</f>
        <v>0</v>
      </c>
      <c r="CJ5" s="34">
        <f t="shared" si="55"/>
        <v>0</v>
      </c>
      <c r="CK5" s="32">
        <f t="shared" ref="CK5" si="104">+CJ5*$J5</f>
        <v>0</v>
      </c>
      <c r="CL5" s="34">
        <f t="shared" si="57"/>
        <v>0</v>
      </c>
      <c r="CM5" s="32">
        <f t="shared" ref="CM5" si="105">+CL5*$J5</f>
        <v>0</v>
      </c>
      <c r="CN5" s="34">
        <f t="shared" si="59"/>
        <v>0</v>
      </c>
      <c r="CO5" s="32">
        <f t="shared" ref="CO5" si="106">+CN5*$J5</f>
        <v>0</v>
      </c>
    </row>
    <row r="6" spans="1:93" ht="17.25" thickBot="1">
      <c r="A6" s="25">
        <v>1</v>
      </c>
      <c r="B6" s="65" t="s">
        <v>45</v>
      </c>
      <c r="C6" s="49" t="s">
        <v>63</v>
      </c>
      <c r="D6" s="51">
        <v>0</v>
      </c>
      <c r="E6" s="39"/>
      <c r="F6" s="100" t="s">
        <v>47</v>
      </c>
      <c r="G6" s="56">
        <v>43952</v>
      </c>
      <c r="H6" s="55">
        <v>44020</v>
      </c>
      <c r="I6" s="29">
        <f>1230886.10714869-575027.53</f>
        <v>655858.57714868989</v>
      </c>
      <c r="J6" s="30">
        <f t="shared" si="0"/>
        <v>655858.57714868989</v>
      </c>
      <c r="K6" s="31">
        <f t="shared" ref="K6" si="107">IF($G6&gt;N$1,0,IF($G6&lt;K$1,IF($H6&lt;K$1,0,IF($H6&gt;N$1,(($H6-K$1)-($H6-N$1))/($H6-$G6),($H6-K$1)/($H6-$G6))),IF($H6&gt;N$1,((($H6-$G6)-($H6-N$1))/($H6-$G6)),1)))</f>
        <v>0</v>
      </c>
      <c r="L6" s="32">
        <f t="shared" ref="L6" si="108">+K6*$J6</f>
        <v>0</v>
      </c>
      <c r="M6" s="33" t="e">
        <f>+K6*#REF!</f>
        <v>#REF!</v>
      </c>
      <c r="N6" s="34">
        <f t="shared" ref="N6" si="109">IF($G6&gt;Q$1,0,IF($G6&lt;N$1,IF($H6&lt;N$1,0,IF($H6&gt;Q$1,(($H6-N$1)-($H6-Q$1))/($H6-$G6),($H6-N$1)/($H6-$G6))),IF($H6&gt;Q$1,((($H6-$G6)-($H6-Q$1))/($H6-$G6)),1)))</f>
        <v>0</v>
      </c>
      <c r="O6" s="32">
        <f t="shared" ref="O6" si="110">+N6*$J6</f>
        <v>0</v>
      </c>
      <c r="P6" s="33" t="e">
        <f>+N6*#REF!</f>
        <v>#REF!</v>
      </c>
      <c r="Q6" s="34">
        <f t="shared" ref="Q6" si="111">IF($G6&gt;T$1,0,IF($G6&lt;Q$1,IF($H6&lt;Q$1,0,IF($H6&gt;T$1,(($H6-Q$1)-($H6-T$1))/($H6-$G6),($H6-Q$1)/($H6-$G6))),IF($H6&gt;T$1,((($H6-$G6)-($H6-T$1))/($H6-$G6)),1)))</f>
        <v>0</v>
      </c>
      <c r="R6" s="32">
        <f t="shared" ref="R6" si="112">+Q6*$J6</f>
        <v>0</v>
      </c>
      <c r="S6" s="33" t="e">
        <f>+Q6*#REF!</f>
        <v>#REF!</v>
      </c>
      <c r="T6" s="34">
        <f t="shared" ref="T6" si="113">IF($G6&gt;W$1,0,IF($G6&lt;T$1,IF($H6&lt;T$1,0,IF($H6&gt;W$1,(($H6-T$1)-($H6-W$1))/($H6-$G6),($H6-T$1)/($H6-$G6))),IF($H6&gt;W$1,((($H6-$G6)-($H6-W$1))/($H6-$G6)),1)))</f>
        <v>0</v>
      </c>
      <c r="U6" s="32">
        <f t="shared" ref="U6" si="114">+T6*$J6</f>
        <v>0</v>
      </c>
      <c r="V6" s="33" t="e">
        <f>+T6*#REF!</f>
        <v>#REF!</v>
      </c>
      <c r="W6" s="34">
        <f t="shared" ref="W6" si="115">IF($G6&gt;Z$1,0,IF($G6&lt;W$1,IF($H6&lt;W$1,0,IF($H6&gt;Z$1,(($H6-W$1)-($H6-Z$1))/($H6-$G6),($H6-W$1)/($H6-$G6))),IF($H6&gt;Z$1,((($H6-$G6)-($H6-Z$1))/($H6-$G6)),1)))</f>
        <v>0</v>
      </c>
      <c r="X6" s="32">
        <f t="shared" ref="X6" si="116">+W6*$J6</f>
        <v>0</v>
      </c>
      <c r="Y6" s="33" t="e">
        <f>+W6*#REF!</f>
        <v>#REF!</v>
      </c>
      <c r="Z6" s="34">
        <f t="shared" ref="Z6" si="117">IF($G6&gt;AC$1,0,IF($G6&lt;Z$1,IF($H6&lt;Z$1,0,IF($H6&gt;AC$1,(($H6-Z$1)-($H6-AC$1))/($H6-$G6),($H6-Z$1)/($H6-$G6))),IF($H6&gt;AC$1,((($H6-$G6)-($H6-AC$1))/($H6-$G6)),1)))</f>
        <v>0</v>
      </c>
      <c r="AA6" s="32">
        <f t="shared" ref="AA6" si="118">+Z6*$J6</f>
        <v>0</v>
      </c>
      <c r="AB6" s="33" t="e">
        <f>+Z6*#REF!</f>
        <v>#REF!</v>
      </c>
      <c r="AC6" s="34">
        <f t="shared" ref="AC6" si="119">IF($G6&gt;AF$1,0,IF($G6&lt;AC$1,IF($H6&lt;AC$1,0,IF($H6&gt;AF$1,(($H6-AC$1)-($H6-AF$1))/($H6-$G6),($H6-AC$1)/($H6-$G6))),IF($H6&gt;AF$1,((($H6-$G6)-($H6-AF$1))/($H6-$G6)),1)))</f>
        <v>0</v>
      </c>
      <c r="AD6" s="32">
        <f t="shared" ref="AD6" si="120">+AC6*$J6</f>
        <v>0</v>
      </c>
      <c r="AE6" s="33" t="e">
        <f>+AC6*#REF!</f>
        <v>#REF!</v>
      </c>
      <c r="AF6" s="34">
        <f t="shared" ref="AF6" si="121">IF($G6&gt;AI$1,0,IF($G6&lt;AF$1,IF($H6&lt;AF$1,0,IF($H6&gt;AI$1,(($H6-AF$1)-($H6-AI$1))/($H6-$G6),($H6-AF$1)/($H6-$G6))),IF($H6&gt;AI$1,((($H6-$G6)-($H6-AI$1))/($H6-$G6)),1)))</f>
        <v>0</v>
      </c>
      <c r="AG6" s="32">
        <f t="shared" ref="AG6" si="122">+AF6*$J6</f>
        <v>0</v>
      </c>
      <c r="AH6" s="33" t="e">
        <f>+AF6*#REF!</f>
        <v>#REF!</v>
      </c>
      <c r="AI6" s="34">
        <f t="shared" ref="AI6" si="123">IF($G6&gt;AL$1,0,IF($G6&lt;AI$1,IF($H6&lt;AI$1,0,IF($H6&gt;AL$1,(($H6-AI$1)-($H6-AL$1))/($H6-$G6),($H6-AI$1)/($H6-$G6))),IF($H6&gt;AL$1,((($H6-$G6)-($H6-AL$1))/($H6-$G6)),1)))</f>
        <v>0</v>
      </c>
      <c r="AJ6" s="32">
        <f t="shared" ref="AJ6" si="124">+AI6*$J6</f>
        <v>0</v>
      </c>
      <c r="AK6" s="33" t="e">
        <f>+AI6*#REF!</f>
        <v>#REF!</v>
      </c>
      <c r="AL6" s="34">
        <f t="shared" ref="AL6" si="125">IF($G6&gt;AO$1,0,IF($G6&lt;AL$1,IF($H6&lt;AL$1,0,IF($H6&gt;AO$1,(($H6-AL$1)-($H6-AO$1))/($H6-$G6),($H6-AL$1)/($H6-$G6))),IF($H6&gt;AO$1,((($H6-$G6)-($H6-AO$1))/($H6-$G6)),1)))</f>
        <v>0</v>
      </c>
      <c r="AM6" s="32">
        <f t="shared" ref="AM6" si="126">+AL6*$J6</f>
        <v>0</v>
      </c>
      <c r="AN6" s="33" t="e">
        <f>+AL6*#REF!</f>
        <v>#REF!</v>
      </c>
      <c r="AO6" s="34" t="e">
        <f>IF($G6&gt;#REF!,0,IF($G6&lt;AO$1,IF($H6&lt;AO$1,0,IF($H6&gt;#REF!,(($H6-AO$1)-($H6-#REF!))/($H6-$G6),($H6-AO$1)/($H6-$G6))),IF($H6&gt;#REF!,((($H6-$G6)-($H6-#REF!))/($H6-$G6)),1)))</f>
        <v>#REF!</v>
      </c>
      <c r="AP6" s="32" t="e">
        <f t="shared" ref="AP6" si="127">+AO6*$J6</f>
        <v>#REF!</v>
      </c>
      <c r="AQ6" s="33" t="e">
        <f>+AO6*#REF!</f>
        <v>#REF!</v>
      </c>
      <c r="AR6" s="34">
        <f t="shared" si="11"/>
        <v>0</v>
      </c>
      <c r="AS6" s="32">
        <f t="shared" ref="AS6" si="128">+AR6*$J6</f>
        <v>0</v>
      </c>
      <c r="AT6" s="34">
        <f t="shared" si="13"/>
        <v>0</v>
      </c>
      <c r="AU6" s="32">
        <f t="shared" ref="AU6" si="129">+AT6*$J6</f>
        <v>0</v>
      </c>
      <c r="AV6" s="34">
        <f t="shared" si="15"/>
        <v>0.45588235294117646</v>
      </c>
      <c r="AW6" s="32">
        <f t="shared" ref="AW6" si="130">+AV6*$J6</f>
        <v>298994.35134719685</v>
      </c>
      <c r="AX6" s="34">
        <f t="shared" si="17"/>
        <v>0.44117647058823528</v>
      </c>
      <c r="AY6" s="32">
        <f t="shared" ref="AY6" si="131">+AX6*$J6</f>
        <v>289349.37227148085</v>
      </c>
      <c r="AZ6" s="34">
        <f t="shared" si="19"/>
        <v>0.10294117647058823</v>
      </c>
      <c r="BA6" s="32">
        <f t="shared" ref="BA6" si="132">+AZ6*$J6</f>
        <v>67514.853530012188</v>
      </c>
      <c r="BB6" s="34">
        <f t="shared" si="21"/>
        <v>0</v>
      </c>
      <c r="BC6" s="32">
        <f t="shared" ref="BC6" si="133">+BB6*$J6</f>
        <v>0</v>
      </c>
      <c r="BD6" s="34">
        <f t="shared" si="23"/>
        <v>0</v>
      </c>
      <c r="BE6" s="32">
        <f t="shared" ref="BE6" si="134">+BD6*$J6</f>
        <v>0</v>
      </c>
      <c r="BF6" s="34">
        <f t="shared" si="25"/>
        <v>0</v>
      </c>
      <c r="BG6" s="32">
        <f t="shared" ref="BG6" si="135">+BF6*$J6</f>
        <v>0</v>
      </c>
      <c r="BH6" s="34">
        <f t="shared" si="27"/>
        <v>0</v>
      </c>
      <c r="BI6" s="32">
        <f t="shared" ref="BI6" si="136">+BH6*$J6</f>
        <v>0</v>
      </c>
      <c r="BJ6" s="34">
        <f t="shared" si="29"/>
        <v>0</v>
      </c>
      <c r="BK6" s="32">
        <f t="shared" ref="BK6" si="137">+BJ6*$J6</f>
        <v>0</v>
      </c>
      <c r="BL6" s="34">
        <f t="shared" si="31"/>
        <v>0</v>
      </c>
      <c r="BM6" s="32">
        <f t="shared" ref="BM6" si="138">+BL6*$J6</f>
        <v>0</v>
      </c>
      <c r="BN6" s="34">
        <f t="shared" si="33"/>
        <v>0</v>
      </c>
      <c r="BO6" s="32">
        <f t="shared" ref="BO6" si="139">+BN6*$J6</f>
        <v>0</v>
      </c>
      <c r="BP6" s="34">
        <f t="shared" si="35"/>
        <v>0</v>
      </c>
      <c r="BQ6" s="32">
        <f t="shared" ref="BQ6" si="140">+BP6*$J6</f>
        <v>0</v>
      </c>
      <c r="BR6" s="34">
        <f t="shared" si="37"/>
        <v>0</v>
      </c>
      <c r="BS6" s="32">
        <f t="shared" ref="BS6" si="141">+BR6*$J6</f>
        <v>0</v>
      </c>
      <c r="BT6" s="34">
        <f t="shared" si="39"/>
        <v>0</v>
      </c>
      <c r="BU6" s="32">
        <f t="shared" ref="BU6" si="142">+BT6*$J6</f>
        <v>0</v>
      </c>
      <c r="BV6" s="34">
        <f t="shared" si="41"/>
        <v>0</v>
      </c>
      <c r="BW6" s="32">
        <f t="shared" ref="BW6" si="143">+BV6*$J6</f>
        <v>0</v>
      </c>
      <c r="BX6" s="34">
        <f t="shared" si="43"/>
        <v>0</v>
      </c>
      <c r="BY6" s="32">
        <f t="shared" ref="BY6" si="144">+BX6*$J6</f>
        <v>0</v>
      </c>
      <c r="BZ6" s="34">
        <f t="shared" si="45"/>
        <v>0</v>
      </c>
      <c r="CA6" s="32">
        <f t="shared" ref="CA6" si="145">+BZ6*$J6</f>
        <v>0</v>
      </c>
      <c r="CB6" s="34">
        <f t="shared" si="47"/>
        <v>0</v>
      </c>
      <c r="CC6" s="32">
        <f t="shared" ref="CC6" si="146">+CB6*$J6</f>
        <v>0</v>
      </c>
      <c r="CD6" s="34">
        <f t="shared" si="49"/>
        <v>0</v>
      </c>
      <c r="CE6" s="32">
        <f t="shared" ref="CE6" si="147">+CD6*$J6</f>
        <v>0</v>
      </c>
      <c r="CF6" s="34">
        <f t="shared" si="51"/>
        <v>0</v>
      </c>
      <c r="CG6" s="32">
        <f t="shared" ref="CG6" si="148">+CF6*$J6</f>
        <v>0</v>
      </c>
      <c r="CH6" s="34">
        <f t="shared" si="53"/>
        <v>0</v>
      </c>
      <c r="CI6" s="32">
        <f t="shared" ref="CI6" si="149">+CH6*$J6</f>
        <v>0</v>
      </c>
      <c r="CJ6" s="34">
        <f t="shared" si="55"/>
        <v>0</v>
      </c>
      <c r="CK6" s="32">
        <f t="shared" ref="CK6" si="150">+CJ6*$J6</f>
        <v>0</v>
      </c>
      <c r="CL6" s="34">
        <f t="shared" si="57"/>
        <v>0</v>
      </c>
      <c r="CM6" s="32">
        <f t="shared" ref="CM6" si="151">+CL6*$J6</f>
        <v>0</v>
      </c>
      <c r="CN6" s="34">
        <f t="shared" si="59"/>
        <v>0</v>
      </c>
      <c r="CO6" s="32">
        <f t="shared" ref="CO6" si="152">+CN6*$J6</f>
        <v>0</v>
      </c>
    </row>
    <row r="7" spans="1:93" ht="17.25" thickBot="1">
      <c r="A7" s="25">
        <v>1</v>
      </c>
      <c r="B7" s="66" t="s">
        <v>45</v>
      </c>
      <c r="C7" s="59" t="s">
        <v>63</v>
      </c>
      <c r="D7" s="47">
        <v>0.1</v>
      </c>
      <c r="E7" s="44"/>
      <c r="F7" s="28" t="s">
        <v>50</v>
      </c>
      <c r="G7" s="60">
        <f>+G6</f>
        <v>43952</v>
      </c>
      <c r="H7" s="61">
        <f>+H6</f>
        <v>44020</v>
      </c>
      <c r="I7" s="29">
        <f>+I6*D7</f>
        <v>65585.857714868995</v>
      </c>
      <c r="J7" s="30">
        <f t="shared" si="0"/>
        <v>65585.857714868995</v>
      </c>
      <c r="K7" s="31">
        <f t="shared" ref="K7:K10" si="153">IF($G7&gt;N$1,0,IF($G7&lt;K$1,IF($H7&lt;K$1,0,IF($H7&gt;N$1,(($H7-K$1)-($H7-N$1))/($H7-$G7),($H7-K$1)/($H7-$G7))),IF($H7&gt;N$1,((($H7-$G7)-($H7-N$1))/($H7-$G7)),1)))</f>
        <v>0</v>
      </c>
      <c r="L7" s="32">
        <f t="shared" ref="L7:L10" si="154">+K7*$J7</f>
        <v>0</v>
      </c>
      <c r="M7" s="33" t="e">
        <f>+K7*#REF!</f>
        <v>#REF!</v>
      </c>
      <c r="N7" s="34">
        <f t="shared" ref="N7:N10" si="155">IF($G7&gt;Q$1,0,IF($G7&lt;N$1,IF($H7&lt;N$1,0,IF($H7&gt;Q$1,(($H7-N$1)-($H7-Q$1))/($H7-$G7),($H7-N$1)/($H7-$G7))),IF($H7&gt;Q$1,((($H7-$G7)-($H7-Q$1))/($H7-$G7)),1)))</f>
        <v>0</v>
      </c>
      <c r="O7" s="32">
        <f t="shared" ref="O7:O10" si="156">+N7*$J7</f>
        <v>0</v>
      </c>
      <c r="P7" s="33" t="e">
        <f>+N7*#REF!</f>
        <v>#REF!</v>
      </c>
      <c r="Q7" s="34">
        <f t="shared" ref="Q7:Q10" si="157">IF($G7&gt;T$1,0,IF($G7&lt;Q$1,IF($H7&lt;Q$1,0,IF($H7&gt;T$1,(($H7-Q$1)-($H7-T$1))/($H7-$G7),($H7-Q$1)/($H7-$G7))),IF($H7&gt;T$1,((($H7-$G7)-($H7-T$1))/($H7-$G7)),1)))</f>
        <v>0</v>
      </c>
      <c r="R7" s="32">
        <f t="shared" ref="R7:R10" si="158">+Q7*$J7</f>
        <v>0</v>
      </c>
      <c r="S7" s="33" t="e">
        <f>+Q7*#REF!</f>
        <v>#REF!</v>
      </c>
      <c r="T7" s="34">
        <f t="shared" ref="T7:T10" si="159">IF($G7&gt;W$1,0,IF($G7&lt;T$1,IF($H7&lt;T$1,0,IF($H7&gt;W$1,(($H7-T$1)-($H7-W$1))/($H7-$G7),($H7-T$1)/($H7-$G7))),IF($H7&gt;W$1,((($H7-$G7)-($H7-W$1))/($H7-$G7)),1)))</f>
        <v>0</v>
      </c>
      <c r="U7" s="32">
        <f t="shared" ref="U7:U10" si="160">+T7*$J7</f>
        <v>0</v>
      </c>
      <c r="V7" s="33" t="e">
        <f>+T7*#REF!</f>
        <v>#REF!</v>
      </c>
      <c r="W7" s="34">
        <f t="shared" ref="W7:W10" si="161">IF($G7&gt;Z$1,0,IF($G7&lt;W$1,IF($H7&lt;W$1,0,IF($H7&gt;Z$1,(($H7-W$1)-($H7-Z$1))/($H7-$G7),($H7-W$1)/($H7-$G7))),IF($H7&gt;Z$1,((($H7-$G7)-($H7-Z$1))/($H7-$G7)),1)))</f>
        <v>0</v>
      </c>
      <c r="X7" s="32">
        <f t="shared" ref="X7:X10" si="162">+W7*$J7</f>
        <v>0</v>
      </c>
      <c r="Y7" s="33" t="e">
        <f>+W7*#REF!</f>
        <v>#REF!</v>
      </c>
      <c r="Z7" s="34">
        <f t="shared" ref="Z7:Z10" si="163">IF($G7&gt;AC$1,0,IF($G7&lt;Z$1,IF($H7&lt;Z$1,0,IF($H7&gt;AC$1,(($H7-Z$1)-($H7-AC$1))/($H7-$G7),($H7-Z$1)/($H7-$G7))),IF($H7&gt;AC$1,((($H7-$G7)-($H7-AC$1))/($H7-$G7)),1)))</f>
        <v>0</v>
      </c>
      <c r="AA7" s="32">
        <f t="shared" ref="AA7:AA10" si="164">+Z7*$J7</f>
        <v>0</v>
      </c>
      <c r="AB7" s="33" t="e">
        <f>+Z7*#REF!</f>
        <v>#REF!</v>
      </c>
      <c r="AC7" s="34">
        <f t="shared" ref="AC7:AC10" si="165">IF($G7&gt;AF$1,0,IF($G7&lt;AC$1,IF($H7&lt;AC$1,0,IF($H7&gt;AF$1,(($H7-AC$1)-($H7-AF$1))/($H7-$G7),($H7-AC$1)/($H7-$G7))),IF($H7&gt;AF$1,((($H7-$G7)-($H7-AF$1))/($H7-$G7)),1)))</f>
        <v>0</v>
      </c>
      <c r="AD7" s="32">
        <f t="shared" ref="AD7:AD10" si="166">+AC7*$J7</f>
        <v>0</v>
      </c>
      <c r="AE7" s="33" t="e">
        <f>+AC7*#REF!</f>
        <v>#REF!</v>
      </c>
      <c r="AF7" s="34">
        <f t="shared" ref="AF7:AF10" si="167">IF($G7&gt;AI$1,0,IF($G7&lt;AF$1,IF($H7&lt;AF$1,0,IF($H7&gt;AI$1,(($H7-AF$1)-($H7-AI$1))/($H7-$G7),($H7-AF$1)/($H7-$G7))),IF($H7&gt;AI$1,((($H7-$G7)-($H7-AI$1))/($H7-$G7)),1)))</f>
        <v>0</v>
      </c>
      <c r="AG7" s="32">
        <f t="shared" ref="AG7:AG10" si="168">+AF7*$J7</f>
        <v>0</v>
      </c>
      <c r="AH7" s="33" t="e">
        <f>+AF7*#REF!</f>
        <v>#REF!</v>
      </c>
      <c r="AI7" s="34">
        <f t="shared" ref="AI7:AI10" si="169">IF($G7&gt;AL$1,0,IF($G7&lt;AI$1,IF($H7&lt;AI$1,0,IF($H7&gt;AL$1,(($H7-AI$1)-($H7-AL$1))/($H7-$G7),($H7-AI$1)/($H7-$G7))),IF($H7&gt;AL$1,((($H7-$G7)-($H7-AL$1))/($H7-$G7)),1)))</f>
        <v>0</v>
      </c>
      <c r="AJ7" s="32">
        <f t="shared" ref="AJ7:AJ10" si="170">+AI7*$J7</f>
        <v>0</v>
      </c>
      <c r="AK7" s="33" t="e">
        <f>+AI7*#REF!</f>
        <v>#REF!</v>
      </c>
      <c r="AL7" s="34">
        <f t="shared" ref="AL7:AL10" si="171">IF($G7&gt;AO$1,0,IF($G7&lt;AL$1,IF($H7&lt;AL$1,0,IF($H7&gt;AO$1,(($H7-AL$1)-($H7-AO$1))/($H7-$G7),($H7-AL$1)/($H7-$G7))),IF($H7&gt;AO$1,((($H7-$G7)-($H7-AO$1))/($H7-$G7)),1)))</f>
        <v>0</v>
      </c>
      <c r="AM7" s="32">
        <f t="shared" ref="AM7:AM10" si="172">+AL7*$J7</f>
        <v>0</v>
      </c>
      <c r="AN7" s="33" t="e">
        <f>+AL7*#REF!</f>
        <v>#REF!</v>
      </c>
      <c r="AO7" s="34" t="e">
        <f>IF($G7&gt;#REF!,0,IF($G7&lt;AO$1,IF($H7&lt;AO$1,0,IF($H7&gt;#REF!,(($H7-AO$1)-($H7-#REF!))/($H7-$G7),($H7-AO$1)/($H7-$G7))),IF($H7&gt;#REF!,((($H7-$G7)-($H7-#REF!))/($H7-$G7)),1)))</f>
        <v>#REF!</v>
      </c>
      <c r="AP7" s="32" t="e">
        <f t="shared" ref="AP7:AP10" si="173">+AO7*$J7</f>
        <v>#REF!</v>
      </c>
      <c r="AQ7" s="33" t="e">
        <f>+AO7*#REF!</f>
        <v>#REF!</v>
      </c>
      <c r="AR7" s="34">
        <f t="shared" si="11"/>
        <v>0</v>
      </c>
      <c r="AS7" s="32">
        <f t="shared" ref="AS7:AS10" si="174">+AR7*$J7</f>
        <v>0</v>
      </c>
      <c r="AT7" s="34">
        <f t="shared" si="13"/>
        <v>0</v>
      </c>
      <c r="AU7" s="32">
        <f t="shared" ref="AU7:AU10" si="175">+AT7*$J7</f>
        <v>0</v>
      </c>
      <c r="AV7" s="34">
        <f t="shared" si="15"/>
        <v>0.45588235294117646</v>
      </c>
      <c r="AW7" s="32">
        <f t="shared" ref="AW7:AW10" si="176">+AV7*$J7</f>
        <v>29899.43513471969</v>
      </c>
      <c r="AX7" s="34">
        <f t="shared" si="17"/>
        <v>0.44117647058823528</v>
      </c>
      <c r="AY7" s="32">
        <f t="shared" ref="AY7:AY10" si="177">+AX7*$J7</f>
        <v>28934.937227148086</v>
      </c>
      <c r="AZ7" s="34">
        <f t="shared" si="19"/>
        <v>0.10294117647058823</v>
      </c>
      <c r="BA7" s="32">
        <f t="shared" ref="BA7:BA10" si="178">+AZ7*$J7</f>
        <v>6751.4853530012197</v>
      </c>
      <c r="BB7" s="34">
        <f t="shared" si="21"/>
        <v>0</v>
      </c>
      <c r="BC7" s="32">
        <f t="shared" ref="BC7:BC10" si="179">+BB7*$J7</f>
        <v>0</v>
      </c>
      <c r="BD7" s="34">
        <f t="shared" si="23"/>
        <v>0</v>
      </c>
      <c r="BE7" s="32">
        <f t="shared" ref="BE7:BE10" si="180">+BD7*$J7</f>
        <v>0</v>
      </c>
      <c r="BF7" s="34">
        <f t="shared" si="25"/>
        <v>0</v>
      </c>
      <c r="BG7" s="32">
        <f t="shared" ref="BG7:BG10" si="181">+BF7*$J7</f>
        <v>0</v>
      </c>
      <c r="BH7" s="34">
        <f t="shared" si="27"/>
        <v>0</v>
      </c>
      <c r="BI7" s="32">
        <f t="shared" ref="BI7:BI10" si="182">+BH7*$J7</f>
        <v>0</v>
      </c>
      <c r="BJ7" s="34">
        <f t="shared" si="29"/>
        <v>0</v>
      </c>
      <c r="BK7" s="32">
        <f t="shared" ref="BK7:BK10" si="183">+BJ7*$J7</f>
        <v>0</v>
      </c>
      <c r="BL7" s="34">
        <f t="shared" si="31"/>
        <v>0</v>
      </c>
      <c r="BM7" s="32">
        <f t="shared" ref="BM7:BM10" si="184">+BL7*$J7</f>
        <v>0</v>
      </c>
      <c r="BN7" s="34">
        <f t="shared" si="33"/>
        <v>0</v>
      </c>
      <c r="BO7" s="32">
        <f t="shared" ref="BO7:BO10" si="185">+BN7*$J7</f>
        <v>0</v>
      </c>
      <c r="BP7" s="34">
        <f t="shared" si="35"/>
        <v>0</v>
      </c>
      <c r="BQ7" s="32">
        <f t="shared" ref="BQ7:BQ10" si="186">+BP7*$J7</f>
        <v>0</v>
      </c>
      <c r="BR7" s="34">
        <f t="shared" si="37"/>
        <v>0</v>
      </c>
      <c r="BS7" s="32">
        <f t="shared" ref="BS7:BS10" si="187">+BR7*$J7</f>
        <v>0</v>
      </c>
      <c r="BT7" s="34">
        <f t="shared" si="39"/>
        <v>0</v>
      </c>
      <c r="BU7" s="32">
        <f t="shared" ref="BU7:BU10" si="188">+BT7*$J7</f>
        <v>0</v>
      </c>
      <c r="BV7" s="34">
        <f t="shared" si="41"/>
        <v>0</v>
      </c>
      <c r="BW7" s="32">
        <f t="shared" ref="BW7:BW10" si="189">+BV7*$J7</f>
        <v>0</v>
      </c>
      <c r="BX7" s="34">
        <f t="shared" si="43"/>
        <v>0</v>
      </c>
      <c r="BY7" s="32">
        <f t="shared" ref="BY7:BY10" si="190">+BX7*$J7</f>
        <v>0</v>
      </c>
      <c r="BZ7" s="34">
        <f t="shared" si="45"/>
        <v>0</v>
      </c>
      <c r="CA7" s="32">
        <f t="shared" ref="CA7:CA10" si="191">+BZ7*$J7</f>
        <v>0</v>
      </c>
      <c r="CB7" s="34">
        <f t="shared" si="47"/>
        <v>0</v>
      </c>
      <c r="CC7" s="32">
        <f t="shared" ref="CC7:CC10" si="192">+CB7*$J7</f>
        <v>0</v>
      </c>
      <c r="CD7" s="34">
        <f t="shared" si="49"/>
        <v>0</v>
      </c>
      <c r="CE7" s="32">
        <f t="shared" ref="CE7:CE10" si="193">+CD7*$J7</f>
        <v>0</v>
      </c>
      <c r="CF7" s="34">
        <f t="shared" si="51"/>
        <v>0</v>
      </c>
      <c r="CG7" s="32">
        <f t="shared" ref="CG7:CG10" si="194">+CF7*$J7</f>
        <v>0</v>
      </c>
      <c r="CH7" s="34">
        <f t="shared" si="53"/>
        <v>0</v>
      </c>
      <c r="CI7" s="32">
        <f t="shared" ref="CI7:CI10" si="195">+CH7*$J7</f>
        <v>0</v>
      </c>
      <c r="CJ7" s="34">
        <f t="shared" si="55"/>
        <v>0</v>
      </c>
      <c r="CK7" s="32">
        <f t="shared" ref="CK7:CK10" si="196">+CJ7*$J7</f>
        <v>0</v>
      </c>
      <c r="CL7" s="34">
        <f t="shared" si="57"/>
        <v>0</v>
      </c>
      <c r="CM7" s="32">
        <f t="shared" ref="CM7:CM10" si="197">+CL7*$J7</f>
        <v>0</v>
      </c>
      <c r="CN7" s="34">
        <f t="shared" si="59"/>
        <v>0</v>
      </c>
      <c r="CO7" s="32">
        <f t="shared" ref="CO7:CO10" si="198">+CN7*$J7</f>
        <v>0</v>
      </c>
    </row>
    <row r="8" spans="1:93" ht="17.25" thickBot="1">
      <c r="A8" s="25">
        <v>1</v>
      </c>
      <c r="B8" s="65" t="s">
        <v>45</v>
      </c>
      <c r="C8" s="49" t="s">
        <v>63</v>
      </c>
      <c r="D8" s="51">
        <v>0</v>
      </c>
      <c r="E8" s="39"/>
      <c r="F8" s="100" t="s">
        <v>51</v>
      </c>
      <c r="G8" s="56">
        <v>43952</v>
      </c>
      <c r="H8" s="55">
        <v>44044</v>
      </c>
      <c r="I8" s="29">
        <f>4643000-816811.89</f>
        <v>3826188.11</v>
      </c>
      <c r="J8" s="30">
        <f t="shared" si="0"/>
        <v>3826188.11</v>
      </c>
      <c r="K8" s="31">
        <f t="shared" ref="K8:K9" si="199">IF($G8&gt;N$1,0,IF($G8&lt;K$1,IF($H8&lt;K$1,0,IF($H8&gt;N$1,(($H8-K$1)-($H8-N$1))/($H8-$G8),($H8-K$1)/($H8-$G8))),IF($H8&gt;N$1,((($H8-$G8)-($H8-N$1))/($H8-$G8)),1)))</f>
        <v>0</v>
      </c>
      <c r="L8" s="32">
        <f t="shared" ref="L8:L9" si="200">+K8*$J8</f>
        <v>0</v>
      </c>
      <c r="M8" s="33" t="e">
        <f>+K8*#REF!</f>
        <v>#REF!</v>
      </c>
      <c r="N8" s="34">
        <f t="shared" ref="N8:N9" si="201">IF($G8&gt;Q$1,0,IF($G8&lt;N$1,IF($H8&lt;N$1,0,IF($H8&gt;Q$1,(($H8-N$1)-($H8-Q$1))/($H8-$G8),($H8-N$1)/($H8-$G8))),IF($H8&gt;Q$1,((($H8-$G8)-($H8-Q$1))/($H8-$G8)),1)))</f>
        <v>0</v>
      </c>
      <c r="O8" s="32">
        <f t="shared" ref="O8:O9" si="202">+N8*$J8</f>
        <v>0</v>
      </c>
      <c r="P8" s="33" t="e">
        <f>+N8*#REF!</f>
        <v>#REF!</v>
      </c>
      <c r="Q8" s="34">
        <f t="shared" ref="Q8:Q9" si="203">IF($G8&gt;T$1,0,IF($G8&lt;Q$1,IF($H8&lt;Q$1,0,IF($H8&gt;T$1,(($H8-Q$1)-($H8-T$1))/($H8-$G8),($H8-Q$1)/($H8-$G8))),IF($H8&gt;T$1,((($H8-$G8)-($H8-T$1))/($H8-$G8)),1)))</f>
        <v>0</v>
      </c>
      <c r="R8" s="32">
        <f t="shared" ref="R8:R9" si="204">+Q8*$J8</f>
        <v>0</v>
      </c>
      <c r="S8" s="33" t="e">
        <f>+Q8*#REF!</f>
        <v>#REF!</v>
      </c>
      <c r="T8" s="34">
        <f t="shared" ref="T8:T9" si="205">IF($G8&gt;W$1,0,IF($G8&lt;T$1,IF($H8&lt;T$1,0,IF($H8&gt;W$1,(($H8-T$1)-($H8-W$1))/($H8-$G8),($H8-T$1)/($H8-$G8))),IF($H8&gt;W$1,((($H8-$G8)-($H8-W$1))/($H8-$G8)),1)))</f>
        <v>0</v>
      </c>
      <c r="U8" s="32">
        <f t="shared" ref="U8:U9" si="206">+T8*$J8</f>
        <v>0</v>
      </c>
      <c r="V8" s="33" t="e">
        <f>+T8*#REF!</f>
        <v>#REF!</v>
      </c>
      <c r="W8" s="34">
        <f t="shared" ref="W8:W9" si="207">IF($G8&gt;Z$1,0,IF($G8&lt;W$1,IF($H8&lt;W$1,0,IF($H8&gt;Z$1,(($H8-W$1)-($H8-Z$1))/($H8-$G8),($H8-W$1)/($H8-$G8))),IF($H8&gt;Z$1,((($H8-$G8)-($H8-Z$1))/($H8-$G8)),1)))</f>
        <v>0</v>
      </c>
      <c r="X8" s="32">
        <f t="shared" ref="X8:X9" si="208">+W8*$J8</f>
        <v>0</v>
      </c>
      <c r="Y8" s="33" t="e">
        <f>+W8*#REF!</f>
        <v>#REF!</v>
      </c>
      <c r="Z8" s="34">
        <f t="shared" ref="Z8:Z9" si="209">IF($G8&gt;AC$1,0,IF($G8&lt;Z$1,IF($H8&lt;Z$1,0,IF($H8&gt;AC$1,(($H8-Z$1)-($H8-AC$1))/($H8-$G8),($H8-Z$1)/($H8-$G8))),IF($H8&gt;AC$1,((($H8-$G8)-($H8-AC$1))/($H8-$G8)),1)))</f>
        <v>0</v>
      </c>
      <c r="AA8" s="32">
        <f t="shared" ref="AA8:AA9" si="210">+Z8*$J8</f>
        <v>0</v>
      </c>
      <c r="AB8" s="33" t="e">
        <f>+Z8*#REF!</f>
        <v>#REF!</v>
      </c>
      <c r="AC8" s="34">
        <f t="shared" ref="AC8:AC9" si="211">IF($G8&gt;AF$1,0,IF($G8&lt;AC$1,IF($H8&lt;AC$1,0,IF($H8&gt;AF$1,(($H8-AC$1)-($H8-AF$1))/($H8-$G8),($H8-AC$1)/($H8-$G8))),IF($H8&gt;AF$1,((($H8-$G8)-($H8-AF$1))/($H8-$G8)),1)))</f>
        <v>0</v>
      </c>
      <c r="AD8" s="32">
        <f t="shared" ref="AD8:AD9" si="212">+AC8*$J8</f>
        <v>0</v>
      </c>
      <c r="AE8" s="33" t="e">
        <f>+AC8*#REF!</f>
        <v>#REF!</v>
      </c>
      <c r="AF8" s="34">
        <f t="shared" ref="AF8:AF9" si="213">IF($G8&gt;AI$1,0,IF($G8&lt;AF$1,IF($H8&lt;AF$1,0,IF($H8&gt;AI$1,(($H8-AF$1)-($H8-AI$1))/($H8-$G8),($H8-AF$1)/($H8-$G8))),IF($H8&gt;AI$1,((($H8-$G8)-($H8-AI$1))/($H8-$G8)),1)))</f>
        <v>0</v>
      </c>
      <c r="AG8" s="32">
        <f t="shared" ref="AG8:AG9" si="214">+AF8*$J8</f>
        <v>0</v>
      </c>
      <c r="AH8" s="33" t="e">
        <f>+AF8*#REF!</f>
        <v>#REF!</v>
      </c>
      <c r="AI8" s="34">
        <f t="shared" ref="AI8:AI9" si="215">IF($G8&gt;AL$1,0,IF($G8&lt;AI$1,IF($H8&lt;AI$1,0,IF($H8&gt;AL$1,(($H8-AI$1)-($H8-AL$1))/($H8-$G8),($H8-AI$1)/($H8-$G8))),IF($H8&gt;AL$1,((($H8-$G8)-($H8-AL$1))/($H8-$G8)),1)))</f>
        <v>0</v>
      </c>
      <c r="AJ8" s="32">
        <f t="shared" ref="AJ8:AJ9" si="216">+AI8*$J8</f>
        <v>0</v>
      </c>
      <c r="AK8" s="33" t="e">
        <f>+AI8*#REF!</f>
        <v>#REF!</v>
      </c>
      <c r="AL8" s="34">
        <f t="shared" ref="AL8:AL9" si="217">IF($G8&gt;AO$1,0,IF($G8&lt;AL$1,IF($H8&lt;AL$1,0,IF($H8&gt;AO$1,(($H8-AL$1)-($H8-AO$1))/($H8-$G8),($H8-AL$1)/($H8-$G8))),IF($H8&gt;AO$1,((($H8-$G8)-($H8-AO$1))/($H8-$G8)),1)))</f>
        <v>0</v>
      </c>
      <c r="AM8" s="32">
        <f t="shared" ref="AM8:AM9" si="218">+AL8*$J8</f>
        <v>0</v>
      </c>
      <c r="AN8" s="33" t="e">
        <f>+AL8*#REF!</f>
        <v>#REF!</v>
      </c>
      <c r="AO8" s="34" t="e">
        <f>IF($G8&gt;#REF!,0,IF($G8&lt;AO$1,IF($H8&lt;AO$1,0,IF($H8&gt;#REF!,(($H8-AO$1)-($H8-#REF!))/($H8-$G8),($H8-AO$1)/($H8-$G8))),IF($H8&gt;#REF!,((($H8-$G8)-($H8-#REF!))/($H8-$G8)),1)))</f>
        <v>#REF!</v>
      </c>
      <c r="AP8" s="32" t="e">
        <f t="shared" ref="AP8:AP9" si="219">+AO8*$J8</f>
        <v>#REF!</v>
      </c>
      <c r="AQ8" s="33" t="e">
        <f>+AO8*#REF!</f>
        <v>#REF!</v>
      </c>
      <c r="AR8" s="34">
        <f t="shared" si="11"/>
        <v>0</v>
      </c>
      <c r="AS8" s="32">
        <f t="shared" ref="AS8:AS9" si="220">+AR8*$J8</f>
        <v>0</v>
      </c>
      <c r="AT8" s="34">
        <f t="shared" si="13"/>
        <v>0</v>
      </c>
      <c r="AU8" s="32">
        <f t="shared" ref="AU8:AU9" si="221">+AT8*$J8</f>
        <v>0</v>
      </c>
      <c r="AV8" s="34">
        <f t="shared" si="15"/>
        <v>0.33695652173913043</v>
      </c>
      <c r="AW8" s="32">
        <f t="shared" ref="AW8:AW9" si="222">+AV8*$J8</f>
        <v>1289259.0370652173</v>
      </c>
      <c r="AX8" s="34">
        <f t="shared" si="17"/>
        <v>0.32608695652173914</v>
      </c>
      <c r="AY8" s="32">
        <f t="shared" ref="AY8:AY9" si="223">+AX8*$J8</f>
        <v>1247670.0358695651</v>
      </c>
      <c r="AZ8" s="34">
        <f t="shared" si="19"/>
        <v>0.33695652173913043</v>
      </c>
      <c r="BA8" s="32">
        <f t="shared" ref="BA8:BA9" si="224">+AZ8*$J8</f>
        <v>1289259.0370652173</v>
      </c>
      <c r="BB8" s="34">
        <f t="shared" si="21"/>
        <v>0</v>
      </c>
      <c r="BC8" s="32">
        <f t="shared" ref="BC8:BC9" si="225">+BB8*$J8</f>
        <v>0</v>
      </c>
      <c r="BD8" s="34">
        <f t="shared" si="23"/>
        <v>0</v>
      </c>
      <c r="BE8" s="32">
        <f t="shared" ref="BE8:BE9" si="226">+BD8*$J8</f>
        <v>0</v>
      </c>
      <c r="BF8" s="34">
        <f t="shared" si="25"/>
        <v>0</v>
      </c>
      <c r="BG8" s="32">
        <f t="shared" ref="BG8:BG9" si="227">+BF8*$J8</f>
        <v>0</v>
      </c>
      <c r="BH8" s="34">
        <f t="shared" si="27"/>
        <v>0</v>
      </c>
      <c r="BI8" s="32">
        <f t="shared" ref="BI8:BI9" si="228">+BH8*$J8</f>
        <v>0</v>
      </c>
      <c r="BJ8" s="34">
        <f t="shared" si="29"/>
        <v>0</v>
      </c>
      <c r="BK8" s="32">
        <f t="shared" ref="BK8:BK9" si="229">+BJ8*$J8</f>
        <v>0</v>
      </c>
      <c r="BL8" s="34">
        <f t="shared" si="31"/>
        <v>0</v>
      </c>
      <c r="BM8" s="32">
        <f t="shared" ref="BM8:BM9" si="230">+BL8*$J8</f>
        <v>0</v>
      </c>
      <c r="BN8" s="34">
        <f t="shared" si="33"/>
        <v>0</v>
      </c>
      <c r="BO8" s="32">
        <f t="shared" ref="BO8:BO9" si="231">+BN8*$J8</f>
        <v>0</v>
      </c>
      <c r="BP8" s="34">
        <f t="shared" si="35"/>
        <v>0</v>
      </c>
      <c r="BQ8" s="32">
        <f t="shared" ref="BQ8:BQ9" si="232">+BP8*$J8</f>
        <v>0</v>
      </c>
      <c r="BR8" s="34">
        <f t="shared" si="37"/>
        <v>0</v>
      </c>
      <c r="BS8" s="32">
        <f t="shared" ref="BS8:BS9" si="233">+BR8*$J8</f>
        <v>0</v>
      </c>
      <c r="BT8" s="34">
        <f t="shared" si="39"/>
        <v>0</v>
      </c>
      <c r="BU8" s="32">
        <f t="shared" ref="BU8:BU9" si="234">+BT8*$J8</f>
        <v>0</v>
      </c>
      <c r="BV8" s="34">
        <f t="shared" si="41"/>
        <v>0</v>
      </c>
      <c r="BW8" s="32">
        <f t="shared" ref="BW8:BW9" si="235">+BV8*$J8</f>
        <v>0</v>
      </c>
      <c r="BX8" s="34">
        <f t="shared" si="43"/>
        <v>0</v>
      </c>
      <c r="BY8" s="32">
        <f t="shared" ref="BY8:BY9" si="236">+BX8*$J8</f>
        <v>0</v>
      </c>
      <c r="BZ8" s="34">
        <f t="shared" si="45"/>
        <v>0</v>
      </c>
      <c r="CA8" s="32">
        <f t="shared" ref="CA8:CA9" si="237">+BZ8*$J8</f>
        <v>0</v>
      </c>
      <c r="CB8" s="34">
        <f t="shared" si="47"/>
        <v>0</v>
      </c>
      <c r="CC8" s="32">
        <f t="shared" ref="CC8:CC9" si="238">+CB8*$J8</f>
        <v>0</v>
      </c>
      <c r="CD8" s="34">
        <f t="shared" si="49"/>
        <v>0</v>
      </c>
      <c r="CE8" s="32">
        <f t="shared" ref="CE8:CE9" si="239">+CD8*$J8</f>
        <v>0</v>
      </c>
      <c r="CF8" s="34">
        <f t="shared" si="51"/>
        <v>0</v>
      </c>
      <c r="CG8" s="32">
        <f t="shared" ref="CG8:CG9" si="240">+CF8*$J8</f>
        <v>0</v>
      </c>
      <c r="CH8" s="34">
        <f t="shared" si="53"/>
        <v>0</v>
      </c>
      <c r="CI8" s="32">
        <f t="shared" ref="CI8:CI9" si="241">+CH8*$J8</f>
        <v>0</v>
      </c>
      <c r="CJ8" s="34">
        <f t="shared" si="55"/>
        <v>0</v>
      </c>
      <c r="CK8" s="32">
        <f t="shared" ref="CK8:CK9" si="242">+CJ8*$J8</f>
        <v>0</v>
      </c>
      <c r="CL8" s="34">
        <f t="shared" si="57"/>
        <v>0</v>
      </c>
      <c r="CM8" s="32">
        <f t="shared" ref="CM8:CM9" si="243">+CL8*$J8</f>
        <v>0</v>
      </c>
      <c r="CN8" s="34">
        <f t="shared" si="59"/>
        <v>0</v>
      </c>
      <c r="CO8" s="32">
        <f t="shared" ref="CO8:CO9" si="244">+CN8*$J8</f>
        <v>0</v>
      </c>
    </row>
    <row r="9" spans="1:93" ht="17.25" thickBot="1">
      <c r="A9" s="25">
        <v>1</v>
      </c>
      <c r="B9" s="66" t="s">
        <v>45</v>
      </c>
      <c r="C9" s="59" t="str">
        <f>+C8</f>
        <v>X</v>
      </c>
      <c r="D9" s="47">
        <v>0.1</v>
      </c>
      <c r="E9" s="44"/>
      <c r="F9" s="28" t="s">
        <v>50</v>
      </c>
      <c r="G9" s="60">
        <f>+G8</f>
        <v>43952</v>
      </c>
      <c r="H9" s="61">
        <f>+H8</f>
        <v>44044</v>
      </c>
      <c r="I9" s="29">
        <f>+I8*D9</f>
        <v>382618.81099999999</v>
      </c>
      <c r="J9" s="30">
        <f t="shared" si="0"/>
        <v>382618.81099999999</v>
      </c>
      <c r="K9" s="31">
        <f t="shared" si="199"/>
        <v>0</v>
      </c>
      <c r="L9" s="32">
        <f t="shared" si="200"/>
        <v>0</v>
      </c>
      <c r="M9" s="33" t="e">
        <f>+K9*#REF!</f>
        <v>#REF!</v>
      </c>
      <c r="N9" s="34">
        <f t="shared" si="201"/>
        <v>0</v>
      </c>
      <c r="O9" s="32">
        <f t="shared" si="202"/>
        <v>0</v>
      </c>
      <c r="P9" s="33" t="e">
        <f>+N9*#REF!</f>
        <v>#REF!</v>
      </c>
      <c r="Q9" s="34">
        <f t="shared" si="203"/>
        <v>0</v>
      </c>
      <c r="R9" s="32">
        <f t="shared" si="204"/>
        <v>0</v>
      </c>
      <c r="S9" s="33" t="e">
        <f>+Q9*#REF!</f>
        <v>#REF!</v>
      </c>
      <c r="T9" s="34">
        <f t="shared" si="205"/>
        <v>0</v>
      </c>
      <c r="U9" s="32">
        <f t="shared" si="206"/>
        <v>0</v>
      </c>
      <c r="V9" s="33" t="e">
        <f>+T9*#REF!</f>
        <v>#REF!</v>
      </c>
      <c r="W9" s="34">
        <f t="shared" si="207"/>
        <v>0</v>
      </c>
      <c r="X9" s="32">
        <f t="shared" si="208"/>
        <v>0</v>
      </c>
      <c r="Y9" s="33" t="e">
        <f>+W9*#REF!</f>
        <v>#REF!</v>
      </c>
      <c r="Z9" s="34">
        <f t="shared" si="209"/>
        <v>0</v>
      </c>
      <c r="AA9" s="32">
        <f t="shared" si="210"/>
        <v>0</v>
      </c>
      <c r="AB9" s="33" t="e">
        <f>+Z9*#REF!</f>
        <v>#REF!</v>
      </c>
      <c r="AC9" s="34">
        <f t="shared" si="211"/>
        <v>0</v>
      </c>
      <c r="AD9" s="32">
        <f t="shared" si="212"/>
        <v>0</v>
      </c>
      <c r="AE9" s="33" t="e">
        <f>+AC9*#REF!</f>
        <v>#REF!</v>
      </c>
      <c r="AF9" s="34">
        <f t="shared" si="213"/>
        <v>0</v>
      </c>
      <c r="AG9" s="32">
        <f t="shared" si="214"/>
        <v>0</v>
      </c>
      <c r="AH9" s="33" t="e">
        <f>+AF9*#REF!</f>
        <v>#REF!</v>
      </c>
      <c r="AI9" s="34">
        <f t="shared" si="215"/>
        <v>0</v>
      </c>
      <c r="AJ9" s="32">
        <f t="shared" si="216"/>
        <v>0</v>
      </c>
      <c r="AK9" s="33" t="e">
        <f>+AI9*#REF!</f>
        <v>#REF!</v>
      </c>
      <c r="AL9" s="34">
        <f t="shared" si="217"/>
        <v>0</v>
      </c>
      <c r="AM9" s="32">
        <f t="shared" si="218"/>
        <v>0</v>
      </c>
      <c r="AN9" s="33" t="e">
        <f>+AL9*#REF!</f>
        <v>#REF!</v>
      </c>
      <c r="AO9" s="34" t="e">
        <f>IF($G9&gt;#REF!,0,IF($G9&lt;AO$1,IF($H9&lt;AO$1,0,IF($H9&gt;#REF!,(($H9-AO$1)-($H9-#REF!))/($H9-$G9),($H9-AO$1)/($H9-$G9))),IF($H9&gt;#REF!,((($H9-$G9)-($H9-#REF!))/($H9-$G9)),1)))</f>
        <v>#REF!</v>
      </c>
      <c r="AP9" s="32" t="e">
        <f t="shared" si="219"/>
        <v>#REF!</v>
      </c>
      <c r="AQ9" s="33" t="e">
        <f>+AO9*#REF!</f>
        <v>#REF!</v>
      </c>
      <c r="AR9" s="34">
        <f t="shared" si="11"/>
        <v>0</v>
      </c>
      <c r="AS9" s="32">
        <f t="shared" si="220"/>
        <v>0</v>
      </c>
      <c r="AT9" s="34">
        <f t="shared" si="13"/>
        <v>0</v>
      </c>
      <c r="AU9" s="32">
        <f t="shared" si="221"/>
        <v>0</v>
      </c>
      <c r="AV9" s="34">
        <f t="shared" si="15"/>
        <v>0.33695652173913043</v>
      </c>
      <c r="AW9" s="32">
        <f t="shared" si="222"/>
        <v>128925.90370652173</v>
      </c>
      <c r="AX9" s="34">
        <f t="shared" si="17"/>
        <v>0.32608695652173914</v>
      </c>
      <c r="AY9" s="32">
        <f t="shared" si="223"/>
        <v>124767.00358695652</v>
      </c>
      <c r="AZ9" s="34">
        <f t="shared" si="19"/>
        <v>0.33695652173913043</v>
      </c>
      <c r="BA9" s="32">
        <f t="shared" si="224"/>
        <v>128925.90370652173</v>
      </c>
      <c r="BB9" s="34">
        <f t="shared" si="21"/>
        <v>0</v>
      </c>
      <c r="BC9" s="32">
        <f t="shared" si="225"/>
        <v>0</v>
      </c>
      <c r="BD9" s="34">
        <f t="shared" si="23"/>
        <v>0</v>
      </c>
      <c r="BE9" s="32">
        <f t="shared" si="226"/>
        <v>0</v>
      </c>
      <c r="BF9" s="34">
        <f t="shared" si="25"/>
        <v>0</v>
      </c>
      <c r="BG9" s="32">
        <f t="shared" si="227"/>
        <v>0</v>
      </c>
      <c r="BH9" s="34">
        <f t="shared" si="27"/>
        <v>0</v>
      </c>
      <c r="BI9" s="32">
        <f t="shared" si="228"/>
        <v>0</v>
      </c>
      <c r="BJ9" s="34">
        <f t="shared" si="29"/>
        <v>0</v>
      </c>
      <c r="BK9" s="32">
        <f t="shared" si="229"/>
        <v>0</v>
      </c>
      <c r="BL9" s="34">
        <f t="shared" si="31"/>
        <v>0</v>
      </c>
      <c r="BM9" s="32">
        <f t="shared" si="230"/>
        <v>0</v>
      </c>
      <c r="BN9" s="34">
        <f t="shared" si="33"/>
        <v>0</v>
      </c>
      <c r="BO9" s="32">
        <f t="shared" si="231"/>
        <v>0</v>
      </c>
      <c r="BP9" s="34">
        <f t="shared" si="35"/>
        <v>0</v>
      </c>
      <c r="BQ9" s="32">
        <f t="shared" si="232"/>
        <v>0</v>
      </c>
      <c r="BR9" s="34">
        <f t="shared" si="37"/>
        <v>0</v>
      </c>
      <c r="BS9" s="32">
        <f t="shared" si="233"/>
        <v>0</v>
      </c>
      <c r="BT9" s="34">
        <f t="shared" si="39"/>
        <v>0</v>
      </c>
      <c r="BU9" s="32">
        <f t="shared" si="234"/>
        <v>0</v>
      </c>
      <c r="BV9" s="34">
        <f t="shared" si="41"/>
        <v>0</v>
      </c>
      <c r="BW9" s="32">
        <f t="shared" si="235"/>
        <v>0</v>
      </c>
      <c r="BX9" s="34">
        <f t="shared" si="43"/>
        <v>0</v>
      </c>
      <c r="BY9" s="32">
        <f t="shared" si="236"/>
        <v>0</v>
      </c>
      <c r="BZ9" s="34">
        <f t="shared" si="45"/>
        <v>0</v>
      </c>
      <c r="CA9" s="32">
        <f t="shared" si="237"/>
        <v>0</v>
      </c>
      <c r="CB9" s="34">
        <f t="shared" si="47"/>
        <v>0</v>
      </c>
      <c r="CC9" s="32">
        <f t="shared" si="238"/>
        <v>0</v>
      </c>
      <c r="CD9" s="34">
        <f t="shared" si="49"/>
        <v>0</v>
      </c>
      <c r="CE9" s="32">
        <f t="shared" si="239"/>
        <v>0</v>
      </c>
      <c r="CF9" s="34">
        <f t="shared" si="51"/>
        <v>0</v>
      </c>
      <c r="CG9" s="32">
        <f t="shared" si="240"/>
        <v>0</v>
      </c>
      <c r="CH9" s="34">
        <f t="shared" si="53"/>
        <v>0</v>
      </c>
      <c r="CI9" s="32">
        <f t="shared" si="241"/>
        <v>0</v>
      </c>
      <c r="CJ9" s="34">
        <f t="shared" si="55"/>
        <v>0</v>
      </c>
      <c r="CK9" s="32">
        <f t="shared" si="242"/>
        <v>0</v>
      </c>
      <c r="CL9" s="34">
        <f t="shared" si="57"/>
        <v>0</v>
      </c>
      <c r="CM9" s="32">
        <f t="shared" si="243"/>
        <v>0</v>
      </c>
      <c r="CN9" s="34">
        <f t="shared" si="59"/>
        <v>0</v>
      </c>
      <c r="CO9" s="32">
        <f t="shared" si="244"/>
        <v>0</v>
      </c>
    </row>
    <row r="10" spans="1:93" ht="17.25" thickBot="1">
      <c r="A10" s="25">
        <v>1</v>
      </c>
      <c r="B10" s="65" t="s">
        <v>45</v>
      </c>
      <c r="C10" s="49" t="s">
        <v>63</v>
      </c>
      <c r="D10" s="51">
        <v>0</v>
      </c>
      <c r="E10" s="39"/>
      <c r="F10" s="100" t="s">
        <v>48</v>
      </c>
      <c r="G10" s="56">
        <v>44044</v>
      </c>
      <c r="H10" s="55">
        <v>44317</v>
      </c>
      <c r="I10" s="37">
        <f>13834983.8486913-I8-816811.89</f>
        <v>9191983.8486912996</v>
      </c>
      <c r="J10" s="30">
        <f t="shared" si="0"/>
        <v>9191983.8486912996</v>
      </c>
      <c r="K10" s="31">
        <f t="shared" si="153"/>
        <v>0</v>
      </c>
      <c r="L10" s="32">
        <f t="shared" si="154"/>
        <v>0</v>
      </c>
      <c r="M10" s="33" t="e">
        <f>+K10*#REF!</f>
        <v>#REF!</v>
      </c>
      <c r="N10" s="34">
        <f t="shared" si="155"/>
        <v>0</v>
      </c>
      <c r="O10" s="32">
        <f t="shared" si="156"/>
        <v>0</v>
      </c>
      <c r="P10" s="33" t="e">
        <f>+N10*#REF!</f>
        <v>#REF!</v>
      </c>
      <c r="Q10" s="34">
        <f t="shared" si="157"/>
        <v>0</v>
      </c>
      <c r="R10" s="32">
        <f t="shared" si="158"/>
        <v>0</v>
      </c>
      <c r="S10" s="33" t="e">
        <f>+Q10*#REF!</f>
        <v>#REF!</v>
      </c>
      <c r="T10" s="34">
        <f t="shared" si="159"/>
        <v>0</v>
      </c>
      <c r="U10" s="32">
        <f t="shared" si="160"/>
        <v>0</v>
      </c>
      <c r="V10" s="33" t="e">
        <f>+T10*#REF!</f>
        <v>#REF!</v>
      </c>
      <c r="W10" s="34">
        <f t="shared" si="161"/>
        <v>0</v>
      </c>
      <c r="X10" s="32">
        <f t="shared" si="162"/>
        <v>0</v>
      </c>
      <c r="Y10" s="33" t="e">
        <f>+W10*#REF!</f>
        <v>#REF!</v>
      </c>
      <c r="Z10" s="34">
        <f t="shared" si="163"/>
        <v>0</v>
      </c>
      <c r="AA10" s="32">
        <f t="shared" si="164"/>
        <v>0</v>
      </c>
      <c r="AB10" s="33" t="e">
        <f>+Z10*#REF!</f>
        <v>#REF!</v>
      </c>
      <c r="AC10" s="34">
        <f t="shared" si="165"/>
        <v>0</v>
      </c>
      <c r="AD10" s="32">
        <f t="shared" si="166"/>
        <v>0</v>
      </c>
      <c r="AE10" s="33" t="e">
        <f>+AC10*#REF!</f>
        <v>#REF!</v>
      </c>
      <c r="AF10" s="34">
        <f t="shared" si="167"/>
        <v>0</v>
      </c>
      <c r="AG10" s="32">
        <f t="shared" si="168"/>
        <v>0</v>
      </c>
      <c r="AH10" s="33" t="e">
        <f>+AF10*#REF!</f>
        <v>#REF!</v>
      </c>
      <c r="AI10" s="34">
        <f t="shared" si="169"/>
        <v>0</v>
      </c>
      <c r="AJ10" s="32">
        <f t="shared" si="170"/>
        <v>0</v>
      </c>
      <c r="AK10" s="33" t="e">
        <f>+AI10*#REF!</f>
        <v>#REF!</v>
      </c>
      <c r="AL10" s="34">
        <f t="shared" si="171"/>
        <v>0</v>
      </c>
      <c r="AM10" s="32">
        <f t="shared" si="172"/>
        <v>0</v>
      </c>
      <c r="AN10" s="33" t="e">
        <f>+AL10*#REF!</f>
        <v>#REF!</v>
      </c>
      <c r="AO10" s="34" t="e">
        <f>IF($G10&gt;#REF!,0,IF($G10&lt;AO$1,IF($H10&lt;AO$1,0,IF($H10&gt;#REF!,(($H10-AO$1)-($H10-#REF!))/($H10-$G10),($H10-AO$1)/($H10-$G10))),IF($H10&gt;#REF!,((($H10-$G10)-($H10-#REF!))/($H10-$G10)),1)))</f>
        <v>#REF!</v>
      </c>
      <c r="AP10" s="32" t="e">
        <f t="shared" si="173"/>
        <v>#REF!</v>
      </c>
      <c r="AQ10" s="33" t="e">
        <f>+AO10*#REF!</f>
        <v>#REF!</v>
      </c>
      <c r="AR10" s="34">
        <f t="shared" si="11"/>
        <v>0</v>
      </c>
      <c r="AS10" s="32">
        <f t="shared" si="174"/>
        <v>0</v>
      </c>
      <c r="AT10" s="34">
        <f t="shared" si="13"/>
        <v>0</v>
      </c>
      <c r="AU10" s="32">
        <f t="shared" si="175"/>
        <v>0</v>
      </c>
      <c r="AV10" s="34">
        <f t="shared" si="15"/>
        <v>0</v>
      </c>
      <c r="AW10" s="32">
        <f t="shared" si="176"/>
        <v>0</v>
      </c>
      <c r="AX10" s="34">
        <f t="shared" si="17"/>
        <v>0</v>
      </c>
      <c r="AY10" s="32">
        <f t="shared" si="177"/>
        <v>0</v>
      </c>
      <c r="AZ10" s="34">
        <f t="shared" si="19"/>
        <v>0</v>
      </c>
      <c r="BA10" s="32">
        <f t="shared" si="178"/>
        <v>0</v>
      </c>
      <c r="BB10" s="34">
        <f t="shared" si="21"/>
        <v>0.11355311355311355</v>
      </c>
      <c r="BC10" s="32">
        <f t="shared" si="179"/>
        <v>1043778.3857488289</v>
      </c>
      <c r="BD10" s="34">
        <f t="shared" si="23"/>
        <v>0.10989010989010989</v>
      </c>
      <c r="BE10" s="32">
        <f t="shared" si="180"/>
        <v>1010108.1152408022</v>
      </c>
      <c r="BF10" s="34">
        <f t="shared" si="25"/>
        <v>0.11355311355311355</v>
      </c>
      <c r="BG10" s="32">
        <f t="shared" si="181"/>
        <v>1043778.3857488289</v>
      </c>
      <c r="BH10" s="34">
        <f t="shared" si="27"/>
        <v>0.10989010989010989</v>
      </c>
      <c r="BI10" s="32">
        <f t="shared" si="182"/>
        <v>1010108.1152408022</v>
      </c>
      <c r="BJ10" s="34">
        <f t="shared" si="29"/>
        <v>0.11355311355311355</v>
      </c>
      <c r="BK10" s="32">
        <f t="shared" si="183"/>
        <v>1043778.3857488289</v>
      </c>
      <c r="BL10" s="34">
        <f t="shared" si="31"/>
        <v>0.11355311355311355</v>
      </c>
      <c r="BM10" s="32">
        <f t="shared" si="184"/>
        <v>1043778.3857488289</v>
      </c>
      <c r="BN10" s="34">
        <f t="shared" si="33"/>
        <v>0.10256410256410256</v>
      </c>
      <c r="BO10" s="32">
        <f t="shared" si="185"/>
        <v>942767.57422474865</v>
      </c>
      <c r="BP10" s="34">
        <f t="shared" si="35"/>
        <v>0.11355311355311355</v>
      </c>
      <c r="BQ10" s="32">
        <f t="shared" si="186"/>
        <v>1043778.3857488289</v>
      </c>
      <c r="BR10" s="34">
        <f t="shared" si="37"/>
        <v>0.10989010989010989</v>
      </c>
      <c r="BS10" s="32">
        <f t="shared" si="187"/>
        <v>1010108.1152408022</v>
      </c>
      <c r="BT10" s="34">
        <f t="shared" si="39"/>
        <v>0</v>
      </c>
      <c r="BU10" s="32">
        <f t="shared" si="188"/>
        <v>0</v>
      </c>
      <c r="BV10" s="34">
        <f t="shared" si="41"/>
        <v>0</v>
      </c>
      <c r="BW10" s="32">
        <f t="shared" si="189"/>
        <v>0</v>
      </c>
      <c r="BX10" s="34">
        <f t="shared" si="43"/>
        <v>0</v>
      </c>
      <c r="BY10" s="32">
        <f t="shared" si="190"/>
        <v>0</v>
      </c>
      <c r="BZ10" s="34">
        <f t="shared" si="45"/>
        <v>0</v>
      </c>
      <c r="CA10" s="32">
        <f t="shared" si="191"/>
        <v>0</v>
      </c>
      <c r="CB10" s="34">
        <f t="shared" si="47"/>
        <v>0</v>
      </c>
      <c r="CC10" s="32">
        <f t="shared" si="192"/>
        <v>0</v>
      </c>
      <c r="CD10" s="34">
        <f t="shared" si="49"/>
        <v>0</v>
      </c>
      <c r="CE10" s="32">
        <f t="shared" si="193"/>
        <v>0</v>
      </c>
      <c r="CF10" s="34">
        <f t="shared" si="51"/>
        <v>0</v>
      </c>
      <c r="CG10" s="32">
        <f t="shared" si="194"/>
        <v>0</v>
      </c>
      <c r="CH10" s="34">
        <f t="shared" si="53"/>
        <v>0</v>
      </c>
      <c r="CI10" s="32">
        <f t="shared" si="195"/>
        <v>0</v>
      </c>
      <c r="CJ10" s="34">
        <f t="shared" si="55"/>
        <v>0</v>
      </c>
      <c r="CK10" s="32">
        <f t="shared" si="196"/>
        <v>0</v>
      </c>
      <c r="CL10" s="34">
        <f t="shared" si="57"/>
        <v>0</v>
      </c>
      <c r="CM10" s="32">
        <f t="shared" si="197"/>
        <v>0</v>
      </c>
      <c r="CN10" s="34">
        <f t="shared" si="59"/>
        <v>0</v>
      </c>
      <c r="CO10" s="32">
        <f t="shared" si="198"/>
        <v>0</v>
      </c>
    </row>
    <row r="11" spans="1:93" ht="17.25" thickBot="1">
      <c r="A11" s="25">
        <v>1</v>
      </c>
      <c r="B11" s="66" t="s">
        <v>45</v>
      </c>
      <c r="C11" s="59" t="str">
        <f>+C10</f>
        <v>X</v>
      </c>
      <c r="D11" s="47">
        <v>0.1</v>
      </c>
      <c r="E11" s="44"/>
      <c r="F11" s="28" t="s">
        <v>50</v>
      </c>
      <c r="G11" s="60">
        <f>+G10</f>
        <v>44044</v>
      </c>
      <c r="H11" s="61">
        <f>+H10</f>
        <v>44317</v>
      </c>
      <c r="I11" s="29">
        <f>+I10*D11</f>
        <v>919198.38486912998</v>
      </c>
      <c r="J11" s="30">
        <f t="shared" si="0"/>
        <v>919198.38486912998</v>
      </c>
      <c r="K11" s="31">
        <f t="shared" ref="K11" si="245">IF($G11&gt;N$1,0,IF($G11&lt;K$1,IF($H11&lt;K$1,0,IF($H11&gt;N$1,(($H11-K$1)-($H11-N$1))/($H11-$G11),($H11-K$1)/($H11-$G11))),IF($H11&gt;N$1,((($H11-$G11)-($H11-N$1))/($H11-$G11)),1)))</f>
        <v>0</v>
      </c>
      <c r="L11" s="32">
        <f t="shared" ref="L11" si="246">+K11*$J11</f>
        <v>0</v>
      </c>
      <c r="M11" s="33" t="e">
        <f>+K11*#REF!</f>
        <v>#REF!</v>
      </c>
      <c r="N11" s="34">
        <f t="shared" ref="N11" si="247">IF($G11&gt;Q$1,0,IF($G11&lt;N$1,IF($H11&lt;N$1,0,IF($H11&gt;Q$1,(($H11-N$1)-($H11-Q$1))/($H11-$G11),($H11-N$1)/($H11-$G11))),IF($H11&gt;Q$1,((($H11-$G11)-($H11-Q$1))/($H11-$G11)),1)))</f>
        <v>0</v>
      </c>
      <c r="O11" s="32">
        <f t="shared" ref="O11" si="248">+N11*$J11</f>
        <v>0</v>
      </c>
      <c r="P11" s="33" t="e">
        <f>+N11*#REF!</f>
        <v>#REF!</v>
      </c>
      <c r="Q11" s="34">
        <f t="shared" ref="Q11" si="249">IF($G11&gt;T$1,0,IF($G11&lt;Q$1,IF($H11&lt;Q$1,0,IF($H11&gt;T$1,(($H11-Q$1)-($H11-T$1))/($H11-$G11),($H11-Q$1)/($H11-$G11))),IF($H11&gt;T$1,((($H11-$G11)-($H11-T$1))/($H11-$G11)),1)))</f>
        <v>0</v>
      </c>
      <c r="R11" s="32">
        <f t="shared" ref="R11" si="250">+Q11*$J11</f>
        <v>0</v>
      </c>
      <c r="S11" s="33" t="e">
        <f>+Q11*#REF!</f>
        <v>#REF!</v>
      </c>
      <c r="T11" s="34">
        <f t="shared" ref="T11" si="251">IF($G11&gt;W$1,0,IF($G11&lt;T$1,IF($H11&lt;T$1,0,IF($H11&gt;W$1,(($H11-T$1)-($H11-W$1))/($H11-$G11),($H11-T$1)/($H11-$G11))),IF($H11&gt;W$1,((($H11-$G11)-($H11-W$1))/($H11-$G11)),1)))</f>
        <v>0</v>
      </c>
      <c r="U11" s="32">
        <f t="shared" ref="U11" si="252">+T11*$J11</f>
        <v>0</v>
      </c>
      <c r="V11" s="33" t="e">
        <f>+T11*#REF!</f>
        <v>#REF!</v>
      </c>
      <c r="W11" s="34">
        <f t="shared" ref="W11" si="253">IF($G11&gt;Z$1,0,IF($G11&lt;W$1,IF($H11&lt;W$1,0,IF($H11&gt;Z$1,(($H11-W$1)-($H11-Z$1))/($H11-$G11),($H11-W$1)/($H11-$G11))),IF($H11&gt;Z$1,((($H11-$G11)-($H11-Z$1))/($H11-$G11)),1)))</f>
        <v>0</v>
      </c>
      <c r="X11" s="32">
        <f t="shared" ref="X11" si="254">+W11*$J11</f>
        <v>0</v>
      </c>
      <c r="Y11" s="33" t="e">
        <f>+W11*#REF!</f>
        <v>#REF!</v>
      </c>
      <c r="Z11" s="34">
        <f t="shared" ref="Z11" si="255">IF($G11&gt;AC$1,0,IF($G11&lt;Z$1,IF($H11&lt;Z$1,0,IF($H11&gt;AC$1,(($H11-Z$1)-($H11-AC$1))/($H11-$G11),($H11-Z$1)/($H11-$G11))),IF($H11&gt;AC$1,((($H11-$G11)-($H11-AC$1))/($H11-$G11)),1)))</f>
        <v>0</v>
      </c>
      <c r="AA11" s="32">
        <f t="shared" ref="AA11" si="256">+Z11*$J11</f>
        <v>0</v>
      </c>
      <c r="AB11" s="33" t="e">
        <f>+Z11*#REF!</f>
        <v>#REF!</v>
      </c>
      <c r="AC11" s="34">
        <f t="shared" ref="AC11" si="257">IF($G11&gt;AF$1,0,IF($G11&lt;AC$1,IF($H11&lt;AC$1,0,IF($H11&gt;AF$1,(($H11-AC$1)-($H11-AF$1))/($H11-$G11),($H11-AC$1)/($H11-$G11))),IF($H11&gt;AF$1,((($H11-$G11)-($H11-AF$1))/($H11-$G11)),1)))</f>
        <v>0</v>
      </c>
      <c r="AD11" s="32">
        <f t="shared" ref="AD11" si="258">+AC11*$J11</f>
        <v>0</v>
      </c>
      <c r="AE11" s="33" t="e">
        <f>+AC11*#REF!</f>
        <v>#REF!</v>
      </c>
      <c r="AF11" s="34">
        <f t="shared" ref="AF11" si="259">IF($G11&gt;AI$1,0,IF($G11&lt;AF$1,IF($H11&lt;AF$1,0,IF($H11&gt;AI$1,(($H11-AF$1)-($H11-AI$1))/($H11-$G11),($H11-AF$1)/($H11-$G11))),IF($H11&gt;AI$1,((($H11-$G11)-($H11-AI$1))/($H11-$G11)),1)))</f>
        <v>0</v>
      </c>
      <c r="AG11" s="32">
        <f t="shared" ref="AG11" si="260">+AF11*$J11</f>
        <v>0</v>
      </c>
      <c r="AH11" s="33" t="e">
        <f>+AF11*#REF!</f>
        <v>#REF!</v>
      </c>
      <c r="AI11" s="34">
        <f t="shared" ref="AI11" si="261">IF($G11&gt;AL$1,0,IF($G11&lt;AI$1,IF($H11&lt;AI$1,0,IF($H11&gt;AL$1,(($H11-AI$1)-($H11-AL$1))/($H11-$G11),($H11-AI$1)/($H11-$G11))),IF($H11&gt;AL$1,((($H11-$G11)-($H11-AL$1))/($H11-$G11)),1)))</f>
        <v>0</v>
      </c>
      <c r="AJ11" s="32">
        <f t="shared" ref="AJ11" si="262">+AI11*$J11</f>
        <v>0</v>
      </c>
      <c r="AK11" s="33" t="e">
        <f>+AI11*#REF!</f>
        <v>#REF!</v>
      </c>
      <c r="AL11" s="34">
        <f t="shared" ref="AL11" si="263">IF($G11&gt;AO$1,0,IF($G11&lt;AL$1,IF($H11&lt;AL$1,0,IF($H11&gt;AO$1,(($H11-AL$1)-($H11-AO$1))/($H11-$G11),($H11-AL$1)/($H11-$G11))),IF($H11&gt;AO$1,((($H11-$G11)-($H11-AO$1))/($H11-$G11)),1)))</f>
        <v>0</v>
      </c>
      <c r="AM11" s="32">
        <f t="shared" ref="AM11" si="264">+AL11*$J11</f>
        <v>0</v>
      </c>
      <c r="AN11" s="33" t="e">
        <f>+AL11*#REF!</f>
        <v>#REF!</v>
      </c>
      <c r="AO11" s="34" t="e">
        <f>IF($G11&gt;#REF!,0,IF($G11&lt;AO$1,IF($H11&lt;AO$1,0,IF($H11&gt;#REF!,(($H11-AO$1)-($H11-#REF!))/($H11-$G11),($H11-AO$1)/($H11-$G11))),IF($H11&gt;#REF!,((($H11-$G11)-($H11-#REF!))/($H11-$G11)),1)))</f>
        <v>#REF!</v>
      </c>
      <c r="AP11" s="32" t="e">
        <f t="shared" ref="AP11" si="265">+AO11*$J11</f>
        <v>#REF!</v>
      </c>
      <c r="AQ11" s="33" t="e">
        <f>+AO11*#REF!</f>
        <v>#REF!</v>
      </c>
      <c r="AR11" s="34">
        <f t="shared" si="11"/>
        <v>0</v>
      </c>
      <c r="AS11" s="32">
        <f t="shared" ref="AS11" si="266">+AR11*$J11</f>
        <v>0</v>
      </c>
      <c r="AT11" s="34">
        <f t="shared" si="13"/>
        <v>0</v>
      </c>
      <c r="AU11" s="32">
        <f t="shared" ref="AU11" si="267">+AT11*$J11</f>
        <v>0</v>
      </c>
      <c r="AV11" s="34">
        <f t="shared" si="15"/>
        <v>0</v>
      </c>
      <c r="AW11" s="32">
        <f t="shared" ref="AW11" si="268">+AV11*$J11</f>
        <v>0</v>
      </c>
      <c r="AX11" s="34">
        <f t="shared" si="17"/>
        <v>0</v>
      </c>
      <c r="AY11" s="32">
        <f t="shared" ref="AY11" si="269">+AX11*$J11</f>
        <v>0</v>
      </c>
      <c r="AZ11" s="34">
        <f t="shared" si="19"/>
        <v>0</v>
      </c>
      <c r="BA11" s="32">
        <f t="shared" ref="BA11" si="270">+AZ11*$J11</f>
        <v>0</v>
      </c>
      <c r="BB11" s="34">
        <f t="shared" si="21"/>
        <v>0.11355311355311355</v>
      </c>
      <c r="BC11" s="32">
        <f t="shared" ref="BC11" si="271">+BB11*$J11</f>
        <v>104377.83857488289</v>
      </c>
      <c r="BD11" s="34">
        <f t="shared" si="23"/>
        <v>0.10989010989010989</v>
      </c>
      <c r="BE11" s="32">
        <f t="shared" ref="BE11" si="272">+BD11*$J11</f>
        <v>101010.81152408021</v>
      </c>
      <c r="BF11" s="34">
        <f t="shared" si="25"/>
        <v>0.11355311355311355</v>
      </c>
      <c r="BG11" s="32">
        <f t="shared" ref="BG11" si="273">+BF11*$J11</f>
        <v>104377.83857488289</v>
      </c>
      <c r="BH11" s="34">
        <f t="shared" si="27"/>
        <v>0.10989010989010989</v>
      </c>
      <c r="BI11" s="32">
        <f t="shared" ref="BI11" si="274">+BH11*$J11</f>
        <v>101010.81152408021</v>
      </c>
      <c r="BJ11" s="34">
        <f t="shared" si="29"/>
        <v>0.11355311355311355</v>
      </c>
      <c r="BK11" s="32">
        <f t="shared" ref="BK11" si="275">+BJ11*$J11</f>
        <v>104377.83857488289</v>
      </c>
      <c r="BL11" s="34">
        <f t="shared" si="31"/>
        <v>0.11355311355311355</v>
      </c>
      <c r="BM11" s="32">
        <f t="shared" ref="BM11" si="276">+BL11*$J11</f>
        <v>104377.83857488289</v>
      </c>
      <c r="BN11" s="34">
        <f t="shared" si="33"/>
        <v>0.10256410256410256</v>
      </c>
      <c r="BO11" s="32">
        <f t="shared" ref="BO11" si="277">+BN11*$J11</f>
        <v>94276.757422474868</v>
      </c>
      <c r="BP11" s="34">
        <f t="shared" si="35"/>
        <v>0.11355311355311355</v>
      </c>
      <c r="BQ11" s="32">
        <f t="shared" ref="BQ11" si="278">+BP11*$J11</f>
        <v>104377.83857488289</v>
      </c>
      <c r="BR11" s="34">
        <f t="shared" si="37"/>
        <v>0.10989010989010989</v>
      </c>
      <c r="BS11" s="32">
        <f t="shared" ref="BS11" si="279">+BR11*$J11</f>
        <v>101010.81152408021</v>
      </c>
      <c r="BT11" s="34">
        <f t="shared" si="39"/>
        <v>0</v>
      </c>
      <c r="BU11" s="32">
        <f t="shared" ref="BU11" si="280">+BT11*$J11</f>
        <v>0</v>
      </c>
      <c r="BV11" s="34">
        <f t="shared" si="41"/>
        <v>0</v>
      </c>
      <c r="BW11" s="32">
        <f t="shared" ref="BW11" si="281">+BV11*$J11</f>
        <v>0</v>
      </c>
      <c r="BX11" s="34">
        <f t="shared" si="43"/>
        <v>0</v>
      </c>
      <c r="BY11" s="32">
        <f t="shared" ref="BY11" si="282">+BX11*$J11</f>
        <v>0</v>
      </c>
      <c r="BZ11" s="34">
        <f t="shared" si="45"/>
        <v>0</v>
      </c>
      <c r="CA11" s="32">
        <f t="shared" ref="CA11" si="283">+BZ11*$J11</f>
        <v>0</v>
      </c>
      <c r="CB11" s="34">
        <f t="shared" si="47"/>
        <v>0</v>
      </c>
      <c r="CC11" s="32">
        <f t="shared" ref="CC11" si="284">+CB11*$J11</f>
        <v>0</v>
      </c>
      <c r="CD11" s="34">
        <f t="shared" si="49"/>
        <v>0</v>
      </c>
      <c r="CE11" s="32">
        <f t="shared" ref="CE11" si="285">+CD11*$J11</f>
        <v>0</v>
      </c>
      <c r="CF11" s="34">
        <f t="shared" si="51"/>
        <v>0</v>
      </c>
      <c r="CG11" s="32">
        <f t="shared" ref="CG11" si="286">+CF11*$J11</f>
        <v>0</v>
      </c>
      <c r="CH11" s="34">
        <f t="shared" si="53"/>
        <v>0</v>
      </c>
      <c r="CI11" s="32">
        <f t="shared" ref="CI11" si="287">+CH11*$J11</f>
        <v>0</v>
      </c>
      <c r="CJ11" s="34">
        <f t="shared" si="55"/>
        <v>0</v>
      </c>
      <c r="CK11" s="32">
        <f t="shared" ref="CK11" si="288">+CJ11*$J11</f>
        <v>0</v>
      </c>
      <c r="CL11" s="34">
        <f t="shared" si="57"/>
        <v>0</v>
      </c>
      <c r="CM11" s="32">
        <f t="shared" ref="CM11" si="289">+CL11*$J11</f>
        <v>0</v>
      </c>
      <c r="CN11" s="34">
        <f t="shared" si="59"/>
        <v>0</v>
      </c>
      <c r="CO11" s="32">
        <f t="shared" ref="CO11" si="290">+CN11*$J11</f>
        <v>0</v>
      </c>
    </row>
    <row r="12" spans="1:93" ht="17.25" thickBot="1">
      <c r="A12" s="25">
        <v>1</v>
      </c>
      <c r="B12" s="65" t="s">
        <v>44</v>
      </c>
      <c r="C12" s="49" t="s">
        <v>63</v>
      </c>
      <c r="D12" s="51">
        <v>0</v>
      </c>
      <c r="E12" s="39"/>
      <c r="F12" s="100" t="s">
        <v>51</v>
      </c>
      <c r="G12" s="56">
        <v>43952</v>
      </c>
      <c r="H12" s="55">
        <v>44044</v>
      </c>
      <c r="I12" s="29">
        <v>2551000</v>
      </c>
      <c r="J12" s="30">
        <f t="shared" si="0"/>
        <v>2551000</v>
      </c>
      <c r="K12" s="31">
        <f t="shared" ref="K12" si="291">IF($G12&gt;N$1,0,IF($G12&lt;K$1,IF($H12&lt;K$1,0,IF($H12&gt;N$1,(($H12-K$1)-($H12-N$1))/($H12-$G12),($H12-K$1)/($H12-$G12))),IF($H12&gt;N$1,((($H12-$G12)-($H12-N$1))/($H12-$G12)),1)))</f>
        <v>0</v>
      </c>
      <c r="L12" s="32">
        <f t="shared" ref="L12" si="292">+K12*$J12</f>
        <v>0</v>
      </c>
      <c r="M12" s="33" t="e">
        <f>+K12*#REF!</f>
        <v>#REF!</v>
      </c>
      <c r="N12" s="34">
        <f t="shared" ref="N12" si="293">IF($G12&gt;Q$1,0,IF($G12&lt;N$1,IF($H12&lt;N$1,0,IF($H12&gt;Q$1,(($H12-N$1)-($H12-Q$1))/($H12-$G12),($H12-N$1)/($H12-$G12))),IF($H12&gt;Q$1,((($H12-$G12)-($H12-Q$1))/($H12-$G12)),1)))</f>
        <v>0</v>
      </c>
      <c r="O12" s="32">
        <f t="shared" ref="O12" si="294">+N12*$J12</f>
        <v>0</v>
      </c>
      <c r="P12" s="33" t="e">
        <f>+N12*#REF!</f>
        <v>#REF!</v>
      </c>
      <c r="Q12" s="34">
        <f t="shared" ref="Q12" si="295">IF($G12&gt;T$1,0,IF($G12&lt;Q$1,IF($H12&lt;Q$1,0,IF($H12&gt;T$1,(($H12-Q$1)-($H12-T$1))/($H12-$G12),($H12-Q$1)/($H12-$G12))),IF($H12&gt;T$1,((($H12-$G12)-($H12-T$1))/($H12-$G12)),1)))</f>
        <v>0</v>
      </c>
      <c r="R12" s="32">
        <f t="shared" ref="R12" si="296">+Q12*$J12</f>
        <v>0</v>
      </c>
      <c r="S12" s="33" t="e">
        <f>+Q12*#REF!</f>
        <v>#REF!</v>
      </c>
      <c r="T12" s="34">
        <f t="shared" ref="T12" si="297">IF($G12&gt;W$1,0,IF($G12&lt;T$1,IF($H12&lt;T$1,0,IF($H12&gt;W$1,(($H12-T$1)-($H12-W$1))/($H12-$G12),($H12-T$1)/($H12-$G12))),IF($H12&gt;W$1,((($H12-$G12)-($H12-W$1))/($H12-$G12)),1)))</f>
        <v>0</v>
      </c>
      <c r="U12" s="32">
        <f t="shared" ref="U12" si="298">+T12*$J12</f>
        <v>0</v>
      </c>
      <c r="V12" s="33" t="e">
        <f>+T12*#REF!</f>
        <v>#REF!</v>
      </c>
      <c r="W12" s="34">
        <f t="shared" ref="W12" si="299">IF($G12&gt;Z$1,0,IF($G12&lt;W$1,IF($H12&lt;W$1,0,IF($H12&gt;Z$1,(($H12-W$1)-($H12-Z$1))/($H12-$G12),($H12-W$1)/($H12-$G12))),IF($H12&gt;Z$1,((($H12-$G12)-($H12-Z$1))/($H12-$G12)),1)))</f>
        <v>0</v>
      </c>
      <c r="X12" s="32">
        <f t="shared" ref="X12" si="300">+W12*$J12</f>
        <v>0</v>
      </c>
      <c r="Y12" s="33" t="e">
        <f>+W12*#REF!</f>
        <v>#REF!</v>
      </c>
      <c r="Z12" s="34">
        <f t="shared" ref="Z12" si="301">IF($G12&gt;AC$1,0,IF($G12&lt;Z$1,IF($H12&lt;Z$1,0,IF($H12&gt;AC$1,(($H12-Z$1)-($H12-AC$1))/($H12-$G12),($H12-Z$1)/($H12-$G12))),IF($H12&gt;AC$1,((($H12-$G12)-($H12-AC$1))/($H12-$G12)),1)))</f>
        <v>0</v>
      </c>
      <c r="AA12" s="32">
        <f t="shared" ref="AA12" si="302">+Z12*$J12</f>
        <v>0</v>
      </c>
      <c r="AB12" s="33" t="e">
        <f>+Z12*#REF!</f>
        <v>#REF!</v>
      </c>
      <c r="AC12" s="34">
        <f t="shared" ref="AC12" si="303">IF($G12&gt;AF$1,0,IF($G12&lt;AC$1,IF($H12&lt;AC$1,0,IF($H12&gt;AF$1,(($H12-AC$1)-($H12-AF$1))/($H12-$G12),($H12-AC$1)/($H12-$G12))),IF($H12&gt;AF$1,((($H12-$G12)-($H12-AF$1))/($H12-$G12)),1)))</f>
        <v>0</v>
      </c>
      <c r="AD12" s="32">
        <f t="shared" ref="AD12" si="304">+AC12*$J12</f>
        <v>0</v>
      </c>
      <c r="AE12" s="33" t="e">
        <f>+AC12*#REF!</f>
        <v>#REF!</v>
      </c>
      <c r="AF12" s="34">
        <f t="shared" ref="AF12" si="305">IF($G12&gt;AI$1,0,IF($G12&lt;AF$1,IF($H12&lt;AF$1,0,IF($H12&gt;AI$1,(($H12-AF$1)-($H12-AI$1))/($H12-$G12),($H12-AF$1)/($H12-$G12))),IF($H12&gt;AI$1,((($H12-$G12)-($H12-AI$1))/($H12-$G12)),1)))</f>
        <v>0</v>
      </c>
      <c r="AG12" s="32">
        <f t="shared" ref="AG12" si="306">+AF12*$J12</f>
        <v>0</v>
      </c>
      <c r="AH12" s="33" t="e">
        <f>+AF12*#REF!</f>
        <v>#REF!</v>
      </c>
      <c r="AI12" s="34">
        <f t="shared" ref="AI12" si="307">IF($G12&gt;AL$1,0,IF($G12&lt;AI$1,IF($H12&lt;AI$1,0,IF($H12&gt;AL$1,(($H12-AI$1)-($H12-AL$1))/($H12-$G12),($H12-AI$1)/($H12-$G12))),IF($H12&gt;AL$1,((($H12-$G12)-($H12-AL$1))/($H12-$G12)),1)))</f>
        <v>0</v>
      </c>
      <c r="AJ12" s="32">
        <f t="shared" ref="AJ12" si="308">+AI12*$J12</f>
        <v>0</v>
      </c>
      <c r="AK12" s="33" t="e">
        <f>+AI12*#REF!</f>
        <v>#REF!</v>
      </c>
      <c r="AL12" s="34">
        <f t="shared" ref="AL12" si="309">IF($G12&gt;AO$1,0,IF($G12&lt;AL$1,IF($H12&lt;AL$1,0,IF($H12&gt;AO$1,(($H12-AL$1)-($H12-AO$1))/($H12-$G12),($H12-AL$1)/($H12-$G12))),IF($H12&gt;AO$1,((($H12-$G12)-($H12-AO$1))/($H12-$G12)),1)))</f>
        <v>0</v>
      </c>
      <c r="AM12" s="32">
        <f t="shared" ref="AM12" si="310">+AL12*$J12</f>
        <v>0</v>
      </c>
      <c r="AN12" s="33" t="e">
        <f>+AL12*#REF!</f>
        <v>#REF!</v>
      </c>
      <c r="AO12" s="34" t="e">
        <f>IF($G12&gt;#REF!,0,IF($G12&lt;AO$1,IF($H12&lt;AO$1,0,IF($H12&gt;#REF!,(($H12-AO$1)-($H12-#REF!))/($H12-$G12),($H12-AO$1)/($H12-$G12))),IF($H12&gt;#REF!,((($H12-$G12)-($H12-#REF!))/($H12-$G12)),1)))</f>
        <v>#REF!</v>
      </c>
      <c r="AP12" s="32" t="e">
        <f t="shared" ref="AP12" si="311">+AO12*$J12</f>
        <v>#REF!</v>
      </c>
      <c r="AQ12" s="33" t="e">
        <f>+AO12*#REF!</f>
        <v>#REF!</v>
      </c>
      <c r="AR12" s="34">
        <f t="shared" si="11"/>
        <v>0</v>
      </c>
      <c r="AS12" s="32">
        <f t="shared" ref="AS12" si="312">+AR12*$J12</f>
        <v>0</v>
      </c>
      <c r="AT12" s="34">
        <f t="shared" si="13"/>
        <v>0</v>
      </c>
      <c r="AU12" s="32">
        <f t="shared" ref="AU12" si="313">+AT12*$J12</f>
        <v>0</v>
      </c>
      <c r="AV12" s="34">
        <f t="shared" si="15"/>
        <v>0.33695652173913043</v>
      </c>
      <c r="AW12" s="32">
        <f t="shared" ref="AW12" si="314">+AV12*$J12</f>
        <v>859576.08695652173</v>
      </c>
      <c r="AX12" s="34">
        <f t="shared" si="17"/>
        <v>0.32608695652173914</v>
      </c>
      <c r="AY12" s="32">
        <f t="shared" ref="AY12" si="315">+AX12*$J12</f>
        <v>831847.82608695654</v>
      </c>
      <c r="AZ12" s="34">
        <f t="shared" si="19"/>
        <v>0.33695652173913043</v>
      </c>
      <c r="BA12" s="32">
        <f t="shared" ref="BA12" si="316">+AZ12*$J12</f>
        <v>859576.08695652173</v>
      </c>
      <c r="BB12" s="34">
        <f t="shared" si="21"/>
        <v>0</v>
      </c>
      <c r="BC12" s="32">
        <f t="shared" ref="BC12" si="317">+BB12*$J12</f>
        <v>0</v>
      </c>
      <c r="BD12" s="34">
        <f t="shared" si="23"/>
        <v>0</v>
      </c>
      <c r="BE12" s="32">
        <f t="shared" ref="BE12" si="318">+BD12*$J12</f>
        <v>0</v>
      </c>
      <c r="BF12" s="34">
        <f t="shared" si="25"/>
        <v>0</v>
      </c>
      <c r="BG12" s="32">
        <f t="shared" ref="BG12" si="319">+BF12*$J12</f>
        <v>0</v>
      </c>
      <c r="BH12" s="34">
        <f t="shared" si="27"/>
        <v>0</v>
      </c>
      <c r="BI12" s="32">
        <f t="shared" ref="BI12" si="320">+BH12*$J12</f>
        <v>0</v>
      </c>
      <c r="BJ12" s="34">
        <f t="shared" si="29"/>
        <v>0</v>
      </c>
      <c r="BK12" s="32">
        <f t="shared" ref="BK12" si="321">+BJ12*$J12</f>
        <v>0</v>
      </c>
      <c r="BL12" s="34">
        <f t="shared" si="31"/>
        <v>0</v>
      </c>
      <c r="BM12" s="32">
        <f t="shared" ref="BM12" si="322">+BL12*$J12</f>
        <v>0</v>
      </c>
      <c r="BN12" s="34">
        <f t="shared" si="33"/>
        <v>0</v>
      </c>
      <c r="BO12" s="32">
        <f t="shared" ref="BO12" si="323">+BN12*$J12</f>
        <v>0</v>
      </c>
      <c r="BP12" s="34">
        <f t="shared" si="35"/>
        <v>0</v>
      </c>
      <c r="BQ12" s="32">
        <f t="shared" ref="BQ12" si="324">+BP12*$J12</f>
        <v>0</v>
      </c>
      <c r="BR12" s="34">
        <f t="shared" si="37"/>
        <v>0</v>
      </c>
      <c r="BS12" s="32">
        <f t="shared" ref="BS12" si="325">+BR12*$J12</f>
        <v>0</v>
      </c>
      <c r="BT12" s="34">
        <f t="shared" si="39"/>
        <v>0</v>
      </c>
      <c r="BU12" s="32">
        <f t="shared" ref="BU12" si="326">+BT12*$J12</f>
        <v>0</v>
      </c>
      <c r="BV12" s="34">
        <f t="shared" si="41"/>
        <v>0</v>
      </c>
      <c r="BW12" s="32">
        <f t="shared" ref="BW12" si="327">+BV12*$J12</f>
        <v>0</v>
      </c>
      <c r="BX12" s="34">
        <f t="shared" si="43"/>
        <v>0</v>
      </c>
      <c r="BY12" s="32">
        <f t="shared" ref="BY12" si="328">+BX12*$J12</f>
        <v>0</v>
      </c>
      <c r="BZ12" s="34">
        <f t="shared" si="45"/>
        <v>0</v>
      </c>
      <c r="CA12" s="32">
        <f t="shared" ref="CA12" si="329">+BZ12*$J12</f>
        <v>0</v>
      </c>
      <c r="CB12" s="34">
        <f t="shared" si="47"/>
        <v>0</v>
      </c>
      <c r="CC12" s="32">
        <f t="shared" ref="CC12" si="330">+CB12*$J12</f>
        <v>0</v>
      </c>
      <c r="CD12" s="34">
        <f t="shared" si="49"/>
        <v>0</v>
      </c>
      <c r="CE12" s="32">
        <f t="shared" ref="CE12" si="331">+CD12*$J12</f>
        <v>0</v>
      </c>
      <c r="CF12" s="34">
        <f t="shared" si="51"/>
        <v>0</v>
      </c>
      <c r="CG12" s="32">
        <f t="shared" ref="CG12" si="332">+CF12*$J12</f>
        <v>0</v>
      </c>
      <c r="CH12" s="34">
        <f t="shared" si="53"/>
        <v>0</v>
      </c>
      <c r="CI12" s="32">
        <f t="shared" ref="CI12" si="333">+CH12*$J12</f>
        <v>0</v>
      </c>
      <c r="CJ12" s="34">
        <f t="shared" si="55"/>
        <v>0</v>
      </c>
      <c r="CK12" s="32">
        <f t="shared" ref="CK12" si="334">+CJ12*$J12</f>
        <v>0</v>
      </c>
      <c r="CL12" s="34">
        <f t="shared" si="57"/>
        <v>0</v>
      </c>
      <c r="CM12" s="32">
        <f t="shared" ref="CM12" si="335">+CL12*$J12</f>
        <v>0</v>
      </c>
      <c r="CN12" s="34">
        <f t="shared" si="59"/>
        <v>0</v>
      </c>
      <c r="CO12" s="32">
        <f t="shared" ref="CO12" si="336">+CN12*$J12</f>
        <v>0</v>
      </c>
    </row>
    <row r="13" spans="1:93" ht="17.25" thickBot="1">
      <c r="A13" s="25">
        <v>1</v>
      </c>
      <c r="B13" s="66" t="s">
        <v>44</v>
      </c>
      <c r="C13" s="59" t="str">
        <f>+C12</f>
        <v>X</v>
      </c>
      <c r="D13" s="47">
        <v>0.1</v>
      </c>
      <c r="E13" s="44"/>
      <c r="F13" s="28" t="s">
        <v>50</v>
      </c>
      <c r="G13" s="60">
        <f>+G12</f>
        <v>43952</v>
      </c>
      <c r="H13" s="61">
        <f>+H12</f>
        <v>44044</v>
      </c>
      <c r="I13" s="29">
        <f>+I12*D13</f>
        <v>255100</v>
      </c>
      <c r="J13" s="30">
        <f t="shared" ref="J13:J21" si="337">IF(C13="X",I13,0)</f>
        <v>255100</v>
      </c>
      <c r="K13" s="31">
        <f t="shared" ref="K13" si="338">IF($G13&gt;N$1,0,IF($G13&lt;K$1,IF($H13&lt;K$1,0,IF($H13&gt;N$1,(($H13-K$1)-($H13-N$1))/($H13-$G13),($H13-K$1)/($H13-$G13))),IF($H13&gt;N$1,((($H13-$G13)-($H13-N$1))/($H13-$G13)),1)))</f>
        <v>0</v>
      </c>
      <c r="L13" s="32">
        <f t="shared" ref="L13" si="339">+K13*$J13</f>
        <v>0</v>
      </c>
      <c r="M13" s="33" t="e">
        <f>+K13*#REF!</f>
        <v>#REF!</v>
      </c>
      <c r="N13" s="34">
        <f t="shared" ref="N13" si="340">IF($G13&gt;Q$1,0,IF($G13&lt;N$1,IF($H13&lt;N$1,0,IF($H13&gt;Q$1,(($H13-N$1)-($H13-Q$1))/($H13-$G13),($H13-N$1)/($H13-$G13))),IF($H13&gt;Q$1,((($H13-$G13)-($H13-Q$1))/($H13-$G13)),1)))</f>
        <v>0</v>
      </c>
      <c r="O13" s="32">
        <f t="shared" ref="O13" si="341">+N13*$J13</f>
        <v>0</v>
      </c>
      <c r="P13" s="33" t="e">
        <f>+N13*#REF!</f>
        <v>#REF!</v>
      </c>
      <c r="Q13" s="34">
        <f t="shared" ref="Q13" si="342">IF($G13&gt;T$1,0,IF($G13&lt;Q$1,IF($H13&lt;Q$1,0,IF($H13&gt;T$1,(($H13-Q$1)-($H13-T$1))/($H13-$G13),($H13-Q$1)/($H13-$G13))),IF($H13&gt;T$1,((($H13-$G13)-($H13-T$1))/($H13-$G13)),1)))</f>
        <v>0</v>
      </c>
      <c r="R13" s="32">
        <f t="shared" ref="R13" si="343">+Q13*$J13</f>
        <v>0</v>
      </c>
      <c r="S13" s="33" t="e">
        <f>+Q13*#REF!</f>
        <v>#REF!</v>
      </c>
      <c r="T13" s="34">
        <f t="shared" ref="T13" si="344">IF($G13&gt;W$1,0,IF($G13&lt;T$1,IF($H13&lt;T$1,0,IF($H13&gt;W$1,(($H13-T$1)-($H13-W$1))/($H13-$G13),($H13-T$1)/($H13-$G13))),IF($H13&gt;W$1,((($H13-$G13)-($H13-W$1))/($H13-$G13)),1)))</f>
        <v>0</v>
      </c>
      <c r="U13" s="32">
        <f t="shared" ref="U13" si="345">+T13*$J13</f>
        <v>0</v>
      </c>
      <c r="V13" s="33" t="e">
        <f>+T13*#REF!</f>
        <v>#REF!</v>
      </c>
      <c r="W13" s="34">
        <f t="shared" ref="W13" si="346">IF($G13&gt;Z$1,0,IF($G13&lt;W$1,IF($H13&lt;W$1,0,IF($H13&gt;Z$1,(($H13-W$1)-($H13-Z$1))/($H13-$G13),($H13-W$1)/($H13-$G13))),IF($H13&gt;Z$1,((($H13-$G13)-($H13-Z$1))/($H13-$G13)),1)))</f>
        <v>0</v>
      </c>
      <c r="X13" s="32">
        <f t="shared" ref="X13" si="347">+W13*$J13</f>
        <v>0</v>
      </c>
      <c r="Y13" s="33" t="e">
        <f>+W13*#REF!</f>
        <v>#REF!</v>
      </c>
      <c r="Z13" s="34">
        <f t="shared" ref="Z13" si="348">IF($G13&gt;AC$1,0,IF($G13&lt;Z$1,IF($H13&lt;Z$1,0,IF($H13&gt;AC$1,(($H13-Z$1)-($H13-AC$1))/($H13-$G13),($H13-Z$1)/($H13-$G13))),IF($H13&gt;AC$1,((($H13-$G13)-($H13-AC$1))/($H13-$G13)),1)))</f>
        <v>0</v>
      </c>
      <c r="AA13" s="32">
        <f t="shared" ref="AA13" si="349">+Z13*$J13</f>
        <v>0</v>
      </c>
      <c r="AB13" s="33" t="e">
        <f>+Z13*#REF!</f>
        <v>#REF!</v>
      </c>
      <c r="AC13" s="34">
        <f t="shared" ref="AC13" si="350">IF($G13&gt;AF$1,0,IF($G13&lt;AC$1,IF($H13&lt;AC$1,0,IF($H13&gt;AF$1,(($H13-AC$1)-($H13-AF$1))/($H13-$G13),($H13-AC$1)/($H13-$G13))),IF($H13&gt;AF$1,((($H13-$G13)-($H13-AF$1))/($H13-$G13)),1)))</f>
        <v>0</v>
      </c>
      <c r="AD13" s="32">
        <f t="shared" ref="AD13" si="351">+AC13*$J13</f>
        <v>0</v>
      </c>
      <c r="AE13" s="33" t="e">
        <f>+AC13*#REF!</f>
        <v>#REF!</v>
      </c>
      <c r="AF13" s="34">
        <f t="shared" ref="AF13" si="352">IF($G13&gt;AI$1,0,IF($G13&lt;AF$1,IF($H13&lt;AF$1,0,IF($H13&gt;AI$1,(($H13-AF$1)-($H13-AI$1))/($H13-$G13),($H13-AF$1)/($H13-$G13))),IF($H13&gt;AI$1,((($H13-$G13)-($H13-AI$1))/($H13-$G13)),1)))</f>
        <v>0</v>
      </c>
      <c r="AG13" s="32">
        <f t="shared" ref="AG13" si="353">+AF13*$J13</f>
        <v>0</v>
      </c>
      <c r="AH13" s="33" t="e">
        <f>+AF13*#REF!</f>
        <v>#REF!</v>
      </c>
      <c r="AI13" s="34">
        <f t="shared" ref="AI13" si="354">IF($G13&gt;AL$1,0,IF($G13&lt;AI$1,IF($H13&lt;AI$1,0,IF($H13&gt;AL$1,(($H13-AI$1)-($H13-AL$1))/($H13-$G13),($H13-AI$1)/($H13-$G13))),IF($H13&gt;AL$1,((($H13-$G13)-($H13-AL$1))/($H13-$G13)),1)))</f>
        <v>0</v>
      </c>
      <c r="AJ13" s="32">
        <f t="shared" ref="AJ13" si="355">+AI13*$J13</f>
        <v>0</v>
      </c>
      <c r="AK13" s="33" t="e">
        <f>+AI13*#REF!</f>
        <v>#REF!</v>
      </c>
      <c r="AL13" s="34">
        <f t="shared" ref="AL13" si="356">IF($G13&gt;AO$1,0,IF($G13&lt;AL$1,IF($H13&lt;AL$1,0,IF($H13&gt;AO$1,(($H13-AL$1)-($H13-AO$1))/($H13-$G13),($H13-AL$1)/($H13-$G13))),IF($H13&gt;AO$1,((($H13-$G13)-($H13-AO$1))/($H13-$G13)),1)))</f>
        <v>0</v>
      </c>
      <c r="AM13" s="32">
        <f t="shared" ref="AM13" si="357">+AL13*$J13</f>
        <v>0</v>
      </c>
      <c r="AN13" s="33" t="e">
        <f>+AL13*#REF!</f>
        <v>#REF!</v>
      </c>
      <c r="AO13" s="34" t="e">
        <f>IF($G13&gt;#REF!,0,IF($G13&lt;AO$1,IF($H13&lt;AO$1,0,IF($H13&gt;#REF!,(($H13-AO$1)-($H13-#REF!))/($H13-$G13),($H13-AO$1)/($H13-$G13))),IF($H13&gt;#REF!,((($H13-$G13)-($H13-#REF!))/($H13-$G13)),1)))</f>
        <v>#REF!</v>
      </c>
      <c r="AP13" s="32" t="e">
        <f t="shared" ref="AP13" si="358">+AO13*$J13</f>
        <v>#REF!</v>
      </c>
      <c r="AQ13" s="33" t="e">
        <f>+AO13*#REF!</f>
        <v>#REF!</v>
      </c>
      <c r="AR13" s="34">
        <f t="shared" si="11"/>
        <v>0</v>
      </c>
      <c r="AS13" s="32">
        <f t="shared" ref="AS13" si="359">+AR13*$J13</f>
        <v>0</v>
      </c>
      <c r="AT13" s="34">
        <f t="shared" si="13"/>
        <v>0</v>
      </c>
      <c r="AU13" s="32">
        <f t="shared" ref="AU13" si="360">+AT13*$J13</f>
        <v>0</v>
      </c>
      <c r="AV13" s="34">
        <f t="shared" si="15"/>
        <v>0.33695652173913043</v>
      </c>
      <c r="AW13" s="32">
        <f t="shared" ref="AW13" si="361">+AV13*$J13</f>
        <v>85957.608695652176</v>
      </c>
      <c r="AX13" s="34">
        <f t="shared" si="17"/>
        <v>0.32608695652173914</v>
      </c>
      <c r="AY13" s="32">
        <f t="shared" ref="AY13" si="362">+AX13*$J13</f>
        <v>83184.782608695648</v>
      </c>
      <c r="AZ13" s="34">
        <f t="shared" si="19"/>
        <v>0.33695652173913043</v>
      </c>
      <c r="BA13" s="32">
        <f t="shared" ref="BA13" si="363">+AZ13*$J13</f>
        <v>85957.608695652176</v>
      </c>
      <c r="BB13" s="34">
        <f t="shared" si="21"/>
        <v>0</v>
      </c>
      <c r="BC13" s="32">
        <f t="shared" ref="BC13" si="364">+BB13*$J13</f>
        <v>0</v>
      </c>
      <c r="BD13" s="34">
        <f t="shared" si="23"/>
        <v>0</v>
      </c>
      <c r="BE13" s="32">
        <f t="shared" ref="BE13" si="365">+BD13*$J13</f>
        <v>0</v>
      </c>
      <c r="BF13" s="34">
        <f t="shared" si="25"/>
        <v>0</v>
      </c>
      <c r="BG13" s="32">
        <f t="shared" ref="BG13" si="366">+BF13*$J13</f>
        <v>0</v>
      </c>
      <c r="BH13" s="34">
        <f t="shared" si="27"/>
        <v>0</v>
      </c>
      <c r="BI13" s="32">
        <f t="shared" ref="BI13" si="367">+BH13*$J13</f>
        <v>0</v>
      </c>
      <c r="BJ13" s="34">
        <f t="shared" si="29"/>
        <v>0</v>
      </c>
      <c r="BK13" s="32">
        <f t="shared" ref="BK13" si="368">+BJ13*$J13</f>
        <v>0</v>
      </c>
      <c r="BL13" s="34">
        <f t="shared" si="31"/>
        <v>0</v>
      </c>
      <c r="BM13" s="32">
        <f t="shared" ref="BM13" si="369">+BL13*$J13</f>
        <v>0</v>
      </c>
      <c r="BN13" s="34">
        <f t="shared" si="33"/>
        <v>0</v>
      </c>
      <c r="BO13" s="32">
        <f t="shared" ref="BO13" si="370">+BN13*$J13</f>
        <v>0</v>
      </c>
      <c r="BP13" s="34">
        <f t="shared" si="35"/>
        <v>0</v>
      </c>
      <c r="BQ13" s="32">
        <f t="shared" ref="BQ13" si="371">+BP13*$J13</f>
        <v>0</v>
      </c>
      <c r="BR13" s="34">
        <f t="shared" si="37"/>
        <v>0</v>
      </c>
      <c r="BS13" s="32">
        <f t="shared" ref="BS13" si="372">+BR13*$J13</f>
        <v>0</v>
      </c>
      <c r="BT13" s="34">
        <f t="shared" si="39"/>
        <v>0</v>
      </c>
      <c r="BU13" s="32">
        <f t="shared" ref="BU13" si="373">+BT13*$J13</f>
        <v>0</v>
      </c>
      <c r="BV13" s="34">
        <f t="shared" si="41"/>
        <v>0</v>
      </c>
      <c r="BW13" s="32">
        <f t="shared" ref="BW13" si="374">+BV13*$J13</f>
        <v>0</v>
      </c>
      <c r="BX13" s="34">
        <f t="shared" si="43"/>
        <v>0</v>
      </c>
      <c r="BY13" s="32">
        <f t="shared" ref="BY13" si="375">+BX13*$J13</f>
        <v>0</v>
      </c>
      <c r="BZ13" s="34">
        <f t="shared" si="45"/>
        <v>0</v>
      </c>
      <c r="CA13" s="32">
        <f t="shared" ref="CA13" si="376">+BZ13*$J13</f>
        <v>0</v>
      </c>
      <c r="CB13" s="34">
        <f t="shared" si="47"/>
        <v>0</v>
      </c>
      <c r="CC13" s="32">
        <f t="shared" ref="CC13" si="377">+CB13*$J13</f>
        <v>0</v>
      </c>
      <c r="CD13" s="34">
        <f t="shared" si="49"/>
        <v>0</v>
      </c>
      <c r="CE13" s="32">
        <f t="shared" ref="CE13" si="378">+CD13*$J13</f>
        <v>0</v>
      </c>
      <c r="CF13" s="34">
        <f t="shared" si="51"/>
        <v>0</v>
      </c>
      <c r="CG13" s="32">
        <f t="shared" ref="CG13" si="379">+CF13*$J13</f>
        <v>0</v>
      </c>
      <c r="CH13" s="34">
        <f t="shared" si="53"/>
        <v>0</v>
      </c>
      <c r="CI13" s="32">
        <f t="shared" ref="CI13" si="380">+CH13*$J13</f>
        <v>0</v>
      </c>
      <c r="CJ13" s="34">
        <f t="shared" si="55"/>
        <v>0</v>
      </c>
      <c r="CK13" s="32">
        <f t="shared" ref="CK13" si="381">+CJ13*$J13</f>
        <v>0</v>
      </c>
      <c r="CL13" s="34">
        <f t="shared" si="57"/>
        <v>0</v>
      </c>
      <c r="CM13" s="32">
        <f t="shared" ref="CM13" si="382">+CL13*$J13</f>
        <v>0</v>
      </c>
      <c r="CN13" s="34">
        <f t="shared" si="59"/>
        <v>0</v>
      </c>
      <c r="CO13" s="32">
        <f t="shared" ref="CO13" si="383">+CN13*$J13</f>
        <v>0</v>
      </c>
    </row>
    <row r="14" spans="1:93" ht="17.25" thickBot="1">
      <c r="A14" s="25">
        <v>1</v>
      </c>
      <c r="B14" s="65" t="s">
        <v>44</v>
      </c>
      <c r="C14" s="49" t="s">
        <v>63</v>
      </c>
      <c r="D14" s="51">
        <v>0</v>
      </c>
      <c r="E14" s="39"/>
      <c r="F14" s="100" t="s">
        <v>52</v>
      </c>
      <c r="G14" s="56">
        <v>44044</v>
      </c>
      <c r="H14" s="55">
        <f>+G14+20*30</f>
        <v>44644</v>
      </c>
      <c r="I14" s="29">
        <v>24215471.151462015</v>
      </c>
      <c r="J14" s="30">
        <f t="shared" si="337"/>
        <v>24215471.151462015</v>
      </c>
      <c r="K14" s="31">
        <f t="shared" ref="K14" si="384">IF($G14&gt;N$1,0,IF($G14&lt;K$1,IF($H14&lt;K$1,0,IF($H14&gt;N$1,(($H14-K$1)-($H14-N$1))/($H14-$G14),($H14-K$1)/($H14-$G14))),IF($H14&gt;N$1,((($H14-$G14)-($H14-N$1))/($H14-$G14)),1)))</f>
        <v>0</v>
      </c>
      <c r="L14" s="32">
        <f t="shared" ref="L14" si="385">+K14*$J14</f>
        <v>0</v>
      </c>
      <c r="M14" s="33" t="e">
        <f>+K14*#REF!</f>
        <v>#REF!</v>
      </c>
      <c r="N14" s="34">
        <f t="shared" ref="N14" si="386">IF($G14&gt;Q$1,0,IF($G14&lt;N$1,IF($H14&lt;N$1,0,IF($H14&gt;Q$1,(($H14-N$1)-($H14-Q$1))/($H14-$G14),($H14-N$1)/($H14-$G14))),IF($H14&gt;Q$1,((($H14-$G14)-($H14-Q$1))/($H14-$G14)),1)))</f>
        <v>0</v>
      </c>
      <c r="O14" s="32">
        <f t="shared" ref="O14" si="387">+N14*$J14</f>
        <v>0</v>
      </c>
      <c r="P14" s="33" t="e">
        <f>+N14*#REF!</f>
        <v>#REF!</v>
      </c>
      <c r="Q14" s="34">
        <f t="shared" ref="Q14" si="388">IF($G14&gt;T$1,0,IF($G14&lt;Q$1,IF($H14&lt;Q$1,0,IF($H14&gt;T$1,(($H14-Q$1)-($H14-T$1))/($H14-$G14),($H14-Q$1)/($H14-$G14))),IF($H14&gt;T$1,((($H14-$G14)-($H14-T$1))/($H14-$G14)),1)))</f>
        <v>0</v>
      </c>
      <c r="R14" s="32">
        <f t="shared" ref="R14" si="389">+Q14*$J14</f>
        <v>0</v>
      </c>
      <c r="S14" s="33" t="e">
        <f>+Q14*#REF!</f>
        <v>#REF!</v>
      </c>
      <c r="T14" s="34">
        <f t="shared" ref="T14" si="390">IF($G14&gt;W$1,0,IF($G14&lt;T$1,IF($H14&lt;T$1,0,IF($H14&gt;W$1,(($H14-T$1)-($H14-W$1))/($H14-$G14),($H14-T$1)/($H14-$G14))),IF($H14&gt;W$1,((($H14-$G14)-($H14-W$1))/($H14-$G14)),1)))</f>
        <v>0</v>
      </c>
      <c r="U14" s="32">
        <f t="shared" ref="U14" si="391">+T14*$J14</f>
        <v>0</v>
      </c>
      <c r="V14" s="33" t="e">
        <f>+T14*#REF!</f>
        <v>#REF!</v>
      </c>
      <c r="W14" s="34">
        <f t="shared" ref="W14" si="392">IF($G14&gt;Z$1,0,IF($G14&lt;W$1,IF($H14&lt;W$1,0,IF($H14&gt;Z$1,(($H14-W$1)-($H14-Z$1))/($H14-$G14),($H14-W$1)/($H14-$G14))),IF($H14&gt;Z$1,((($H14-$G14)-($H14-Z$1))/($H14-$G14)),1)))</f>
        <v>0</v>
      </c>
      <c r="X14" s="32">
        <f t="shared" ref="X14" si="393">+W14*$J14</f>
        <v>0</v>
      </c>
      <c r="Y14" s="33" t="e">
        <f>+W14*#REF!</f>
        <v>#REF!</v>
      </c>
      <c r="Z14" s="34">
        <f t="shared" ref="Z14" si="394">IF($G14&gt;AC$1,0,IF($G14&lt;Z$1,IF($H14&lt;Z$1,0,IF($H14&gt;AC$1,(($H14-Z$1)-($H14-AC$1))/($H14-$G14),($H14-Z$1)/($H14-$G14))),IF($H14&gt;AC$1,((($H14-$G14)-($H14-AC$1))/($H14-$G14)),1)))</f>
        <v>0</v>
      </c>
      <c r="AA14" s="32">
        <f t="shared" ref="AA14" si="395">+Z14*$J14</f>
        <v>0</v>
      </c>
      <c r="AB14" s="33" t="e">
        <f>+Z14*#REF!</f>
        <v>#REF!</v>
      </c>
      <c r="AC14" s="34">
        <f t="shared" ref="AC14" si="396">IF($G14&gt;AF$1,0,IF($G14&lt;AC$1,IF($H14&lt;AC$1,0,IF($H14&gt;AF$1,(($H14-AC$1)-($H14-AF$1))/($H14-$G14),($H14-AC$1)/($H14-$G14))),IF($H14&gt;AF$1,((($H14-$G14)-($H14-AF$1))/($H14-$G14)),1)))</f>
        <v>0</v>
      </c>
      <c r="AD14" s="32">
        <f t="shared" ref="AD14" si="397">+AC14*$J14</f>
        <v>0</v>
      </c>
      <c r="AE14" s="33" t="e">
        <f>+AC14*#REF!</f>
        <v>#REF!</v>
      </c>
      <c r="AF14" s="34">
        <f t="shared" ref="AF14" si="398">IF($G14&gt;AI$1,0,IF($G14&lt;AF$1,IF($H14&lt;AF$1,0,IF($H14&gt;AI$1,(($H14-AF$1)-($H14-AI$1))/($H14-$G14),($H14-AF$1)/($H14-$G14))),IF($H14&gt;AI$1,((($H14-$G14)-($H14-AI$1))/($H14-$G14)),1)))</f>
        <v>0</v>
      </c>
      <c r="AG14" s="32">
        <f t="shared" ref="AG14" si="399">+AF14*$J14</f>
        <v>0</v>
      </c>
      <c r="AH14" s="33" t="e">
        <f>+AF14*#REF!</f>
        <v>#REF!</v>
      </c>
      <c r="AI14" s="34">
        <f t="shared" ref="AI14" si="400">IF($G14&gt;AL$1,0,IF($G14&lt;AI$1,IF($H14&lt;AI$1,0,IF($H14&gt;AL$1,(($H14-AI$1)-($H14-AL$1))/($H14-$G14),($H14-AI$1)/($H14-$G14))),IF($H14&gt;AL$1,((($H14-$G14)-($H14-AL$1))/($H14-$G14)),1)))</f>
        <v>0</v>
      </c>
      <c r="AJ14" s="32">
        <f t="shared" ref="AJ14" si="401">+AI14*$J14</f>
        <v>0</v>
      </c>
      <c r="AK14" s="33" t="e">
        <f>+AI14*#REF!</f>
        <v>#REF!</v>
      </c>
      <c r="AL14" s="34">
        <f t="shared" ref="AL14" si="402">IF($G14&gt;AO$1,0,IF($G14&lt;AL$1,IF($H14&lt;AL$1,0,IF($H14&gt;AO$1,(($H14-AL$1)-($H14-AO$1))/($H14-$G14),($H14-AL$1)/($H14-$G14))),IF($H14&gt;AO$1,((($H14-$G14)-($H14-AO$1))/($H14-$G14)),1)))</f>
        <v>0</v>
      </c>
      <c r="AM14" s="32">
        <f t="shared" ref="AM14" si="403">+AL14*$J14</f>
        <v>0</v>
      </c>
      <c r="AN14" s="33" t="e">
        <f>+AL14*#REF!</f>
        <v>#REF!</v>
      </c>
      <c r="AO14" s="34" t="e">
        <f>IF($G14&gt;#REF!,0,IF($G14&lt;AO$1,IF($H14&lt;AO$1,0,IF($H14&gt;#REF!,(($H14-AO$1)-($H14-#REF!))/($H14-$G14),($H14-AO$1)/($H14-$G14))),IF($H14&gt;#REF!,((($H14-$G14)-($H14-#REF!))/($H14-$G14)),1)))</f>
        <v>#REF!</v>
      </c>
      <c r="AP14" s="32" t="e">
        <f t="shared" ref="AP14" si="404">+AO14*$J14</f>
        <v>#REF!</v>
      </c>
      <c r="AQ14" s="33" t="e">
        <f>+AO14*#REF!</f>
        <v>#REF!</v>
      </c>
      <c r="AR14" s="34">
        <f t="shared" si="11"/>
        <v>0</v>
      </c>
      <c r="AS14" s="32">
        <f t="shared" ref="AS14" si="405">+AR14*$J14</f>
        <v>0</v>
      </c>
      <c r="AT14" s="34">
        <f t="shared" si="13"/>
        <v>0</v>
      </c>
      <c r="AU14" s="32">
        <f t="shared" ref="AU14" si="406">+AT14*$J14</f>
        <v>0</v>
      </c>
      <c r="AV14" s="34">
        <f t="shared" si="15"/>
        <v>0</v>
      </c>
      <c r="AW14" s="32">
        <f t="shared" ref="AW14" si="407">+AV14*$J14</f>
        <v>0</v>
      </c>
      <c r="AX14" s="34">
        <f t="shared" si="17"/>
        <v>0</v>
      </c>
      <c r="AY14" s="32">
        <f t="shared" ref="AY14" si="408">+AX14*$J14</f>
        <v>0</v>
      </c>
      <c r="AZ14" s="34">
        <f t="shared" si="19"/>
        <v>0</v>
      </c>
      <c r="BA14" s="32">
        <f t="shared" ref="BA14" si="409">+AZ14*$J14</f>
        <v>0</v>
      </c>
      <c r="BB14" s="34">
        <f t="shared" si="21"/>
        <v>5.1666666666666666E-2</v>
      </c>
      <c r="BC14" s="32">
        <f t="shared" ref="BC14" si="410">+BB14*$J14</f>
        <v>1251132.6761588708</v>
      </c>
      <c r="BD14" s="34">
        <f t="shared" si="23"/>
        <v>0.05</v>
      </c>
      <c r="BE14" s="32">
        <f t="shared" ref="BE14" si="411">+BD14*$J14</f>
        <v>1210773.5575731008</v>
      </c>
      <c r="BF14" s="34">
        <f t="shared" si="25"/>
        <v>5.1666666666666666E-2</v>
      </c>
      <c r="BG14" s="32">
        <f t="shared" ref="BG14" si="412">+BF14*$J14</f>
        <v>1251132.6761588708</v>
      </c>
      <c r="BH14" s="34">
        <f t="shared" si="27"/>
        <v>0.05</v>
      </c>
      <c r="BI14" s="32">
        <f t="shared" ref="BI14" si="413">+BH14*$J14</f>
        <v>1210773.5575731008</v>
      </c>
      <c r="BJ14" s="34">
        <f t="shared" si="29"/>
        <v>5.1666666666666666E-2</v>
      </c>
      <c r="BK14" s="32">
        <f t="shared" ref="BK14" si="414">+BJ14*$J14</f>
        <v>1251132.6761588708</v>
      </c>
      <c r="BL14" s="34">
        <f t="shared" si="31"/>
        <v>5.1666666666666666E-2</v>
      </c>
      <c r="BM14" s="32">
        <f t="shared" ref="BM14" si="415">+BL14*$J14</f>
        <v>1251132.6761588708</v>
      </c>
      <c r="BN14" s="34">
        <f t="shared" si="33"/>
        <v>4.6666666666666669E-2</v>
      </c>
      <c r="BO14" s="32">
        <f t="shared" ref="BO14" si="416">+BN14*$J14</f>
        <v>1130055.3204015607</v>
      </c>
      <c r="BP14" s="34">
        <f t="shared" si="35"/>
        <v>5.1666666666666666E-2</v>
      </c>
      <c r="BQ14" s="32">
        <f t="shared" ref="BQ14" si="417">+BP14*$J14</f>
        <v>1251132.6761588708</v>
      </c>
      <c r="BR14" s="34">
        <f t="shared" si="37"/>
        <v>0.05</v>
      </c>
      <c r="BS14" s="32">
        <f t="shared" ref="BS14" si="418">+BR14*$J14</f>
        <v>1210773.5575731008</v>
      </c>
      <c r="BT14" s="34">
        <f t="shared" si="39"/>
        <v>5.1666666666666666E-2</v>
      </c>
      <c r="BU14" s="32">
        <f t="shared" ref="BU14" si="419">+BT14*$J14</f>
        <v>1251132.6761588708</v>
      </c>
      <c r="BV14" s="34">
        <f t="shared" si="41"/>
        <v>0.05</v>
      </c>
      <c r="BW14" s="32">
        <f t="shared" ref="BW14" si="420">+BV14*$J14</f>
        <v>1210773.5575731008</v>
      </c>
      <c r="BX14" s="34">
        <f t="shared" si="43"/>
        <v>5.1666666666666666E-2</v>
      </c>
      <c r="BY14" s="32">
        <f t="shared" ref="BY14" si="421">+BX14*$J14</f>
        <v>1251132.6761588708</v>
      </c>
      <c r="BZ14" s="34">
        <f t="shared" si="45"/>
        <v>5.1666666666666666E-2</v>
      </c>
      <c r="CA14" s="32">
        <f t="shared" ref="CA14" si="422">+BZ14*$J14</f>
        <v>1251132.6761588708</v>
      </c>
      <c r="CB14" s="34">
        <f t="shared" si="47"/>
        <v>0.05</v>
      </c>
      <c r="CC14" s="32">
        <f t="shared" ref="CC14" si="423">+CB14*$J14</f>
        <v>1210773.5575731008</v>
      </c>
      <c r="CD14" s="34">
        <f t="shared" si="49"/>
        <v>5.1666666666666666E-2</v>
      </c>
      <c r="CE14" s="32">
        <f t="shared" ref="CE14" si="424">+CD14*$J14</f>
        <v>1251132.6761588708</v>
      </c>
      <c r="CF14" s="34">
        <f t="shared" si="51"/>
        <v>0.05</v>
      </c>
      <c r="CG14" s="32">
        <f t="shared" ref="CG14" si="425">+CF14*$J14</f>
        <v>1210773.5575731008</v>
      </c>
      <c r="CH14" s="34">
        <f t="shared" si="53"/>
        <v>5.1666666666666666E-2</v>
      </c>
      <c r="CI14" s="32">
        <f t="shared" ref="CI14" si="426">+CH14*$J14</f>
        <v>1251132.6761588708</v>
      </c>
      <c r="CJ14" s="34">
        <f t="shared" si="55"/>
        <v>5.1666666666666666E-2</v>
      </c>
      <c r="CK14" s="32">
        <f t="shared" ref="CK14" si="427">+CJ14*$J14</f>
        <v>1251132.6761588708</v>
      </c>
      <c r="CL14" s="34">
        <f t="shared" si="57"/>
        <v>4.6666666666666669E-2</v>
      </c>
      <c r="CM14" s="32">
        <f t="shared" ref="CM14" si="428">+CL14*$J14</f>
        <v>1130055.3204015607</v>
      </c>
      <c r="CN14" s="34">
        <f t="shared" si="59"/>
        <v>0</v>
      </c>
      <c r="CO14" s="32">
        <f t="shared" ref="CO14" si="429">+CN14*$J14</f>
        <v>0</v>
      </c>
    </row>
    <row r="15" spans="1:93" ht="17.25" thickBot="1">
      <c r="A15" s="25">
        <v>1</v>
      </c>
      <c r="B15" s="66" t="s">
        <v>44</v>
      </c>
      <c r="C15" s="59" t="str">
        <f>+C14</f>
        <v>X</v>
      </c>
      <c r="D15" s="47">
        <v>0.1</v>
      </c>
      <c r="E15" s="44"/>
      <c r="F15" s="28" t="s">
        <v>50</v>
      </c>
      <c r="G15" s="60">
        <f>+G14</f>
        <v>44044</v>
      </c>
      <c r="H15" s="61">
        <f>+H14</f>
        <v>44644</v>
      </c>
      <c r="I15" s="29">
        <f>+I14*D15</f>
        <v>2421547.1151462016</v>
      </c>
      <c r="J15" s="30">
        <f t="shared" si="337"/>
        <v>2421547.1151462016</v>
      </c>
      <c r="K15" s="31">
        <f t="shared" ref="K15:K20" si="430">IF($G15&gt;N$1,0,IF($G15&lt;K$1,IF($H15&lt;K$1,0,IF($H15&gt;N$1,(($H15-K$1)-($H15-N$1))/($H15-$G15),($H15-K$1)/($H15-$G15))),IF($H15&gt;N$1,((($H15-$G15)-($H15-N$1))/($H15-$G15)),1)))</f>
        <v>0</v>
      </c>
      <c r="L15" s="32">
        <f t="shared" ref="L15:L20" si="431">+K15*$J15</f>
        <v>0</v>
      </c>
      <c r="M15" s="33" t="e">
        <f>+K15*#REF!</f>
        <v>#REF!</v>
      </c>
      <c r="N15" s="34">
        <f t="shared" ref="N15:N20" si="432">IF($G15&gt;Q$1,0,IF($G15&lt;N$1,IF($H15&lt;N$1,0,IF($H15&gt;Q$1,(($H15-N$1)-($H15-Q$1))/($H15-$G15),($H15-N$1)/($H15-$G15))),IF($H15&gt;Q$1,((($H15-$G15)-($H15-Q$1))/($H15-$G15)),1)))</f>
        <v>0</v>
      </c>
      <c r="O15" s="32">
        <f t="shared" ref="O15:O20" si="433">+N15*$J15</f>
        <v>0</v>
      </c>
      <c r="P15" s="33" t="e">
        <f>+N15*#REF!</f>
        <v>#REF!</v>
      </c>
      <c r="Q15" s="34">
        <f t="shared" ref="Q15:Q20" si="434">IF($G15&gt;T$1,0,IF($G15&lt;Q$1,IF($H15&lt;Q$1,0,IF($H15&gt;T$1,(($H15-Q$1)-($H15-T$1))/($H15-$G15),($H15-Q$1)/($H15-$G15))),IF($H15&gt;T$1,((($H15-$G15)-($H15-T$1))/($H15-$G15)),1)))</f>
        <v>0</v>
      </c>
      <c r="R15" s="32">
        <f t="shared" ref="R15:R20" si="435">+Q15*$J15</f>
        <v>0</v>
      </c>
      <c r="S15" s="33" t="e">
        <f>+Q15*#REF!</f>
        <v>#REF!</v>
      </c>
      <c r="T15" s="34">
        <f t="shared" ref="T15:T20" si="436">IF($G15&gt;W$1,0,IF($G15&lt;T$1,IF($H15&lt;T$1,0,IF($H15&gt;W$1,(($H15-T$1)-($H15-W$1))/($H15-$G15),($H15-T$1)/($H15-$G15))),IF($H15&gt;W$1,((($H15-$G15)-($H15-W$1))/($H15-$G15)),1)))</f>
        <v>0</v>
      </c>
      <c r="U15" s="32">
        <f t="shared" ref="U15:U20" si="437">+T15*$J15</f>
        <v>0</v>
      </c>
      <c r="V15" s="33" t="e">
        <f>+T15*#REF!</f>
        <v>#REF!</v>
      </c>
      <c r="W15" s="34">
        <f t="shared" ref="W15:W20" si="438">IF($G15&gt;Z$1,0,IF($G15&lt;W$1,IF($H15&lt;W$1,0,IF($H15&gt;Z$1,(($H15-W$1)-($H15-Z$1))/($H15-$G15),($H15-W$1)/($H15-$G15))),IF($H15&gt;Z$1,((($H15-$G15)-($H15-Z$1))/($H15-$G15)),1)))</f>
        <v>0</v>
      </c>
      <c r="X15" s="32">
        <f t="shared" ref="X15:X20" si="439">+W15*$J15</f>
        <v>0</v>
      </c>
      <c r="Y15" s="33" t="e">
        <f>+W15*#REF!</f>
        <v>#REF!</v>
      </c>
      <c r="Z15" s="34">
        <f t="shared" ref="Z15:Z20" si="440">IF($G15&gt;AC$1,0,IF($G15&lt;Z$1,IF($H15&lt;Z$1,0,IF($H15&gt;AC$1,(($H15-Z$1)-($H15-AC$1))/($H15-$G15),($H15-Z$1)/($H15-$G15))),IF($H15&gt;AC$1,((($H15-$G15)-($H15-AC$1))/($H15-$G15)),1)))</f>
        <v>0</v>
      </c>
      <c r="AA15" s="32">
        <f t="shared" ref="AA15:AA20" si="441">+Z15*$J15</f>
        <v>0</v>
      </c>
      <c r="AB15" s="33" t="e">
        <f>+Z15*#REF!</f>
        <v>#REF!</v>
      </c>
      <c r="AC15" s="34">
        <f t="shared" ref="AC15:AC20" si="442">IF($G15&gt;AF$1,0,IF($G15&lt;AC$1,IF($H15&lt;AC$1,0,IF($H15&gt;AF$1,(($H15-AC$1)-($H15-AF$1))/($H15-$G15),($H15-AC$1)/($H15-$G15))),IF($H15&gt;AF$1,((($H15-$G15)-($H15-AF$1))/($H15-$G15)),1)))</f>
        <v>0</v>
      </c>
      <c r="AD15" s="32">
        <f t="shared" ref="AD15:AD20" si="443">+AC15*$J15</f>
        <v>0</v>
      </c>
      <c r="AE15" s="33" t="e">
        <f>+AC15*#REF!</f>
        <v>#REF!</v>
      </c>
      <c r="AF15" s="34">
        <f t="shared" ref="AF15:AF20" si="444">IF($G15&gt;AI$1,0,IF($G15&lt;AF$1,IF($H15&lt;AF$1,0,IF($H15&gt;AI$1,(($H15-AF$1)-($H15-AI$1))/($H15-$G15),($H15-AF$1)/($H15-$G15))),IF($H15&gt;AI$1,((($H15-$G15)-($H15-AI$1))/($H15-$G15)),1)))</f>
        <v>0</v>
      </c>
      <c r="AG15" s="32">
        <f t="shared" ref="AG15:AG20" si="445">+AF15*$J15</f>
        <v>0</v>
      </c>
      <c r="AH15" s="33" t="e">
        <f>+AF15*#REF!</f>
        <v>#REF!</v>
      </c>
      <c r="AI15" s="34">
        <f t="shared" ref="AI15:AI20" si="446">IF($G15&gt;AL$1,0,IF($G15&lt;AI$1,IF($H15&lt;AI$1,0,IF($H15&gt;AL$1,(($H15-AI$1)-($H15-AL$1))/($H15-$G15),($H15-AI$1)/($H15-$G15))),IF($H15&gt;AL$1,((($H15-$G15)-($H15-AL$1))/($H15-$G15)),1)))</f>
        <v>0</v>
      </c>
      <c r="AJ15" s="32">
        <f t="shared" ref="AJ15:AJ20" si="447">+AI15*$J15</f>
        <v>0</v>
      </c>
      <c r="AK15" s="33" t="e">
        <f>+AI15*#REF!</f>
        <v>#REF!</v>
      </c>
      <c r="AL15" s="34">
        <f t="shared" ref="AL15:AL20" si="448">IF($G15&gt;AO$1,0,IF($G15&lt;AL$1,IF($H15&lt;AL$1,0,IF($H15&gt;AO$1,(($H15-AL$1)-($H15-AO$1))/($H15-$G15),($H15-AL$1)/($H15-$G15))),IF($H15&gt;AO$1,((($H15-$G15)-($H15-AO$1))/($H15-$G15)),1)))</f>
        <v>0</v>
      </c>
      <c r="AM15" s="32">
        <f t="shared" ref="AM15:AM20" si="449">+AL15*$J15</f>
        <v>0</v>
      </c>
      <c r="AN15" s="33" t="e">
        <f>+AL15*#REF!</f>
        <v>#REF!</v>
      </c>
      <c r="AO15" s="34" t="e">
        <f>IF($G15&gt;#REF!,0,IF($G15&lt;AO$1,IF($H15&lt;AO$1,0,IF($H15&gt;#REF!,(($H15-AO$1)-($H15-#REF!))/($H15-$G15),($H15-AO$1)/($H15-$G15))),IF($H15&gt;#REF!,((($H15-$G15)-($H15-#REF!))/($H15-$G15)),1)))</f>
        <v>#REF!</v>
      </c>
      <c r="AP15" s="32" t="e">
        <f t="shared" ref="AP15:AP20" si="450">+AO15*$J15</f>
        <v>#REF!</v>
      </c>
      <c r="AQ15" s="33" t="e">
        <f>+AO15*#REF!</f>
        <v>#REF!</v>
      </c>
      <c r="AR15" s="34">
        <f t="shared" si="11"/>
        <v>0</v>
      </c>
      <c r="AS15" s="32">
        <f t="shared" ref="AS15:AS20" si="451">+AR15*$J15</f>
        <v>0</v>
      </c>
      <c r="AT15" s="34">
        <f t="shared" si="13"/>
        <v>0</v>
      </c>
      <c r="AU15" s="32">
        <f t="shared" ref="AU15:AU20" si="452">+AT15*$J15</f>
        <v>0</v>
      </c>
      <c r="AV15" s="34">
        <f t="shared" si="15"/>
        <v>0</v>
      </c>
      <c r="AW15" s="32">
        <f t="shared" ref="AW15:AW20" si="453">+AV15*$J15</f>
        <v>0</v>
      </c>
      <c r="AX15" s="34">
        <f t="shared" si="17"/>
        <v>0</v>
      </c>
      <c r="AY15" s="32">
        <f t="shared" ref="AY15:AY20" si="454">+AX15*$J15</f>
        <v>0</v>
      </c>
      <c r="AZ15" s="34">
        <f t="shared" si="19"/>
        <v>0</v>
      </c>
      <c r="BA15" s="32">
        <f t="shared" ref="BA15:BA20" si="455">+AZ15*$J15</f>
        <v>0</v>
      </c>
      <c r="BB15" s="34">
        <f t="shared" si="21"/>
        <v>5.1666666666666666E-2</v>
      </c>
      <c r="BC15" s="32">
        <f t="shared" ref="BC15:BC20" si="456">+BB15*$J15</f>
        <v>125113.26761588707</v>
      </c>
      <c r="BD15" s="34">
        <f t="shared" si="23"/>
        <v>0.05</v>
      </c>
      <c r="BE15" s="32">
        <f t="shared" ref="BE15:BE20" si="457">+BD15*$J15</f>
        <v>121077.35575731008</v>
      </c>
      <c r="BF15" s="34">
        <f t="shared" si="25"/>
        <v>5.1666666666666666E-2</v>
      </c>
      <c r="BG15" s="32">
        <f t="shared" ref="BG15:BG20" si="458">+BF15*$J15</f>
        <v>125113.26761588707</v>
      </c>
      <c r="BH15" s="34">
        <f t="shared" si="27"/>
        <v>0.05</v>
      </c>
      <c r="BI15" s="32">
        <f t="shared" ref="BI15:BI20" si="459">+BH15*$J15</f>
        <v>121077.35575731008</v>
      </c>
      <c r="BJ15" s="34">
        <f t="shared" si="29"/>
        <v>5.1666666666666666E-2</v>
      </c>
      <c r="BK15" s="32">
        <f t="shared" ref="BK15:BK20" si="460">+BJ15*$J15</f>
        <v>125113.26761588707</v>
      </c>
      <c r="BL15" s="34">
        <f t="shared" si="31"/>
        <v>5.1666666666666666E-2</v>
      </c>
      <c r="BM15" s="32">
        <f t="shared" ref="BM15:BM20" si="461">+BL15*$J15</f>
        <v>125113.26761588707</v>
      </c>
      <c r="BN15" s="34">
        <f t="shared" si="33"/>
        <v>4.6666666666666669E-2</v>
      </c>
      <c r="BO15" s="32">
        <f t="shared" ref="BO15:BO20" si="462">+BN15*$J15</f>
        <v>113005.53204015607</v>
      </c>
      <c r="BP15" s="34">
        <f t="shared" si="35"/>
        <v>5.1666666666666666E-2</v>
      </c>
      <c r="BQ15" s="32">
        <f t="shared" ref="BQ15:BQ20" si="463">+BP15*$J15</f>
        <v>125113.26761588707</v>
      </c>
      <c r="BR15" s="34">
        <f t="shared" si="37"/>
        <v>0.05</v>
      </c>
      <c r="BS15" s="32">
        <f t="shared" ref="BS15:BS20" si="464">+BR15*$J15</f>
        <v>121077.35575731008</v>
      </c>
      <c r="BT15" s="34">
        <f t="shared" si="39"/>
        <v>5.1666666666666666E-2</v>
      </c>
      <c r="BU15" s="32">
        <f t="shared" ref="BU15:BU20" si="465">+BT15*$J15</f>
        <v>125113.26761588707</v>
      </c>
      <c r="BV15" s="34">
        <f t="shared" si="41"/>
        <v>0.05</v>
      </c>
      <c r="BW15" s="32">
        <f t="shared" ref="BW15:BW20" si="466">+BV15*$J15</f>
        <v>121077.35575731008</v>
      </c>
      <c r="BX15" s="34">
        <f t="shared" si="43"/>
        <v>5.1666666666666666E-2</v>
      </c>
      <c r="BY15" s="32">
        <f t="shared" ref="BY15:BY20" si="467">+BX15*$J15</f>
        <v>125113.26761588707</v>
      </c>
      <c r="BZ15" s="34">
        <f t="shared" si="45"/>
        <v>5.1666666666666666E-2</v>
      </c>
      <c r="CA15" s="32">
        <f t="shared" ref="CA15:CA20" si="468">+BZ15*$J15</f>
        <v>125113.26761588707</v>
      </c>
      <c r="CB15" s="34">
        <f t="shared" si="47"/>
        <v>0.05</v>
      </c>
      <c r="CC15" s="32">
        <f t="shared" ref="CC15:CC20" si="469">+CB15*$J15</f>
        <v>121077.35575731008</v>
      </c>
      <c r="CD15" s="34">
        <f t="shared" si="49"/>
        <v>5.1666666666666666E-2</v>
      </c>
      <c r="CE15" s="32">
        <f t="shared" ref="CE15:CE20" si="470">+CD15*$J15</f>
        <v>125113.26761588707</v>
      </c>
      <c r="CF15" s="34">
        <f t="shared" si="51"/>
        <v>0.05</v>
      </c>
      <c r="CG15" s="32">
        <f t="shared" ref="CG15:CG20" si="471">+CF15*$J15</f>
        <v>121077.35575731008</v>
      </c>
      <c r="CH15" s="34">
        <f t="shared" si="53"/>
        <v>5.1666666666666666E-2</v>
      </c>
      <c r="CI15" s="32">
        <f t="shared" ref="CI15:CI20" si="472">+CH15*$J15</f>
        <v>125113.26761588707</v>
      </c>
      <c r="CJ15" s="34">
        <f t="shared" si="55"/>
        <v>5.1666666666666666E-2</v>
      </c>
      <c r="CK15" s="32">
        <f t="shared" ref="CK15:CK20" si="473">+CJ15*$J15</f>
        <v>125113.26761588707</v>
      </c>
      <c r="CL15" s="34">
        <f t="shared" si="57"/>
        <v>4.6666666666666669E-2</v>
      </c>
      <c r="CM15" s="32">
        <f t="shared" ref="CM15:CM20" si="474">+CL15*$J15</f>
        <v>113005.53204015607</v>
      </c>
      <c r="CN15" s="34">
        <f t="shared" si="59"/>
        <v>0</v>
      </c>
      <c r="CO15" s="32">
        <f t="shared" ref="CO15:CO20" si="475">+CN15*$J15</f>
        <v>0</v>
      </c>
    </row>
    <row r="16" spans="1:93" ht="17.25" thickBot="1">
      <c r="A16" s="25">
        <v>1</v>
      </c>
      <c r="B16" s="65" t="s">
        <v>44</v>
      </c>
      <c r="C16" s="49" t="s">
        <v>63</v>
      </c>
      <c r="D16" s="51">
        <v>0</v>
      </c>
      <c r="E16" s="39"/>
      <c r="F16" s="100" t="s">
        <v>53</v>
      </c>
      <c r="G16" s="56">
        <v>44197</v>
      </c>
      <c r="H16" s="55">
        <v>44805</v>
      </c>
      <c r="I16" s="29">
        <v>32051210.678468648</v>
      </c>
      <c r="J16" s="30">
        <f t="shared" si="337"/>
        <v>32051210.678468648</v>
      </c>
      <c r="K16" s="31">
        <f t="shared" si="430"/>
        <v>0</v>
      </c>
      <c r="L16" s="32">
        <f t="shared" si="431"/>
        <v>0</v>
      </c>
      <c r="M16" s="33" t="e">
        <f>+K16*#REF!</f>
        <v>#REF!</v>
      </c>
      <c r="N16" s="34">
        <f t="shared" si="432"/>
        <v>0</v>
      </c>
      <c r="O16" s="32">
        <f t="shared" si="433"/>
        <v>0</v>
      </c>
      <c r="P16" s="33" t="e">
        <f>+N16*#REF!</f>
        <v>#REF!</v>
      </c>
      <c r="Q16" s="34">
        <f t="shared" si="434"/>
        <v>0</v>
      </c>
      <c r="R16" s="32">
        <f t="shared" si="435"/>
        <v>0</v>
      </c>
      <c r="S16" s="33" t="e">
        <f>+Q16*#REF!</f>
        <v>#REF!</v>
      </c>
      <c r="T16" s="34">
        <f t="shared" si="436"/>
        <v>0</v>
      </c>
      <c r="U16" s="32">
        <f t="shared" si="437"/>
        <v>0</v>
      </c>
      <c r="V16" s="33" t="e">
        <f>+T16*#REF!</f>
        <v>#REF!</v>
      </c>
      <c r="W16" s="34">
        <f t="shared" si="438"/>
        <v>0</v>
      </c>
      <c r="X16" s="32">
        <f t="shared" si="439"/>
        <v>0</v>
      </c>
      <c r="Y16" s="33" t="e">
        <f>+W16*#REF!</f>
        <v>#REF!</v>
      </c>
      <c r="Z16" s="34">
        <f t="shared" si="440"/>
        <v>0</v>
      </c>
      <c r="AA16" s="32">
        <f t="shared" si="441"/>
        <v>0</v>
      </c>
      <c r="AB16" s="33" t="e">
        <f>+Z16*#REF!</f>
        <v>#REF!</v>
      </c>
      <c r="AC16" s="34">
        <f t="shared" si="442"/>
        <v>0</v>
      </c>
      <c r="AD16" s="32">
        <f t="shared" si="443"/>
        <v>0</v>
      </c>
      <c r="AE16" s="33" t="e">
        <f>+AC16*#REF!</f>
        <v>#REF!</v>
      </c>
      <c r="AF16" s="34">
        <f t="shared" si="444"/>
        <v>0</v>
      </c>
      <c r="AG16" s="32">
        <f t="shared" si="445"/>
        <v>0</v>
      </c>
      <c r="AH16" s="33" t="e">
        <f>+AF16*#REF!</f>
        <v>#REF!</v>
      </c>
      <c r="AI16" s="34">
        <f t="shared" si="446"/>
        <v>0</v>
      </c>
      <c r="AJ16" s="32">
        <f t="shared" si="447"/>
        <v>0</v>
      </c>
      <c r="AK16" s="33" t="e">
        <f>+AI16*#REF!</f>
        <v>#REF!</v>
      </c>
      <c r="AL16" s="34">
        <f t="shared" si="448"/>
        <v>0</v>
      </c>
      <c r="AM16" s="32">
        <f t="shared" si="449"/>
        <v>0</v>
      </c>
      <c r="AN16" s="33" t="e">
        <f>+AL16*#REF!</f>
        <v>#REF!</v>
      </c>
      <c r="AO16" s="34" t="e">
        <f>IF($G16&gt;#REF!,0,IF($G16&lt;AO$1,IF($H16&lt;AO$1,0,IF($H16&gt;#REF!,(($H16-AO$1)-($H16-#REF!))/($H16-$G16),($H16-AO$1)/($H16-$G16))),IF($H16&gt;#REF!,((($H16-$G16)-($H16-#REF!))/($H16-$G16)),1)))</f>
        <v>#REF!</v>
      </c>
      <c r="AP16" s="32" t="e">
        <f t="shared" si="450"/>
        <v>#REF!</v>
      </c>
      <c r="AQ16" s="33" t="e">
        <f>+AO16*#REF!</f>
        <v>#REF!</v>
      </c>
      <c r="AR16" s="34">
        <f t="shared" si="11"/>
        <v>0</v>
      </c>
      <c r="AS16" s="32">
        <f t="shared" si="451"/>
        <v>0</v>
      </c>
      <c r="AT16" s="34">
        <f t="shared" si="13"/>
        <v>0</v>
      </c>
      <c r="AU16" s="32">
        <f t="shared" si="452"/>
        <v>0</v>
      </c>
      <c r="AV16" s="34">
        <f t="shared" si="15"/>
        <v>0</v>
      </c>
      <c r="AW16" s="32">
        <f t="shared" si="453"/>
        <v>0</v>
      </c>
      <c r="AX16" s="34">
        <f t="shared" si="17"/>
        <v>0</v>
      </c>
      <c r="AY16" s="32">
        <f t="shared" si="454"/>
        <v>0</v>
      </c>
      <c r="AZ16" s="34">
        <f t="shared" si="19"/>
        <v>0</v>
      </c>
      <c r="BA16" s="32">
        <f t="shared" si="455"/>
        <v>0</v>
      </c>
      <c r="BB16" s="34">
        <f t="shared" si="21"/>
        <v>0</v>
      </c>
      <c r="BC16" s="32">
        <f t="shared" si="456"/>
        <v>0</v>
      </c>
      <c r="BD16" s="34">
        <f t="shared" si="23"/>
        <v>0</v>
      </c>
      <c r="BE16" s="32">
        <f t="shared" si="457"/>
        <v>0</v>
      </c>
      <c r="BF16" s="34">
        <f t="shared" si="25"/>
        <v>0</v>
      </c>
      <c r="BG16" s="32">
        <f t="shared" si="458"/>
        <v>0</v>
      </c>
      <c r="BH16" s="34">
        <f t="shared" si="27"/>
        <v>0</v>
      </c>
      <c r="BI16" s="32">
        <f t="shared" si="459"/>
        <v>0</v>
      </c>
      <c r="BJ16" s="34">
        <f t="shared" si="29"/>
        <v>0</v>
      </c>
      <c r="BK16" s="32">
        <f t="shared" si="460"/>
        <v>0</v>
      </c>
      <c r="BL16" s="34">
        <f t="shared" si="31"/>
        <v>5.0986842105263157E-2</v>
      </c>
      <c r="BM16" s="32">
        <f t="shared" si="461"/>
        <v>1634190.0181456055</v>
      </c>
      <c r="BN16" s="34">
        <f t="shared" si="33"/>
        <v>4.6052631578947366E-2</v>
      </c>
      <c r="BO16" s="32">
        <f t="shared" si="462"/>
        <v>1476042.5970347403</v>
      </c>
      <c r="BP16" s="34">
        <f t="shared" si="35"/>
        <v>5.0986842105263157E-2</v>
      </c>
      <c r="BQ16" s="32">
        <f t="shared" si="463"/>
        <v>1634190.0181456055</v>
      </c>
      <c r="BR16" s="34">
        <f t="shared" si="37"/>
        <v>4.9342105263157895E-2</v>
      </c>
      <c r="BS16" s="32">
        <f t="shared" si="464"/>
        <v>1581474.2111086505</v>
      </c>
      <c r="BT16" s="34">
        <f t="shared" si="39"/>
        <v>5.0986842105263157E-2</v>
      </c>
      <c r="BU16" s="32">
        <f t="shared" si="465"/>
        <v>1634190.0181456055</v>
      </c>
      <c r="BV16" s="34">
        <f t="shared" si="41"/>
        <v>4.9342105263157895E-2</v>
      </c>
      <c r="BW16" s="32">
        <f t="shared" si="466"/>
        <v>1581474.2111086505</v>
      </c>
      <c r="BX16" s="34">
        <f t="shared" si="43"/>
        <v>5.0986842105263157E-2</v>
      </c>
      <c r="BY16" s="32">
        <f t="shared" si="467"/>
        <v>1634190.0181456055</v>
      </c>
      <c r="BZ16" s="34">
        <f t="shared" si="45"/>
        <v>5.0986842105263157E-2</v>
      </c>
      <c r="CA16" s="32">
        <f t="shared" si="468"/>
        <v>1634190.0181456055</v>
      </c>
      <c r="CB16" s="34">
        <f t="shared" si="47"/>
        <v>4.9342105263157895E-2</v>
      </c>
      <c r="CC16" s="32">
        <f t="shared" si="469"/>
        <v>1581474.2111086505</v>
      </c>
      <c r="CD16" s="34">
        <f t="shared" si="49"/>
        <v>5.0986842105263157E-2</v>
      </c>
      <c r="CE16" s="32">
        <f t="shared" si="470"/>
        <v>1634190.0181456055</v>
      </c>
      <c r="CF16" s="34">
        <f t="shared" si="51"/>
        <v>4.9342105263157895E-2</v>
      </c>
      <c r="CG16" s="32">
        <f t="shared" si="471"/>
        <v>1581474.2111086505</v>
      </c>
      <c r="CH16" s="34">
        <f t="shared" si="53"/>
        <v>5.0986842105263157E-2</v>
      </c>
      <c r="CI16" s="32">
        <f t="shared" si="472"/>
        <v>1634190.0181456055</v>
      </c>
      <c r="CJ16" s="34">
        <f t="shared" si="55"/>
        <v>5.0986842105263157E-2</v>
      </c>
      <c r="CK16" s="32">
        <f t="shared" si="473"/>
        <v>1634190.0181456055</v>
      </c>
      <c r="CL16" s="34">
        <f t="shared" si="57"/>
        <v>4.6052631578947366E-2</v>
      </c>
      <c r="CM16" s="32">
        <f t="shared" si="474"/>
        <v>1476042.5970347403</v>
      </c>
      <c r="CN16" s="34">
        <f t="shared" si="59"/>
        <v>0</v>
      </c>
      <c r="CO16" s="32">
        <f t="shared" si="475"/>
        <v>0</v>
      </c>
    </row>
    <row r="17" spans="1:93" ht="17.25" thickBot="1">
      <c r="A17" s="25">
        <v>1</v>
      </c>
      <c r="B17" s="66" t="s">
        <v>44</v>
      </c>
      <c r="C17" s="59" t="str">
        <f>+C16</f>
        <v>X</v>
      </c>
      <c r="D17" s="47">
        <v>0.15</v>
      </c>
      <c r="E17" s="44"/>
      <c r="F17" s="28" t="s">
        <v>50</v>
      </c>
      <c r="G17" s="60">
        <f>+G16</f>
        <v>44197</v>
      </c>
      <c r="H17" s="61">
        <f>+H16</f>
        <v>44805</v>
      </c>
      <c r="I17" s="29">
        <f>+I16*D17</f>
        <v>4807681.6017702967</v>
      </c>
      <c r="J17" s="30">
        <f t="shared" si="337"/>
        <v>4807681.6017702967</v>
      </c>
      <c r="K17" s="31">
        <f t="shared" ref="K17" si="476">IF($G17&gt;N$1,0,IF($G17&lt;K$1,IF($H17&lt;K$1,0,IF($H17&gt;N$1,(($H17-K$1)-($H17-N$1))/($H17-$G17),($H17-K$1)/($H17-$G17))),IF($H17&gt;N$1,((($H17-$G17)-($H17-N$1))/($H17-$G17)),1)))</f>
        <v>0</v>
      </c>
      <c r="L17" s="32">
        <f t="shared" ref="L17" si="477">+K17*$J17</f>
        <v>0</v>
      </c>
      <c r="M17" s="33" t="e">
        <f>+K17*#REF!</f>
        <v>#REF!</v>
      </c>
      <c r="N17" s="34">
        <f t="shared" ref="N17" si="478">IF($G17&gt;Q$1,0,IF($G17&lt;N$1,IF($H17&lt;N$1,0,IF($H17&gt;Q$1,(($H17-N$1)-($H17-Q$1))/($H17-$G17),($H17-N$1)/($H17-$G17))),IF($H17&gt;Q$1,((($H17-$G17)-($H17-Q$1))/($H17-$G17)),1)))</f>
        <v>0</v>
      </c>
      <c r="O17" s="32">
        <f t="shared" ref="O17" si="479">+N17*$J17</f>
        <v>0</v>
      </c>
      <c r="P17" s="33" t="e">
        <f>+N17*#REF!</f>
        <v>#REF!</v>
      </c>
      <c r="Q17" s="34">
        <f t="shared" ref="Q17" si="480">IF($G17&gt;T$1,0,IF($G17&lt;Q$1,IF($H17&lt;Q$1,0,IF($H17&gt;T$1,(($H17-Q$1)-($H17-T$1))/($H17-$G17),($H17-Q$1)/($H17-$G17))),IF($H17&gt;T$1,((($H17-$G17)-($H17-T$1))/($H17-$G17)),1)))</f>
        <v>0</v>
      </c>
      <c r="R17" s="32">
        <f t="shared" ref="R17" si="481">+Q17*$J17</f>
        <v>0</v>
      </c>
      <c r="S17" s="33" t="e">
        <f>+Q17*#REF!</f>
        <v>#REF!</v>
      </c>
      <c r="T17" s="34">
        <f t="shared" ref="T17" si="482">IF($G17&gt;W$1,0,IF($G17&lt;T$1,IF($H17&lt;T$1,0,IF($H17&gt;W$1,(($H17-T$1)-($H17-W$1))/($H17-$G17),($H17-T$1)/($H17-$G17))),IF($H17&gt;W$1,((($H17-$G17)-($H17-W$1))/($H17-$G17)),1)))</f>
        <v>0</v>
      </c>
      <c r="U17" s="32">
        <f t="shared" ref="U17" si="483">+T17*$J17</f>
        <v>0</v>
      </c>
      <c r="V17" s="33" t="e">
        <f>+T17*#REF!</f>
        <v>#REF!</v>
      </c>
      <c r="W17" s="34">
        <f t="shared" ref="W17" si="484">IF($G17&gt;Z$1,0,IF($G17&lt;W$1,IF($H17&lt;W$1,0,IF($H17&gt;Z$1,(($H17-W$1)-($H17-Z$1))/($H17-$G17),($H17-W$1)/($H17-$G17))),IF($H17&gt;Z$1,((($H17-$G17)-($H17-Z$1))/($H17-$G17)),1)))</f>
        <v>0</v>
      </c>
      <c r="X17" s="32">
        <f t="shared" ref="X17" si="485">+W17*$J17</f>
        <v>0</v>
      </c>
      <c r="Y17" s="33" t="e">
        <f>+W17*#REF!</f>
        <v>#REF!</v>
      </c>
      <c r="Z17" s="34">
        <f t="shared" ref="Z17" si="486">IF($G17&gt;AC$1,0,IF($G17&lt;Z$1,IF($H17&lt;Z$1,0,IF($H17&gt;AC$1,(($H17-Z$1)-($H17-AC$1))/($H17-$G17),($H17-Z$1)/($H17-$G17))),IF($H17&gt;AC$1,((($H17-$G17)-($H17-AC$1))/($H17-$G17)),1)))</f>
        <v>0</v>
      </c>
      <c r="AA17" s="32">
        <f t="shared" ref="AA17" si="487">+Z17*$J17</f>
        <v>0</v>
      </c>
      <c r="AB17" s="33" t="e">
        <f>+Z17*#REF!</f>
        <v>#REF!</v>
      </c>
      <c r="AC17" s="34">
        <f t="shared" ref="AC17" si="488">IF($G17&gt;AF$1,0,IF($G17&lt;AC$1,IF($H17&lt;AC$1,0,IF($H17&gt;AF$1,(($H17-AC$1)-($H17-AF$1))/($H17-$G17),($H17-AC$1)/($H17-$G17))),IF($H17&gt;AF$1,((($H17-$G17)-($H17-AF$1))/($H17-$G17)),1)))</f>
        <v>0</v>
      </c>
      <c r="AD17" s="32">
        <f t="shared" ref="AD17" si="489">+AC17*$J17</f>
        <v>0</v>
      </c>
      <c r="AE17" s="33" t="e">
        <f>+AC17*#REF!</f>
        <v>#REF!</v>
      </c>
      <c r="AF17" s="34">
        <f t="shared" ref="AF17" si="490">IF($G17&gt;AI$1,0,IF($G17&lt;AF$1,IF($H17&lt;AF$1,0,IF($H17&gt;AI$1,(($H17-AF$1)-($H17-AI$1))/($H17-$G17),($H17-AF$1)/($H17-$G17))),IF($H17&gt;AI$1,((($H17-$G17)-($H17-AI$1))/($H17-$G17)),1)))</f>
        <v>0</v>
      </c>
      <c r="AG17" s="32">
        <f t="shared" ref="AG17" si="491">+AF17*$J17</f>
        <v>0</v>
      </c>
      <c r="AH17" s="33" t="e">
        <f>+AF17*#REF!</f>
        <v>#REF!</v>
      </c>
      <c r="AI17" s="34">
        <f t="shared" ref="AI17" si="492">IF($G17&gt;AL$1,0,IF($G17&lt;AI$1,IF($H17&lt;AI$1,0,IF($H17&gt;AL$1,(($H17-AI$1)-($H17-AL$1))/($H17-$G17),($H17-AI$1)/($H17-$G17))),IF($H17&gt;AL$1,((($H17-$G17)-($H17-AL$1))/($H17-$G17)),1)))</f>
        <v>0</v>
      </c>
      <c r="AJ17" s="32">
        <f t="shared" ref="AJ17" si="493">+AI17*$J17</f>
        <v>0</v>
      </c>
      <c r="AK17" s="33" t="e">
        <f>+AI17*#REF!</f>
        <v>#REF!</v>
      </c>
      <c r="AL17" s="34">
        <f t="shared" ref="AL17" si="494">IF($G17&gt;AO$1,0,IF($G17&lt;AL$1,IF($H17&lt;AL$1,0,IF($H17&gt;AO$1,(($H17-AL$1)-($H17-AO$1))/($H17-$G17),($H17-AL$1)/($H17-$G17))),IF($H17&gt;AO$1,((($H17-$G17)-($H17-AO$1))/($H17-$G17)),1)))</f>
        <v>0</v>
      </c>
      <c r="AM17" s="32">
        <f t="shared" ref="AM17" si="495">+AL17*$J17</f>
        <v>0</v>
      </c>
      <c r="AN17" s="33" t="e">
        <f>+AL17*#REF!</f>
        <v>#REF!</v>
      </c>
      <c r="AO17" s="34" t="e">
        <f>IF($G17&gt;#REF!,0,IF($G17&lt;AO$1,IF($H17&lt;AO$1,0,IF($H17&gt;#REF!,(($H17-AO$1)-($H17-#REF!))/($H17-$G17),($H17-AO$1)/($H17-$G17))),IF($H17&gt;#REF!,((($H17-$G17)-($H17-#REF!))/($H17-$G17)),1)))</f>
        <v>#REF!</v>
      </c>
      <c r="AP17" s="32" t="e">
        <f t="shared" ref="AP17" si="496">+AO17*$J17</f>
        <v>#REF!</v>
      </c>
      <c r="AQ17" s="33" t="e">
        <f>+AO17*#REF!</f>
        <v>#REF!</v>
      </c>
      <c r="AR17" s="34">
        <f t="shared" si="11"/>
        <v>0</v>
      </c>
      <c r="AS17" s="32">
        <f t="shared" ref="AS17" si="497">+AR17*$J17</f>
        <v>0</v>
      </c>
      <c r="AT17" s="34">
        <f t="shared" si="13"/>
        <v>0</v>
      </c>
      <c r="AU17" s="32">
        <f t="shared" ref="AU17" si="498">+AT17*$J17</f>
        <v>0</v>
      </c>
      <c r="AV17" s="34">
        <f t="shared" si="15"/>
        <v>0</v>
      </c>
      <c r="AW17" s="32">
        <f t="shared" ref="AW17" si="499">+AV17*$J17</f>
        <v>0</v>
      </c>
      <c r="AX17" s="34">
        <f t="shared" si="17"/>
        <v>0</v>
      </c>
      <c r="AY17" s="32">
        <f t="shared" ref="AY17" si="500">+AX17*$J17</f>
        <v>0</v>
      </c>
      <c r="AZ17" s="34">
        <f t="shared" si="19"/>
        <v>0</v>
      </c>
      <c r="BA17" s="32">
        <f t="shared" ref="BA17" si="501">+AZ17*$J17</f>
        <v>0</v>
      </c>
      <c r="BB17" s="34">
        <f t="shared" si="21"/>
        <v>0</v>
      </c>
      <c r="BC17" s="32">
        <f t="shared" ref="BC17" si="502">+BB17*$J17</f>
        <v>0</v>
      </c>
      <c r="BD17" s="34">
        <f t="shared" si="23"/>
        <v>0</v>
      </c>
      <c r="BE17" s="32">
        <f t="shared" ref="BE17" si="503">+BD17*$J17</f>
        <v>0</v>
      </c>
      <c r="BF17" s="34">
        <f t="shared" si="25"/>
        <v>0</v>
      </c>
      <c r="BG17" s="32">
        <f t="shared" ref="BG17" si="504">+BF17*$J17</f>
        <v>0</v>
      </c>
      <c r="BH17" s="34">
        <f t="shared" si="27"/>
        <v>0</v>
      </c>
      <c r="BI17" s="32">
        <f t="shared" ref="BI17" si="505">+BH17*$J17</f>
        <v>0</v>
      </c>
      <c r="BJ17" s="34">
        <f t="shared" si="29"/>
        <v>0</v>
      </c>
      <c r="BK17" s="32">
        <f t="shared" ref="BK17" si="506">+BJ17*$J17</f>
        <v>0</v>
      </c>
      <c r="BL17" s="34">
        <f t="shared" si="31"/>
        <v>5.0986842105263157E-2</v>
      </c>
      <c r="BM17" s="32">
        <f t="shared" ref="BM17" si="507">+BL17*$J17</f>
        <v>245128.50272184078</v>
      </c>
      <c r="BN17" s="34">
        <f t="shared" si="33"/>
        <v>4.6052631578947366E-2</v>
      </c>
      <c r="BO17" s="32">
        <f t="shared" ref="BO17" si="508">+BN17*$J17</f>
        <v>221406.38955521103</v>
      </c>
      <c r="BP17" s="34">
        <f t="shared" si="35"/>
        <v>5.0986842105263157E-2</v>
      </c>
      <c r="BQ17" s="32">
        <f t="shared" ref="BQ17" si="509">+BP17*$J17</f>
        <v>245128.50272184078</v>
      </c>
      <c r="BR17" s="34">
        <f t="shared" si="37"/>
        <v>4.9342105263157895E-2</v>
      </c>
      <c r="BS17" s="32">
        <f t="shared" ref="BS17" si="510">+BR17*$J17</f>
        <v>237221.13166629753</v>
      </c>
      <c r="BT17" s="34">
        <f t="shared" si="39"/>
        <v>5.0986842105263157E-2</v>
      </c>
      <c r="BU17" s="32">
        <f t="shared" ref="BU17" si="511">+BT17*$J17</f>
        <v>245128.50272184078</v>
      </c>
      <c r="BV17" s="34">
        <f t="shared" si="41"/>
        <v>4.9342105263157895E-2</v>
      </c>
      <c r="BW17" s="32">
        <f t="shared" ref="BW17" si="512">+BV17*$J17</f>
        <v>237221.13166629753</v>
      </c>
      <c r="BX17" s="34">
        <f t="shared" si="43"/>
        <v>5.0986842105263157E-2</v>
      </c>
      <c r="BY17" s="32">
        <f t="shared" ref="BY17" si="513">+BX17*$J17</f>
        <v>245128.50272184078</v>
      </c>
      <c r="BZ17" s="34">
        <f t="shared" si="45"/>
        <v>5.0986842105263157E-2</v>
      </c>
      <c r="CA17" s="32">
        <f t="shared" ref="CA17" si="514">+BZ17*$J17</f>
        <v>245128.50272184078</v>
      </c>
      <c r="CB17" s="34">
        <f t="shared" si="47"/>
        <v>4.9342105263157895E-2</v>
      </c>
      <c r="CC17" s="32">
        <f t="shared" ref="CC17" si="515">+CB17*$J17</f>
        <v>237221.13166629753</v>
      </c>
      <c r="CD17" s="34">
        <f t="shared" si="49"/>
        <v>5.0986842105263157E-2</v>
      </c>
      <c r="CE17" s="32">
        <f t="shared" ref="CE17" si="516">+CD17*$J17</f>
        <v>245128.50272184078</v>
      </c>
      <c r="CF17" s="34">
        <f t="shared" si="51"/>
        <v>4.9342105263157895E-2</v>
      </c>
      <c r="CG17" s="32">
        <f t="shared" ref="CG17" si="517">+CF17*$J17</f>
        <v>237221.13166629753</v>
      </c>
      <c r="CH17" s="34">
        <f t="shared" si="53"/>
        <v>5.0986842105263157E-2</v>
      </c>
      <c r="CI17" s="32">
        <f t="shared" ref="CI17" si="518">+CH17*$J17</f>
        <v>245128.50272184078</v>
      </c>
      <c r="CJ17" s="34">
        <f t="shared" si="55"/>
        <v>5.0986842105263157E-2</v>
      </c>
      <c r="CK17" s="32">
        <f t="shared" ref="CK17" si="519">+CJ17*$J17</f>
        <v>245128.50272184078</v>
      </c>
      <c r="CL17" s="34">
        <f t="shared" si="57"/>
        <v>4.6052631578947366E-2</v>
      </c>
      <c r="CM17" s="32">
        <f t="shared" ref="CM17" si="520">+CL17*$J17</f>
        <v>221406.38955521103</v>
      </c>
      <c r="CN17" s="34">
        <f t="shared" si="59"/>
        <v>0</v>
      </c>
      <c r="CO17" s="32">
        <f t="shared" ref="CO17" si="521">+CN17*$J17</f>
        <v>0</v>
      </c>
    </row>
    <row r="18" spans="1:93" ht="17.25" thickBot="1">
      <c r="A18" s="25">
        <v>1</v>
      </c>
      <c r="B18" s="65" t="s">
        <v>54</v>
      </c>
      <c r="C18" s="49" t="s">
        <v>63</v>
      </c>
      <c r="D18" s="51">
        <v>0</v>
      </c>
      <c r="E18" s="39"/>
      <c r="F18" s="100" t="s">
        <v>52</v>
      </c>
      <c r="G18" s="56">
        <v>43952</v>
      </c>
      <c r="H18" s="55">
        <v>44075</v>
      </c>
      <c r="I18" s="29">
        <v>5382549.613901834</v>
      </c>
      <c r="J18" s="30">
        <f t="shared" si="337"/>
        <v>5382549.613901834</v>
      </c>
      <c r="K18" s="31">
        <f t="shared" si="430"/>
        <v>0</v>
      </c>
      <c r="L18" s="32">
        <f t="shared" si="431"/>
        <v>0</v>
      </c>
      <c r="M18" s="33" t="e">
        <f>+K18*#REF!</f>
        <v>#REF!</v>
      </c>
      <c r="N18" s="34">
        <f t="shared" si="432"/>
        <v>0</v>
      </c>
      <c r="O18" s="32">
        <f t="shared" si="433"/>
        <v>0</v>
      </c>
      <c r="P18" s="33" t="e">
        <f>+N18*#REF!</f>
        <v>#REF!</v>
      </c>
      <c r="Q18" s="34">
        <f t="shared" si="434"/>
        <v>0</v>
      </c>
      <c r="R18" s="32">
        <f t="shared" si="435"/>
        <v>0</v>
      </c>
      <c r="S18" s="33" t="e">
        <f>+Q18*#REF!</f>
        <v>#REF!</v>
      </c>
      <c r="T18" s="34">
        <f t="shared" si="436"/>
        <v>0</v>
      </c>
      <c r="U18" s="32">
        <f t="shared" si="437"/>
        <v>0</v>
      </c>
      <c r="V18" s="33" t="e">
        <f>+T18*#REF!</f>
        <v>#REF!</v>
      </c>
      <c r="W18" s="34">
        <f t="shared" si="438"/>
        <v>0</v>
      </c>
      <c r="X18" s="32">
        <f t="shared" si="439"/>
        <v>0</v>
      </c>
      <c r="Y18" s="33" t="e">
        <f>+W18*#REF!</f>
        <v>#REF!</v>
      </c>
      <c r="Z18" s="34">
        <f t="shared" si="440"/>
        <v>0</v>
      </c>
      <c r="AA18" s="32">
        <f t="shared" si="441"/>
        <v>0</v>
      </c>
      <c r="AB18" s="33" t="e">
        <f>+Z18*#REF!</f>
        <v>#REF!</v>
      </c>
      <c r="AC18" s="34">
        <f t="shared" si="442"/>
        <v>0</v>
      </c>
      <c r="AD18" s="32">
        <f t="shared" si="443"/>
        <v>0</v>
      </c>
      <c r="AE18" s="33" t="e">
        <f>+AC18*#REF!</f>
        <v>#REF!</v>
      </c>
      <c r="AF18" s="34">
        <f t="shared" si="444"/>
        <v>0</v>
      </c>
      <c r="AG18" s="32">
        <f t="shared" si="445"/>
        <v>0</v>
      </c>
      <c r="AH18" s="33" t="e">
        <f>+AF18*#REF!</f>
        <v>#REF!</v>
      </c>
      <c r="AI18" s="34">
        <f t="shared" si="446"/>
        <v>0</v>
      </c>
      <c r="AJ18" s="32">
        <f t="shared" si="447"/>
        <v>0</v>
      </c>
      <c r="AK18" s="33" t="e">
        <f>+AI18*#REF!</f>
        <v>#REF!</v>
      </c>
      <c r="AL18" s="34">
        <f t="shared" si="448"/>
        <v>0</v>
      </c>
      <c r="AM18" s="32">
        <f t="shared" si="449"/>
        <v>0</v>
      </c>
      <c r="AN18" s="33" t="e">
        <f>+AL18*#REF!</f>
        <v>#REF!</v>
      </c>
      <c r="AO18" s="34" t="e">
        <f>IF($G18&gt;#REF!,0,IF($G18&lt;AO$1,IF($H18&lt;AO$1,0,IF($H18&gt;#REF!,(($H18-AO$1)-($H18-#REF!))/($H18-$G18),($H18-AO$1)/($H18-$G18))),IF($H18&gt;#REF!,((($H18-$G18)-($H18-#REF!))/($H18-$G18)),1)))</f>
        <v>#REF!</v>
      </c>
      <c r="AP18" s="32" t="e">
        <f t="shared" si="450"/>
        <v>#REF!</v>
      </c>
      <c r="AQ18" s="33" t="e">
        <f>+AO18*#REF!</f>
        <v>#REF!</v>
      </c>
      <c r="AR18" s="34">
        <f t="shared" si="11"/>
        <v>0</v>
      </c>
      <c r="AS18" s="32">
        <f t="shared" si="451"/>
        <v>0</v>
      </c>
      <c r="AT18" s="34">
        <f t="shared" si="13"/>
        <v>0</v>
      </c>
      <c r="AU18" s="32">
        <f t="shared" si="452"/>
        <v>0</v>
      </c>
      <c r="AV18" s="34">
        <f t="shared" si="15"/>
        <v>0.25203252032520324</v>
      </c>
      <c r="AW18" s="32">
        <f t="shared" si="453"/>
        <v>1356577.5449671289</v>
      </c>
      <c r="AX18" s="34">
        <f t="shared" si="17"/>
        <v>0.24390243902439024</v>
      </c>
      <c r="AY18" s="32">
        <f t="shared" si="454"/>
        <v>1312816.9790004473</v>
      </c>
      <c r="AZ18" s="34">
        <f t="shared" si="19"/>
        <v>0.25203252032520324</v>
      </c>
      <c r="BA18" s="32">
        <f t="shared" si="455"/>
        <v>1356577.5449671289</v>
      </c>
      <c r="BB18" s="34">
        <f t="shared" si="21"/>
        <v>0.25203252032520324</v>
      </c>
      <c r="BC18" s="32">
        <f t="shared" si="456"/>
        <v>1356577.5449671289</v>
      </c>
      <c r="BD18" s="34">
        <f t="shared" si="23"/>
        <v>0</v>
      </c>
      <c r="BE18" s="32">
        <f t="shared" si="457"/>
        <v>0</v>
      </c>
      <c r="BF18" s="34">
        <f t="shared" si="25"/>
        <v>0</v>
      </c>
      <c r="BG18" s="32">
        <f t="shared" si="458"/>
        <v>0</v>
      </c>
      <c r="BH18" s="34">
        <f t="shared" si="27"/>
        <v>0</v>
      </c>
      <c r="BI18" s="32">
        <f t="shared" si="459"/>
        <v>0</v>
      </c>
      <c r="BJ18" s="34">
        <f t="shared" si="29"/>
        <v>0</v>
      </c>
      <c r="BK18" s="32">
        <f t="shared" si="460"/>
        <v>0</v>
      </c>
      <c r="BL18" s="34">
        <f t="shared" si="31"/>
        <v>0</v>
      </c>
      <c r="BM18" s="32">
        <f t="shared" si="461"/>
        <v>0</v>
      </c>
      <c r="BN18" s="34">
        <f t="shared" si="33"/>
        <v>0</v>
      </c>
      <c r="BO18" s="32">
        <f t="shared" si="462"/>
        <v>0</v>
      </c>
      <c r="BP18" s="34">
        <f t="shared" si="35"/>
        <v>0</v>
      </c>
      <c r="BQ18" s="32">
        <f t="shared" si="463"/>
        <v>0</v>
      </c>
      <c r="BR18" s="34">
        <f t="shared" si="37"/>
        <v>0</v>
      </c>
      <c r="BS18" s="32">
        <f t="shared" si="464"/>
        <v>0</v>
      </c>
      <c r="BT18" s="34">
        <f t="shared" si="39"/>
        <v>0</v>
      </c>
      <c r="BU18" s="32">
        <f t="shared" si="465"/>
        <v>0</v>
      </c>
      <c r="BV18" s="34">
        <f t="shared" si="41"/>
        <v>0</v>
      </c>
      <c r="BW18" s="32">
        <f t="shared" si="466"/>
        <v>0</v>
      </c>
      <c r="BX18" s="34">
        <f t="shared" si="43"/>
        <v>0</v>
      </c>
      <c r="BY18" s="32">
        <f t="shared" si="467"/>
        <v>0</v>
      </c>
      <c r="BZ18" s="34">
        <f t="shared" si="45"/>
        <v>0</v>
      </c>
      <c r="CA18" s="32">
        <f t="shared" si="468"/>
        <v>0</v>
      </c>
      <c r="CB18" s="34">
        <f t="shared" si="47"/>
        <v>0</v>
      </c>
      <c r="CC18" s="32">
        <f t="shared" si="469"/>
        <v>0</v>
      </c>
      <c r="CD18" s="34">
        <f t="shared" si="49"/>
        <v>0</v>
      </c>
      <c r="CE18" s="32">
        <f t="shared" si="470"/>
        <v>0</v>
      </c>
      <c r="CF18" s="34">
        <f t="shared" si="51"/>
        <v>0</v>
      </c>
      <c r="CG18" s="32">
        <f t="shared" si="471"/>
        <v>0</v>
      </c>
      <c r="CH18" s="34">
        <f t="shared" si="53"/>
        <v>0</v>
      </c>
      <c r="CI18" s="32">
        <f t="shared" si="472"/>
        <v>0</v>
      </c>
      <c r="CJ18" s="34">
        <f t="shared" si="55"/>
        <v>0</v>
      </c>
      <c r="CK18" s="32">
        <f t="shared" si="473"/>
        <v>0</v>
      </c>
      <c r="CL18" s="34">
        <f t="shared" si="57"/>
        <v>0</v>
      </c>
      <c r="CM18" s="32">
        <f t="shared" si="474"/>
        <v>0</v>
      </c>
      <c r="CN18" s="34">
        <f t="shared" si="59"/>
        <v>0</v>
      </c>
      <c r="CO18" s="32">
        <f t="shared" si="475"/>
        <v>0</v>
      </c>
    </row>
    <row r="19" spans="1:93" ht="17.25" thickBot="1">
      <c r="A19" s="25">
        <v>1</v>
      </c>
      <c r="B19" s="66" t="s">
        <v>54</v>
      </c>
      <c r="C19" s="59" t="str">
        <f>+C18</f>
        <v>X</v>
      </c>
      <c r="D19" s="47">
        <v>0.1</v>
      </c>
      <c r="E19" s="44"/>
      <c r="F19" s="28" t="s">
        <v>50</v>
      </c>
      <c r="G19" s="60">
        <f>+G18</f>
        <v>43952</v>
      </c>
      <c r="H19" s="61">
        <f>+H18</f>
        <v>44075</v>
      </c>
      <c r="I19" s="29">
        <f>+I18*D19</f>
        <v>538254.96139018342</v>
      </c>
      <c r="J19" s="30">
        <f t="shared" si="337"/>
        <v>538254.96139018342</v>
      </c>
      <c r="K19" s="31">
        <f t="shared" si="430"/>
        <v>0</v>
      </c>
      <c r="L19" s="32">
        <f t="shared" si="431"/>
        <v>0</v>
      </c>
      <c r="M19" s="33" t="e">
        <f>+K19*#REF!</f>
        <v>#REF!</v>
      </c>
      <c r="N19" s="34">
        <f t="shared" si="432"/>
        <v>0</v>
      </c>
      <c r="O19" s="32">
        <f t="shared" si="433"/>
        <v>0</v>
      </c>
      <c r="P19" s="33" t="e">
        <f>+N19*#REF!</f>
        <v>#REF!</v>
      </c>
      <c r="Q19" s="34">
        <f t="shared" si="434"/>
        <v>0</v>
      </c>
      <c r="R19" s="32">
        <f t="shared" si="435"/>
        <v>0</v>
      </c>
      <c r="S19" s="33" t="e">
        <f>+Q19*#REF!</f>
        <v>#REF!</v>
      </c>
      <c r="T19" s="34">
        <f t="shared" si="436"/>
        <v>0</v>
      </c>
      <c r="U19" s="32">
        <f t="shared" si="437"/>
        <v>0</v>
      </c>
      <c r="V19" s="33" t="e">
        <f>+T19*#REF!</f>
        <v>#REF!</v>
      </c>
      <c r="W19" s="34">
        <f t="shared" si="438"/>
        <v>0</v>
      </c>
      <c r="X19" s="32">
        <f t="shared" si="439"/>
        <v>0</v>
      </c>
      <c r="Y19" s="33" t="e">
        <f>+W19*#REF!</f>
        <v>#REF!</v>
      </c>
      <c r="Z19" s="34">
        <f t="shared" si="440"/>
        <v>0</v>
      </c>
      <c r="AA19" s="32">
        <f t="shared" si="441"/>
        <v>0</v>
      </c>
      <c r="AB19" s="33" t="e">
        <f>+Z19*#REF!</f>
        <v>#REF!</v>
      </c>
      <c r="AC19" s="34">
        <f t="shared" si="442"/>
        <v>0</v>
      </c>
      <c r="AD19" s="32">
        <f t="shared" si="443"/>
        <v>0</v>
      </c>
      <c r="AE19" s="33" t="e">
        <f>+AC19*#REF!</f>
        <v>#REF!</v>
      </c>
      <c r="AF19" s="34">
        <f t="shared" si="444"/>
        <v>0</v>
      </c>
      <c r="AG19" s="32">
        <f t="shared" si="445"/>
        <v>0</v>
      </c>
      <c r="AH19" s="33" t="e">
        <f>+AF19*#REF!</f>
        <v>#REF!</v>
      </c>
      <c r="AI19" s="34">
        <f t="shared" si="446"/>
        <v>0</v>
      </c>
      <c r="AJ19" s="32">
        <f t="shared" si="447"/>
        <v>0</v>
      </c>
      <c r="AK19" s="33" t="e">
        <f>+AI19*#REF!</f>
        <v>#REF!</v>
      </c>
      <c r="AL19" s="34">
        <f t="shared" si="448"/>
        <v>0</v>
      </c>
      <c r="AM19" s="32">
        <f t="shared" si="449"/>
        <v>0</v>
      </c>
      <c r="AN19" s="33" t="e">
        <f>+AL19*#REF!</f>
        <v>#REF!</v>
      </c>
      <c r="AO19" s="34" t="e">
        <f>IF($G19&gt;#REF!,0,IF($G19&lt;AO$1,IF($H19&lt;AO$1,0,IF($H19&gt;#REF!,(($H19-AO$1)-($H19-#REF!))/($H19-$G19),($H19-AO$1)/($H19-$G19))),IF($H19&gt;#REF!,((($H19-$G19)-($H19-#REF!))/($H19-$G19)),1)))</f>
        <v>#REF!</v>
      </c>
      <c r="AP19" s="32" t="e">
        <f t="shared" si="450"/>
        <v>#REF!</v>
      </c>
      <c r="AQ19" s="33" t="e">
        <f>+AO19*#REF!</f>
        <v>#REF!</v>
      </c>
      <c r="AR19" s="34">
        <f t="shared" si="11"/>
        <v>0</v>
      </c>
      <c r="AS19" s="32">
        <f t="shared" si="451"/>
        <v>0</v>
      </c>
      <c r="AT19" s="34">
        <f t="shared" si="13"/>
        <v>0</v>
      </c>
      <c r="AU19" s="32">
        <f t="shared" si="452"/>
        <v>0</v>
      </c>
      <c r="AV19" s="34">
        <f t="shared" si="15"/>
        <v>0.25203252032520324</v>
      </c>
      <c r="AW19" s="32">
        <f t="shared" si="453"/>
        <v>135657.75449671288</v>
      </c>
      <c r="AX19" s="34">
        <f t="shared" si="17"/>
        <v>0.24390243902439024</v>
      </c>
      <c r="AY19" s="32">
        <f t="shared" si="454"/>
        <v>131281.69790004473</v>
      </c>
      <c r="AZ19" s="34">
        <f t="shared" si="19"/>
        <v>0.25203252032520324</v>
      </c>
      <c r="BA19" s="32">
        <f t="shared" si="455"/>
        <v>135657.75449671288</v>
      </c>
      <c r="BB19" s="34">
        <f t="shared" si="21"/>
        <v>0.25203252032520324</v>
      </c>
      <c r="BC19" s="32">
        <f t="shared" si="456"/>
        <v>135657.75449671288</v>
      </c>
      <c r="BD19" s="34">
        <f t="shared" si="23"/>
        <v>0</v>
      </c>
      <c r="BE19" s="32">
        <f t="shared" si="457"/>
        <v>0</v>
      </c>
      <c r="BF19" s="34">
        <f t="shared" si="25"/>
        <v>0</v>
      </c>
      <c r="BG19" s="32">
        <f t="shared" si="458"/>
        <v>0</v>
      </c>
      <c r="BH19" s="34">
        <f t="shared" si="27"/>
        <v>0</v>
      </c>
      <c r="BI19" s="32">
        <f t="shared" si="459"/>
        <v>0</v>
      </c>
      <c r="BJ19" s="34">
        <f t="shared" si="29"/>
        <v>0</v>
      </c>
      <c r="BK19" s="32">
        <f t="shared" si="460"/>
        <v>0</v>
      </c>
      <c r="BL19" s="34">
        <f t="shared" si="31"/>
        <v>0</v>
      </c>
      <c r="BM19" s="32">
        <f t="shared" si="461"/>
        <v>0</v>
      </c>
      <c r="BN19" s="34">
        <f t="shared" si="33"/>
        <v>0</v>
      </c>
      <c r="BO19" s="32">
        <f t="shared" si="462"/>
        <v>0</v>
      </c>
      <c r="BP19" s="34">
        <f t="shared" si="35"/>
        <v>0</v>
      </c>
      <c r="BQ19" s="32">
        <f t="shared" si="463"/>
        <v>0</v>
      </c>
      <c r="BR19" s="34">
        <f t="shared" si="37"/>
        <v>0</v>
      </c>
      <c r="BS19" s="32">
        <f t="shared" si="464"/>
        <v>0</v>
      </c>
      <c r="BT19" s="34">
        <f t="shared" si="39"/>
        <v>0</v>
      </c>
      <c r="BU19" s="32">
        <f t="shared" si="465"/>
        <v>0</v>
      </c>
      <c r="BV19" s="34">
        <f t="shared" si="41"/>
        <v>0</v>
      </c>
      <c r="BW19" s="32">
        <f t="shared" si="466"/>
        <v>0</v>
      </c>
      <c r="BX19" s="34">
        <f t="shared" si="43"/>
        <v>0</v>
      </c>
      <c r="BY19" s="32">
        <f t="shared" si="467"/>
        <v>0</v>
      </c>
      <c r="BZ19" s="34">
        <f t="shared" si="45"/>
        <v>0</v>
      </c>
      <c r="CA19" s="32">
        <f t="shared" si="468"/>
        <v>0</v>
      </c>
      <c r="CB19" s="34">
        <f t="shared" si="47"/>
        <v>0</v>
      </c>
      <c r="CC19" s="32">
        <f t="shared" si="469"/>
        <v>0</v>
      </c>
      <c r="CD19" s="34">
        <f t="shared" si="49"/>
        <v>0</v>
      </c>
      <c r="CE19" s="32">
        <f t="shared" si="470"/>
        <v>0</v>
      </c>
      <c r="CF19" s="34">
        <f t="shared" si="51"/>
        <v>0</v>
      </c>
      <c r="CG19" s="32">
        <f t="shared" si="471"/>
        <v>0</v>
      </c>
      <c r="CH19" s="34">
        <f t="shared" si="53"/>
        <v>0</v>
      </c>
      <c r="CI19" s="32">
        <f t="shared" si="472"/>
        <v>0</v>
      </c>
      <c r="CJ19" s="34">
        <f t="shared" si="55"/>
        <v>0</v>
      </c>
      <c r="CK19" s="32">
        <f t="shared" si="473"/>
        <v>0</v>
      </c>
      <c r="CL19" s="34">
        <f t="shared" si="57"/>
        <v>0</v>
      </c>
      <c r="CM19" s="32">
        <f t="shared" si="474"/>
        <v>0</v>
      </c>
      <c r="CN19" s="34">
        <f t="shared" si="59"/>
        <v>0</v>
      </c>
      <c r="CO19" s="32">
        <f t="shared" si="475"/>
        <v>0</v>
      </c>
    </row>
    <row r="20" spans="1:93" ht="17.25" thickBot="1">
      <c r="A20" s="25">
        <v>1</v>
      </c>
      <c r="B20" s="65" t="s">
        <v>55</v>
      </c>
      <c r="C20" s="49"/>
      <c r="D20" s="51">
        <v>0</v>
      </c>
      <c r="E20" s="39"/>
      <c r="F20" s="100" t="s">
        <v>53</v>
      </c>
      <c r="G20" s="56">
        <v>43952</v>
      </c>
      <c r="H20" s="55">
        <v>44409</v>
      </c>
      <c r="I20" s="29">
        <v>12348801</v>
      </c>
      <c r="J20" s="30">
        <f t="shared" si="337"/>
        <v>0</v>
      </c>
      <c r="K20" s="31">
        <f t="shared" si="430"/>
        <v>0</v>
      </c>
      <c r="L20" s="32">
        <f t="shared" si="431"/>
        <v>0</v>
      </c>
      <c r="M20" s="33" t="e">
        <f>+K20*#REF!</f>
        <v>#REF!</v>
      </c>
      <c r="N20" s="34">
        <f t="shared" si="432"/>
        <v>0</v>
      </c>
      <c r="O20" s="32">
        <f t="shared" si="433"/>
        <v>0</v>
      </c>
      <c r="P20" s="33" t="e">
        <f>+N20*#REF!</f>
        <v>#REF!</v>
      </c>
      <c r="Q20" s="34">
        <f t="shared" si="434"/>
        <v>0</v>
      </c>
      <c r="R20" s="32">
        <f t="shared" si="435"/>
        <v>0</v>
      </c>
      <c r="S20" s="33" t="e">
        <f>+Q20*#REF!</f>
        <v>#REF!</v>
      </c>
      <c r="T20" s="34">
        <f t="shared" si="436"/>
        <v>0</v>
      </c>
      <c r="U20" s="32">
        <f t="shared" si="437"/>
        <v>0</v>
      </c>
      <c r="V20" s="33" t="e">
        <f>+T20*#REF!</f>
        <v>#REF!</v>
      </c>
      <c r="W20" s="34">
        <f t="shared" si="438"/>
        <v>0</v>
      </c>
      <c r="X20" s="32">
        <f t="shared" si="439"/>
        <v>0</v>
      </c>
      <c r="Y20" s="33" t="e">
        <f>+W20*#REF!</f>
        <v>#REF!</v>
      </c>
      <c r="Z20" s="34">
        <f t="shared" si="440"/>
        <v>0</v>
      </c>
      <c r="AA20" s="32">
        <f t="shared" si="441"/>
        <v>0</v>
      </c>
      <c r="AB20" s="33" t="e">
        <f>+Z20*#REF!</f>
        <v>#REF!</v>
      </c>
      <c r="AC20" s="34">
        <f t="shared" si="442"/>
        <v>0</v>
      </c>
      <c r="AD20" s="32">
        <f t="shared" si="443"/>
        <v>0</v>
      </c>
      <c r="AE20" s="33" t="e">
        <f>+AC20*#REF!</f>
        <v>#REF!</v>
      </c>
      <c r="AF20" s="34">
        <f t="shared" si="444"/>
        <v>0</v>
      </c>
      <c r="AG20" s="32">
        <f t="shared" si="445"/>
        <v>0</v>
      </c>
      <c r="AH20" s="33" t="e">
        <f>+AF20*#REF!</f>
        <v>#REF!</v>
      </c>
      <c r="AI20" s="34">
        <f t="shared" si="446"/>
        <v>0</v>
      </c>
      <c r="AJ20" s="32">
        <f t="shared" si="447"/>
        <v>0</v>
      </c>
      <c r="AK20" s="33" t="e">
        <f>+AI20*#REF!</f>
        <v>#REF!</v>
      </c>
      <c r="AL20" s="34">
        <f t="shared" si="448"/>
        <v>0</v>
      </c>
      <c r="AM20" s="32">
        <f t="shared" si="449"/>
        <v>0</v>
      </c>
      <c r="AN20" s="33" t="e">
        <f>+AL20*#REF!</f>
        <v>#REF!</v>
      </c>
      <c r="AO20" s="34" t="e">
        <f>IF($G20&gt;#REF!,0,IF($G20&lt;AO$1,IF($H20&lt;AO$1,0,IF($H20&gt;#REF!,(($H20-AO$1)-($H20-#REF!))/($H20-$G20),($H20-AO$1)/($H20-$G20))),IF($H20&gt;#REF!,((($H20-$G20)-($H20-#REF!))/($H20-$G20)),1)))</f>
        <v>#REF!</v>
      </c>
      <c r="AP20" s="32" t="e">
        <f t="shared" si="450"/>
        <v>#REF!</v>
      </c>
      <c r="AQ20" s="33" t="e">
        <f>+AO20*#REF!</f>
        <v>#REF!</v>
      </c>
      <c r="AR20" s="34">
        <f t="shared" si="11"/>
        <v>0</v>
      </c>
      <c r="AS20" s="32">
        <f t="shared" si="451"/>
        <v>0</v>
      </c>
      <c r="AT20" s="34">
        <f t="shared" si="13"/>
        <v>0</v>
      </c>
      <c r="AU20" s="32">
        <f t="shared" si="452"/>
        <v>0</v>
      </c>
      <c r="AV20" s="34">
        <f t="shared" si="15"/>
        <v>6.7833698030634576E-2</v>
      </c>
      <c r="AW20" s="32">
        <f t="shared" si="453"/>
        <v>0</v>
      </c>
      <c r="AX20" s="34">
        <f t="shared" si="17"/>
        <v>6.5645514223194742E-2</v>
      </c>
      <c r="AY20" s="32">
        <f t="shared" si="454"/>
        <v>0</v>
      </c>
      <c r="AZ20" s="34">
        <f t="shared" si="19"/>
        <v>6.7833698030634576E-2</v>
      </c>
      <c r="BA20" s="32">
        <f t="shared" si="455"/>
        <v>0</v>
      </c>
      <c r="BB20" s="34">
        <f t="shared" si="21"/>
        <v>6.7833698030634576E-2</v>
      </c>
      <c r="BC20" s="32">
        <f t="shared" si="456"/>
        <v>0</v>
      </c>
      <c r="BD20" s="34">
        <f t="shared" si="23"/>
        <v>6.5645514223194742E-2</v>
      </c>
      <c r="BE20" s="32">
        <f t="shared" si="457"/>
        <v>0</v>
      </c>
      <c r="BF20" s="34">
        <f t="shared" si="25"/>
        <v>6.7833698030634576E-2</v>
      </c>
      <c r="BG20" s="32">
        <f t="shared" si="458"/>
        <v>0</v>
      </c>
      <c r="BH20" s="34">
        <f t="shared" si="27"/>
        <v>6.5645514223194742E-2</v>
      </c>
      <c r="BI20" s="32">
        <f t="shared" si="459"/>
        <v>0</v>
      </c>
      <c r="BJ20" s="34">
        <f t="shared" si="29"/>
        <v>6.7833698030634576E-2</v>
      </c>
      <c r="BK20" s="32">
        <f t="shared" si="460"/>
        <v>0</v>
      </c>
      <c r="BL20" s="34">
        <f t="shared" si="31"/>
        <v>6.7833698030634576E-2</v>
      </c>
      <c r="BM20" s="32">
        <f t="shared" si="461"/>
        <v>0</v>
      </c>
      <c r="BN20" s="34">
        <f t="shared" si="33"/>
        <v>6.1269146608315096E-2</v>
      </c>
      <c r="BO20" s="32">
        <f t="shared" si="462"/>
        <v>0</v>
      </c>
      <c r="BP20" s="34">
        <f t="shared" si="35"/>
        <v>6.7833698030634576E-2</v>
      </c>
      <c r="BQ20" s="32">
        <f t="shared" si="463"/>
        <v>0</v>
      </c>
      <c r="BR20" s="34">
        <f t="shared" si="37"/>
        <v>6.5645514223194742E-2</v>
      </c>
      <c r="BS20" s="32">
        <f t="shared" si="464"/>
        <v>0</v>
      </c>
      <c r="BT20" s="34">
        <f t="shared" si="39"/>
        <v>6.7833698030634576E-2</v>
      </c>
      <c r="BU20" s="32">
        <f t="shared" si="465"/>
        <v>0</v>
      </c>
      <c r="BV20" s="34">
        <f t="shared" si="41"/>
        <v>6.5645514223194742E-2</v>
      </c>
      <c r="BW20" s="32">
        <f t="shared" si="466"/>
        <v>0</v>
      </c>
      <c r="BX20" s="34">
        <f t="shared" si="43"/>
        <v>6.7833698030634576E-2</v>
      </c>
      <c r="BY20" s="32">
        <f t="shared" si="467"/>
        <v>0</v>
      </c>
      <c r="BZ20" s="34">
        <f t="shared" si="45"/>
        <v>0</v>
      </c>
      <c r="CA20" s="32">
        <f t="shared" si="468"/>
        <v>0</v>
      </c>
      <c r="CB20" s="34">
        <f t="shared" si="47"/>
        <v>0</v>
      </c>
      <c r="CC20" s="32">
        <f t="shared" si="469"/>
        <v>0</v>
      </c>
      <c r="CD20" s="34">
        <f t="shared" si="49"/>
        <v>0</v>
      </c>
      <c r="CE20" s="32">
        <f t="shared" si="470"/>
        <v>0</v>
      </c>
      <c r="CF20" s="34">
        <f t="shared" si="51"/>
        <v>0</v>
      </c>
      <c r="CG20" s="32">
        <f t="shared" si="471"/>
        <v>0</v>
      </c>
      <c r="CH20" s="34">
        <f t="shared" si="53"/>
        <v>0</v>
      </c>
      <c r="CI20" s="32">
        <f t="shared" si="472"/>
        <v>0</v>
      </c>
      <c r="CJ20" s="34">
        <f t="shared" si="55"/>
        <v>0</v>
      </c>
      <c r="CK20" s="32">
        <f t="shared" si="473"/>
        <v>0</v>
      </c>
      <c r="CL20" s="34">
        <f t="shared" si="57"/>
        <v>0</v>
      </c>
      <c r="CM20" s="32">
        <f t="shared" si="474"/>
        <v>0</v>
      </c>
      <c r="CN20" s="34">
        <f t="shared" si="59"/>
        <v>0</v>
      </c>
      <c r="CO20" s="32">
        <f t="shared" si="475"/>
        <v>0</v>
      </c>
    </row>
    <row r="21" spans="1:93" ht="17.25" thickBot="1">
      <c r="A21" s="25">
        <v>1</v>
      </c>
      <c r="B21" s="66" t="s">
        <v>55</v>
      </c>
      <c r="C21" s="57">
        <f>+C20</f>
        <v>0</v>
      </c>
      <c r="D21" s="47">
        <v>0.1</v>
      </c>
      <c r="E21" s="52"/>
      <c r="F21" s="28" t="s">
        <v>50</v>
      </c>
      <c r="G21" s="53">
        <f>+G20</f>
        <v>43952</v>
      </c>
      <c r="H21" s="54">
        <f>+H20</f>
        <v>44409</v>
      </c>
      <c r="I21" s="29">
        <f>+I20*D21</f>
        <v>1234880.1000000001</v>
      </c>
      <c r="J21" s="30">
        <f t="shared" si="337"/>
        <v>0</v>
      </c>
      <c r="K21" s="31">
        <f t="shared" ref="K21" si="522">IF($G21&gt;N$1,0,IF($G21&lt;K$1,IF($H21&lt;K$1,0,IF($H21&gt;N$1,(($H21-K$1)-($H21-N$1))/($H21-$G21),($H21-K$1)/($H21-$G21))),IF($H21&gt;N$1,((($H21-$G21)-($H21-N$1))/($H21-$G21)),1)))</f>
        <v>0</v>
      </c>
      <c r="L21" s="32">
        <f t="shared" ref="L21" si="523">+K21*$J21</f>
        <v>0</v>
      </c>
      <c r="M21" s="33" t="e">
        <f>+K21*#REF!</f>
        <v>#REF!</v>
      </c>
      <c r="N21" s="34">
        <f t="shared" ref="N21" si="524">IF($G21&gt;Q$1,0,IF($G21&lt;N$1,IF($H21&lt;N$1,0,IF($H21&gt;Q$1,(($H21-N$1)-($H21-Q$1))/($H21-$G21),($H21-N$1)/($H21-$G21))),IF($H21&gt;Q$1,((($H21-$G21)-($H21-Q$1))/($H21-$G21)),1)))</f>
        <v>0</v>
      </c>
      <c r="O21" s="32">
        <f t="shared" ref="O21" si="525">+N21*$J21</f>
        <v>0</v>
      </c>
      <c r="P21" s="33" t="e">
        <f>+N21*#REF!</f>
        <v>#REF!</v>
      </c>
      <c r="Q21" s="34">
        <f t="shared" ref="Q21" si="526">IF($G21&gt;T$1,0,IF($G21&lt;Q$1,IF($H21&lt;Q$1,0,IF($H21&gt;T$1,(($H21-Q$1)-($H21-T$1))/($H21-$G21),($H21-Q$1)/($H21-$G21))),IF($H21&gt;T$1,((($H21-$G21)-($H21-T$1))/($H21-$G21)),1)))</f>
        <v>0</v>
      </c>
      <c r="R21" s="32">
        <f t="shared" ref="R21" si="527">+Q21*$J21</f>
        <v>0</v>
      </c>
      <c r="S21" s="33" t="e">
        <f>+Q21*#REF!</f>
        <v>#REF!</v>
      </c>
      <c r="T21" s="34">
        <f t="shared" ref="T21" si="528">IF($G21&gt;W$1,0,IF($G21&lt;T$1,IF($H21&lt;T$1,0,IF($H21&gt;W$1,(($H21-T$1)-($H21-W$1))/($H21-$G21),($H21-T$1)/($H21-$G21))),IF($H21&gt;W$1,((($H21-$G21)-($H21-W$1))/($H21-$G21)),1)))</f>
        <v>0</v>
      </c>
      <c r="U21" s="32">
        <f t="shared" ref="U21" si="529">+T21*$J21</f>
        <v>0</v>
      </c>
      <c r="V21" s="33" t="e">
        <f>+T21*#REF!</f>
        <v>#REF!</v>
      </c>
      <c r="W21" s="34">
        <f t="shared" ref="W21" si="530">IF($G21&gt;Z$1,0,IF($G21&lt;W$1,IF($H21&lt;W$1,0,IF($H21&gt;Z$1,(($H21-W$1)-($H21-Z$1))/($H21-$G21),($H21-W$1)/($H21-$G21))),IF($H21&gt;Z$1,((($H21-$G21)-($H21-Z$1))/($H21-$G21)),1)))</f>
        <v>0</v>
      </c>
      <c r="X21" s="32">
        <f t="shared" ref="X21" si="531">+W21*$J21</f>
        <v>0</v>
      </c>
      <c r="Y21" s="33" t="e">
        <f>+W21*#REF!</f>
        <v>#REF!</v>
      </c>
      <c r="Z21" s="34">
        <f t="shared" ref="Z21" si="532">IF($G21&gt;AC$1,0,IF($G21&lt;Z$1,IF($H21&lt;Z$1,0,IF($H21&gt;AC$1,(($H21-Z$1)-($H21-AC$1))/($H21-$G21),($H21-Z$1)/($H21-$G21))),IF($H21&gt;AC$1,((($H21-$G21)-($H21-AC$1))/($H21-$G21)),1)))</f>
        <v>0</v>
      </c>
      <c r="AA21" s="32">
        <f t="shared" ref="AA21" si="533">+Z21*$J21</f>
        <v>0</v>
      </c>
      <c r="AB21" s="33" t="e">
        <f>+Z21*#REF!</f>
        <v>#REF!</v>
      </c>
      <c r="AC21" s="34">
        <f t="shared" ref="AC21" si="534">IF($G21&gt;AF$1,0,IF($G21&lt;AC$1,IF($H21&lt;AC$1,0,IF($H21&gt;AF$1,(($H21-AC$1)-($H21-AF$1))/($H21-$G21),($H21-AC$1)/($H21-$G21))),IF($H21&gt;AF$1,((($H21-$G21)-($H21-AF$1))/($H21-$G21)),1)))</f>
        <v>0</v>
      </c>
      <c r="AD21" s="32">
        <f t="shared" ref="AD21" si="535">+AC21*$J21</f>
        <v>0</v>
      </c>
      <c r="AE21" s="33" t="e">
        <f>+AC21*#REF!</f>
        <v>#REF!</v>
      </c>
      <c r="AF21" s="34">
        <f t="shared" ref="AF21" si="536">IF($G21&gt;AI$1,0,IF($G21&lt;AF$1,IF($H21&lt;AF$1,0,IF($H21&gt;AI$1,(($H21-AF$1)-($H21-AI$1))/($H21-$G21),($H21-AF$1)/($H21-$G21))),IF($H21&gt;AI$1,((($H21-$G21)-($H21-AI$1))/($H21-$G21)),1)))</f>
        <v>0</v>
      </c>
      <c r="AG21" s="32">
        <f t="shared" ref="AG21" si="537">+AF21*$J21</f>
        <v>0</v>
      </c>
      <c r="AH21" s="33" t="e">
        <f>+AF21*#REF!</f>
        <v>#REF!</v>
      </c>
      <c r="AI21" s="34">
        <f t="shared" ref="AI21" si="538">IF($G21&gt;AL$1,0,IF($G21&lt;AI$1,IF($H21&lt;AI$1,0,IF($H21&gt;AL$1,(($H21-AI$1)-($H21-AL$1))/($H21-$G21),($H21-AI$1)/($H21-$G21))),IF($H21&gt;AL$1,((($H21-$G21)-($H21-AL$1))/($H21-$G21)),1)))</f>
        <v>0</v>
      </c>
      <c r="AJ21" s="32">
        <f t="shared" ref="AJ21" si="539">+AI21*$J21</f>
        <v>0</v>
      </c>
      <c r="AK21" s="33" t="e">
        <f>+AI21*#REF!</f>
        <v>#REF!</v>
      </c>
      <c r="AL21" s="34">
        <f t="shared" ref="AL21" si="540">IF($G21&gt;AO$1,0,IF($G21&lt;AL$1,IF($H21&lt;AL$1,0,IF($H21&gt;AO$1,(($H21-AL$1)-($H21-AO$1))/($H21-$G21),($H21-AL$1)/($H21-$G21))),IF($H21&gt;AO$1,((($H21-$G21)-($H21-AO$1))/($H21-$G21)),1)))</f>
        <v>0</v>
      </c>
      <c r="AM21" s="32">
        <f t="shared" ref="AM21" si="541">+AL21*$J21</f>
        <v>0</v>
      </c>
      <c r="AN21" s="33" t="e">
        <f>+AL21*#REF!</f>
        <v>#REF!</v>
      </c>
      <c r="AO21" s="34" t="e">
        <f>IF($G21&gt;#REF!,0,IF($G21&lt;AO$1,IF($H21&lt;AO$1,0,IF($H21&gt;#REF!,(($H21-AO$1)-($H21-#REF!))/($H21-$G21),($H21-AO$1)/($H21-$G21))),IF($H21&gt;#REF!,((($H21-$G21)-($H21-#REF!))/($H21-$G21)),1)))</f>
        <v>#REF!</v>
      </c>
      <c r="AP21" s="32" t="e">
        <f t="shared" ref="AP21" si="542">+AO21*$J21</f>
        <v>#REF!</v>
      </c>
      <c r="AQ21" s="33" t="e">
        <f>+AO21*#REF!</f>
        <v>#REF!</v>
      </c>
      <c r="AR21" s="34">
        <f t="shared" si="11"/>
        <v>0</v>
      </c>
      <c r="AS21" s="32">
        <f t="shared" ref="AS21" si="543">+AR21*$J21</f>
        <v>0</v>
      </c>
      <c r="AT21" s="34">
        <f t="shared" si="13"/>
        <v>0</v>
      </c>
      <c r="AU21" s="32">
        <f t="shared" ref="AU21" si="544">+AT21*$J21</f>
        <v>0</v>
      </c>
      <c r="AV21" s="34">
        <f t="shared" si="15"/>
        <v>6.7833698030634576E-2</v>
      </c>
      <c r="AW21" s="32">
        <f t="shared" ref="AW21" si="545">+AV21*$J21</f>
        <v>0</v>
      </c>
      <c r="AX21" s="34">
        <f t="shared" si="17"/>
        <v>6.5645514223194742E-2</v>
      </c>
      <c r="AY21" s="32">
        <f t="shared" ref="AY21" si="546">+AX21*$J21</f>
        <v>0</v>
      </c>
      <c r="AZ21" s="34">
        <f t="shared" si="19"/>
        <v>6.7833698030634576E-2</v>
      </c>
      <c r="BA21" s="32">
        <f t="shared" ref="BA21" si="547">+AZ21*$J21</f>
        <v>0</v>
      </c>
      <c r="BB21" s="34">
        <f t="shared" si="21"/>
        <v>6.7833698030634576E-2</v>
      </c>
      <c r="BC21" s="32">
        <f t="shared" ref="BC21" si="548">+BB21*$J21</f>
        <v>0</v>
      </c>
      <c r="BD21" s="34">
        <f t="shared" si="23"/>
        <v>6.5645514223194742E-2</v>
      </c>
      <c r="BE21" s="32">
        <f t="shared" ref="BE21" si="549">+BD21*$J21</f>
        <v>0</v>
      </c>
      <c r="BF21" s="34">
        <f t="shared" si="25"/>
        <v>6.7833698030634576E-2</v>
      </c>
      <c r="BG21" s="32">
        <f t="shared" ref="BG21" si="550">+BF21*$J21</f>
        <v>0</v>
      </c>
      <c r="BH21" s="34">
        <f t="shared" si="27"/>
        <v>6.5645514223194742E-2</v>
      </c>
      <c r="BI21" s="32">
        <f t="shared" ref="BI21" si="551">+BH21*$J21</f>
        <v>0</v>
      </c>
      <c r="BJ21" s="34">
        <f t="shared" si="29"/>
        <v>6.7833698030634576E-2</v>
      </c>
      <c r="BK21" s="32">
        <f t="shared" ref="BK21" si="552">+BJ21*$J21</f>
        <v>0</v>
      </c>
      <c r="BL21" s="34">
        <f t="shared" si="31"/>
        <v>6.7833698030634576E-2</v>
      </c>
      <c r="BM21" s="32">
        <f t="shared" ref="BM21" si="553">+BL21*$J21</f>
        <v>0</v>
      </c>
      <c r="BN21" s="34">
        <f t="shared" si="33"/>
        <v>6.1269146608315096E-2</v>
      </c>
      <c r="BO21" s="32">
        <f t="shared" ref="BO21" si="554">+BN21*$J21</f>
        <v>0</v>
      </c>
      <c r="BP21" s="34">
        <f t="shared" si="35"/>
        <v>6.7833698030634576E-2</v>
      </c>
      <c r="BQ21" s="32">
        <f t="shared" ref="BQ21" si="555">+BP21*$J21</f>
        <v>0</v>
      </c>
      <c r="BR21" s="34">
        <f t="shared" si="37"/>
        <v>6.5645514223194742E-2</v>
      </c>
      <c r="BS21" s="32">
        <f t="shared" ref="BS21" si="556">+BR21*$J21</f>
        <v>0</v>
      </c>
      <c r="BT21" s="34">
        <f t="shared" si="39"/>
        <v>6.7833698030634576E-2</v>
      </c>
      <c r="BU21" s="32">
        <f t="shared" ref="BU21" si="557">+BT21*$J21</f>
        <v>0</v>
      </c>
      <c r="BV21" s="34">
        <f t="shared" si="41"/>
        <v>6.5645514223194742E-2</v>
      </c>
      <c r="BW21" s="32">
        <f t="shared" ref="BW21" si="558">+BV21*$J21</f>
        <v>0</v>
      </c>
      <c r="BX21" s="34">
        <f t="shared" si="43"/>
        <v>6.7833698030634576E-2</v>
      </c>
      <c r="BY21" s="32">
        <f t="shared" ref="BY21" si="559">+BX21*$J21</f>
        <v>0</v>
      </c>
      <c r="BZ21" s="34">
        <f t="shared" si="45"/>
        <v>0</v>
      </c>
      <c r="CA21" s="32">
        <f t="shared" ref="CA21" si="560">+BZ21*$J21</f>
        <v>0</v>
      </c>
      <c r="CB21" s="34">
        <f t="shared" si="47"/>
        <v>0</v>
      </c>
      <c r="CC21" s="32">
        <f t="shared" ref="CC21" si="561">+CB21*$J21</f>
        <v>0</v>
      </c>
      <c r="CD21" s="34">
        <f t="shared" si="49"/>
        <v>0</v>
      </c>
      <c r="CE21" s="32">
        <f t="shared" ref="CE21" si="562">+CD21*$J21</f>
        <v>0</v>
      </c>
      <c r="CF21" s="34">
        <f t="shared" si="51"/>
        <v>0</v>
      </c>
      <c r="CG21" s="32">
        <f t="shared" ref="CG21" si="563">+CF21*$J21</f>
        <v>0</v>
      </c>
      <c r="CH21" s="34">
        <f t="shared" si="53"/>
        <v>0</v>
      </c>
      <c r="CI21" s="32">
        <f t="shared" ref="CI21" si="564">+CH21*$J21</f>
        <v>0</v>
      </c>
      <c r="CJ21" s="34">
        <f t="shared" si="55"/>
        <v>0</v>
      </c>
      <c r="CK21" s="32">
        <f t="shared" ref="CK21" si="565">+CJ21*$J21</f>
        <v>0</v>
      </c>
      <c r="CL21" s="34">
        <f t="shared" si="57"/>
        <v>0</v>
      </c>
      <c r="CM21" s="32">
        <f t="shared" ref="CM21" si="566">+CL21*$J21</f>
        <v>0</v>
      </c>
      <c r="CN21" s="34">
        <f t="shared" si="59"/>
        <v>0</v>
      </c>
      <c r="CO21" s="32">
        <f t="shared" ref="CO21" si="567">+CN21*$J21</f>
        <v>0</v>
      </c>
    </row>
    <row r="22" spans="1:93" ht="17.25" thickBot="1">
      <c r="A22" s="166" t="s">
        <v>79</v>
      </c>
      <c r="B22" s="167"/>
      <c r="C22" s="167"/>
      <c r="D22" s="167"/>
      <c r="E22" s="167"/>
      <c r="F22" s="167"/>
      <c r="G22" s="167"/>
      <c r="H22" s="167"/>
      <c r="I22" s="167"/>
      <c r="J22" s="167"/>
      <c r="K22" s="22"/>
      <c r="L22" s="23"/>
      <c r="M22" s="21"/>
      <c r="N22" s="24"/>
      <c r="O22" s="23"/>
      <c r="P22" s="21"/>
      <c r="Q22" s="24"/>
      <c r="R22" s="23"/>
      <c r="S22" s="21"/>
      <c r="T22" s="24"/>
      <c r="U22" s="23"/>
      <c r="V22" s="21"/>
      <c r="W22" s="24"/>
      <c r="X22" s="23"/>
      <c r="Y22" s="21"/>
      <c r="Z22" s="24"/>
      <c r="AA22" s="23"/>
      <c r="AB22" s="21"/>
      <c r="AC22" s="24"/>
      <c r="AD22" s="23"/>
      <c r="AE22" s="21"/>
      <c r="AF22" s="24"/>
      <c r="AG22" s="23"/>
      <c r="AH22" s="21"/>
      <c r="AI22" s="24"/>
      <c r="AJ22" s="23"/>
      <c r="AK22" s="21"/>
      <c r="AL22" s="24"/>
      <c r="AM22" s="23"/>
      <c r="AN22" s="21"/>
      <c r="AO22" s="24"/>
      <c r="AP22" s="23"/>
      <c r="AQ22" s="21"/>
      <c r="AR22" s="24"/>
      <c r="AS22" s="23"/>
      <c r="AT22" s="24"/>
      <c r="AU22" s="23"/>
      <c r="AV22" s="24"/>
      <c r="AW22" s="23"/>
      <c r="AX22" s="24"/>
      <c r="AY22" s="23"/>
      <c r="AZ22" s="24"/>
      <c r="BA22" s="23"/>
      <c r="BB22" s="24"/>
      <c r="BC22" s="23"/>
      <c r="BD22" s="24"/>
      <c r="BE22" s="23"/>
      <c r="BF22" s="24"/>
      <c r="BG22" s="23"/>
      <c r="BH22" s="24"/>
      <c r="BI22" s="23"/>
      <c r="BJ22" s="24"/>
      <c r="BK22" s="23"/>
      <c r="BL22" s="24"/>
      <c r="BM22" s="23"/>
      <c r="BN22" s="24"/>
      <c r="BO22" s="23"/>
      <c r="BP22" s="24"/>
      <c r="BQ22" s="23"/>
      <c r="BR22" s="24"/>
      <c r="BS22" s="23"/>
      <c r="BT22" s="24"/>
      <c r="BU22" s="23"/>
      <c r="BV22" s="24"/>
      <c r="BW22" s="23"/>
      <c r="BX22" s="24"/>
      <c r="BY22" s="23"/>
      <c r="BZ22" s="24"/>
      <c r="CA22" s="23"/>
      <c r="CB22" s="24"/>
      <c r="CC22" s="23"/>
      <c r="CD22" s="24"/>
      <c r="CE22" s="23"/>
      <c r="CF22" s="24"/>
      <c r="CG22" s="23"/>
      <c r="CH22" s="24"/>
      <c r="CI22" s="23"/>
      <c r="CJ22" s="24"/>
      <c r="CK22" s="23"/>
      <c r="CL22" s="24"/>
      <c r="CM22" s="23"/>
      <c r="CN22" s="24"/>
      <c r="CO22" s="23"/>
    </row>
    <row r="23" spans="1:93" ht="17.25" thickBot="1">
      <c r="A23" s="25">
        <v>1</v>
      </c>
      <c r="B23" s="26" t="s">
        <v>59</v>
      </c>
      <c r="C23" s="58" t="str">
        <f>+C4</f>
        <v>X</v>
      </c>
      <c r="D23" s="46">
        <v>0.65</v>
      </c>
      <c r="E23" s="41">
        <v>27</v>
      </c>
      <c r="F23" s="40" t="s">
        <v>149</v>
      </c>
      <c r="G23" s="35">
        <f>+G4</f>
        <v>43952</v>
      </c>
      <c r="H23" s="36">
        <v>44013</v>
      </c>
      <c r="I23" s="29">
        <f>+I4+I5</f>
        <v>3709715.3951729643</v>
      </c>
      <c r="J23" s="30">
        <f>IF(C23="X",IF(E23&gt;0,E23*'CI-SIGMA'!$C$51*9*22*(H23-G23)/30,D23*I23),0)</f>
        <v>2837122.2</v>
      </c>
      <c r="K23" s="31">
        <f t="shared" ref="K23" si="568">IF($G23&gt;N$1,0,IF($G23&lt;K$1,IF($H23&lt;K$1,0,IF($H23&gt;N$1,(($H23-K$1)-($H23-N$1))/($H23-$G23),($H23-K$1)/($H23-$G23))),IF($H23&gt;N$1,((($H23-$G23)-($H23-N$1))/($H23-$G23)),1)))</f>
        <v>0</v>
      </c>
      <c r="L23" s="32">
        <f t="shared" ref="L23" si="569">+K23*$J23</f>
        <v>0</v>
      </c>
      <c r="M23" s="33" t="e">
        <f>+K23*#REF!</f>
        <v>#REF!</v>
      </c>
      <c r="N23" s="34">
        <f t="shared" ref="N23" si="570">IF($G23&gt;Q$1,0,IF($G23&lt;N$1,IF($H23&lt;N$1,0,IF($H23&gt;Q$1,(($H23-N$1)-($H23-Q$1))/($H23-$G23),($H23-N$1)/($H23-$G23))),IF($H23&gt;Q$1,((($H23-$G23)-($H23-Q$1))/($H23-$G23)),1)))</f>
        <v>0</v>
      </c>
      <c r="O23" s="32">
        <f t="shared" ref="O23" si="571">+N23*$J23</f>
        <v>0</v>
      </c>
      <c r="P23" s="33" t="e">
        <f>+N23*#REF!</f>
        <v>#REF!</v>
      </c>
      <c r="Q23" s="34">
        <f t="shared" ref="Q23" si="572">IF($G23&gt;T$1,0,IF($G23&lt;Q$1,IF($H23&lt;Q$1,0,IF($H23&gt;T$1,(($H23-Q$1)-($H23-T$1))/($H23-$G23),($H23-Q$1)/($H23-$G23))),IF($H23&gt;T$1,((($H23-$G23)-($H23-T$1))/($H23-$G23)),1)))</f>
        <v>0</v>
      </c>
      <c r="R23" s="32">
        <f t="shared" ref="R23" si="573">+Q23*$J23</f>
        <v>0</v>
      </c>
      <c r="S23" s="33" t="e">
        <f>+Q23*#REF!</f>
        <v>#REF!</v>
      </c>
      <c r="T23" s="34">
        <f t="shared" ref="T23" si="574">IF($G23&gt;W$1,0,IF($G23&lt;T$1,IF($H23&lt;T$1,0,IF($H23&gt;W$1,(($H23-T$1)-($H23-W$1))/($H23-$G23),($H23-T$1)/($H23-$G23))),IF($H23&gt;W$1,((($H23-$G23)-($H23-W$1))/($H23-$G23)),1)))</f>
        <v>0</v>
      </c>
      <c r="U23" s="32">
        <f t="shared" ref="U23" si="575">+T23*$J23</f>
        <v>0</v>
      </c>
      <c r="V23" s="33" t="e">
        <f>+T23*#REF!</f>
        <v>#REF!</v>
      </c>
      <c r="W23" s="34">
        <f t="shared" ref="W23" si="576">IF($G23&gt;Z$1,0,IF($G23&lt;W$1,IF($H23&lt;W$1,0,IF($H23&gt;Z$1,(($H23-W$1)-($H23-Z$1))/($H23-$G23),($H23-W$1)/($H23-$G23))),IF($H23&gt;Z$1,((($H23-$G23)-($H23-Z$1))/($H23-$G23)),1)))</f>
        <v>0</v>
      </c>
      <c r="X23" s="32">
        <f t="shared" ref="X23" si="577">+W23*$J23</f>
        <v>0</v>
      </c>
      <c r="Y23" s="33" t="e">
        <f>+W23*#REF!</f>
        <v>#REF!</v>
      </c>
      <c r="Z23" s="34">
        <f t="shared" ref="Z23" si="578">IF($G23&gt;AC$1,0,IF($G23&lt;Z$1,IF($H23&lt;Z$1,0,IF($H23&gt;AC$1,(($H23-Z$1)-($H23-AC$1))/($H23-$G23),($H23-Z$1)/($H23-$G23))),IF($H23&gt;AC$1,((($H23-$G23)-($H23-AC$1))/($H23-$G23)),1)))</f>
        <v>0</v>
      </c>
      <c r="AA23" s="32">
        <f t="shared" ref="AA23" si="579">+Z23*$J23</f>
        <v>0</v>
      </c>
      <c r="AB23" s="33" t="e">
        <f>+Z23*#REF!</f>
        <v>#REF!</v>
      </c>
      <c r="AC23" s="34">
        <f t="shared" ref="AC23" si="580">IF($G23&gt;AF$1,0,IF($G23&lt;AC$1,IF($H23&lt;AC$1,0,IF($H23&gt;AF$1,(($H23-AC$1)-($H23-AF$1))/($H23-$G23),($H23-AC$1)/($H23-$G23))),IF($H23&gt;AF$1,((($H23-$G23)-($H23-AF$1))/($H23-$G23)),1)))</f>
        <v>0</v>
      </c>
      <c r="AD23" s="32">
        <f t="shared" ref="AD23" si="581">+AC23*$J23</f>
        <v>0</v>
      </c>
      <c r="AE23" s="33" t="e">
        <f>+AC23*#REF!</f>
        <v>#REF!</v>
      </c>
      <c r="AF23" s="34">
        <f t="shared" ref="AF23" si="582">IF($G23&gt;AI$1,0,IF($G23&lt;AF$1,IF($H23&lt;AF$1,0,IF($H23&gt;AI$1,(($H23-AF$1)-($H23-AI$1))/($H23-$G23),($H23-AF$1)/($H23-$G23))),IF($H23&gt;AI$1,((($H23-$G23)-($H23-AI$1))/($H23-$G23)),1)))</f>
        <v>0</v>
      </c>
      <c r="AG23" s="32">
        <f t="shared" ref="AG23" si="583">+AF23*$J23</f>
        <v>0</v>
      </c>
      <c r="AH23" s="33" t="e">
        <f>+AF23*#REF!</f>
        <v>#REF!</v>
      </c>
      <c r="AI23" s="34">
        <f t="shared" ref="AI23" si="584">IF($G23&gt;AL$1,0,IF($G23&lt;AI$1,IF($H23&lt;AI$1,0,IF($H23&gt;AL$1,(($H23-AI$1)-($H23-AL$1))/($H23-$G23),($H23-AI$1)/($H23-$G23))),IF($H23&gt;AL$1,((($H23-$G23)-($H23-AL$1))/($H23-$G23)),1)))</f>
        <v>0</v>
      </c>
      <c r="AJ23" s="32">
        <f t="shared" ref="AJ23" si="585">+AI23*$J23</f>
        <v>0</v>
      </c>
      <c r="AK23" s="33" t="e">
        <f>+AI23*#REF!</f>
        <v>#REF!</v>
      </c>
      <c r="AL23" s="34">
        <f t="shared" ref="AL23" si="586">IF($G23&gt;AO$1,0,IF($G23&lt;AL$1,IF($H23&lt;AL$1,0,IF($H23&gt;AO$1,(($H23-AL$1)-($H23-AO$1))/($H23-$G23),($H23-AL$1)/($H23-$G23))),IF($H23&gt;AO$1,((($H23-$G23)-($H23-AO$1))/($H23-$G23)),1)))</f>
        <v>0</v>
      </c>
      <c r="AM23" s="32">
        <f t="shared" ref="AM23" si="587">+AL23*$J23</f>
        <v>0</v>
      </c>
      <c r="AN23" s="33" t="e">
        <f>+AL23*#REF!</f>
        <v>#REF!</v>
      </c>
      <c r="AO23" s="34" t="e">
        <f>IF($G23&gt;#REF!,0,IF($G23&lt;AO$1,IF($H23&lt;AO$1,0,IF($H23&gt;#REF!,(($H23-AO$1)-($H23-#REF!))/($H23-$G23),($H23-AO$1)/($H23-$G23))),IF($H23&gt;#REF!,((($H23-$G23)-($H23-#REF!))/($H23-$G23)),1)))</f>
        <v>#REF!</v>
      </c>
      <c r="AP23" s="32" t="e">
        <f t="shared" ref="AP23" si="588">+AO23*$J23</f>
        <v>#REF!</v>
      </c>
      <c r="AQ23" s="33" t="e">
        <f>+AO23*#REF!</f>
        <v>#REF!</v>
      </c>
      <c r="AR23" s="34">
        <f t="shared" ref="AR23:AR36" si="589">IF($G23&gt;AT$1,0,IF($G23&lt;AR$1,IF($H23&lt;AR$1,0,IF($H23&gt;AT$1,(($H23-AR$1)-($H23-AT$1))/($H23-$G23),($H23-AR$1)/($H23-$G23))),IF($H23&gt;AT$1,((($H23-$G23)-($H23-AT$1))/($H23-$G23)),1)))</f>
        <v>0</v>
      </c>
      <c r="AS23" s="32">
        <f t="shared" ref="AS23" si="590">+AR23*$J23</f>
        <v>0</v>
      </c>
      <c r="AT23" s="34">
        <f t="shared" ref="AT23:AT36" si="591">IF($G23&gt;AV$1,0,IF($G23&lt;AT$1,IF($H23&lt;AT$1,0,IF($H23&gt;AV$1,(($H23-AT$1)-($H23-AV$1))/($H23-$G23),($H23-AT$1)/($H23-$G23))),IF($H23&gt;AV$1,((($H23-$G23)-($H23-AV$1))/($H23-$G23)),1)))</f>
        <v>0</v>
      </c>
      <c r="AU23" s="32">
        <f t="shared" ref="AU23" si="592">+AT23*$J23</f>
        <v>0</v>
      </c>
      <c r="AV23" s="34">
        <f t="shared" ref="AV23:AV36" si="593">IF($G23&gt;AX$1,0,IF($G23&lt;AV$1,IF($H23&lt;AV$1,0,IF($H23&gt;AX$1,(($H23-AV$1)-($H23-AX$1))/($H23-$G23),($H23-AV$1)/($H23-$G23))),IF($H23&gt;AX$1,((($H23-$G23)-($H23-AX$1))/($H23-$G23)),1)))</f>
        <v>0.50819672131147542</v>
      </c>
      <c r="AW23" s="32">
        <f t="shared" ref="AW23" si="594">+AV23*$J23</f>
        <v>1441816.2000000002</v>
      </c>
      <c r="AX23" s="34">
        <f t="shared" ref="AX23:AX36" si="595">IF($G23&gt;AZ$1,0,IF($G23&lt;AX$1,IF($H23&lt;AX$1,0,IF($H23&gt;AZ$1,(($H23-AX$1)-($H23-AZ$1))/($H23-$G23),($H23-AX$1)/($H23-$G23))),IF($H23&gt;AZ$1,((($H23-$G23)-($H23-AZ$1))/($H23-$G23)),1)))</f>
        <v>0.49180327868852458</v>
      </c>
      <c r="AY23" s="32">
        <f t="shared" ref="AY23" si="596">+AX23*$J23</f>
        <v>1395306</v>
      </c>
      <c r="AZ23" s="34">
        <f t="shared" ref="AZ23:AZ36" si="597">IF($G23&gt;BB$1,0,IF($G23&lt;AZ$1,IF($H23&lt;AZ$1,0,IF($H23&gt;BB$1,(($H23-AZ$1)-($H23-BB$1))/($H23-$G23),($H23-AZ$1)/($H23-$G23))),IF($H23&gt;BB$1,((($H23-$G23)-($H23-BB$1))/($H23-$G23)),1)))</f>
        <v>0</v>
      </c>
      <c r="BA23" s="32">
        <f t="shared" ref="BA23" si="598">+AZ23*$J23</f>
        <v>0</v>
      </c>
      <c r="BB23" s="34">
        <f t="shared" ref="BB23:BB36" si="599">IF($G23&gt;BD$1,0,IF($G23&lt;BB$1,IF($H23&lt;BB$1,0,IF($H23&gt;BD$1,(($H23-BB$1)-($H23-BD$1))/($H23-$G23),($H23-BB$1)/($H23-$G23))),IF($H23&gt;BD$1,((($H23-$G23)-($H23-BD$1))/($H23-$G23)),1)))</f>
        <v>0</v>
      </c>
      <c r="BC23" s="32">
        <f t="shared" ref="BC23" si="600">+BB23*$J23</f>
        <v>0</v>
      </c>
      <c r="BD23" s="34">
        <f t="shared" ref="BD23:BD36" si="601">IF($G23&gt;BF$1,0,IF($G23&lt;BD$1,IF($H23&lt;BD$1,0,IF($H23&gt;BF$1,(($H23-BD$1)-($H23-BF$1))/($H23-$G23),($H23-BD$1)/($H23-$G23))),IF($H23&gt;BF$1,((($H23-$G23)-($H23-BF$1))/($H23-$G23)),1)))</f>
        <v>0</v>
      </c>
      <c r="BE23" s="32">
        <f t="shared" ref="BE23" si="602">+BD23*$J23</f>
        <v>0</v>
      </c>
      <c r="BF23" s="34">
        <f t="shared" ref="BF23:BF36" si="603">IF($G23&gt;BH$1,0,IF($G23&lt;BF$1,IF($H23&lt;BF$1,0,IF($H23&gt;BH$1,(($H23-BF$1)-($H23-BH$1))/($H23-$G23),($H23-BF$1)/($H23-$G23))),IF($H23&gt;BH$1,((($H23-$G23)-($H23-BH$1))/($H23-$G23)),1)))</f>
        <v>0</v>
      </c>
      <c r="BG23" s="32">
        <f t="shared" ref="BG23" si="604">+BF23*$J23</f>
        <v>0</v>
      </c>
      <c r="BH23" s="34">
        <f t="shared" ref="BH23:BH36" si="605">IF($G23&gt;BJ$1,0,IF($G23&lt;BH$1,IF($H23&lt;BH$1,0,IF($H23&gt;BJ$1,(($H23-BH$1)-($H23-BJ$1))/($H23-$G23),($H23-BH$1)/($H23-$G23))),IF($H23&gt;BJ$1,((($H23-$G23)-($H23-BJ$1))/($H23-$G23)),1)))</f>
        <v>0</v>
      </c>
      <c r="BI23" s="32">
        <f t="shared" ref="BI23" si="606">+BH23*$J23</f>
        <v>0</v>
      </c>
      <c r="BJ23" s="34">
        <f t="shared" ref="BJ23:BJ36" si="607">IF($G23&gt;BL$1,0,IF($G23&lt;BJ$1,IF($H23&lt;BJ$1,0,IF($H23&gt;BL$1,(($H23-BJ$1)-($H23-BL$1))/($H23-$G23),($H23-BJ$1)/($H23-$G23))),IF($H23&gt;BL$1,((($H23-$G23)-($H23-BL$1))/($H23-$G23)),1)))</f>
        <v>0</v>
      </c>
      <c r="BK23" s="32">
        <f t="shared" ref="BK23" si="608">+BJ23*$J23</f>
        <v>0</v>
      </c>
      <c r="BL23" s="34">
        <f t="shared" ref="BL23:BL36" si="609">IF($G23&gt;BN$1,0,IF($G23&lt;BL$1,IF($H23&lt;BL$1,0,IF($H23&gt;BN$1,(($H23-BL$1)-($H23-BN$1))/($H23-$G23),($H23-BL$1)/($H23-$G23))),IF($H23&gt;BN$1,((($H23-$G23)-($H23-BN$1))/($H23-$G23)),1)))</f>
        <v>0</v>
      </c>
      <c r="BM23" s="32">
        <f t="shared" ref="BM23" si="610">+BL23*$J23</f>
        <v>0</v>
      </c>
      <c r="BN23" s="34">
        <f t="shared" ref="BN23:BN36" si="611">IF($G23&gt;BP$1,0,IF($G23&lt;BN$1,IF($H23&lt;BN$1,0,IF($H23&gt;BP$1,(($H23-BN$1)-($H23-BP$1))/($H23-$G23),($H23-BN$1)/($H23-$G23))),IF($H23&gt;BP$1,((($H23-$G23)-($H23-BP$1))/($H23-$G23)),1)))</f>
        <v>0</v>
      </c>
      <c r="BO23" s="32">
        <f t="shared" ref="BO23" si="612">+BN23*$J23</f>
        <v>0</v>
      </c>
      <c r="BP23" s="34">
        <f t="shared" ref="BP23:BP36" si="613">IF($G23&gt;BR$1,0,IF($G23&lt;BP$1,IF($H23&lt;BP$1,0,IF($H23&gt;BR$1,(($H23-BP$1)-($H23-BR$1))/($H23-$G23),($H23-BP$1)/($H23-$G23))),IF($H23&gt;BR$1,((($H23-$G23)-($H23-BR$1))/($H23-$G23)),1)))</f>
        <v>0</v>
      </c>
      <c r="BQ23" s="32">
        <f t="shared" ref="BQ23" si="614">+BP23*$J23</f>
        <v>0</v>
      </c>
      <c r="BR23" s="34">
        <f t="shared" ref="BR23:BR36" si="615">IF($G23&gt;BT$1,0,IF($G23&lt;BR$1,IF($H23&lt;BR$1,0,IF($H23&gt;BT$1,(($H23-BR$1)-($H23-BT$1))/($H23-$G23),($H23-BR$1)/($H23-$G23))),IF($H23&gt;BT$1,((($H23-$G23)-($H23-BT$1))/($H23-$G23)),1)))</f>
        <v>0</v>
      </c>
      <c r="BS23" s="32">
        <f t="shared" ref="BS23" si="616">+BR23*$J23</f>
        <v>0</v>
      </c>
      <c r="BT23" s="34">
        <f t="shared" ref="BT23:BT36" si="617">IF($G23&gt;BV$1,0,IF($G23&lt;BT$1,IF($H23&lt;BT$1,0,IF($H23&gt;BV$1,(($H23-BT$1)-($H23-BV$1))/($H23-$G23),($H23-BT$1)/($H23-$G23))),IF($H23&gt;BV$1,((($H23-$G23)-($H23-BV$1))/($H23-$G23)),1)))</f>
        <v>0</v>
      </c>
      <c r="BU23" s="32">
        <f t="shared" ref="BU23" si="618">+BT23*$J23</f>
        <v>0</v>
      </c>
      <c r="BV23" s="34">
        <f t="shared" ref="BV23:BV36" si="619">IF($G23&gt;BX$1,0,IF($G23&lt;BV$1,IF($H23&lt;BV$1,0,IF($H23&gt;BX$1,(($H23-BV$1)-($H23-BX$1))/($H23-$G23),($H23-BV$1)/($H23-$G23))),IF($H23&gt;BX$1,((($H23-$G23)-($H23-BX$1))/($H23-$G23)),1)))</f>
        <v>0</v>
      </c>
      <c r="BW23" s="32">
        <f t="shared" ref="BW23" si="620">+BV23*$J23</f>
        <v>0</v>
      </c>
      <c r="BX23" s="34">
        <f t="shared" ref="BX23:BX36" si="621">IF($G23&gt;BZ$1,0,IF($G23&lt;BX$1,IF($H23&lt;BX$1,0,IF($H23&gt;BZ$1,(($H23-BX$1)-($H23-BZ$1))/($H23-$G23),($H23-BX$1)/($H23-$G23))),IF($H23&gt;BZ$1,((($H23-$G23)-($H23-BZ$1))/($H23-$G23)),1)))</f>
        <v>0</v>
      </c>
      <c r="BY23" s="32">
        <f t="shared" ref="BY23" si="622">+BX23*$J23</f>
        <v>0</v>
      </c>
      <c r="BZ23" s="34">
        <f t="shared" ref="BZ23:BZ36" si="623">IF($G23&gt;CB$1,0,IF($G23&lt;BZ$1,IF($H23&lt;BZ$1,0,IF($H23&gt;CB$1,(($H23-BZ$1)-($H23-CB$1))/($H23-$G23),($H23-BZ$1)/($H23-$G23))),IF($H23&gt;CB$1,((($H23-$G23)-($H23-CB$1))/($H23-$G23)),1)))</f>
        <v>0</v>
      </c>
      <c r="CA23" s="32">
        <f t="shared" ref="CA23" si="624">+BZ23*$J23</f>
        <v>0</v>
      </c>
      <c r="CB23" s="34">
        <f t="shared" ref="CB23:CB36" si="625">IF($G23&gt;CD$1,0,IF($G23&lt;CB$1,IF($H23&lt;CB$1,0,IF($H23&gt;CD$1,(($H23-CB$1)-($H23-CD$1))/($H23-$G23),($H23-CB$1)/($H23-$G23))),IF($H23&gt;CD$1,((($H23-$G23)-($H23-CD$1))/($H23-$G23)),1)))</f>
        <v>0</v>
      </c>
      <c r="CC23" s="32">
        <f t="shared" ref="CC23" si="626">+CB23*$J23</f>
        <v>0</v>
      </c>
      <c r="CD23" s="34">
        <f t="shared" ref="CD23:CD36" si="627">IF($G23&gt;CF$1,0,IF($G23&lt;CD$1,IF($H23&lt;CD$1,0,IF($H23&gt;CF$1,(($H23-CD$1)-($H23-CF$1))/($H23-$G23),($H23-CD$1)/($H23-$G23))),IF($H23&gt;CF$1,((($H23-$G23)-($H23-CF$1))/($H23-$G23)),1)))</f>
        <v>0</v>
      </c>
      <c r="CE23" s="32">
        <f t="shared" ref="CE23" si="628">+CD23*$J23</f>
        <v>0</v>
      </c>
      <c r="CF23" s="34">
        <f t="shared" ref="CF23:CF36" si="629">IF($G23&gt;CH$1,0,IF($G23&lt;CF$1,IF($H23&lt;CF$1,0,IF($H23&gt;CH$1,(($H23-CF$1)-($H23-CH$1))/($H23-$G23),($H23-CF$1)/($H23-$G23))),IF($H23&gt;CH$1,((($H23-$G23)-($H23-CH$1))/($H23-$G23)),1)))</f>
        <v>0</v>
      </c>
      <c r="CG23" s="32">
        <f t="shared" ref="CG23" si="630">+CF23*$J23</f>
        <v>0</v>
      </c>
      <c r="CH23" s="34">
        <f t="shared" ref="CH23:CH36" si="631">IF($G23&gt;CJ$1,0,IF($G23&lt;CH$1,IF($H23&lt;CH$1,0,IF($H23&gt;CJ$1,(($H23-CH$1)-($H23-CJ$1))/($H23-$G23),($H23-CH$1)/($H23-$G23))),IF($H23&gt;CJ$1,((($H23-$G23)-($H23-CJ$1))/($H23-$G23)),1)))</f>
        <v>0</v>
      </c>
      <c r="CI23" s="32">
        <f t="shared" ref="CI23" si="632">+CH23*$J23</f>
        <v>0</v>
      </c>
      <c r="CJ23" s="34">
        <f t="shared" ref="CJ23:CJ36" si="633">IF($G23&gt;CL$1,0,IF($G23&lt;CJ$1,IF($H23&lt;CJ$1,0,IF($H23&gt;CL$1,(($H23-CJ$1)-($H23-CL$1))/($H23-$G23),($H23-CJ$1)/($H23-$G23))),IF($H23&gt;CL$1,((($H23-$G23)-($H23-CL$1))/($H23-$G23)),1)))</f>
        <v>0</v>
      </c>
      <c r="CK23" s="32">
        <f t="shared" ref="CK23" si="634">+CJ23*$J23</f>
        <v>0</v>
      </c>
      <c r="CL23" s="34">
        <f t="shared" ref="CL23:CL36" si="635">IF($G23&gt;CN$1,0,IF($G23&lt;CL$1,IF($H23&lt;CL$1,0,IF($H23&gt;CN$1,(($H23-CL$1)-($H23-CN$1))/($H23-$G23),($H23-CL$1)/($H23-$G23))),IF($H23&gt;CN$1,((($H23-$G23)-($H23-CN$1))/($H23-$G23)),1)))</f>
        <v>0</v>
      </c>
      <c r="CM23" s="32">
        <f t="shared" ref="CM23" si="636">+CL23*$J23</f>
        <v>0</v>
      </c>
      <c r="CN23" s="34">
        <f t="shared" ref="CN23:CN36" si="637">IF($G23&gt;CP$1,0,IF($G23&lt;CN$1,IF($H23&lt;CN$1,0,IF($H23&gt;CP$1,(($H23-CN$1)-($H23-CP$1))/($H23-$G23),($H23-CN$1)/($H23-$G23))),IF($H23&gt;CP$1,((($H23-$G23)-($H23-CP$1))/($H23-$G23)),1)))</f>
        <v>0</v>
      </c>
      <c r="CO23" s="32">
        <f t="shared" ref="CO23" si="638">+CN23*$J23</f>
        <v>0</v>
      </c>
    </row>
    <row r="24" spans="1:93">
      <c r="A24" s="25">
        <v>1</v>
      </c>
      <c r="B24" s="26" t="s">
        <v>59</v>
      </c>
      <c r="C24" s="58" t="str">
        <f>+C4</f>
        <v>X</v>
      </c>
      <c r="D24" s="46">
        <v>0.65</v>
      </c>
      <c r="E24" s="41">
        <v>20</v>
      </c>
      <c r="F24" s="40" t="s">
        <v>150</v>
      </c>
      <c r="G24" s="35">
        <v>44013</v>
      </c>
      <c r="H24" s="36">
        <f>+H5</f>
        <v>44044</v>
      </c>
      <c r="I24" s="29">
        <f>+I23</f>
        <v>3709715.3951729643</v>
      </c>
      <c r="J24" s="30">
        <f>IF(C24="X",IF(E24&gt;0,E24*'CI-SIGMA'!$C$51*9*22*(H24-G24)/30,D24*I24),0)</f>
        <v>1068012</v>
      </c>
      <c r="K24" s="31">
        <f t="shared" ref="K24" si="639">IF($G24&gt;N$1,0,IF($G24&lt;K$1,IF($H24&lt;K$1,0,IF($H24&gt;N$1,(($H24-K$1)-($H24-N$1))/($H24-$G24),($H24-K$1)/($H24-$G24))),IF($H24&gt;N$1,((($H24-$G24)-($H24-N$1))/($H24-$G24)),1)))</f>
        <v>0</v>
      </c>
      <c r="L24" s="32">
        <f t="shared" ref="L24" si="640">+K24*$J24</f>
        <v>0</v>
      </c>
      <c r="M24" s="33" t="e">
        <f>+K24*#REF!</f>
        <v>#REF!</v>
      </c>
      <c r="N24" s="34">
        <f t="shared" ref="N24" si="641">IF($G24&gt;Q$1,0,IF($G24&lt;N$1,IF($H24&lt;N$1,0,IF($H24&gt;Q$1,(($H24-N$1)-($H24-Q$1))/($H24-$G24),($H24-N$1)/($H24-$G24))),IF($H24&gt;Q$1,((($H24-$G24)-($H24-Q$1))/($H24-$G24)),1)))</f>
        <v>0</v>
      </c>
      <c r="O24" s="32">
        <f t="shared" ref="O24" si="642">+N24*$J24</f>
        <v>0</v>
      </c>
      <c r="P24" s="33" t="e">
        <f>+N24*#REF!</f>
        <v>#REF!</v>
      </c>
      <c r="Q24" s="34">
        <f t="shared" ref="Q24" si="643">IF($G24&gt;T$1,0,IF($G24&lt;Q$1,IF($H24&lt;Q$1,0,IF($H24&gt;T$1,(($H24-Q$1)-($H24-T$1))/($H24-$G24),($H24-Q$1)/($H24-$G24))),IF($H24&gt;T$1,((($H24-$G24)-($H24-T$1))/($H24-$G24)),1)))</f>
        <v>0</v>
      </c>
      <c r="R24" s="32">
        <f t="shared" ref="R24" si="644">+Q24*$J24</f>
        <v>0</v>
      </c>
      <c r="S24" s="33" t="e">
        <f>+Q24*#REF!</f>
        <v>#REF!</v>
      </c>
      <c r="T24" s="34">
        <f t="shared" ref="T24" si="645">IF($G24&gt;W$1,0,IF($G24&lt;T$1,IF($H24&lt;T$1,0,IF($H24&gt;W$1,(($H24-T$1)-($H24-W$1))/($H24-$G24),($H24-T$1)/($H24-$G24))),IF($H24&gt;W$1,((($H24-$G24)-($H24-W$1))/($H24-$G24)),1)))</f>
        <v>0</v>
      </c>
      <c r="U24" s="32">
        <f t="shared" ref="U24" si="646">+T24*$J24</f>
        <v>0</v>
      </c>
      <c r="V24" s="33" t="e">
        <f>+T24*#REF!</f>
        <v>#REF!</v>
      </c>
      <c r="W24" s="34">
        <f t="shared" ref="W24" si="647">IF($G24&gt;Z$1,0,IF($G24&lt;W$1,IF($H24&lt;W$1,0,IF($H24&gt;Z$1,(($H24-W$1)-($H24-Z$1))/($H24-$G24),($H24-W$1)/($H24-$G24))),IF($H24&gt;Z$1,((($H24-$G24)-($H24-Z$1))/($H24-$G24)),1)))</f>
        <v>0</v>
      </c>
      <c r="X24" s="32">
        <f t="shared" ref="X24" si="648">+W24*$J24</f>
        <v>0</v>
      </c>
      <c r="Y24" s="33" t="e">
        <f>+W24*#REF!</f>
        <v>#REF!</v>
      </c>
      <c r="Z24" s="34">
        <f t="shared" ref="Z24" si="649">IF($G24&gt;AC$1,0,IF($G24&lt;Z$1,IF($H24&lt;Z$1,0,IF($H24&gt;AC$1,(($H24-Z$1)-($H24-AC$1))/($H24-$G24),($H24-Z$1)/($H24-$G24))),IF($H24&gt;AC$1,((($H24-$G24)-($H24-AC$1))/($H24-$G24)),1)))</f>
        <v>0</v>
      </c>
      <c r="AA24" s="32">
        <f t="shared" ref="AA24" si="650">+Z24*$J24</f>
        <v>0</v>
      </c>
      <c r="AB24" s="33" t="e">
        <f>+Z24*#REF!</f>
        <v>#REF!</v>
      </c>
      <c r="AC24" s="34">
        <f t="shared" ref="AC24" si="651">IF($G24&gt;AF$1,0,IF($G24&lt;AC$1,IF($H24&lt;AC$1,0,IF($H24&gt;AF$1,(($H24-AC$1)-($H24-AF$1))/($H24-$G24),($H24-AC$1)/($H24-$G24))),IF($H24&gt;AF$1,((($H24-$G24)-($H24-AF$1))/($H24-$G24)),1)))</f>
        <v>0</v>
      </c>
      <c r="AD24" s="32">
        <f t="shared" ref="AD24" si="652">+AC24*$J24</f>
        <v>0</v>
      </c>
      <c r="AE24" s="33" t="e">
        <f>+AC24*#REF!</f>
        <v>#REF!</v>
      </c>
      <c r="AF24" s="34">
        <f t="shared" ref="AF24" si="653">IF($G24&gt;AI$1,0,IF($G24&lt;AF$1,IF($H24&lt;AF$1,0,IF($H24&gt;AI$1,(($H24-AF$1)-($H24-AI$1))/($H24-$G24),($H24-AF$1)/($H24-$G24))),IF($H24&gt;AI$1,((($H24-$G24)-($H24-AI$1))/($H24-$G24)),1)))</f>
        <v>0</v>
      </c>
      <c r="AG24" s="32">
        <f t="shared" ref="AG24" si="654">+AF24*$J24</f>
        <v>0</v>
      </c>
      <c r="AH24" s="33" t="e">
        <f>+AF24*#REF!</f>
        <v>#REF!</v>
      </c>
      <c r="AI24" s="34">
        <f t="shared" ref="AI24" si="655">IF($G24&gt;AL$1,0,IF($G24&lt;AI$1,IF($H24&lt;AI$1,0,IF($H24&gt;AL$1,(($H24-AI$1)-($H24-AL$1))/($H24-$G24),($H24-AI$1)/($H24-$G24))),IF($H24&gt;AL$1,((($H24-$G24)-($H24-AL$1))/($H24-$G24)),1)))</f>
        <v>0</v>
      </c>
      <c r="AJ24" s="32">
        <f t="shared" ref="AJ24" si="656">+AI24*$J24</f>
        <v>0</v>
      </c>
      <c r="AK24" s="33" t="e">
        <f>+AI24*#REF!</f>
        <v>#REF!</v>
      </c>
      <c r="AL24" s="34">
        <f t="shared" ref="AL24" si="657">IF($G24&gt;AO$1,0,IF($G24&lt;AL$1,IF($H24&lt;AL$1,0,IF($H24&gt;AO$1,(($H24-AL$1)-($H24-AO$1))/($H24-$G24),($H24-AL$1)/($H24-$G24))),IF($H24&gt;AO$1,((($H24-$G24)-($H24-AO$1))/($H24-$G24)),1)))</f>
        <v>0</v>
      </c>
      <c r="AM24" s="32">
        <f t="shared" ref="AM24" si="658">+AL24*$J24</f>
        <v>0</v>
      </c>
      <c r="AN24" s="33" t="e">
        <f>+AL24*#REF!</f>
        <v>#REF!</v>
      </c>
      <c r="AO24" s="34" t="e">
        <f>IF($G24&gt;#REF!,0,IF($G24&lt;AO$1,IF($H24&lt;AO$1,0,IF($H24&gt;#REF!,(($H24-AO$1)-($H24-#REF!))/($H24-$G24),($H24-AO$1)/($H24-$G24))),IF($H24&gt;#REF!,((($H24-$G24)-($H24-#REF!))/($H24-$G24)),1)))</f>
        <v>#REF!</v>
      </c>
      <c r="AP24" s="32" t="e">
        <f t="shared" ref="AP24" si="659">+AO24*$J24</f>
        <v>#REF!</v>
      </c>
      <c r="AQ24" s="33" t="e">
        <f>+AO24*#REF!</f>
        <v>#REF!</v>
      </c>
      <c r="AR24" s="34">
        <f t="shared" ref="AR24" si="660">IF($G24&gt;AT$1,0,IF($G24&lt;AR$1,IF($H24&lt;AR$1,0,IF($H24&gt;AT$1,(($H24-AR$1)-($H24-AT$1))/($H24-$G24),($H24-AR$1)/($H24-$G24))),IF($H24&gt;AT$1,((($H24-$G24)-($H24-AT$1))/($H24-$G24)),1)))</f>
        <v>0</v>
      </c>
      <c r="AS24" s="32">
        <f t="shared" ref="AS24" si="661">+AR24*$J24</f>
        <v>0</v>
      </c>
      <c r="AT24" s="34">
        <f t="shared" ref="AT24" si="662">IF($G24&gt;AV$1,0,IF($G24&lt;AT$1,IF($H24&lt;AT$1,0,IF($H24&gt;AV$1,(($H24-AT$1)-($H24-AV$1))/($H24-$G24),($H24-AT$1)/($H24-$G24))),IF($H24&gt;AV$1,((($H24-$G24)-($H24-AV$1))/($H24-$G24)),1)))</f>
        <v>0</v>
      </c>
      <c r="AU24" s="32">
        <f t="shared" ref="AU24" si="663">+AT24*$J24</f>
        <v>0</v>
      </c>
      <c r="AV24" s="34">
        <f t="shared" ref="AV24" si="664">IF($G24&gt;AX$1,0,IF($G24&lt;AV$1,IF($H24&lt;AV$1,0,IF($H24&gt;AX$1,(($H24-AV$1)-($H24-AX$1))/($H24-$G24),($H24-AV$1)/($H24-$G24))),IF($H24&gt;AX$1,((($H24-$G24)-($H24-AX$1))/($H24-$G24)),1)))</f>
        <v>0</v>
      </c>
      <c r="AW24" s="32">
        <f t="shared" ref="AW24" si="665">+AV24*$J24</f>
        <v>0</v>
      </c>
      <c r="AX24" s="34">
        <f t="shared" ref="AX24" si="666">IF($G24&gt;AZ$1,0,IF($G24&lt;AX$1,IF($H24&lt;AX$1,0,IF($H24&gt;AZ$1,(($H24-AX$1)-($H24-AZ$1))/($H24-$G24),($H24-AX$1)/($H24-$G24))),IF($H24&gt;AZ$1,((($H24-$G24)-($H24-AZ$1))/($H24-$G24)),1)))</f>
        <v>0</v>
      </c>
      <c r="AY24" s="32">
        <f t="shared" ref="AY24" si="667">+AX24*$J24</f>
        <v>0</v>
      </c>
      <c r="AZ24" s="34">
        <f t="shared" ref="AZ24" si="668">IF($G24&gt;BB$1,0,IF($G24&lt;AZ$1,IF($H24&lt;AZ$1,0,IF($H24&gt;BB$1,(($H24-AZ$1)-($H24-BB$1))/($H24-$G24),($H24-AZ$1)/($H24-$G24))),IF($H24&gt;BB$1,((($H24-$G24)-($H24-BB$1))/($H24-$G24)),1)))</f>
        <v>1</v>
      </c>
      <c r="BA24" s="32">
        <f t="shared" ref="BA24" si="669">+AZ24*$J24</f>
        <v>1068012</v>
      </c>
      <c r="BB24" s="34">
        <f t="shared" ref="BB24" si="670">IF($G24&gt;BD$1,0,IF($G24&lt;BB$1,IF($H24&lt;BB$1,0,IF($H24&gt;BD$1,(($H24-BB$1)-($H24-BD$1))/($H24-$G24),($H24-BB$1)/($H24-$G24))),IF($H24&gt;BD$1,((($H24-$G24)-($H24-BD$1))/($H24-$G24)),1)))</f>
        <v>0</v>
      </c>
      <c r="BC24" s="32">
        <f t="shared" ref="BC24" si="671">+BB24*$J24</f>
        <v>0</v>
      </c>
      <c r="BD24" s="34">
        <f t="shared" ref="BD24" si="672">IF($G24&gt;BF$1,0,IF($G24&lt;BD$1,IF($H24&lt;BD$1,0,IF($H24&gt;BF$1,(($H24-BD$1)-($H24-BF$1))/($H24-$G24),($H24-BD$1)/($H24-$G24))),IF($H24&gt;BF$1,((($H24-$G24)-($H24-BF$1))/($H24-$G24)),1)))</f>
        <v>0</v>
      </c>
      <c r="BE24" s="32">
        <f t="shared" ref="BE24" si="673">+BD24*$J24</f>
        <v>0</v>
      </c>
      <c r="BF24" s="34">
        <f t="shared" ref="BF24" si="674">IF($G24&gt;BH$1,0,IF($G24&lt;BF$1,IF($H24&lt;BF$1,0,IF($H24&gt;BH$1,(($H24-BF$1)-($H24-BH$1))/($H24-$G24),($H24-BF$1)/($H24-$G24))),IF($H24&gt;BH$1,((($H24-$G24)-($H24-BH$1))/($H24-$G24)),1)))</f>
        <v>0</v>
      </c>
      <c r="BG24" s="32">
        <f t="shared" ref="BG24" si="675">+BF24*$J24</f>
        <v>0</v>
      </c>
      <c r="BH24" s="34">
        <f t="shared" ref="BH24" si="676">IF($G24&gt;BJ$1,0,IF($G24&lt;BH$1,IF($H24&lt;BH$1,0,IF($H24&gt;BJ$1,(($H24-BH$1)-($H24-BJ$1))/($H24-$G24),($H24-BH$1)/($H24-$G24))),IF($H24&gt;BJ$1,((($H24-$G24)-($H24-BJ$1))/($H24-$G24)),1)))</f>
        <v>0</v>
      </c>
      <c r="BI24" s="32">
        <f t="shared" ref="BI24" si="677">+BH24*$J24</f>
        <v>0</v>
      </c>
      <c r="BJ24" s="34">
        <f t="shared" ref="BJ24" si="678">IF($G24&gt;BL$1,0,IF($G24&lt;BJ$1,IF($H24&lt;BJ$1,0,IF($H24&gt;BL$1,(($H24-BJ$1)-($H24-BL$1))/($H24-$G24),($H24-BJ$1)/($H24-$G24))),IF($H24&gt;BL$1,((($H24-$G24)-($H24-BL$1))/($H24-$G24)),1)))</f>
        <v>0</v>
      </c>
      <c r="BK24" s="32">
        <f t="shared" ref="BK24" si="679">+BJ24*$J24</f>
        <v>0</v>
      </c>
      <c r="BL24" s="34">
        <f t="shared" ref="BL24" si="680">IF($G24&gt;BN$1,0,IF($G24&lt;BL$1,IF($H24&lt;BL$1,0,IF($H24&gt;BN$1,(($H24-BL$1)-($H24-BN$1))/($H24-$G24),($H24-BL$1)/($H24-$G24))),IF($H24&gt;BN$1,((($H24-$G24)-($H24-BN$1))/($H24-$G24)),1)))</f>
        <v>0</v>
      </c>
      <c r="BM24" s="32">
        <f t="shared" ref="BM24" si="681">+BL24*$J24</f>
        <v>0</v>
      </c>
      <c r="BN24" s="34">
        <f t="shared" ref="BN24" si="682">IF($G24&gt;BP$1,0,IF($G24&lt;BN$1,IF($H24&lt;BN$1,0,IF($H24&gt;BP$1,(($H24-BN$1)-($H24-BP$1))/($H24-$G24),($H24-BN$1)/($H24-$G24))),IF($H24&gt;BP$1,((($H24-$G24)-($H24-BP$1))/($H24-$G24)),1)))</f>
        <v>0</v>
      </c>
      <c r="BO24" s="32">
        <f t="shared" ref="BO24" si="683">+BN24*$J24</f>
        <v>0</v>
      </c>
      <c r="BP24" s="34">
        <f t="shared" ref="BP24" si="684">IF($G24&gt;BR$1,0,IF($G24&lt;BP$1,IF($H24&lt;BP$1,0,IF($H24&gt;BR$1,(($H24-BP$1)-($H24-BR$1))/($H24-$G24),($H24-BP$1)/($H24-$G24))),IF($H24&gt;BR$1,((($H24-$G24)-($H24-BR$1))/($H24-$G24)),1)))</f>
        <v>0</v>
      </c>
      <c r="BQ24" s="32">
        <f t="shared" ref="BQ24" si="685">+BP24*$J24</f>
        <v>0</v>
      </c>
      <c r="BR24" s="34">
        <f t="shared" ref="BR24" si="686">IF($G24&gt;BT$1,0,IF($G24&lt;BR$1,IF($H24&lt;BR$1,0,IF($H24&gt;BT$1,(($H24-BR$1)-($H24-BT$1))/($H24-$G24),($H24-BR$1)/($H24-$G24))),IF($H24&gt;BT$1,((($H24-$G24)-($H24-BT$1))/($H24-$G24)),1)))</f>
        <v>0</v>
      </c>
      <c r="BS24" s="32">
        <f t="shared" ref="BS24" si="687">+BR24*$J24</f>
        <v>0</v>
      </c>
      <c r="BT24" s="34">
        <f t="shared" ref="BT24" si="688">IF($G24&gt;BV$1,0,IF($G24&lt;BT$1,IF($H24&lt;BT$1,0,IF($H24&gt;BV$1,(($H24-BT$1)-($H24-BV$1))/($H24-$G24),($H24-BT$1)/($H24-$G24))),IF($H24&gt;BV$1,((($H24-$G24)-($H24-BV$1))/($H24-$G24)),1)))</f>
        <v>0</v>
      </c>
      <c r="BU24" s="32">
        <f t="shared" ref="BU24" si="689">+BT24*$J24</f>
        <v>0</v>
      </c>
      <c r="BV24" s="34">
        <f t="shared" ref="BV24" si="690">IF($G24&gt;BX$1,0,IF($G24&lt;BV$1,IF($H24&lt;BV$1,0,IF($H24&gt;BX$1,(($H24-BV$1)-($H24-BX$1))/($H24-$G24),($H24-BV$1)/($H24-$G24))),IF($H24&gt;BX$1,((($H24-$G24)-($H24-BX$1))/($H24-$G24)),1)))</f>
        <v>0</v>
      </c>
      <c r="BW24" s="32">
        <f t="shared" ref="BW24" si="691">+BV24*$J24</f>
        <v>0</v>
      </c>
      <c r="BX24" s="34">
        <f t="shared" ref="BX24" si="692">IF($G24&gt;BZ$1,0,IF($G24&lt;BX$1,IF($H24&lt;BX$1,0,IF($H24&gt;BZ$1,(($H24-BX$1)-($H24-BZ$1))/($H24-$G24),($H24-BX$1)/($H24-$G24))),IF($H24&gt;BZ$1,((($H24-$G24)-($H24-BZ$1))/($H24-$G24)),1)))</f>
        <v>0</v>
      </c>
      <c r="BY24" s="32">
        <f t="shared" ref="BY24" si="693">+BX24*$J24</f>
        <v>0</v>
      </c>
      <c r="BZ24" s="34">
        <f t="shared" ref="BZ24" si="694">IF($G24&gt;CB$1,0,IF($G24&lt;BZ$1,IF($H24&lt;BZ$1,0,IF($H24&gt;CB$1,(($H24-BZ$1)-($H24-CB$1))/($H24-$G24),($H24-BZ$1)/($H24-$G24))),IF($H24&gt;CB$1,((($H24-$G24)-($H24-CB$1))/($H24-$G24)),1)))</f>
        <v>0</v>
      </c>
      <c r="CA24" s="32">
        <f t="shared" ref="CA24" si="695">+BZ24*$J24</f>
        <v>0</v>
      </c>
      <c r="CB24" s="34">
        <f t="shared" ref="CB24" si="696">IF($G24&gt;CD$1,0,IF($G24&lt;CB$1,IF($H24&lt;CB$1,0,IF($H24&gt;CD$1,(($H24-CB$1)-($H24-CD$1))/($H24-$G24),($H24-CB$1)/($H24-$G24))),IF($H24&gt;CD$1,((($H24-$G24)-($H24-CD$1))/($H24-$G24)),1)))</f>
        <v>0</v>
      </c>
      <c r="CC24" s="32">
        <f t="shared" ref="CC24" si="697">+CB24*$J24</f>
        <v>0</v>
      </c>
      <c r="CD24" s="34">
        <f t="shared" ref="CD24" si="698">IF($G24&gt;CF$1,0,IF($G24&lt;CD$1,IF($H24&lt;CD$1,0,IF($H24&gt;CF$1,(($H24-CD$1)-($H24-CF$1))/($H24-$G24),($H24-CD$1)/($H24-$G24))),IF($H24&gt;CF$1,((($H24-$G24)-($H24-CF$1))/($H24-$G24)),1)))</f>
        <v>0</v>
      </c>
      <c r="CE24" s="32">
        <f t="shared" ref="CE24" si="699">+CD24*$J24</f>
        <v>0</v>
      </c>
      <c r="CF24" s="34">
        <f t="shared" ref="CF24" si="700">IF($G24&gt;CH$1,0,IF($G24&lt;CF$1,IF($H24&lt;CF$1,0,IF($H24&gt;CH$1,(($H24-CF$1)-($H24-CH$1))/($H24-$G24),($H24-CF$1)/($H24-$G24))),IF($H24&gt;CH$1,((($H24-$G24)-($H24-CH$1))/($H24-$G24)),1)))</f>
        <v>0</v>
      </c>
      <c r="CG24" s="32">
        <f t="shared" ref="CG24" si="701">+CF24*$J24</f>
        <v>0</v>
      </c>
      <c r="CH24" s="34">
        <f t="shared" ref="CH24" si="702">IF($G24&gt;CJ$1,0,IF($G24&lt;CH$1,IF($H24&lt;CH$1,0,IF($H24&gt;CJ$1,(($H24-CH$1)-($H24-CJ$1))/($H24-$G24),($H24-CH$1)/($H24-$G24))),IF($H24&gt;CJ$1,((($H24-$G24)-($H24-CJ$1))/($H24-$G24)),1)))</f>
        <v>0</v>
      </c>
      <c r="CI24" s="32">
        <f t="shared" ref="CI24" si="703">+CH24*$J24</f>
        <v>0</v>
      </c>
      <c r="CJ24" s="34">
        <f t="shared" ref="CJ24" si="704">IF($G24&gt;CL$1,0,IF($G24&lt;CJ$1,IF($H24&lt;CJ$1,0,IF($H24&gt;CL$1,(($H24-CJ$1)-($H24-CL$1))/($H24-$G24),($H24-CJ$1)/($H24-$G24))),IF($H24&gt;CL$1,((($H24-$G24)-($H24-CL$1))/($H24-$G24)),1)))</f>
        <v>0</v>
      </c>
      <c r="CK24" s="32">
        <f t="shared" ref="CK24" si="705">+CJ24*$J24</f>
        <v>0</v>
      </c>
      <c r="CL24" s="34">
        <f t="shared" ref="CL24" si="706">IF($G24&gt;CN$1,0,IF($G24&lt;CL$1,IF($H24&lt;CL$1,0,IF($H24&gt;CN$1,(($H24-CL$1)-($H24-CN$1))/($H24-$G24),($H24-CL$1)/($H24-$G24))),IF($H24&gt;CN$1,((($H24-$G24)-($H24-CN$1))/($H24-$G24)),1)))</f>
        <v>0</v>
      </c>
      <c r="CM24" s="32">
        <f t="shared" ref="CM24" si="707">+CL24*$J24</f>
        <v>0</v>
      </c>
      <c r="CN24" s="34">
        <f t="shared" ref="CN24" si="708">IF($G24&gt;CP$1,0,IF($G24&lt;CN$1,IF($H24&lt;CN$1,0,IF($H24&gt;CP$1,(($H24-CN$1)-($H24-CP$1))/($H24-$G24),($H24-CN$1)/($H24-$G24))),IF($H24&gt;CP$1,((($H24-$G24)-($H24-CP$1))/($H24-$G24)),1)))</f>
        <v>0</v>
      </c>
      <c r="CO24" s="32">
        <f t="shared" ref="CO24" si="709">+CN24*$J24</f>
        <v>0</v>
      </c>
    </row>
    <row r="25" spans="1:93">
      <c r="A25" s="25">
        <v>1</v>
      </c>
      <c r="B25" s="26" t="s">
        <v>60</v>
      </c>
      <c r="C25" s="58" t="str">
        <f>+C6</f>
        <v>X</v>
      </c>
      <c r="D25" s="27">
        <v>0.65</v>
      </c>
      <c r="E25" s="42">
        <v>10</v>
      </c>
      <c r="F25" s="40" t="s">
        <v>64</v>
      </c>
      <c r="G25" s="35">
        <f>+G6</f>
        <v>43952</v>
      </c>
      <c r="H25" s="36">
        <f>+H6</f>
        <v>44020</v>
      </c>
      <c r="I25" s="29">
        <f>+I6+I7</f>
        <v>721444.43486355885</v>
      </c>
      <c r="J25" s="30">
        <f>IF(C25="X",IF(E25&gt;0,E25*'CI-SIGMA'!$C$51*9*22*(H25-G25)/30,D25*I25),0)</f>
        <v>1171368</v>
      </c>
      <c r="K25" s="31">
        <f t="shared" ref="K25" si="710">IF($G25&gt;N$1,0,IF($G25&lt;K$1,IF($H25&lt;K$1,0,IF($H25&gt;N$1,(($H25-K$1)-($H25-N$1))/($H25-$G25),($H25-K$1)/($H25-$G25))),IF($H25&gt;N$1,((($H25-$G25)-($H25-N$1))/($H25-$G25)),1)))</f>
        <v>0</v>
      </c>
      <c r="L25" s="32">
        <f t="shared" ref="L25" si="711">+K25*$J25</f>
        <v>0</v>
      </c>
      <c r="M25" s="33" t="e">
        <f>+K25*#REF!</f>
        <v>#REF!</v>
      </c>
      <c r="N25" s="34">
        <f t="shared" ref="N25" si="712">IF($G25&gt;Q$1,0,IF($G25&lt;N$1,IF($H25&lt;N$1,0,IF($H25&gt;Q$1,(($H25-N$1)-($H25-Q$1))/($H25-$G25),($H25-N$1)/($H25-$G25))),IF($H25&gt;Q$1,((($H25-$G25)-($H25-Q$1))/($H25-$G25)),1)))</f>
        <v>0</v>
      </c>
      <c r="O25" s="32">
        <f t="shared" ref="O25" si="713">+N25*$J25</f>
        <v>0</v>
      </c>
      <c r="P25" s="33" t="e">
        <f>+N25*#REF!</f>
        <v>#REF!</v>
      </c>
      <c r="Q25" s="34">
        <f t="shared" ref="Q25" si="714">IF($G25&gt;T$1,0,IF($G25&lt;Q$1,IF($H25&lt;Q$1,0,IF($H25&gt;T$1,(($H25-Q$1)-($H25-T$1))/($H25-$G25),($H25-Q$1)/($H25-$G25))),IF($H25&gt;T$1,((($H25-$G25)-($H25-T$1))/($H25-$G25)),1)))</f>
        <v>0</v>
      </c>
      <c r="R25" s="32">
        <f t="shared" ref="R25" si="715">+Q25*$J25</f>
        <v>0</v>
      </c>
      <c r="S25" s="33" t="e">
        <f>+Q25*#REF!</f>
        <v>#REF!</v>
      </c>
      <c r="T25" s="34">
        <f t="shared" ref="T25" si="716">IF($G25&gt;W$1,0,IF($G25&lt;T$1,IF($H25&lt;T$1,0,IF($H25&gt;W$1,(($H25-T$1)-($H25-W$1))/($H25-$G25),($H25-T$1)/($H25-$G25))),IF($H25&gt;W$1,((($H25-$G25)-($H25-W$1))/($H25-$G25)),1)))</f>
        <v>0</v>
      </c>
      <c r="U25" s="32">
        <f t="shared" ref="U25" si="717">+T25*$J25</f>
        <v>0</v>
      </c>
      <c r="V25" s="33" t="e">
        <f>+T25*#REF!</f>
        <v>#REF!</v>
      </c>
      <c r="W25" s="34">
        <f t="shared" ref="W25" si="718">IF($G25&gt;Z$1,0,IF($G25&lt;W$1,IF($H25&lt;W$1,0,IF($H25&gt;Z$1,(($H25-W$1)-($H25-Z$1))/($H25-$G25),($H25-W$1)/($H25-$G25))),IF($H25&gt;Z$1,((($H25-$G25)-($H25-Z$1))/($H25-$G25)),1)))</f>
        <v>0</v>
      </c>
      <c r="X25" s="32">
        <f t="shared" ref="X25" si="719">+W25*$J25</f>
        <v>0</v>
      </c>
      <c r="Y25" s="33" t="e">
        <f>+W25*#REF!</f>
        <v>#REF!</v>
      </c>
      <c r="Z25" s="34">
        <f t="shared" ref="Z25" si="720">IF($G25&gt;AC$1,0,IF($G25&lt;Z$1,IF($H25&lt;Z$1,0,IF($H25&gt;AC$1,(($H25-Z$1)-($H25-AC$1))/($H25-$G25),($H25-Z$1)/($H25-$G25))),IF($H25&gt;AC$1,((($H25-$G25)-($H25-AC$1))/($H25-$G25)),1)))</f>
        <v>0</v>
      </c>
      <c r="AA25" s="32">
        <f t="shared" ref="AA25" si="721">+Z25*$J25</f>
        <v>0</v>
      </c>
      <c r="AB25" s="33" t="e">
        <f>+Z25*#REF!</f>
        <v>#REF!</v>
      </c>
      <c r="AC25" s="34">
        <f t="shared" ref="AC25" si="722">IF($G25&gt;AF$1,0,IF($G25&lt;AC$1,IF($H25&lt;AC$1,0,IF($H25&gt;AF$1,(($H25-AC$1)-($H25-AF$1))/($H25-$G25),($H25-AC$1)/($H25-$G25))),IF($H25&gt;AF$1,((($H25-$G25)-($H25-AF$1))/($H25-$G25)),1)))</f>
        <v>0</v>
      </c>
      <c r="AD25" s="32">
        <f t="shared" ref="AD25" si="723">+AC25*$J25</f>
        <v>0</v>
      </c>
      <c r="AE25" s="33" t="e">
        <f>+AC25*#REF!</f>
        <v>#REF!</v>
      </c>
      <c r="AF25" s="34">
        <f t="shared" ref="AF25" si="724">IF($G25&gt;AI$1,0,IF($G25&lt;AF$1,IF($H25&lt;AF$1,0,IF($H25&gt;AI$1,(($H25-AF$1)-($H25-AI$1))/($H25-$G25),($H25-AF$1)/($H25-$G25))),IF($H25&gt;AI$1,((($H25-$G25)-($H25-AI$1))/($H25-$G25)),1)))</f>
        <v>0</v>
      </c>
      <c r="AG25" s="32">
        <f t="shared" ref="AG25" si="725">+AF25*$J25</f>
        <v>0</v>
      </c>
      <c r="AH25" s="33" t="e">
        <f>+AF25*#REF!</f>
        <v>#REF!</v>
      </c>
      <c r="AI25" s="34">
        <f t="shared" ref="AI25" si="726">IF($G25&gt;AL$1,0,IF($G25&lt;AI$1,IF($H25&lt;AI$1,0,IF($H25&gt;AL$1,(($H25-AI$1)-($H25-AL$1))/($H25-$G25),($H25-AI$1)/($H25-$G25))),IF($H25&gt;AL$1,((($H25-$G25)-($H25-AL$1))/($H25-$G25)),1)))</f>
        <v>0</v>
      </c>
      <c r="AJ25" s="32">
        <f t="shared" ref="AJ25" si="727">+AI25*$J25</f>
        <v>0</v>
      </c>
      <c r="AK25" s="33" t="e">
        <f>+AI25*#REF!</f>
        <v>#REF!</v>
      </c>
      <c r="AL25" s="34">
        <f t="shared" ref="AL25" si="728">IF($G25&gt;AO$1,0,IF($G25&lt;AL$1,IF($H25&lt;AL$1,0,IF($H25&gt;AO$1,(($H25-AL$1)-($H25-AO$1))/($H25-$G25),($H25-AL$1)/($H25-$G25))),IF($H25&gt;AO$1,((($H25-$G25)-($H25-AO$1))/($H25-$G25)),1)))</f>
        <v>0</v>
      </c>
      <c r="AM25" s="32">
        <f t="shared" ref="AM25" si="729">+AL25*$J25</f>
        <v>0</v>
      </c>
      <c r="AN25" s="33" t="e">
        <f>+AL25*#REF!</f>
        <v>#REF!</v>
      </c>
      <c r="AO25" s="34" t="e">
        <f>IF($G25&gt;#REF!,0,IF($G25&lt;AO$1,IF($H25&lt;AO$1,0,IF($H25&gt;#REF!,(($H25-AO$1)-($H25-#REF!))/($H25-$G25),($H25-AO$1)/($H25-$G25))),IF($H25&gt;#REF!,((($H25-$G25)-($H25-#REF!))/($H25-$G25)),1)))</f>
        <v>#REF!</v>
      </c>
      <c r="AP25" s="32" t="e">
        <f t="shared" ref="AP25" si="730">+AO25*$J25</f>
        <v>#REF!</v>
      </c>
      <c r="AQ25" s="33" t="e">
        <f>+AO25*#REF!</f>
        <v>#REF!</v>
      </c>
      <c r="AR25" s="34">
        <f t="shared" si="589"/>
        <v>0</v>
      </c>
      <c r="AS25" s="32">
        <f t="shared" ref="AS25" si="731">+AR25*$J25</f>
        <v>0</v>
      </c>
      <c r="AT25" s="34">
        <f t="shared" si="591"/>
        <v>0</v>
      </c>
      <c r="AU25" s="32">
        <f t="shared" ref="AU25" si="732">+AT25*$J25</f>
        <v>0</v>
      </c>
      <c r="AV25" s="34">
        <f t="shared" si="593"/>
        <v>0.45588235294117646</v>
      </c>
      <c r="AW25" s="32">
        <f t="shared" ref="AW25" si="733">+AV25*$J25</f>
        <v>534006</v>
      </c>
      <c r="AX25" s="34">
        <f t="shared" si="595"/>
        <v>0.44117647058823528</v>
      </c>
      <c r="AY25" s="32">
        <f t="shared" ref="AY25" si="734">+AX25*$J25</f>
        <v>516780</v>
      </c>
      <c r="AZ25" s="34">
        <f t="shared" si="597"/>
        <v>0.10294117647058823</v>
      </c>
      <c r="BA25" s="32">
        <f t="shared" ref="BA25" si="735">+AZ25*$J25</f>
        <v>120582</v>
      </c>
      <c r="BB25" s="34">
        <f t="shared" si="599"/>
        <v>0</v>
      </c>
      <c r="BC25" s="32">
        <f t="shared" ref="BC25" si="736">+BB25*$J25</f>
        <v>0</v>
      </c>
      <c r="BD25" s="34">
        <f t="shared" si="601"/>
        <v>0</v>
      </c>
      <c r="BE25" s="32">
        <f t="shared" ref="BE25" si="737">+BD25*$J25</f>
        <v>0</v>
      </c>
      <c r="BF25" s="34">
        <f t="shared" si="603"/>
        <v>0</v>
      </c>
      <c r="BG25" s="32">
        <f t="shared" ref="BG25" si="738">+BF25*$J25</f>
        <v>0</v>
      </c>
      <c r="BH25" s="34">
        <f t="shared" si="605"/>
        <v>0</v>
      </c>
      <c r="BI25" s="32">
        <f t="shared" ref="BI25" si="739">+BH25*$J25</f>
        <v>0</v>
      </c>
      <c r="BJ25" s="34">
        <f t="shared" si="607"/>
        <v>0</v>
      </c>
      <c r="BK25" s="32">
        <f t="shared" ref="BK25" si="740">+BJ25*$J25</f>
        <v>0</v>
      </c>
      <c r="BL25" s="34">
        <f t="shared" si="609"/>
        <v>0</v>
      </c>
      <c r="BM25" s="32">
        <f t="shared" ref="BM25" si="741">+BL25*$J25</f>
        <v>0</v>
      </c>
      <c r="BN25" s="34">
        <f t="shared" si="611"/>
        <v>0</v>
      </c>
      <c r="BO25" s="32">
        <f t="shared" ref="BO25" si="742">+BN25*$J25</f>
        <v>0</v>
      </c>
      <c r="BP25" s="34">
        <f t="shared" si="613"/>
        <v>0</v>
      </c>
      <c r="BQ25" s="32">
        <f t="shared" ref="BQ25" si="743">+BP25*$J25</f>
        <v>0</v>
      </c>
      <c r="BR25" s="34">
        <f t="shared" si="615"/>
        <v>0</v>
      </c>
      <c r="BS25" s="32">
        <f t="shared" ref="BS25" si="744">+BR25*$J25</f>
        <v>0</v>
      </c>
      <c r="BT25" s="34">
        <f t="shared" si="617"/>
        <v>0</v>
      </c>
      <c r="BU25" s="32">
        <f t="shared" ref="BU25" si="745">+BT25*$J25</f>
        <v>0</v>
      </c>
      <c r="BV25" s="34">
        <f t="shared" si="619"/>
        <v>0</v>
      </c>
      <c r="BW25" s="32">
        <f t="shared" ref="BW25" si="746">+BV25*$J25</f>
        <v>0</v>
      </c>
      <c r="BX25" s="34">
        <f t="shared" si="621"/>
        <v>0</v>
      </c>
      <c r="BY25" s="32">
        <f t="shared" ref="BY25" si="747">+BX25*$J25</f>
        <v>0</v>
      </c>
      <c r="BZ25" s="34">
        <f t="shared" si="623"/>
        <v>0</v>
      </c>
      <c r="CA25" s="32">
        <f t="shared" ref="CA25" si="748">+BZ25*$J25</f>
        <v>0</v>
      </c>
      <c r="CB25" s="34">
        <f t="shared" si="625"/>
        <v>0</v>
      </c>
      <c r="CC25" s="32">
        <f t="shared" ref="CC25" si="749">+CB25*$J25</f>
        <v>0</v>
      </c>
      <c r="CD25" s="34">
        <f t="shared" si="627"/>
        <v>0</v>
      </c>
      <c r="CE25" s="32">
        <f t="shared" ref="CE25" si="750">+CD25*$J25</f>
        <v>0</v>
      </c>
      <c r="CF25" s="34">
        <f t="shared" si="629"/>
        <v>0</v>
      </c>
      <c r="CG25" s="32">
        <f t="shared" ref="CG25" si="751">+CF25*$J25</f>
        <v>0</v>
      </c>
      <c r="CH25" s="34">
        <f t="shared" si="631"/>
        <v>0</v>
      </c>
      <c r="CI25" s="32">
        <f t="shared" ref="CI25" si="752">+CH25*$J25</f>
        <v>0</v>
      </c>
      <c r="CJ25" s="34">
        <f t="shared" si="633"/>
        <v>0</v>
      </c>
      <c r="CK25" s="32">
        <f t="shared" ref="CK25" si="753">+CJ25*$J25</f>
        <v>0</v>
      </c>
      <c r="CL25" s="34">
        <f t="shared" si="635"/>
        <v>0</v>
      </c>
      <c r="CM25" s="32">
        <f t="shared" ref="CM25" si="754">+CL25*$J25</f>
        <v>0</v>
      </c>
      <c r="CN25" s="34">
        <f t="shared" si="637"/>
        <v>0</v>
      </c>
      <c r="CO25" s="32">
        <f t="shared" ref="CO25" si="755">+CN25*$J25</f>
        <v>0</v>
      </c>
    </row>
    <row r="26" spans="1:93">
      <c r="A26" s="25">
        <v>1</v>
      </c>
      <c r="B26" s="26" t="s">
        <v>60</v>
      </c>
      <c r="C26" s="58" t="str">
        <f>+C8</f>
        <v>X</v>
      </c>
      <c r="D26" s="27">
        <v>0.65</v>
      </c>
      <c r="E26" s="42">
        <v>10</v>
      </c>
      <c r="F26" s="40" t="s">
        <v>66</v>
      </c>
      <c r="G26" s="35">
        <f>+G8</f>
        <v>43952</v>
      </c>
      <c r="H26" s="36">
        <f>+H8</f>
        <v>44044</v>
      </c>
      <c r="I26" s="29">
        <f>+I8+I9</f>
        <v>4208806.9210000001</v>
      </c>
      <c r="J26" s="30">
        <f>IF(C26="X",IF(E26&gt;0,E26*'CI-SIGMA'!$C$51*9*22*(H26-G26)/30,D26*I26),0)</f>
        <v>1584792</v>
      </c>
      <c r="K26" s="31">
        <f t="shared" ref="K26" si="756">IF($G26&gt;N$1,0,IF($G26&lt;K$1,IF($H26&lt;K$1,0,IF($H26&gt;N$1,(($H26-K$1)-($H26-N$1))/($H26-$G26),($H26-K$1)/($H26-$G26))),IF($H26&gt;N$1,((($H26-$G26)-($H26-N$1))/($H26-$G26)),1)))</f>
        <v>0</v>
      </c>
      <c r="L26" s="32">
        <f t="shared" ref="L26" si="757">+K26*$J26</f>
        <v>0</v>
      </c>
      <c r="M26" s="33" t="e">
        <f>+K26*#REF!</f>
        <v>#REF!</v>
      </c>
      <c r="N26" s="34">
        <f t="shared" ref="N26" si="758">IF($G26&gt;Q$1,0,IF($G26&lt;N$1,IF($H26&lt;N$1,0,IF($H26&gt;Q$1,(($H26-N$1)-($H26-Q$1))/($H26-$G26),($H26-N$1)/($H26-$G26))),IF($H26&gt;Q$1,((($H26-$G26)-($H26-Q$1))/($H26-$G26)),1)))</f>
        <v>0</v>
      </c>
      <c r="O26" s="32">
        <f t="shared" ref="O26" si="759">+N26*$J26</f>
        <v>0</v>
      </c>
      <c r="P26" s="33" t="e">
        <f>+N26*#REF!</f>
        <v>#REF!</v>
      </c>
      <c r="Q26" s="34">
        <f t="shared" ref="Q26" si="760">IF($G26&gt;T$1,0,IF($G26&lt;Q$1,IF($H26&lt;Q$1,0,IF($H26&gt;T$1,(($H26-Q$1)-($H26-T$1))/($H26-$G26),($H26-Q$1)/($H26-$G26))),IF($H26&gt;T$1,((($H26-$G26)-($H26-T$1))/($H26-$G26)),1)))</f>
        <v>0</v>
      </c>
      <c r="R26" s="32">
        <f t="shared" ref="R26" si="761">+Q26*$J26</f>
        <v>0</v>
      </c>
      <c r="S26" s="33" t="e">
        <f>+Q26*#REF!</f>
        <v>#REF!</v>
      </c>
      <c r="T26" s="34">
        <f t="shared" ref="T26" si="762">IF($G26&gt;W$1,0,IF($G26&lt;T$1,IF($H26&lt;T$1,0,IF($H26&gt;W$1,(($H26-T$1)-($H26-W$1))/($H26-$G26),($H26-T$1)/($H26-$G26))),IF($H26&gt;W$1,((($H26-$G26)-($H26-W$1))/($H26-$G26)),1)))</f>
        <v>0</v>
      </c>
      <c r="U26" s="32">
        <f t="shared" ref="U26" si="763">+T26*$J26</f>
        <v>0</v>
      </c>
      <c r="V26" s="33" t="e">
        <f>+T26*#REF!</f>
        <v>#REF!</v>
      </c>
      <c r="W26" s="34">
        <f t="shared" ref="W26" si="764">IF($G26&gt;Z$1,0,IF($G26&lt;W$1,IF($H26&lt;W$1,0,IF($H26&gt;Z$1,(($H26-W$1)-($H26-Z$1))/($H26-$G26),($H26-W$1)/($H26-$G26))),IF($H26&gt;Z$1,((($H26-$G26)-($H26-Z$1))/($H26-$G26)),1)))</f>
        <v>0</v>
      </c>
      <c r="X26" s="32">
        <f t="shared" ref="X26" si="765">+W26*$J26</f>
        <v>0</v>
      </c>
      <c r="Y26" s="33" t="e">
        <f>+W26*#REF!</f>
        <v>#REF!</v>
      </c>
      <c r="Z26" s="34">
        <f t="shared" ref="Z26" si="766">IF($G26&gt;AC$1,0,IF($G26&lt;Z$1,IF($H26&lt;Z$1,0,IF($H26&gt;AC$1,(($H26-Z$1)-($H26-AC$1))/($H26-$G26),($H26-Z$1)/($H26-$G26))),IF($H26&gt;AC$1,((($H26-$G26)-($H26-AC$1))/($H26-$G26)),1)))</f>
        <v>0</v>
      </c>
      <c r="AA26" s="32">
        <f t="shared" ref="AA26" si="767">+Z26*$J26</f>
        <v>0</v>
      </c>
      <c r="AB26" s="33" t="e">
        <f>+Z26*#REF!</f>
        <v>#REF!</v>
      </c>
      <c r="AC26" s="34">
        <f t="shared" ref="AC26" si="768">IF($G26&gt;AF$1,0,IF($G26&lt;AC$1,IF($H26&lt;AC$1,0,IF($H26&gt;AF$1,(($H26-AC$1)-($H26-AF$1))/($H26-$G26),($H26-AC$1)/($H26-$G26))),IF($H26&gt;AF$1,((($H26-$G26)-($H26-AF$1))/($H26-$G26)),1)))</f>
        <v>0</v>
      </c>
      <c r="AD26" s="32">
        <f t="shared" ref="AD26" si="769">+AC26*$J26</f>
        <v>0</v>
      </c>
      <c r="AE26" s="33" t="e">
        <f>+AC26*#REF!</f>
        <v>#REF!</v>
      </c>
      <c r="AF26" s="34">
        <f t="shared" ref="AF26" si="770">IF($G26&gt;AI$1,0,IF($G26&lt;AF$1,IF($H26&lt;AF$1,0,IF($H26&gt;AI$1,(($H26-AF$1)-($H26-AI$1))/($H26-$G26),($H26-AF$1)/($H26-$G26))),IF($H26&gt;AI$1,((($H26-$G26)-($H26-AI$1))/($H26-$G26)),1)))</f>
        <v>0</v>
      </c>
      <c r="AG26" s="32">
        <f t="shared" ref="AG26" si="771">+AF26*$J26</f>
        <v>0</v>
      </c>
      <c r="AH26" s="33" t="e">
        <f>+AF26*#REF!</f>
        <v>#REF!</v>
      </c>
      <c r="AI26" s="34">
        <f t="shared" ref="AI26" si="772">IF($G26&gt;AL$1,0,IF($G26&lt;AI$1,IF($H26&lt;AI$1,0,IF($H26&gt;AL$1,(($H26-AI$1)-($H26-AL$1))/($H26-$G26),($H26-AI$1)/($H26-$G26))),IF($H26&gt;AL$1,((($H26-$G26)-($H26-AL$1))/($H26-$G26)),1)))</f>
        <v>0</v>
      </c>
      <c r="AJ26" s="32">
        <f t="shared" ref="AJ26" si="773">+AI26*$J26</f>
        <v>0</v>
      </c>
      <c r="AK26" s="33" t="e">
        <f>+AI26*#REF!</f>
        <v>#REF!</v>
      </c>
      <c r="AL26" s="34">
        <f t="shared" ref="AL26" si="774">IF($G26&gt;AO$1,0,IF($G26&lt;AL$1,IF($H26&lt;AL$1,0,IF($H26&gt;AO$1,(($H26-AL$1)-($H26-AO$1))/($H26-$G26),($H26-AL$1)/($H26-$G26))),IF($H26&gt;AO$1,((($H26-$G26)-($H26-AO$1))/($H26-$G26)),1)))</f>
        <v>0</v>
      </c>
      <c r="AM26" s="32">
        <f t="shared" ref="AM26" si="775">+AL26*$J26</f>
        <v>0</v>
      </c>
      <c r="AN26" s="33" t="e">
        <f>+AL26*#REF!</f>
        <v>#REF!</v>
      </c>
      <c r="AO26" s="34" t="e">
        <f>IF($G26&gt;#REF!,0,IF($G26&lt;AO$1,IF($H26&lt;AO$1,0,IF($H26&gt;#REF!,(($H26-AO$1)-($H26-#REF!))/($H26-$G26),($H26-AO$1)/($H26-$G26))),IF($H26&gt;#REF!,((($H26-$G26)-($H26-#REF!))/($H26-$G26)),1)))</f>
        <v>#REF!</v>
      </c>
      <c r="AP26" s="32" t="e">
        <f t="shared" ref="AP26" si="776">+AO26*$J26</f>
        <v>#REF!</v>
      </c>
      <c r="AQ26" s="33" t="e">
        <f>+AO26*#REF!</f>
        <v>#REF!</v>
      </c>
      <c r="AR26" s="34">
        <f t="shared" si="589"/>
        <v>0</v>
      </c>
      <c r="AS26" s="32">
        <f t="shared" ref="AS26" si="777">+AR26*$J26</f>
        <v>0</v>
      </c>
      <c r="AT26" s="34">
        <f t="shared" si="591"/>
        <v>0</v>
      </c>
      <c r="AU26" s="32">
        <f t="shared" ref="AU26" si="778">+AT26*$J26</f>
        <v>0</v>
      </c>
      <c r="AV26" s="34">
        <f t="shared" si="593"/>
        <v>0.33695652173913043</v>
      </c>
      <c r="AW26" s="32">
        <f t="shared" ref="AW26" si="779">+AV26*$J26</f>
        <v>534006</v>
      </c>
      <c r="AX26" s="34">
        <f t="shared" si="595"/>
        <v>0.32608695652173914</v>
      </c>
      <c r="AY26" s="32">
        <f t="shared" ref="AY26" si="780">+AX26*$J26</f>
        <v>516780</v>
      </c>
      <c r="AZ26" s="34">
        <f t="shared" si="597"/>
        <v>0.33695652173913043</v>
      </c>
      <c r="BA26" s="32">
        <f t="shared" ref="BA26" si="781">+AZ26*$J26</f>
        <v>534006</v>
      </c>
      <c r="BB26" s="34">
        <f t="shared" si="599"/>
        <v>0</v>
      </c>
      <c r="BC26" s="32">
        <f t="shared" ref="BC26" si="782">+BB26*$J26</f>
        <v>0</v>
      </c>
      <c r="BD26" s="34">
        <f t="shared" si="601"/>
        <v>0</v>
      </c>
      <c r="BE26" s="32">
        <f t="shared" ref="BE26" si="783">+BD26*$J26</f>
        <v>0</v>
      </c>
      <c r="BF26" s="34">
        <f t="shared" si="603"/>
        <v>0</v>
      </c>
      <c r="BG26" s="32">
        <f t="shared" ref="BG26" si="784">+BF26*$J26</f>
        <v>0</v>
      </c>
      <c r="BH26" s="34">
        <f t="shared" si="605"/>
        <v>0</v>
      </c>
      <c r="BI26" s="32">
        <f t="shared" ref="BI26" si="785">+BH26*$J26</f>
        <v>0</v>
      </c>
      <c r="BJ26" s="34">
        <f t="shared" si="607"/>
        <v>0</v>
      </c>
      <c r="BK26" s="32">
        <f t="shared" ref="BK26" si="786">+BJ26*$J26</f>
        <v>0</v>
      </c>
      <c r="BL26" s="34">
        <f t="shared" si="609"/>
        <v>0</v>
      </c>
      <c r="BM26" s="32">
        <f t="shared" ref="BM26" si="787">+BL26*$J26</f>
        <v>0</v>
      </c>
      <c r="BN26" s="34">
        <f t="shared" si="611"/>
        <v>0</v>
      </c>
      <c r="BO26" s="32">
        <f t="shared" ref="BO26" si="788">+BN26*$J26</f>
        <v>0</v>
      </c>
      <c r="BP26" s="34">
        <f t="shared" si="613"/>
        <v>0</v>
      </c>
      <c r="BQ26" s="32">
        <f t="shared" ref="BQ26" si="789">+BP26*$J26</f>
        <v>0</v>
      </c>
      <c r="BR26" s="34">
        <f t="shared" si="615"/>
        <v>0</v>
      </c>
      <c r="BS26" s="32">
        <f t="shared" ref="BS26" si="790">+BR26*$J26</f>
        <v>0</v>
      </c>
      <c r="BT26" s="34">
        <f t="shared" si="617"/>
        <v>0</v>
      </c>
      <c r="BU26" s="32">
        <f t="shared" ref="BU26" si="791">+BT26*$J26</f>
        <v>0</v>
      </c>
      <c r="BV26" s="34">
        <f t="shared" si="619"/>
        <v>0</v>
      </c>
      <c r="BW26" s="32">
        <f t="shared" ref="BW26" si="792">+BV26*$J26</f>
        <v>0</v>
      </c>
      <c r="BX26" s="34">
        <f t="shared" si="621"/>
        <v>0</v>
      </c>
      <c r="BY26" s="32">
        <f t="shared" ref="BY26" si="793">+BX26*$J26</f>
        <v>0</v>
      </c>
      <c r="BZ26" s="34">
        <f t="shared" si="623"/>
        <v>0</v>
      </c>
      <c r="CA26" s="32">
        <f t="shared" ref="CA26" si="794">+BZ26*$J26</f>
        <v>0</v>
      </c>
      <c r="CB26" s="34">
        <f t="shared" si="625"/>
        <v>0</v>
      </c>
      <c r="CC26" s="32">
        <f t="shared" ref="CC26" si="795">+CB26*$J26</f>
        <v>0</v>
      </c>
      <c r="CD26" s="34">
        <f t="shared" si="627"/>
        <v>0</v>
      </c>
      <c r="CE26" s="32">
        <f t="shared" ref="CE26" si="796">+CD26*$J26</f>
        <v>0</v>
      </c>
      <c r="CF26" s="34">
        <f t="shared" si="629"/>
        <v>0</v>
      </c>
      <c r="CG26" s="32">
        <f t="shared" ref="CG26" si="797">+CF26*$J26</f>
        <v>0</v>
      </c>
      <c r="CH26" s="34">
        <f t="shared" si="631"/>
        <v>0</v>
      </c>
      <c r="CI26" s="32">
        <f t="shared" ref="CI26" si="798">+CH26*$J26</f>
        <v>0</v>
      </c>
      <c r="CJ26" s="34">
        <f t="shared" si="633"/>
        <v>0</v>
      </c>
      <c r="CK26" s="32">
        <f t="shared" ref="CK26" si="799">+CJ26*$J26</f>
        <v>0</v>
      </c>
      <c r="CL26" s="34">
        <f t="shared" si="635"/>
        <v>0</v>
      </c>
      <c r="CM26" s="32">
        <f t="shared" ref="CM26" si="800">+CL26*$J26</f>
        <v>0</v>
      </c>
      <c r="CN26" s="34">
        <f t="shared" si="637"/>
        <v>0</v>
      </c>
      <c r="CO26" s="32">
        <f t="shared" ref="CO26" si="801">+CN26*$J26</f>
        <v>0</v>
      </c>
    </row>
    <row r="27" spans="1:93">
      <c r="A27" s="25">
        <v>1</v>
      </c>
      <c r="B27" s="26" t="s">
        <v>60</v>
      </c>
      <c r="C27" s="58" t="str">
        <f>+C10</f>
        <v>X</v>
      </c>
      <c r="D27" s="27">
        <v>0.65</v>
      </c>
      <c r="E27" s="42"/>
      <c r="F27" s="40" t="s">
        <v>67</v>
      </c>
      <c r="G27" s="35">
        <f>+G10</f>
        <v>44044</v>
      </c>
      <c r="H27" s="36">
        <f>+H10</f>
        <v>44317</v>
      </c>
      <c r="I27" s="29">
        <f>+I10+I11</f>
        <v>10111182.23356043</v>
      </c>
      <c r="J27" s="30">
        <f>IF(C27="X",IF(E27&gt;0,E27*'CI-SIGMA'!$C$51*9*22*(H27-G27)/30,D27*I27),0)</f>
        <v>6572268.4518142799</v>
      </c>
      <c r="K27" s="31">
        <f t="shared" ref="K27" si="802">IF($G27&gt;N$1,0,IF($G27&lt;K$1,IF($H27&lt;K$1,0,IF($H27&gt;N$1,(($H27-K$1)-($H27-N$1))/($H27-$G27),($H27-K$1)/($H27-$G27))),IF($H27&gt;N$1,((($H27-$G27)-($H27-N$1))/($H27-$G27)),1)))</f>
        <v>0</v>
      </c>
      <c r="L27" s="32">
        <f t="shared" ref="L27" si="803">+K27*$J27</f>
        <v>0</v>
      </c>
      <c r="M27" s="33" t="e">
        <f>+K27*#REF!</f>
        <v>#REF!</v>
      </c>
      <c r="N27" s="34">
        <f t="shared" ref="N27" si="804">IF($G27&gt;Q$1,0,IF($G27&lt;N$1,IF($H27&lt;N$1,0,IF($H27&gt;Q$1,(($H27-N$1)-($H27-Q$1))/($H27-$G27),($H27-N$1)/($H27-$G27))),IF($H27&gt;Q$1,((($H27-$G27)-($H27-Q$1))/($H27-$G27)),1)))</f>
        <v>0</v>
      </c>
      <c r="O27" s="32">
        <f t="shared" ref="O27" si="805">+N27*$J27</f>
        <v>0</v>
      </c>
      <c r="P27" s="33" t="e">
        <f>+N27*#REF!</f>
        <v>#REF!</v>
      </c>
      <c r="Q27" s="34">
        <f t="shared" ref="Q27" si="806">IF($G27&gt;T$1,0,IF($G27&lt;Q$1,IF($H27&lt;Q$1,0,IF($H27&gt;T$1,(($H27-Q$1)-($H27-T$1))/($H27-$G27),($H27-Q$1)/($H27-$G27))),IF($H27&gt;T$1,((($H27-$G27)-($H27-T$1))/($H27-$G27)),1)))</f>
        <v>0</v>
      </c>
      <c r="R27" s="32">
        <f t="shared" ref="R27" si="807">+Q27*$J27</f>
        <v>0</v>
      </c>
      <c r="S27" s="33" t="e">
        <f>+Q27*#REF!</f>
        <v>#REF!</v>
      </c>
      <c r="T27" s="34">
        <f t="shared" ref="T27" si="808">IF($G27&gt;W$1,0,IF($G27&lt;T$1,IF($H27&lt;T$1,0,IF($H27&gt;W$1,(($H27-T$1)-($H27-W$1))/($H27-$G27),($H27-T$1)/($H27-$G27))),IF($H27&gt;W$1,((($H27-$G27)-($H27-W$1))/($H27-$G27)),1)))</f>
        <v>0</v>
      </c>
      <c r="U27" s="32">
        <f t="shared" ref="U27" si="809">+T27*$J27</f>
        <v>0</v>
      </c>
      <c r="V27" s="33" t="e">
        <f>+T27*#REF!</f>
        <v>#REF!</v>
      </c>
      <c r="W27" s="34">
        <f t="shared" ref="W27" si="810">IF($G27&gt;Z$1,0,IF($G27&lt;W$1,IF($H27&lt;W$1,0,IF($H27&gt;Z$1,(($H27-W$1)-($H27-Z$1))/($H27-$G27),($H27-W$1)/($H27-$G27))),IF($H27&gt;Z$1,((($H27-$G27)-($H27-Z$1))/($H27-$G27)),1)))</f>
        <v>0</v>
      </c>
      <c r="X27" s="32">
        <f t="shared" ref="X27" si="811">+W27*$J27</f>
        <v>0</v>
      </c>
      <c r="Y27" s="33" t="e">
        <f>+W27*#REF!</f>
        <v>#REF!</v>
      </c>
      <c r="Z27" s="34">
        <f t="shared" ref="Z27" si="812">IF($G27&gt;AC$1,0,IF($G27&lt;Z$1,IF($H27&lt;Z$1,0,IF($H27&gt;AC$1,(($H27-Z$1)-($H27-AC$1))/($H27-$G27),($H27-Z$1)/($H27-$G27))),IF($H27&gt;AC$1,((($H27-$G27)-($H27-AC$1))/($H27-$G27)),1)))</f>
        <v>0</v>
      </c>
      <c r="AA27" s="32">
        <f t="shared" ref="AA27" si="813">+Z27*$J27</f>
        <v>0</v>
      </c>
      <c r="AB27" s="33" t="e">
        <f>+Z27*#REF!</f>
        <v>#REF!</v>
      </c>
      <c r="AC27" s="34">
        <f t="shared" ref="AC27" si="814">IF($G27&gt;AF$1,0,IF($G27&lt;AC$1,IF($H27&lt;AC$1,0,IF($H27&gt;AF$1,(($H27-AC$1)-($H27-AF$1))/($H27-$G27),($H27-AC$1)/($H27-$G27))),IF($H27&gt;AF$1,((($H27-$G27)-($H27-AF$1))/($H27-$G27)),1)))</f>
        <v>0</v>
      </c>
      <c r="AD27" s="32">
        <f t="shared" ref="AD27" si="815">+AC27*$J27</f>
        <v>0</v>
      </c>
      <c r="AE27" s="33" t="e">
        <f>+AC27*#REF!</f>
        <v>#REF!</v>
      </c>
      <c r="AF27" s="34">
        <f t="shared" ref="AF27" si="816">IF($G27&gt;AI$1,0,IF($G27&lt;AF$1,IF($H27&lt;AF$1,0,IF($H27&gt;AI$1,(($H27-AF$1)-($H27-AI$1))/($H27-$G27),($H27-AF$1)/($H27-$G27))),IF($H27&gt;AI$1,((($H27-$G27)-($H27-AI$1))/($H27-$G27)),1)))</f>
        <v>0</v>
      </c>
      <c r="AG27" s="32">
        <f t="shared" ref="AG27" si="817">+AF27*$J27</f>
        <v>0</v>
      </c>
      <c r="AH27" s="33" t="e">
        <f>+AF27*#REF!</f>
        <v>#REF!</v>
      </c>
      <c r="AI27" s="34">
        <f t="shared" ref="AI27" si="818">IF($G27&gt;AL$1,0,IF($G27&lt;AI$1,IF($H27&lt;AI$1,0,IF($H27&gt;AL$1,(($H27-AI$1)-($H27-AL$1))/($H27-$G27),($H27-AI$1)/($H27-$G27))),IF($H27&gt;AL$1,((($H27-$G27)-($H27-AL$1))/($H27-$G27)),1)))</f>
        <v>0</v>
      </c>
      <c r="AJ27" s="32">
        <f t="shared" ref="AJ27" si="819">+AI27*$J27</f>
        <v>0</v>
      </c>
      <c r="AK27" s="33" t="e">
        <f>+AI27*#REF!</f>
        <v>#REF!</v>
      </c>
      <c r="AL27" s="34">
        <f t="shared" ref="AL27" si="820">IF($G27&gt;AO$1,0,IF($G27&lt;AL$1,IF($H27&lt;AL$1,0,IF($H27&gt;AO$1,(($H27-AL$1)-($H27-AO$1))/($H27-$G27),($H27-AL$1)/($H27-$G27))),IF($H27&gt;AO$1,((($H27-$G27)-($H27-AO$1))/($H27-$G27)),1)))</f>
        <v>0</v>
      </c>
      <c r="AM27" s="32">
        <f t="shared" ref="AM27" si="821">+AL27*$J27</f>
        <v>0</v>
      </c>
      <c r="AN27" s="33" t="e">
        <f>+AL27*#REF!</f>
        <v>#REF!</v>
      </c>
      <c r="AO27" s="34" t="e">
        <f>IF($G27&gt;#REF!,0,IF($G27&lt;AO$1,IF($H27&lt;AO$1,0,IF($H27&gt;#REF!,(($H27-AO$1)-($H27-#REF!))/($H27-$G27),($H27-AO$1)/($H27-$G27))),IF($H27&gt;#REF!,((($H27-$G27)-($H27-#REF!))/($H27-$G27)),1)))</f>
        <v>#REF!</v>
      </c>
      <c r="AP27" s="32" t="e">
        <f t="shared" ref="AP27" si="822">+AO27*$J27</f>
        <v>#REF!</v>
      </c>
      <c r="AQ27" s="33" t="e">
        <f>+AO27*#REF!</f>
        <v>#REF!</v>
      </c>
      <c r="AR27" s="34">
        <f t="shared" si="589"/>
        <v>0</v>
      </c>
      <c r="AS27" s="32">
        <f t="shared" ref="AS27" si="823">+AR27*$J27</f>
        <v>0</v>
      </c>
      <c r="AT27" s="34">
        <f t="shared" si="591"/>
        <v>0</v>
      </c>
      <c r="AU27" s="32">
        <f t="shared" ref="AU27" si="824">+AT27*$J27</f>
        <v>0</v>
      </c>
      <c r="AV27" s="34">
        <f t="shared" si="593"/>
        <v>0</v>
      </c>
      <c r="AW27" s="32">
        <f t="shared" ref="AW27" si="825">+AV27*$J27</f>
        <v>0</v>
      </c>
      <c r="AX27" s="34">
        <f t="shared" si="595"/>
        <v>0</v>
      </c>
      <c r="AY27" s="32">
        <f t="shared" ref="AY27" si="826">+AX27*$J27</f>
        <v>0</v>
      </c>
      <c r="AZ27" s="34">
        <f t="shared" si="597"/>
        <v>0</v>
      </c>
      <c r="BA27" s="32">
        <f t="shared" ref="BA27" si="827">+AZ27*$J27</f>
        <v>0</v>
      </c>
      <c r="BB27" s="34">
        <f t="shared" si="599"/>
        <v>0.11355311355311355</v>
      </c>
      <c r="BC27" s="32">
        <f t="shared" ref="BC27" si="828">+BB27*$J27</f>
        <v>746301.54581041273</v>
      </c>
      <c r="BD27" s="34">
        <f t="shared" si="601"/>
        <v>0.10989010989010989</v>
      </c>
      <c r="BE27" s="32">
        <f t="shared" ref="BE27" si="829">+BD27*$J27</f>
        <v>722227.3023971736</v>
      </c>
      <c r="BF27" s="34">
        <f t="shared" si="603"/>
        <v>0.11355311355311355</v>
      </c>
      <c r="BG27" s="32">
        <f t="shared" ref="BG27" si="830">+BF27*$J27</f>
        <v>746301.54581041273</v>
      </c>
      <c r="BH27" s="34">
        <f t="shared" si="605"/>
        <v>0.10989010989010989</v>
      </c>
      <c r="BI27" s="32">
        <f t="shared" ref="BI27" si="831">+BH27*$J27</f>
        <v>722227.3023971736</v>
      </c>
      <c r="BJ27" s="34">
        <f t="shared" si="607"/>
        <v>0.11355311355311355</v>
      </c>
      <c r="BK27" s="32">
        <f t="shared" ref="BK27" si="832">+BJ27*$J27</f>
        <v>746301.54581041273</v>
      </c>
      <c r="BL27" s="34">
        <f t="shared" si="609"/>
        <v>0.11355311355311355</v>
      </c>
      <c r="BM27" s="32">
        <f t="shared" ref="BM27" si="833">+BL27*$J27</f>
        <v>746301.54581041273</v>
      </c>
      <c r="BN27" s="34">
        <f t="shared" si="611"/>
        <v>0.10256410256410256</v>
      </c>
      <c r="BO27" s="32">
        <f t="shared" ref="BO27" si="834">+BN27*$J27</f>
        <v>674078.81557069533</v>
      </c>
      <c r="BP27" s="34">
        <f t="shared" si="613"/>
        <v>0.11355311355311355</v>
      </c>
      <c r="BQ27" s="32">
        <f t="shared" ref="BQ27" si="835">+BP27*$J27</f>
        <v>746301.54581041273</v>
      </c>
      <c r="BR27" s="34">
        <f t="shared" si="615"/>
        <v>0.10989010989010989</v>
      </c>
      <c r="BS27" s="32">
        <f t="shared" ref="BS27" si="836">+BR27*$J27</f>
        <v>722227.3023971736</v>
      </c>
      <c r="BT27" s="34">
        <f t="shared" si="617"/>
        <v>0</v>
      </c>
      <c r="BU27" s="32">
        <f t="shared" ref="BU27" si="837">+BT27*$J27</f>
        <v>0</v>
      </c>
      <c r="BV27" s="34">
        <f t="shared" si="619"/>
        <v>0</v>
      </c>
      <c r="BW27" s="32">
        <f t="shared" ref="BW27" si="838">+BV27*$J27</f>
        <v>0</v>
      </c>
      <c r="BX27" s="34">
        <f t="shared" si="621"/>
        <v>0</v>
      </c>
      <c r="BY27" s="32">
        <f t="shared" ref="BY27" si="839">+BX27*$J27</f>
        <v>0</v>
      </c>
      <c r="BZ27" s="34">
        <f t="shared" si="623"/>
        <v>0</v>
      </c>
      <c r="CA27" s="32">
        <f t="shared" ref="CA27" si="840">+BZ27*$J27</f>
        <v>0</v>
      </c>
      <c r="CB27" s="34">
        <f t="shared" si="625"/>
        <v>0</v>
      </c>
      <c r="CC27" s="32">
        <f t="shared" ref="CC27" si="841">+CB27*$J27</f>
        <v>0</v>
      </c>
      <c r="CD27" s="34">
        <f t="shared" si="627"/>
        <v>0</v>
      </c>
      <c r="CE27" s="32">
        <f t="shared" ref="CE27" si="842">+CD27*$J27</f>
        <v>0</v>
      </c>
      <c r="CF27" s="34">
        <f t="shared" si="629"/>
        <v>0</v>
      </c>
      <c r="CG27" s="32">
        <f t="shared" ref="CG27" si="843">+CF27*$J27</f>
        <v>0</v>
      </c>
      <c r="CH27" s="34">
        <f t="shared" si="631"/>
        <v>0</v>
      </c>
      <c r="CI27" s="32">
        <f t="shared" ref="CI27" si="844">+CH27*$J27</f>
        <v>0</v>
      </c>
      <c r="CJ27" s="34">
        <f t="shared" si="633"/>
        <v>0</v>
      </c>
      <c r="CK27" s="32">
        <f t="shared" ref="CK27" si="845">+CJ27*$J27</f>
        <v>0</v>
      </c>
      <c r="CL27" s="34">
        <f t="shared" si="635"/>
        <v>0</v>
      </c>
      <c r="CM27" s="32">
        <f t="shared" ref="CM27" si="846">+CL27*$J27</f>
        <v>0</v>
      </c>
      <c r="CN27" s="34">
        <f t="shared" si="637"/>
        <v>0</v>
      </c>
      <c r="CO27" s="32">
        <f t="shared" ref="CO27" si="847">+CN27*$J27</f>
        <v>0</v>
      </c>
    </row>
    <row r="28" spans="1:93">
      <c r="A28" s="25">
        <v>1</v>
      </c>
      <c r="B28" s="26" t="s">
        <v>61</v>
      </c>
      <c r="C28" s="58" t="str">
        <f>+C12</f>
        <v>X</v>
      </c>
      <c r="D28" s="27">
        <v>0.65</v>
      </c>
      <c r="E28" s="42">
        <v>10</v>
      </c>
      <c r="F28" s="40" t="s">
        <v>68</v>
      </c>
      <c r="G28" s="35">
        <f>+G12</f>
        <v>43952</v>
      </c>
      <c r="H28" s="36">
        <f>+H12</f>
        <v>44044</v>
      </c>
      <c r="I28" s="29">
        <f>+I12+I13</f>
        <v>2806100</v>
      </c>
      <c r="J28" s="30">
        <f>IF(C28="X",IF(E28&gt;0,E28*'CI-SIGMA'!$C$51*9*22*(H28-G28)/30,D28*I28),0)</f>
        <v>1584792</v>
      </c>
      <c r="K28" s="31">
        <f t="shared" ref="K28:K35" si="848">IF($G28&gt;N$1,0,IF($G28&lt;K$1,IF($H28&lt;K$1,0,IF($H28&gt;N$1,(($H28-K$1)-($H28-N$1))/($H28-$G28),($H28-K$1)/($H28-$G28))),IF($H28&gt;N$1,((($H28-$G28)-($H28-N$1))/($H28-$G28)),1)))</f>
        <v>0</v>
      </c>
      <c r="L28" s="32">
        <f t="shared" ref="L28:L35" si="849">+K28*$J28</f>
        <v>0</v>
      </c>
      <c r="M28" s="33" t="e">
        <f>+K28*#REF!</f>
        <v>#REF!</v>
      </c>
      <c r="N28" s="34">
        <f t="shared" ref="N28:N35" si="850">IF($G28&gt;Q$1,0,IF($G28&lt;N$1,IF($H28&lt;N$1,0,IF($H28&gt;Q$1,(($H28-N$1)-($H28-Q$1))/($H28-$G28),($H28-N$1)/($H28-$G28))),IF($H28&gt;Q$1,((($H28-$G28)-($H28-Q$1))/($H28-$G28)),1)))</f>
        <v>0</v>
      </c>
      <c r="O28" s="32">
        <f t="shared" ref="O28:O35" si="851">+N28*$J28</f>
        <v>0</v>
      </c>
      <c r="P28" s="33" t="e">
        <f>+N28*#REF!</f>
        <v>#REF!</v>
      </c>
      <c r="Q28" s="34">
        <f t="shared" ref="Q28:Q35" si="852">IF($G28&gt;T$1,0,IF($G28&lt;Q$1,IF($H28&lt;Q$1,0,IF($H28&gt;T$1,(($H28-Q$1)-($H28-T$1))/($H28-$G28),($H28-Q$1)/($H28-$G28))),IF($H28&gt;T$1,((($H28-$G28)-($H28-T$1))/($H28-$G28)),1)))</f>
        <v>0</v>
      </c>
      <c r="R28" s="32">
        <f t="shared" ref="R28:R35" si="853">+Q28*$J28</f>
        <v>0</v>
      </c>
      <c r="S28" s="33" t="e">
        <f>+Q28*#REF!</f>
        <v>#REF!</v>
      </c>
      <c r="T28" s="34">
        <f t="shared" ref="T28:T35" si="854">IF($G28&gt;W$1,0,IF($G28&lt;T$1,IF($H28&lt;T$1,0,IF($H28&gt;W$1,(($H28-T$1)-($H28-W$1))/($H28-$G28),($H28-T$1)/($H28-$G28))),IF($H28&gt;W$1,((($H28-$G28)-($H28-W$1))/($H28-$G28)),1)))</f>
        <v>0</v>
      </c>
      <c r="U28" s="32">
        <f t="shared" ref="U28:U35" si="855">+T28*$J28</f>
        <v>0</v>
      </c>
      <c r="V28" s="33" t="e">
        <f>+T28*#REF!</f>
        <v>#REF!</v>
      </c>
      <c r="W28" s="34">
        <f t="shared" ref="W28:W35" si="856">IF($G28&gt;Z$1,0,IF($G28&lt;W$1,IF($H28&lt;W$1,0,IF($H28&gt;Z$1,(($H28-W$1)-($H28-Z$1))/($H28-$G28),($H28-W$1)/($H28-$G28))),IF($H28&gt;Z$1,((($H28-$G28)-($H28-Z$1))/($H28-$G28)),1)))</f>
        <v>0</v>
      </c>
      <c r="X28" s="32">
        <f t="shared" ref="X28:X35" si="857">+W28*$J28</f>
        <v>0</v>
      </c>
      <c r="Y28" s="33" t="e">
        <f>+W28*#REF!</f>
        <v>#REF!</v>
      </c>
      <c r="Z28" s="34">
        <f t="shared" ref="Z28:Z35" si="858">IF($G28&gt;AC$1,0,IF($G28&lt;Z$1,IF($H28&lt;Z$1,0,IF($H28&gt;AC$1,(($H28-Z$1)-($H28-AC$1))/($H28-$G28),($H28-Z$1)/($H28-$G28))),IF($H28&gt;AC$1,((($H28-$G28)-($H28-AC$1))/($H28-$G28)),1)))</f>
        <v>0</v>
      </c>
      <c r="AA28" s="32">
        <f t="shared" ref="AA28:AA35" si="859">+Z28*$J28</f>
        <v>0</v>
      </c>
      <c r="AB28" s="33" t="e">
        <f>+Z28*#REF!</f>
        <v>#REF!</v>
      </c>
      <c r="AC28" s="34">
        <f t="shared" ref="AC28:AC35" si="860">IF($G28&gt;AF$1,0,IF($G28&lt;AC$1,IF($H28&lt;AC$1,0,IF($H28&gt;AF$1,(($H28-AC$1)-($H28-AF$1))/($H28-$G28),($H28-AC$1)/($H28-$G28))),IF($H28&gt;AF$1,((($H28-$G28)-($H28-AF$1))/($H28-$G28)),1)))</f>
        <v>0</v>
      </c>
      <c r="AD28" s="32">
        <f t="shared" ref="AD28:AD35" si="861">+AC28*$J28</f>
        <v>0</v>
      </c>
      <c r="AE28" s="33" t="e">
        <f>+AC28*#REF!</f>
        <v>#REF!</v>
      </c>
      <c r="AF28" s="34">
        <f t="shared" ref="AF28:AF35" si="862">IF($G28&gt;AI$1,0,IF($G28&lt;AF$1,IF($H28&lt;AF$1,0,IF($H28&gt;AI$1,(($H28-AF$1)-($H28-AI$1))/($H28-$G28),($H28-AF$1)/($H28-$G28))),IF($H28&gt;AI$1,((($H28-$G28)-($H28-AI$1))/($H28-$G28)),1)))</f>
        <v>0</v>
      </c>
      <c r="AG28" s="32">
        <f t="shared" ref="AG28:AG35" si="863">+AF28*$J28</f>
        <v>0</v>
      </c>
      <c r="AH28" s="33" t="e">
        <f>+AF28*#REF!</f>
        <v>#REF!</v>
      </c>
      <c r="AI28" s="34">
        <f t="shared" ref="AI28:AI35" si="864">IF($G28&gt;AL$1,0,IF($G28&lt;AI$1,IF($H28&lt;AI$1,0,IF($H28&gt;AL$1,(($H28-AI$1)-($H28-AL$1))/($H28-$G28),($H28-AI$1)/($H28-$G28))),IF($H28&gt;AL$1,((($H28-$G28)-($H28-AL$1))/($H28-$G28)),1)))</f>
        <v>0</v>
      </c>
      <c r="AJ28" s="32">
        <f t="shared" ref="AJ28:AJ35" si="865">+AI28*$J28</f>
        <v>0</v>
      </c>
      <c r="AK28" s="33" t="e">
        <f>+AI28*#REF!</f>
        <v>#REF!</v>
      </c>
      <c r="AL28" s="34">
        <f t="shared" ref="AL28:AL35" si="866">IF($G28&gt;AO$1,0,IF($G28&lt;AL$1,IF($H28&lt;AL$1,0,IF($H28&gt;AO$1,(($H28-AL$1)-($H28-AO$1))/($H28-$G28),($H28-AL$1)/($H28-$G28))),IF($H28&gt;AO$1,((($H28-$G28)-($H28-AO$1))/($H28-$G28)),1)))</f>
        <v>0</v>
      </c>
      <c r="AM28" s="32">
        <f t="shared" ref="AM28:AM35" si="867">+AL28*$J28</f>
        <v>0</v>
      </c>
      <c r="AN28" s="33" t="e">
        <f>+AL28*#REF!</f>
        <v>#REF!</v>
      </c>
      <c r="AO28" s="34" t="e">
        <f>IF($G28&gt;#REF!,0,IF($G28&lt;AO$1,IF($H28&lt;AO$1,0,IF($H28&gt;#REF!,(($H28-AO$1)-($H28-#REF!))/($H28-$G28),($H28-AO$1)/($H28-$G28))),IF($H28&gt;#REF!,((($H28-$G28)-($H28-#REF!))/($H28-$G28)),1)))</f>
        <v>#REF!</v>
      </c>
      <c r="AP28" s="32" t="e">
        <f t="shared" ref="AP28:AP35" si="868">+AO28*$J28</f>
        <v>#REF!</v>
      </c>
      <c r="AQ28" s="33" t="e">
        <f>+AO28*#REF!</f>
        <v>#REF!</v>
      </c>
      <c r="AR28" s="34">
        <f t="shared" si="589"/>
        <v>0</v>
      </c>
      <c r="AS28" s="32">
        <f t="shared" ref="AS28:AS35" si="869">+AR28*$J28</f>
        <v>0</v>
      </c>
      <c r="AT28" s="34">
        <f t="shared" si="591"/>
        <v>0</v>
      </c>
      <c r="AU28" s="32">
        <f t="shared" ref="AU28:AU35" si="870">+AT28*$J28</f>
        <v>0</v>
      </c>
      <c r="AV28" s="34">
        <f t="shared" si="593"/>
        <v>0.33695652173913043</v>
      </c>
      <c r="AW28" s="32">
        <f t="shared" ref="AW28:AW35" si="871">+AV28*$J28</f>
        <v>534006</v>
      </c>
      <c r="AX28" s="34">
        <f t="shared" si="595"/>
        <v>0.32608695652173914</v>
      </c>
      <c r="AY28" s="32">
        <f t="shared" ref="AY28:AY35" si="872">+AX28*$J28</f>
        <v>516780</v>
      </c>
      <c r="AZ28" s="34">
        <f t="shared" si="597"/>
        <v>0.33695652173913043</v>
      </c>
      <c r="BA28" s="32">
        <f t="shared" ref="BA28:BA35" si="873">+AZ28*$J28</f>
        <v>534006</v>
      </c>
      <c r="BB28" s="34">
        <f t="shared" si="599"/>
        <v>0</v>
      </c>
      <c r="BC28" s="32">
        <f t="shared" ref="BC28:BC35" si="874">+BB28*$J28</f>
        <v>0</v>
      </c>
      <c r="BD28" s="34">
        <f t="shared" si="601"/>
        <v>0</v>
      </c>
      <c r="BE28" s="32">
        <f t="shared" ref="BE28:BE35" si="875">+BD28*$J28</f>
        <v>0</v>
      </c>
      <c r="BF28" s="34">
        <f t="shared" si="603"/>
        <v>0</v>
      </c>
      <c r="BG28" s="32">
        <f t="shared" ref="BG28:BG35" si="876">+BF28*$J28</f>
        <v>0</v>
      </c>
      <c r="BH28" s="34">
        <f t="shared" si="605"/>
        <v>0</v>
      </c>
      <c r="BI28" s="32">
        <f t="shared" ref="BI28:BI35" si="877">+BH28*$J28</f>
        <v>0</v>
      </c>
      <c r="BJ28" s="34">
        <f t="shared" si="607"/>
        <v>0</v>
      </c>
      <c r="BK28" s="32">
        <f t="shared" ref="BK28:BK35" si="878">+BJ28*$J28</f>
        <v>0</v>
      </c>
      <c r="BL28" s="34">
        <f t="shared" si="609"/>
        <v>0</v>
      </c>
      <c r="BM28" s="32">
        <f t="shared" ref="BM28:BM35" si="879">+BL28*$J28</f>
        <v>0</v>
      </c>
      <c r="BN28" s="34">
        <f t="shared" si="611"/>
        <v>0</v>
      </c>
      <c r="BO28" s="32">
        <f t="shared" ref="BO28:BO35" si="880">+BN28*$J28</f>
        <v>0</v>
      </c>
      <c r="BP28" s="34">
        <f t="shared" si="613"/>
        <v>0</v>
      </c>
      <c r="BQ28" s="32">
        <f t="shared" ref="BQ28:BQ35" si="881">+BP28*$J28</f>
        <v>0</v>
      </c>
      <c r="BR28" s="34">
        <f t="shared" si="615"/>
        <v>0</v>
      </c>
      <c r="BS28" s="32">
        <f t="shared" ref="BS28:BS35" si="882">+BR28*$J28</f>
        <v>0</v>
      </c>
      <c r="BT28" s="34">
        <f t="shared" si="617"/>
        <v>0</v>
      </c>
      <c r="BU28" s="32">
        <f t="shared" ref="BU28:BU35" si="883">+BT28*$J28</f>
        <v>0</v>
      </c>
      <c r="BV28" s="34">
        <f t="shared" si="619"/>
        <v>0</v>
      </c>
      <c r="BW28" s="32">
        <f t="shared" ref="BW28:BW35" si="884">+BV28*$J28</f>
        <v>0</v>
      </c>
      <c r="BX28" s="34">
        <f t="shared" si="621"/>
        <v>0</v>
      </c>
      <c r="BY28" s="32">
        <f t="shared" ref="BY28:BY35" si="885">+BX28*$J28</f>
        <v>0</v>
      </c>
      <c r="BZ28" s="34">
        <f t="shared" si="623"/>
        <v>0</v>
      </c>
      <c r="CA28" s="32">
        <f t="shared" ref="CA28:CA35" si="886">+BZ28*$J28</f>
        <v>0</v>
      </c>
      <c r="CB28" s="34">
        <f t="shared" si="625"/>
        <v>0</v>
      </c>
      <c r="CC28" s="32">
        <f t="shared" ref="CC28:CC35" si="887">+CB28*$J28</f>
        <v>0</v>
      </c>
      <c r="CD28" s="34">
        <f t="shared" si="627"/>
        <v>0</v>
      </c>
      <c r="CE28" s="32">
        <f t="shared" ref="CE28:CE35" si="888">+CD28*$J28</f>
        <v>0</v>
      </c>
      <c r="CF28" s="34">
        <f t="shared" si="629"/>
        <v>0</v>
      </c>
      <c r="CG28" s="32">
        <f t="shared" ref="CG28:CG35" si="889">+CF28*$J28</f>
        <v>0</v>
      </c>
      <c r="CH28" s="34">
        <f t="shared" si="631"/>
        <v>0</v>
      </c>
      <c r="CI28" s="32">
        <f t="shared" ref="CI28:CI35" si="890">+CH28*$J28</f>
        <v>0</v>
      </c>
      <c r="CJ28" s="34">
        <f t="shared" si="633"/>
        <v>0</v>
      </c>
      <c r="CK28" s="32">
        <f t="shared" ref="CK28:CK35" si="891">+CJ28*$J28</f>
        <v>0</v>
      </c>
      <c r="CL28" s="34">
        <f t="shared" si="635"/>
        <v>0</v>
      </c>
      <c r="CM28" s="32">
        <f t="shared" ref="CM28:CM35" si="892">+CL28*$J28</f>
        <v>0</v>
      </c>
      <c r="CN28" s="34">
        <f t="shared" si="637"/>
        <v>0</v>
      </c>
      <c r="CO28" s="32">
        <f t="shared" ref="CO28:CO35" si="893">+CN28*$J28</f>
        <v>0</v>
      </c>
    </row>
    <row r="29" spans="1:93">
      <c r="A29" s="25">
        <v>1</v>
      </c>
      <c r="B29" s="26" t="s">
        <v>61</v>
      </c>
      <c r="C29" s="58" t="str">
        <f>+C14</f>
        <v>X</v>
      </c>
      <c r="D29" s="27">
        <v>0.65</v>
      </c>
      <c r="E29" s="42">
        <v>14</v>
      </c>
      <c r="F29" s="40" t="s">
        <v>73</v>
      </c>
      <c r="G29" s="35">
        <f>+G14</f>
        <v>44044</v>
      </c>
      <c r="H29" s="36">
        <f>+H14</f>
        <v>44644</v>
      </c>
      <c r="I29" s="29">
        <f>+I14+I15</f>
        <v>26637018.266608216</v>
      </c>
      <c r="J29" s="30">
        <f>IF(C29="X",IF(E29&gt;0,E29*'CI-SIGMA'!$C$51*9*22*(H29-G29)/30,D29*I29),0)</f>
        <v>14469840</v>
      </c>
      <c r="K29" s="31">
        <f t="shared" ref="K29" si="894">IF($G29&gt;N$1,0,IF($G29&lt;K$1,IF($H29&lt;K$1,0,IF($H29&gt;N$1,(($H29-K$1)-($H29-N$1))/($H29-$G29),($H29-K$1)/($H29-$G29))),IF($H29&gt;N$1,((($H29-$G29)-($H29-N$1))/($H29-$G29)),1)))</f>
        <v>0</v>
      </c>
      <c r="L29" s="32">
        <f t="shared" ref="L29" si="895">+K29*$J29</f>
        <v>0</v>
      </c>
      <c r="M29" s="33" t="e">
        <f>+K29*#REF!</f>
        <v>#REF!</v>
      </c>
      <c r="N29" s="34">
        <f t="shared" ref="N29" si="896">IF($G29&gt;Q$1,0,IF($G29&lt;N$1,IF($H29&lt;N$1,0,IF($H29&gt;Q$1,(($H29-N$1)-($H29-Q$1))/($H29-$G29),($H29-N$1)/($H29-$G29))),IF($H29&gt;Q$1,((($H29-$G29)-($H29-Q$1))/($H29-$G29)),1)))</f>
        <v>0</v>
      </c>
      <c r="O29" s="32">
        <f t="shared" ref="O29" si="897">+N29*$J29</f>
        <v>0</v>
      </c>
      <c r="P29" s="33" t="e">
        <f>+N29*#REF!</f>
        <v>#REF!</v>
      </c>
      <c r="Q29" s="34">
        <f t="shared" ref="Q29" si="898">IF($G29&gt;T$1,0,IF($G29&lt;Q$1,IF($H29&lt;Q$1,0,IF($H29&gt;T$1,(($H29-Q$1)-($H29-T$1))/($H29-$G29),($H29-Q$1)/($H29-$G29))),IF($H29&gt;T$1,((($H29-$G29)-($H29-T$1))/($H29-$G29)),1)))</f>
        <v>0</v>
      </c>
      <c r="R29" s="32">
        <f t="shared" ref="R29" si="899">+Q29*$J29</f>
        <v>0</v>
      </c>
      <c r="S29" s="33" t="e">
        <f>+Q29*#REF!</f>
        <v>#REF!</v>
      </c>
      <c r="T29" s="34">
        <f t="shared" ref="T29" si="900">IF($G29&gt;W$1,0,IF($G29&lt;T$1,IF($H29&lt;T$1,0,IF($H29&gt;W$1,(($H29-T$1)-($H29-W$1))/($H29-$G29),($H29-T$1)/($H29-$G29))),IF($H29&gt;W$1,((($H29-$G29)-($H29-W$1))/($H29-$G29)),1)))</f>
        <v>0</v>
      </c>
      <c r="U29" s="32">
        <f t="shared" ref="U29" si="901">+T29*$J29</f>
        <v>0</v>
      </c>
      <c r="V29" s="33" t="e">
        <f>+T29*#REF!</f>
        <v>#REF!</v>
      </c>
      <c r="W29" s="34">
        <f t="shared" ref="W29" si="902">IF($G29&gt;Z$1,0,IF($G29&lt;W$1,IF($H29&lt;W$1,0,IF($H29&gt;Z$1,(($H29-W$1)-($H29-Z$1))/($H29-$G29),($H29-W$1)/($H29-$G29))),IF($H29&gt;Z$1,((($H29-$G29)-($H29-Z$1))/($H29-$G29)),1)))</f>
        <v>0</v>
      </c>
      <c r="X29" s="32">
        <f t="shared" ref="X29" si="903">+W29*$J29</f>
        <v>0</v>
      </c>
      <c r="Y29" s="33" t="e">
        <f>+W29*#REF!</f>
        <v>#REF!</v>
      </c>
      <c r="Z29" s="34">
        <f t="shared" ref="Z29" si="904">IF($G29&gt;AC$1,0,IF($G29&lt;Z$1,IF($H29&lt;Z$1,0,IF($H29&gt;AC$1,(($H29-Z$1)-($H29-AC$1))/($H29-$G29),($H29-Z$1)/($H29-$G29))),IF($H29&gt;AC$1,((($H29-$G29)-($H29-AC$1))/($H29-$G29)),1)))</f>
        <v>0</v>
      </c>
      <c r="AA29" s="32">
        <f t="shared" ref="AA29" si="905">+Z29*$J29</f>
        <v>0</v>
      </c>
      <c r="AB29" s="33" t="e">
        <f>+Z29*#REF!</f>
        <v>#REF!</v>
      </c>
      <c r="AC29" s="34">
        <f t="shared" ref="AC29" si="906">IF($G29&gt;AF$1,0,IF($G29&lt;AC$1,IF($H29&lt;AC$1,0,IF($H29&gt;AF$1,(($H29-AC$1)-($H29-AF$1))/($H29-$G29),($H29-AC$1)/($H29-$G29))),IF($H29&gt;AF$1,((($H29-$G29)-($H29-AF$1))/($H29-$G29)),1)))</f>
        <v>0</v>
      </c>
      <c r="AD29" s="32">
        <f t="shared" ref="AD29" si="907">+AC29*$J29</f>
        <v>0</v>
      </c>
      <c r="AE29" s="33" t="e">
        <f>+AC29*#REF!</f>
        <v>#REF!</v>
      </c>
      <c r="AF29" s="34">
        <f t="shared" ref="AF29" si="908">IF($G29&gt;AI$1,0,IF($G29&lt;AF$1,IF($H29&lt;AF$1,0,IF($H29&gt;AI$1,(($H29-AF$1)-($H29-AI$1))/($H29-$G29),($H29-AF$1)/($H29-$G29))),IF($H29&gt;AI$1,((($H29-$G29)-($H29-AI$1))/($H29-$G29)),1)))</f>
        <v>0</v>
      </c>
      <c r="AG29" s="32">
        <f t="shared" ref="AG29" si="909">+AF29*$J29</f>
        <v>0</v>
      </c>
      <c r="AH29" s="33" t="e">
        <f>+AF29*#REF!</f>
        <v>#REF!</v>
      </c>
      <c r="AI29" s="34">
        <f t="shared" ref="AI29" si="910">IF($G29&gt;AL$1,0,IF($G29&lt;AI$1,IF($H29&lt;AI$1,0,IF($H29&gt;AL$1,(($H29-AI$1)-($H29-AL$1))/($H29-$G29),($H29-AI$1)/($H29-$G29))),IF($H29&gt;AL$1,((($H29-$G29)-($H29-AL$1))/($H29-$G29)),1)))</f>
        <v>0</v>
      </c>
      <c r="AJ29" s="32">
        <f t="shared" ref="AJ29" si="911">+AI29*$J29</f>
        <v>0</v>
      </c>
      <c r="AK29" s="33" t="e">
        <f>+AI29*#REF!</f>
        <v>#REF!</v>
      </c>
      <c r="AL29" s="34">
        <f t="shared" ref="AL29" si="912">IF($G29&gt;AO$1,0,IF($G29&lt;AL$1,IF($H29&lt;AL$1,0,IF($H29&gt;AO$1,(($H29-AL$1)-($H29-AO$1))/($H29-$G29),($H29-AL$1)/($H29-$G29))),IF($H29&gt;AO$1,((($H29-$G29)-($H29-AO$1))/($H29-$G29)),1)))</f>
        <v>0</v>
      </c>
      <c r="AM29" s="32">
        <f t="shared" ref="AM29" si="913">+AL29*$J29</f>
        <v>0</v>
      </c>
      <c r="AN29" s="33" t="e">
        <f>+AL29*#REF!</f>
        <v>#REF!</v>
      </c>
      <c r="AO29" s="34" t="e">
        <f>IF($G29&gt;#REF!,0,IF($G29&lt;AO$1,IF($H29&lt;AO$1,0,IF($H29&gt;#REF!,(($H29-AO$1)-($H29-#REF!))/($H29-$G29),($H29-AO$1)/($H29-$G29))),IF($H29&gt;#REF!,((($H29-$G29)-($H29-#REF!))/($H29-$G29)),1)))</f>
        <v>#REF!</v>
      </c>
      <c r="AP29" s="32" t="e">
        <f t="shared" ref="AP29" si="914">+AO29*$J29</f>
        <v>#REF!</v>
      </c>
      <c r="AQ29" s="33" t="e">
        <f>+AO29*#REF!</f>
        <v>#REF!</v>
      </c>
      <c r="AR29" s="34">
        <f t="shared" si="589"/>
        <v>0</v>
      </c>
      <c r="AS29" s="32">
        <f t="shared" ref="AS29" si="915">+AR29*$J29</f>
        <v>0</v>
      </c>
      <c r="AT29" s="34">
        <f t="shared" si="591"/>
        <v>0</v>
      </c>
      <c r="AU29" s="32">
        <f t="shared" ref="AU29" si="916">+AT29*$J29</f>
        <v>0</v>
      </c>
      <c r="AV29" s="34">
        <f t="shared" si="593"/>
        <v>0</v>
      </c>
      <c r="AW29" s="32">
        <f t="shared" ref="AW29" si="917">+AV29*$J29</f>
        <v>0</v>
      </c>
      <c r="AX29" s="34">
        <f t="shared" si="595"/>
        <v>0</v>
      </c>
      <c r="AY29" s="32">
        <f t="shared" ref="AY29" si="918">+AX29*$J29</f>
        <v>0</v>
      </c>
      <c r="AZ29" s="34">
        <f t="shared" si="597"/>
        <v>0</v>
      </c>
      <c r="BA29" s="32">
        <f t="shared" ref="BA29" si="919">+AZ29*$J29</f>
        <v>0</v>
      </c>
      <c r="BB29" s="34">
        <f t="shared" si="599"/>
        <v>5.1666666666666666E-2</v>
      </c>
      <c r="BC29" s="32">
        <f t="shared" ref="BC29" si="920">+BB29*$J29</f>
        <v>747608.4</v>
      </c>
      <c r="BD29" s="34">
        <f t="shared" si="601"/>
        <v>0.05</v>
      </c>
      <c r="BE29" s="32">
        <f t="shared" ref="BE29" si="921">+BD29*$J29</f>
        <v>723492</v>
      </c>
      <c r="BF29" s="34">
        <f t="shared" si="603"/>
        <v>5.1666666666666666E-2</v>
      </c>
      <c r="BG29" s="32">
        <f t="shared" ref="BG29" si="922">+BF29*$J29</f>
        <v>747608.4</v>
      </c>
      <c r="BH29" s="34">
        <f t="shared" si="605"/>
        <v>0.05</v>
      </c>
      <c r="BI29" s="32">
        <f t="shared" ref="BI29" si="923">+BH29*$J29</f>
        <v>723492</v>
      </c>
      <c r="BJ29" s="34">
        <f t="shared" si="607"/>
        <v>5.1666666666666666E-2</v>
      </c>
      <c r="BK29" s="32">
        <f t="shared" ref="BK29" si="924">+BJ29*$J29</f>
        <v>747608.4</v>
      </c>
      <c r="BL29" s="34">
        <f t="shared" si="609"/>
        <v>5.1666666666666666E-2</v>
      </c>
      <c r="BM29" s="32">
        <f t="shared" ref="BM29" si="925">+BL29*$J29</f>
        <v>747608.4</v>
      </c>
      <c r="BN29" s="34">
        <f t="shared" si="611"/>
        <v>4.6666666666666669E-2</v>
      </c>
      <c r="BO29" s="32">
        <f t="shared" ref="BO29" si="926">+BN29*$J29</f>
        <v>675259.20000000007</v>
      </c>
      <c r="BP29" s="34">
        <f t="shared" si="613"/>
        <v>5.1666666666666666E-2</v>
      </c>
      <c r="BQ29" s="32">
        <f t="shared" ref="BQ29" si="927">+BP29*$J29</f>
        <v>747608.4</v>
      </c>
      <c r="BR29" s="34">
        <f t="shared" si="615"/>
        <v>0.05</v>
      </c>
      <c r="BS29" s="32">
        <f t="shared" ref="BS29" si="928">+BR29*$J29</f>
        <v>723492</v>
      </c>
      <c r="BT29" s="34">
        <f t="shared" si="617"/>
        <v>5.1666666666666666E-2</v>
      </c>
      <c r="BU29" s="32">
        <f t="shared" ref="BU29" si="929">+BT29*$J29</f>
        <v>747608.4</v>
      </c>
      <c r="BV29" s="34">
        <f t="shared" si="619"/>
        <v>0.05</v>
      </c>
      <c r="BW29" s="32">
        <f t="shared" ref="BW29" si="930">+BV29*$J29</f>
        <v>723492</v>
      </c>
      <c r="BX29" s="34">
        <f t="shared" si="621"/>
        <v>5.1666666666666666E-2</v>
      </c>
      <c r="BY29" s="32">
        <f t="shared" ref="BY29" si="931">+BX29*$J29</f>
        <v>747608.4</v>
      </c>
      <c r="BZ29" s="34">
        <f t="shared" si="623"/>
        <v>5.1666666666666666E-2</v>
      </c>
      <c r="CA29" s="32">
        <f t="shared" ref="CA29" si="932">+BZ29*$J29</f>
        <v>747608.4</v>
      </c>
      <c r="CB29" s="34">
        <f t="shared" si="625"/>
        <v>0.05</v>
      </c>
      <c r="CC29" s="32">
        <f t="shared" ref="CC29" si="933">+CB29*$J29</f>
        <v>723492</v>
      </c>
      <c r="CD29" s="34">
        <f t="shared" si="627"/>
        <v>5.1666666666666666E-2</v>
      </c>
      <c r="CE29" s="32">
        <f t="shared" ref="CE29" si="934">+CD29*$J29</f>
        <v>747608.4</v>
      </c>
      <c r="CF29" s="34">
        <f t="shared" si="629"/>
        <v>0.05</v>
      </c>
      <c r="CG29" s="32">
        <f t="shared" ref="CG29" si="935">+CF29*$J29</f>
        <v>723492</v>
      </c>
      <c r="CH29" s="34">
        <f t="shared" si="631"/>
        <v>5.1666666666666666E-2</v>
      </c>
      <c r="CI29" s="32">
        <f t="shared" ref="CI29" si="936">+CH29*$J29</f>
        <v>747608.4</v>
      </c>
      <c r="CJ29" s="34">
        <f t="shared" si="633"/>
        <v>5.1666666666666666E-2</v>
      </c>
      <c r="CK29" s="32">
        <f t="shared" ref="CK29" si="937">+CJ29*$J29</f>
        <v>747608.4</v>
      </c>
      <c r="CL29" s="34">
        <f t="shared" si="635"/>
        <v>4.6666666666666669E-2</v>
      </c>
      <c r="CM29" s="32">
        <f t="shared" ref="CM29" si="938">+CL29*$J29</f>
        <v>675259.20000000007</v>
      </c>
      <c r="CN29" s="34">
        <f t="shared" si="637"/>
        <v>0</v>
      </c>
      <c r="CO29" s="32">
        <f t="shared" ref="CO29" si="939">+CN29*$J29</f>
        <v>0</v>
      </c>
    </row>
    <row r="30" spans="1:93">
      <c r="A30" s="25">
        <v>1</v>
      </c>
      <c r="B30" s="26" t="s">
        <v>61</v>
      </c>
      <c r="C30" s="58" t="str">
        <f>+C16</f>
        <v>X</v>
      </c>
      <c r="D30" s="27">
        <v>0.65</v>
      </c>
      <c r="E30" s="42"/>
      <c r="F30" s="40" t="s">
        <v>74</v>
      </c>
      <c r="G30" s="35">
        <f>+G16</f>
        <v>44197</v>
      </c>
      <c r="H30" s="36">
        <f>+H16</f>
        <v>44805</v>
      </c>
      <c r="I30" s="29">
        <f>+I16+I17</f>
        <v>36858892.280238941</v>
      </c>
      <c r="J30" s="30">
        <f>IF(C30="X",IF(E30&gt;0,E30*'CI-SIGMA'!$C$51*9*22*(H30-G30)/30,D30*I30),0)</f>
        <v>23958279.982155312</v>
      </c>
      <c r="K30" s="31">
        <f t="shared" ref="K30" si="940">IF($G30&gt;N$1,0,IF($G30&lt;K$1,IF($H30&lt;K$1,0,IF($H30&gt;N$1,(($H30-K$1)-($H30-N$1))/($H30-$G30),($H30-K$1)/($H30-$G30))),IF($H30&gt;N$1,((($H30-$G30)-($H30-N$1))/($H30-$G30)),1)))</f>
        <v>0</v>
      </c>
      <c r="L30" s="32">
        <f t="shared" ref="L30" si="941">+K30*$J30</f>
        <v>0</v>
      </c>
      <c r="M30" s="33" t="e">
        <f>+K30*#REF!</f>
        <v>#REF!</v>
      </c>
      <c r="N30" s="34">
        <f t="shared" ref="N30" si="942">IF($G30&gt;Q$1,0,IF($G30&lt;N$1,IF($H30&lt;N$1,0,IF($H30&gt;Q$1,(($H30-N$1)-($H30-Q$1))/($H30-$G30),($H30-N$1)/($H30-$G30))),IF($H30&gt;Q$1,((($H30-$G30)-($H30-Q$1))/($H30-$G30)),1)))</f>
        <v>0</v>
      </c>
      <c r="O30" s="32">
        <f t="shared" ref="O30" si="943">+N30*$J30</f>
        <v>0</v>
      </c>
      <c r="P30" s="33" t="e">
        <f>+N30*#REF!</f>
        <v>#REF!</v>
      </c>
      <c r="Q30" s="34">
        <f t="shared" ref="Q30" si="944">IF($G30&gt;T$1,0,IF($G30&lt;Q$1,IF($H30&lt;Q$1,0,IF($H30&gt;T$1,(($H30-Q$1)-($H30-T$1))/($H30-$G30),($H30-Q$1)/($H30-$G30))),IF($H30&gt;T$1,((($H30-$G30)-($H30-T$1))/($H30-$G30)),1)))</f>
        <v>0</v>
      </c>
      <c r="R30" s="32">
        <f t="shared" ref="R30" si="945">+Q30*$J30</f>
        <v>0</v>
      </c>
      <c r="S30" s="33" t="e">
        <f>+Q30*#REF!</f>
        <v>#REF!</v>
      </c>
      <c r="T30" s="34">
        <f t="shared" ref="T30" si="946">IF($G30&gt;W$1,0,IF($G30&lt;T$1,IF($H30&lt;T$1,0,IF($H30&gt;W$1,(($H30-T$1)-($H30-W$1))/($H30-$G30),($H30-T$1)/($H30-$G30))),IF($H30&gt;W$1,((($H30-$G30)-($H30-W$1))/($H30-$G30)),1)))</f>
        <v>0</v>
      </c>
      <c r="U30" s="32">
        <f t="shared" ref="U30" si="947">+T30*$J30</f>
        <v>0</v>
      </c>
      <c r="V30" s="33" t="e">
        <f>+T30*#REF!</f>
        <v>#REF!</v>
      </c>
      <c r="W30" s="34">
        <f t="shared" ref="W30" si="948">IF($G30&gt;Z$1,0,IF($G30&lt;W$1,IF($H30&lt;W$1,0,IF($H30&gt;Z$1,(($H30-W$1)-($H30-Z$1))/($H30-$G30),($H30-W$1)/($H30-$G30))),IF($H30&gt;Z$1,((($H30-$G30)-($H30-Z$1))/($H30-$G30)),1)))</f>
        <v>0</v>
      </c>
      <c r="X30" s="32">
        <f t="shared" ref="X30" si="949">+W30*$J30</f>
        <v>0</v>
      </c>
      <c r="Y30" s="33" t="e">
        <f>+W30*#REF!</f>
        <v>#REF!</v>
      </c>
      <c r="Z30" s="34">
        <f t="shared" ref="Z30" si="950">IF($G30&gt;AC$1,0,IF($G30&lt;Z$1,IF($H30&lt;Z$1,0,IF($H30&gt;AC$1,(($H30-Z$1)-($H30-AC$1))/($H30-$G30),($H30-Z$1)/($H30-$G30))),IF($H30&gt;AC$1,((($H30-$G30)-($H30-AC$1))/($H30-$G30)),1)))</f>
        <v>0</v>
      </c>
      <c r="AA30" s="32">
        <f t="shared" ref="AA30" si="951">+Z30*$J30</f>
        <v>0</v>
      </c>
      <c r="AB30" s="33" t="e">
        <f>+Z30*#REF!</f>
        <v>#REF!</v>
      </c>
      <c r="AC30" s="34">
        <f t="shared" ref="AC30" si="952">IF($G30&gt;AF$1,0,IF($G30&lt;AC$1,IF($H30&lt;AC$1,0,IF($H30&gt;AF$1,(($H30-AC$1)-($H30-AF$1))/($H30-$G30),($H30-AC$1)/($H30-$G30))),IF($H30&gt;AF$1,((($H30-$G30)-($H30-AF$1))/($H30-$G30)),1)))</f>
        <v>0</v>
      </c>
      <c r="AD30" s="32">
        <f t="shared" ref="AD30" si="953">+AC30*$J30</f>
        <v>0</v>
      </c>
      <c r="AE30" s="33" t="e">
        <f>+AC30*#REF!</f>
        <v>#REF!</v>
      </c>
      <c r="AF30" s="34">
        <f t="shared" ref="AF30" si="954">IF($G30&gt;AI$1,0,IF($G30&lt;AF$1,IF($H30&lt;AF$1,0,IF($H30&gt;AI$1,(($H30-AF$1)-($H30-AI$1))/($H30-$G30),($H30-AF$1)/($H30-$G30))),IF($H30&gt;AI$1,((($H30-$G30)-($H30-AI$1))/($H30-$G30)),1)))</f>
        <v>0</v>
      </c>
      <c r="AG30" s="32">
        <f t="shared" ref="AG30" si="955">+AF30*$J30</f>
        <v>0</v>
      </c>
      <c r="AH30" s="33" t="e">
        <f>+AF30*#REF!</f>
        <v>#REF!</v>
      </c>
      <c r="AI30" s="34">
        <f t="shared" ref="AI30" si="956">IF($G30&gt;AL$1,0,IF($G30&lt;AI$1,IF($H30&lt;AI$1,0,IF($H30&gt;AL$1,(($H30-AI$1)-($H30-AL$1))/($H30-$G30),($H30-AI$1)/($H30-$G30))),IF($H30&gt;AL$1,((($H30-$G30)-($H30-AL$1))/($H30-$G30)),1)))</f>
        <v>0</v>
      </c>
      <c r="AJ30" s="32">
        <f t="shared" ref="AJ30" si="957">+AI30*$J30</f>
        <v>0</v>
      </c>
      <c r="AK30" s="33" t="e">
        <f>+AI30*#REF!</f>
        <v>#REF!</v>
      </c>
      <c r="AL30" s="34">
        <f t="shared" ref="AL30" si="958">IF($G30&gt;AO$1,0,IF($G30&lt;AL$1,IF($H30&lt;AL$1,0,IF($H30&gt;AO$1,(($H30-AL$1)-($H30-AO$1))/($H30-$G30),($H30-AL$1)/($H30-$G30))),IF($H30&gt;AO$1,((($H30-$G30)-($H30-AO$1))/($H30-$G30)),1)))</f>
        <v>0</v>
      </c>
      <c r="AM30" s="32">
        <f t="shared" ref="AM30" si="959">+AL30*$J30</f>
        <v>0</v>
      </c>
      <c r="AN30" s="33" t="e">
        <f>+AL30*#REF!</f>
        <v>#REF!</v>
      </c>
      <c r="AO30" s="34" t="e">
        <f>IF($G30&gt;#REF!,0,IF($G30&lt;AO$1,IF($H30&lt;AO$1,0,IF($H30&gt;#REF!,(($H30-AO$1)-($H30-#REF!))/($H30-$G30),($H30-AO$1)/($H30-$G30))),IF($H30&gt;#REF!,((($H30-$G30)-($H30-#REF!))/($H30-$G30)),1)))</f>
        <v>#REF!</v>
      </c>
      <c r="AP30" s="32" t="e">
        <f t="shared" ref="AP30" si="960">+AO30*$J30</f>
        <v>#REF!</v>
      </c>
      <c r="AQ30" s="33" t="e">
        <f>+AO30*#REF!</f>
        <v>#REF!</v>
      </c>
      <c r="AR30" s="34">
        <f t="shared" si="589"/>
        <v>0</v>
      </c>
      <c r="AS30" s="32">
        <f t="shared" ref="AS30" si="961">+AR30*$J30</f>
        <v>0</v>
      </c>
      <c r="AT30" s="34">
        <f t="shared" si="591"/>
        <v>0</v>
      </c>
      <c r="AU30" s="32">
        <f t="shared" ref="AU30" si="962">+AT30*$J30</f>
        <v>0</v>
      </c>
      <c r="AV30" s="34">
        <f t="shared" si="593"/>
        <v>0</v>
      </c>
      <c r="AW30" s="32">
        <f t="shared" ref="AW30" si="963">+AV30*$J30</f>
        <v>0</v>
      </c>
      <c r="AX30" s="34">
        <f t="shared" si="595"/>
        <v>0</v>
      </c>
      <c r="AY30" s="32">
        <f t="shared" ref="AY30" si="964">+AX30*$J30</f>
        <v>0</v>
      </c>
      <c r="AZ30" s="34">
        <f t="shared" si="597"/>
        <v>0</v>
      </c>
      <c r="BA30" s="32">
        <f t="shared" ref="BA30" si="965">+AZ30*$J30</f>
        <v>0</v>
      </c>
      <c r="BB30" s="34">
        <f t="shared" si="599"/>
        <v>0</v>
      </c>
      <c r="BC30" s="32">
        <f t="shared" ref="BC30" si="966">+BB30*$J30</f>
        <v>0</v>
      </c>
      <c r="BD30" s="34">
        <f t="shared" si="601"/>
        <v>0</v>
      </c>
      <c r="BE30" s="32">
        <f t="shared" ref="BE30" si="967">+BD30*$J30</f>
        <v>0</v>
      </c>
      <c r="BF30" s="34">
        <f t="shared" si="603"/>
        <v>0</v>
      </c>
      <c r="BG30" s="32">
        <f t="shared" ref="BG30" si="968">+BF30*$J30</f>
        <v>0</v>
      </c>
      <c r="BH30" s="34">
        <f t="shared" si="605"/>
        <v>0</v>
      </c>
      <c r="BI30" s="32">
        <f t="shared" ref="BI30" si="969">+BH30*$J30</f>
        <v>0</v>
      </c>
      <c r="BJ30" s="34">
        <f t="shared" si="607"/>
        <v>0</v>
      </c>
      <c r="BK30" s="32">
        <f t="shared" ref="BK30" si="970">+BJ30*$J30</f>
        <v>0</v>
      </c>
      <c r="BL30" s="34">
        <f t="shared" si="609"/>
        <v>5.0986842105263157E-2</v>
      </c>
      <c r="BM30" s="32">
        <f t="shared" ref="BM30" si="971">+BL30*$J30</f>
        <v>1221557.0385638399</v>
      </c>
      <c r="BN30" s="34">
        <f t="shared" si="611"/>
        <v>4.6052631578947366E-2</v>
      </c>
      <c r="BO30" s="32">
        <f t="shared" ref="BO30" si="972">+BN30*$J30</f>
        <v>1103341.8412834683</v>
      </c>
      <c r="BP30" s="34">
        <f t="shared" si="613"/>
        <v>5.0986842105263157E-2</v>
      </c>
      <c r="BQ30" s="32">
        <f t="shared" ref="BQ30" si="973">+BP30*$J30</f>
        <v>1221557.0385638399</v>
      </c>
      <c r="BR30" s="34">
        <f t="shared" si="615"/>
        <v>4.9342105263157895E-2</v>
      </c>
      <c r="BS30" s="32">
        <f t="shared" ref="BS30" si="974">+BR30*$J30</f>
        <v>1182151.9728037161</v>
      </c>
      <c r="BT30" s="34">
        <f t="shared" si="617"/>
        <v>5.0986842105263157E-2</v>
      </c>
      <c r="BU30" s="32">
        <f t="shared" ref="BU30" si="975">+BT30*$J30</f>
        <v>1221557.0385638399</v>
      </c>
      <c r="BV30" s="34">
        <f t="shared" si="619"/>
        <v>4.9342105263157895E-2</v>
      </c>
      <c r="BW30" s="32">
        <f t="shared" ref="BW30" si="976">+BV30*$J30</f>
        <v>1182151.9728037161</v>
      </c>
      <c r="BX30" s="34">
        <f t="shared" si="621"/>
        <v>5.0986842105263157E-2</v>
      </c>
      <c r="BY30" s="32">
        <f t="shared" ref="BY30" si="977">+BX30*$J30</f>
        <v>1221557.0385638399</v>
      </c>
      <c r="BZ30" s="34">
        <f t="shared" si="623"/>
        <v>5.0986842105263157E-2</v>
      </c>
      <c r="CA30" s="32">
        <f t="shared" ref="CA30" si="978">+BZ30*$J30</f>
        <v>1221557.0385638399</v>
      </c>
      <c r="CB30" s="34">
        <f t="shared" si="625"/>
        <v>4.9342105263157895E-2</v>
      </c>
      <c r="CC30" s="32">
        <f t="shared" ref="CC30" si="979">+CB30*$J30</f>
        <v>1182151.9728037161</v>
      </c>
      <c r="CD30" s="34">
        <f t="shared" si="627"/>
        <v>5.0986842105263157E-2</v>
      </c>
      <c r="CE30" s="32">
        <f t="shared" ref="CE30" si="980">+CD30*$J30</f>
        <v>1221557.0385638399</v>
      </c>
      <c r="CF30" s="34">
        <f t="shared" si="629"/>
        <v>4.9342105263157895E-2</v>
      </c>
      <c r="CG30" s="32">
        <f t="shared" ref="CG30" si="981">+CF30*$J30</f>
        <v>1182151.9728037161</v>
      </c>
      <c r="CH30" s="34">
        <f t="shared" si="631"/>
        <v>5.0986842105263157E-2</v>
      </c>
      <c r="CI30" s="32">
        <f t="shared" ref="CI30" si="982">+CH30*$J30</f>
        <v>1221557.0385638399</v>
      </c>
      <c r="CJ30" s="34">
        <f t="shared" si="633"/>
        <v>5.0986842105263157E-2</v>
      </c>
      <c r="CK30" s="32">
        <f t="shared" ref="CK30" si="983">+CJ30*$J30</f>
        <v>1221557.0385638399</v>
      </c>
      <c r="CL30" s="34">
        <f t="shared" si="635"/>
        <v>4.6052631578947366E-2</v>
      </c>
      <c r="CM30" s="32">
        <f t="shared" ref="CM30" si="984">+CL30*$J30</f>
        <v>1103341.8412834683</v>
      </c>
      <c r="CN30" s="34">
        <f t="shared" si="637"/>
        <v>0</v>
      </c>
      <c r="CO30" s="32">
        <f t="shared" ref="CO30" si="985">+CN30*$J30</f>
        <v>0</v>
      </c>
    </row>
    <row r="31" spans="1:93">
      <c r="A31" s="25">
        <v>1</v>
      </c>
      <c r="B31" s="26" t="s">
        <v>62</v>
      </c>
      <c r="C31" s="58" t="str">
        <f>+C18</f>
        <v>X</v>
      </c>
      <c r="D31" s="27">
        <v>0.65</v>
      </c>
      <c r="E31" s="42">
        <v>15</v>
      </c>
      <c r="F31" s="40" t="s">
        <v>71</v>
      </c>
      <c r="G31" s="35">
        <f>+G18</f>
        <v>43952</v>
      </c>
      <c r="H31" s="36">
        <v>44044</v>
      </c>
      <c r="I31" s="29">
        <f>+I18+I19</f>
        <v>5920804.5752920173</v>
      </c>
      <c r="J31" s="30">
        <f>IF(C31="X",IF(E31&gt;0,E31*'CI-SIGMA'!$C$51*9*22*(H31-G31)/30,D31*I31),0)</f>
        <v>2377188</v>
      </c>
      <c r="K31" s="31">
        <f t="shared" ref="K31" si="986">IF($G31&gt;N$1,0,IF($G31&lt;K$1,IF($H31&lt;K$1,0,IF($H31&gt;N$1,(($H31-K$1)-($H31-N$1))/($H31-$G31),($H31-K$1)/($H31-$G31))),IF($H31&gt;N$1,((($H31-$G31)-($H31-N$1))/($H31-$G31)),1)))</f>
        <v>0</v>
      </c>
      <c r="L31" s="32">
        <f t="shared" ref="L31" si="987">+K31*$J31</f>
        <v>0</v>
      </c>
      <c r="M31" s="33" t="e">
        <f>+K31*#REF!</f>
        <v>#REF!</v>
      </c>
      <c r="N31" s="34">
        <f t="shared" ref="N31" si="988">IF($G31&gt;Q$1,0,IF($G31&lt;N$1,IF($H31&lt;N$1,0,IF($H31&gt;Q$1,(($H31-N$1)-($H31-Q$1))/($H31-$G31),($H31-N$1)/($H31-$G31))),IF($H31&gt;Q$1,((($H31-$G31)-($H31-Q$1))/($H31-$G31)),1)))</f>
        <v>0</v>
      </c>
      <c r="O31" s="32">
        <f t="shared" ref="O31" si="989">+N31*$J31</f>
        <v>0</v>
      </c>
      <c r="P31" s="33" t="e">
        <f>+N31*#REF!</f>
        <v>#REF!</v>
      </c>
      <c r="Q31" s="34">
        <f t="shared" ref="Q31" si="990">IF($G31&gt;T$1,0,IF($G31&lt;Q$1,IF($H31&lt;Q$1,0,IF($H31&gt;T$1,(($H31-Q$1)-($H31-T$1))/($H31-$G31),($H31-Q$1)/($H31-$G31))),IF($H31&gt;T$1,((($H31-$G31)-($H31-T$1))/($H31-$G31)),1)))</f>
        <v>0</v>
      </c>
      <c r="R31" s="32">
        <f t="shared" ref="R31" si="991">+Q31*$J31</f>
        <v>0</v>
      </c>
      <c r="S31" s="33" t="e">
        <f>+Q31*#REF!</f>
        <v>#REF!</v>
      </c>
      <c r="T31" s="34">
        <f t="shared" ref="T31" si="992">IF($G31&gt;W$1,0,IF($G31&lt;T$1,IF($H31&lt;T$1,0,IF($H31&gt;W$1,(($H31-T$1)-($H31-W$1))/($H31-$G31),($H31-T$1)/($H31-$G31))),IF($H31&gt;W$1,((($H31-$G31)-($H31-W$1))/($H31-$G31)),1)))</f>
        <v>0</v>
      </c>
      <c r="U31" s="32">
        <f t="shared" ref="U31" si="993">+T31*$J31</f>
        <v>0</v>
      </c>
      <c r="V31" s="33" t="e">
        <f>+T31*#REF!</f>
        <v>#REF!</v>
      </c>
      <c r="W31" s="34">
        <f t="shared" ref="W31" si="994">IF($G31&gt;Z$1,0,IF($G31&lt;W$1,IF($H31&lt;W$1,0,IF($H31&gt;Z$1,(($H31-W$1)-($H31-Z$1))/($H31-$G31),($H31-W$1)/($H31-$G31))),IF($H31&gt;Z$1,((($H31-$G31)-($H31-Z$1))/($H31-$G31)),1)))</f>
        <v>0</v>
      </c>
      <c r="X31" s="32">
        <f t="shared" ref="X31" si="995">+W31*$J31</f>
        <v>0</v>
      </c>
      <c r="Y31" s="33" t="e">
        <f>+W31*#REF!</f>
        <v>#REF!</v>
      </c>
      <c r="Z31" s="34">
        <f t="shared" ref="Z31" si="996">IF($G31&gt;AC$1,0,IF($G31&lt;Z$1,IF($H31&lt;Z$1,0,IF($H31&gt;AC$1,(($H31-Z$1)-($H31-AC$1))/($H31-$G31),($H31-Z$1)/($H31-$G31))),IF($H31&gt;AC$1,((($H31-$G31)-($H31-AC$1))/($H31-$G31)),1)))</f>
        <v>0</v>
      </c>
      <c r="AA31" s="32">
        <f t="shared" ref="AA31" si="997">+Z31*$J31</f>
        <v>0</v>
      </c>
      <c r="AB31" s="33" t="e">
        <f>+Z31*#REF!</f>
        <v>#REF!</v>
      </c>
      <c r="AC31" s="34">
        <f t="shared" ref="AC31" si="998">IF($G31&gt;AF$1,0,IF($G31&lt;AC$1,IF($H31&lt;AC$1,0,IF($H31&gt;AF$1,(($H31-AC$1)-($H31-AF$1))/($H31-$G31),($H31-AC$1)/($H31-$G31))),IF($H31&gt;AF$1,((($H31-$G31)-($H31-AF$1))/($H31-$G31)),1)))</f>
        <v>0</v>
      </c>
      <c r="AD31" s="32">
        <f t="shared" ref="AD31" si="999">+AC31*$J31</f>
        <v>0</v>
      </c>
      <c r="AE31" s="33" t="e">
        <f>+AC31*#REF!</f>
        <v>#REF!</v>
      </c>
      <c r="AF31" s="34">
        <f t="shared" ref="AF31" si="1000">IF($G31&gt;AI$1,0,IF($G31&lt;AF$1,IF($H31&lt;AF$1,0,IF($H31&gt;AI$1,(($H31-AF$1)-($H31-AI$1))/($H31-$G31),($H31-AF$1)/($H31-$G31))),IF($H31&gt;AI$1,((($H31-$G31)-($H31-AI$1))/($H31-$G31)),1)))</f>
        <v>0</v>
      </c>
      <c r="AG31" s="32">
        <f t="shared" ref="AG31" si="1001">+AF31*$J31</f>
        <v>0</v>
      </c>
      <c r="AH31" s="33" t="e">
        <f>+AF31*#REF!</f>
        <v>#REF!</v>
      </c>
      <c r="AI31" s="34">
        <f t="shared" ref="AI31" si="1002">IF($G31&gt;AL$1,0,IF($G31&lt;AI$1,IF($H31&lt;AI$1,0,IF($H31&gt;AL$1,(($H31-AI$1)-($H31-AL$1))/($H31-$G31),($H31-AI$1)/($H31-$G31))),IF($H31&gt;AL$1,((($H31-$G31)-($H31-AL$1))/($H31-$G31)),1)))</f>
        <v>0</v>
      </c>
      <c r="AJ31" s="32">
        <f t="shared" ref="AJ31" si="1003">+AI31*$J31</f>
        <v>0</v>
      </c>
      <c r="AK31" s="33" t="e">
        <f>+AI31*#REF!</f>
        <v>#REF!</v>
      </c>
      <c r="AL31" s="34">
        <f t="shared" ref="AL31" si="1004">IF($G31&gt;AO$1,0,IF($G31&lt;AL$1,IF($H31&lt;AL$1,0,IF($H31&gt;AO$1,(($H31-AL$1)-($H31-AO$1))/($H31-$G31),($H31-AL$1)/($H31-$G31))),IF($H31&gt;AO$1,((($H31-$G31)-($H31-AO$1))/($H31-$G31)),1)))</f>
        <v>0</v>
      </c>
      <c r="AM31" s="32">
        <f t="shared" ref="AM31" si="1005">+AL31*$J31</f>
        <v>0</v>
      </c>
      <c r="AN31" s="33" t="e">
        <f>+AL31*#REF!</f>
        <v>#REF!</v>
      </c>
      <c r="AO31" s="34" t="e">
        <f>IF($G31&gt;#REF!,0,IF($G31&lt;AO$1,IF($H31&lt;AO$1,0,IF($H31&gt;#REF!,(($H31-AO$1)-($H31-#REF!))/($H31-$G31),($H31-AO$1)/($H31-$G31))),IF($H31&gt;#REF!,((($H31-$G31)-($H31-#REF!))/($H31-$G31)),1)))</f>
        <v>#REF!</v>
      </c>
      <c r="AP31" s="32" t="e">
        <f t="shared" ref="AP31" si="1006">+AO31*$J31</f>
        <v>#REF!</v>
      </c>
      <c r="AQ31" s="33" t="e">
        <f>+AO31*#REF!</f>
        <v>#REF!</v>
      </c>
      <c r="AR31" s="34">
        <f t="shared" si="589"/>
        <v>0</v>
      </c>
      <c r="AS31" s="32">
        <f t="shared" ref="AS31" si="1007">+AR31*$J31</f>
        <v>0</v>
      </c>
      <c r="AT31" s="34">
        <f t="shared" si="591"/>
        <v>0</v>
      </c>
      <c r="AU31" s="32">
        <f t="shared" ref="AU31" si="1008">+AT31*$J31</f>
        <v>0</v>
      </c>
      <c r="AV31" s="34">
        <f t="shared" si="593"/>
        <v>0.33695652173913043</v>
      </c>
      <c r="AW31" s="32">
        <f t="shared" ref="AW31" si="1009">+AV31*$J31</f>
        <v>801009</v>
      </c>
      <c r="AX31" s="34">
        <f t="shared" si="595"/>
        <v>0.32608695652173914</v>
      </c>
      <c r="AY31" s="32">
        <f t="shared" ref="AY31" si="1010">+AX31*$J31</f>
        <v>775170</v>
      </c>
      <c r="AZ31" s="34">
        <f t="shared" si="597"/>
        <v>0.33695652173913043</v>
      </c>
      <c r="BA31" s="32">
        <f t="shared" ref="BA31" si="1011">+AZ31*$J31</f>
        <v>801009</v>
      </c>
      <c r="BB31" s="34">
        <f t="shared" si="599"/>
        <v>0</v>
      </c>
      <c r="BC31" s="32">
        <f t="shared" ref="BC31" si="1012">+BB31*$J31</f>
        <v>0</v>
      </c>
      <c r="BD31" s="34">
        <f t="shared" si="601"/>
        <v>0</v>
      </c>
      <c r="BE31" s="32">
        <f t="shared" ref="BE31" si="1013">+BD31*$J31</f>
        <v>0</v>
      </c>
      <c r="BF31" s="34">
        <f t="shared" si="603"/>
        <v>0</v>
      </c>
      <c r="BG31" s="32">
        <f t="shared" ref="BG31" si="1014">+BF31*$J31</f>
        <v>0</v>
      </c>
      <c r="BH31" s="34">
        <f t="shared" si="605"/>
        <v>0</v>
      </c>
      <c r="BI31" s="32">
        <f t="shared" ref="BI31" si="1015">+BH31*$J31</f>
        <v>0</v>
      </c>
      <c r="BJ31" s="34">
        <f t="shared" si="607"/>
        <v>0</v>
      </c>
      <c r="BK31" s="32">
        <f t="shared" ref="BK31" si="1016">+BJ31*$J31</f>
        <v>0</v>
      </c>
      <c r="BL31" s="34">
        <f t="shared" si="609"/>
        <v>0</v>
      </c>
      <c r="BM31" s="32">
        <f t="shared" ref="BM31" si="1017">+BL31*$J31</f>
        <v>0</v>
      </c>
      <c r="BN31" s="34">
        <f t="shared" si="611"/>
        <v>0</v>
      </c>
      <c r="BO31" s="32">
        <f t="shared" ref="BO31" si="1018">+BN31*$J31</f>
        <v>0</v>
      </c>
      <c r="BP31" s="34">
        <f t="shared" si="613"/>
        <v>0</v>
      </c>
      <c r="BQ31" s="32">
        <f t="shared" ref="BQ31" si="1019">+BP31*$J31</f>
        <v>0</v>
      </c>
      <c r="BR31" s="34">
        <f t="shared" si="615"/>
        <v>0</v>
      </c>
      <c r="BS31" s="32">
        <f t="shared" ref="BS31" si="1020">+BR31*$J31</f>
        <v>0</v>
      </c>
      <c r="BT31" s="34">
        <f t="shared" si="617"/>
        <v>0</v>
      </c>
      <c r="BU31" s="32">
        <f t="shared" ref="BU31" si="1021">+BT31*$J31</f>
        <v>0</v>
      </c>
      <c r="BV31" s="34">
        <f t="shared" si="619"/>
        <v>0</v>
      </c>
      <c r="BW31" s="32">
        <f t="shared" ref="BW31" si="1022">+BV31*$J31</f>
        <v>0</v>
      </c>
      <c r="BX31" s="34">
        <f t="shared" si="621"/>
        <v>0</v>
      </c>
      <c r="BY31" s="32">
        <f t="shared" ref="BY31" si="1023">+BX31*$J31</f>
        <v>0</v>
      </c>
      <c r="BZ31" s="34">
        <f t="shared" si="623"/>
        <v>0</v>
      </c>
      <c r="CA31" s="32">
        <f t="shared" ref="CA31" si="1024">+BZ31*$J31</f>
        <v>0</v>
      </c>
      <c r="CB31" s="34">
        <f t="shared" si="625"/>
        <v>0</v>
      </c>
      <c r="CC31" s="32">
        <f t="shared" ref="CC31" si="1025">+CB31*$J31</f>
        <v>0</v>
      </c>
      <c r="CD31" s="34">
        <f t="shared" si="627"/>
        <v>0</v>
      </c>
      <c r="CE31" s="32">
        <f t="shared" ref="CE31" si="1026">+CD31*$J31</f>
        <v>0</v>
      </c>
      <c r="CF31" s="34">
        <f t="shared" si="629"/>
        <v>0</v>
      </c>
      <c r="CG31" s="32">
        <f t="shared" ref="CG31" si="1027">+CF31*$J31</f>
        <v>0</v>
      </c>
      <c r="CH31" s="34">
        <f t="shared" si="631"/>
        <v>0</v>
      </c>
      <c r="CI31" s="32">
        <f t="shared" ref="CI31" si="1028">+CH31*$J31</f>
        <v>0</v>
      </c>
      <c r="CJ31" s="34">
        <f t="shared" si="633"/>
        <v>0</v>
      </c>
      <c r="CK31" s="32">
        <f t="shared" ref="CK31" si="1029">+CJ31*$J31</f>
        <v>0</v>
      </c>
      <c r="CL31" s="34">
        <f t="shared" si="635"/>
        <v>0</v>
      </c>
      <c r="CM31" s="32">
        <f t="shared" ref="CM31" si="1030">+CL31*$J31</f>
        <v>0</v>
      </c>
      <c r="CN31" s="34">
        <f t="shared" si="637"/>
        <v>0</v>
      </c>
      <c r="CO31" s="32">
        <f t="shared" ref="CO31" si="1031">+CN31*$J31</f>
        <v>0</v>
      </c>
    </row>
    <row r="32" spans="1:93">
      <c r="A32" s="25">
        <v>1</v>
      </c>
      <c r="B32" s="26" t="s">
        <v>62</v>
      </c>
      <c r="C32" s="58" t="str">
        <f>+C19</f>
        <v>X</v>
      </c>
      <c r="D32" s="27">
        <v>0.65</v>
      </c>
      <c r="E32" s="42">
        <v>13.25</v>
      </c>
      <c r="F32" s="40" t="s">
        <v>151</v>
      </c>
      <c r="G32" s="35">
        <v>44044</v>
      </c>
      <c r="H32" s="36">
        <f>+H19</f>
        <v>44075</v>
      </c>
      <c r="I32" s="29">
        <f>+I19+I20</f>
        <v>12887055.961390184</v>
      </c>
      <c r="J32" s="30">
        <f>IF(C32="X",IF(E32&gt;0,E32*'CI-SIGMA'!$C$51*9*22*(H32-G32)/30,D32*I32),0)</f>
        <v>707557.95</v>
      </c>
      <c r="K32" s="31">
        <f t="shared" ref="K32" si="1032">IF($G32&gt;N$1,0,IF($G32&lt;K$1,IF($H32&lt;K$1,0,IF($H32&gt;N$1,(($H32-K$1)-($H32-N$1))/($H32-$G32),($H32-K$1)/($H32-$G32))),IF($H32&gt;N$1,((($H32-$G32)-($H32-N$1))/($H32-$G32)),1)))</f>
        <v>0</v>
      </c>
      <c r="L32" s="32">
        <f t="shared" ref="L32" si="1033">+K32*$J32</f>
        <v>0</v>
      </c>
      <c r="M32" s="33" t="e">
        <f>+K32*#REF!</f>
        <v>#REF!</v>
      </c>
      <c r="N32" s="34">
        <f t="shared" ref="N32" si="1034">IF($G32&gt;Q$1,0,IF($G32&lt;N$1,IF($H32&lt;N$1,0,IF($H32&gt;Q$1,(($H32-N$1)-($H32-Q$1))/($H32-$G32),($H32-N$1)/($H32-$G32))),IF($H32&gt;Q$1,((($H32-$G32)-($H32-Q$1))/($H32-$G32)),1)))</f>
        <v>0</v>
      </c>
      <c r="O32" s="32">
        <f t="shared" ref="O32" si="1035">+N32*$J32</f>
        <v>0</v>
      </c>
      <c r="P32" s="33" t="e">
        <f>+N32*#REF!</f>
        <v>#REF!</v>
      </c>
      <c r="Q32" s="34">
        <f t="shared" ref="Q32" si="1036">IF($G32&gt;T$1,0,IF($G32&lt;Q$1,IF($H32&lt;Q$1,0,IF($H32&gt;T$1,(($H32-Q$1)-($H32-T$1))/($H32-$G32),($H32-Q$1)/($H32-$G32))),IF($H32&gt;T$1,((($H32-$G32)-($H32-T$1))/($H32-$G32)),1)))</f>
        <v>0</v>
      </c>
      <c r="R32" s="32">
        <f t="shared" ref="R32" si="1037">+Q32*$J32</f>
        <v>0</v>
      </c>
      <c r="S32" s="33" t="e">
        <f>+Q32*#REF!</f>
        <v>#REF!</v>
      </c>
      <c r="T32" s="34">
        <f t="shared" ref="T32" si="1038">IF($G32&gt;W$1,0,IF($G32&lt;T$1,IF($H32&lt;T$1,0,IF($H32&gt;W$1,(($H32-T$1)-($H32-W$1))/($H32-$G32),($H32-T$1)/($H32-$G32))),IF($H32&gt;W$1,((($H32-$G32)-($H32-W$1))/($H32-$G32)),1)))</f>
        <v>0</v>
      </c>
      <c r="U32" s="32">
        <f t="shared" ref="U32" si="1039">+T32*$J32</f>
        <v>0</v>
      </c>
      <c r="V32" s="33" t="e">
        <f>+T32*#REF!</f>
        <v>#REF!</v>
      </c>
      <c r="W32" s="34">
        <f t="shared" ref="W32" si="1040">IF($G32&gt;Z$1,0,IF($G32&lt;W$1,IF($H32&lt;W$1,0,IF($H32&gt;Z$1,(($H32-W$1)-($H32-Z$1))/($H32-$G32),($H32-W$1)/($H32-$G32))),IF($H32&gt;Z$1,((($H32-$G32)-($H32-Z$1))/($H32-$G32)),1)))</f>
        <v>0</v>
      </c>
      <c r="X32" s="32">
        <f t="shared" ref="X32" si="1041">+W32*$J32</f>
        <v>0</v>
      </c>
      <c r="Y32" s="33" t="e">
        <f>+W32*#REF!</f>
        <v>#REF!</v>
      </c>
      <c r="Z32" s="34">
        <f t="shared" ref="Z32" si="1042">IF($G32&gt;AC$1,0,IF($G32&lt;Z$1,IF($H32&lt;Z$1,0,IF($H32&gt;AC$1,(($H32-Z$1)-($H32-AC$1))/($H32-$G32),($H32-Z$1)/($H32-$G32))),IF($H32&gt;AC$1,((($H32-$G32)-($H32-AC$1))/($H32-$G32)),1)))</f>
        <v>0</v>
      </c>
      <c r="AA32" s="32">
        <f t="shared" ref="AA32" si="1043">+Z32*$J32</f>
        <v>0</v>
      </c>
      <c r="AB32" s="33" t="e">
        <f>+Z32*#REF!</f>
        <v>#REF!</v>
      </c>
      <c r="AC32" s="34">
        <f t="shared" ref="AC32" si="1044">IF($G32&gt;AF$1,0,IF($G32&lt;AC$1,IF($H32&lt;AC$1,0,IF($H32&gt;AF$1,(($H32-AC$1)-($H32-AF$1))/($H32-$G32),($H32-AC$1)/($H32-$G32))),IF($H32&gt;AF$1,((($H32-$G32)-($H32-AF$1))/($H32-$G32)),1)))</f>
        <v>0</v>
      </c>
      <c r="AD32" s="32">
        <f t="shared" ref="AD32" si="1045">+AC32*$J32</f>
        <v>0</v>
      </c>
      <c r="AE32" s="33" t="e">
        <f>+AC32*#REF!</f>
        <v>#REF!</v>
      </c>
      <c r="AF32" s="34">
        <f t="shared" ref="AF32" si="1046">IF($G32&gt;AI$1,0,IF($G32&lt;AF$1,IF($H32&lt;AF$1,0,IF($H32&gt;AI$1,(($H32-AF$1)-($H32-AI$1))/($H32-$G32),($H32-AF$1)/($H32-$G32))),IF($H32&gt;AI$1,((($H32-$G32)-($H32-AI$1))/($H32-$G32)),1)))</f>
        <v>0</v>
      </c>
      <c r="AG32" s="32">
        <f t="shared" ref="AG32" si="1047">+AF32*$J32</f>
        <v>0</v>
      </c>
      <c r="AH32" s="33" t="e">
        <f>+AF32*#REF!</f>
        <v>#REF!</v>
      </c>
      <c r="AI32" s="34">
        <f t="shared" ref="AI32" si="1048">IF($G32&gt;AL$1,0,IF($G32&lt;AI$1,IF($H32&lt;AI$1,0,IF($H32&gt;AL$1,(($H32-AI$1)-($H32-AL$1))/($H32-$G32),($H32-AI$1)/($H32-$G32))),IF($H32&gt;AL$1,((($H32-$G32)-($H32-AL$1))/($H32-$G32)),1)))</f>
        <v>0</v>
      </c>
      <c r="AJ32" s="32">
        <f t="shared" ref="AJ32" si="1049">+AI32*$J32</f>
        <v>0</v>
      </c>
      <c r="AK32" s="33" t="e">
        <f>+AI32*#REF!</f>
        <v>#REF!</v>
      </c>
      <c r="AL32" s="34">
        <f t="shared" ref="AL32" si="1050">IF($G32&gt;AO$1,0,IF($G32&lt;AL$1,IF($H32&lt;AL$1,0,IF($H32&gt;AO$1,(($H32-AL$1)-($H32-AO$1))/($H32-$G32),($H32-AL$1)/($H32-$G32))),IF($H32&gt;AO$1,((($H32-$G32)-($H32-AO$1))/($H32-$G32)),1)))</f>
        <v>0</v>
      </c>
      <c r="AM32" s="32">
        <f t="shared" ref="AM32" si="1051">+AL32*$J32</f>
        <v>0</v>
      </c>
      <c r="AN32" s="33" t="e">
        <f>+AL32*#REF!</f>
        <v>#REF!</v>
      </c>
      <c r="AO32" s="34" t="e">
        <f>IF($G32&gt;#REF!,0,IF($G32&lt;AO$1,IF($H32&lt;AO$1,0,IF($H32&gt;#REF!,(($H32-AO$1)-($H32-#REF!))/($H32-$G32),($H32-AO$1)/($H32-$G32))),IF($H32&gt;#REF!,((($H32-$G32)-($H32-#REF!))/($H32-$G32)),1)))</f>
        <v>#REF!</v>
      </c>
      <c r="AP32" s="32" t="e">
        <f t="shared" ref="AP32" si="1052">+AO32*$J32</f>
        <v>#REF!</v>
      </c>
      <c r="AQ32" s="33" t="e">
        <f>+AO32*#REF!</f>
        <v>#REF!</v>
      </c>
      <c r="AR32" s="34">
        <f t="shared" ref="AR32" si="1053">IF($G32&gt;AT$1,0,IF($G32&lt;AR$1,IF($H32&lt;AR$1,0,IF($H32&gt;AT$1,(($H32-AR$1)-($H32-AT$1))/($H32-$G32),($H32-AR$1)/($H32-$G32))),IF($H32&gt;AT$1,((($H32-$G32)-($H32-AT$1))/($H32-$G32)),1)))</f>
        <v>0</v>
      </c>
      <c r="AS32" s="32">
        <f t="shared" ref="AS32" si="1054">+AR32*$J32</f>
        <v>0</v>
      </c>
      <c r="AT32" s="34">
        <f t="shared" ref="AT32" si="1055">IF($G32&gt;AV$1,0,IF($G32&lt;AT$1,IF($H32&lt;AT$1,0,IF($H32&gt;AV$1,(($H32-AT$1)-($H32-AV$1))/($H32-$G32),($H32-AT$1)/($H32-$G32))),IF($H32&gt;AV$1,((($H32-$G32)-($H32-AV$1))/($H32-$G32)),1)))</f>
        <v>0</v>
      </c>
      <c r="AU32" s="32">
        <f t="shared" ref="AU32" si="1056">+AT32*$J32</f>
        <v>0</v>
      </c>
      <c r="AV32" s="34">
        <f t="shared" ref="AV32" si="1057">IF($G32&gt;AX$1,0,IF($G32&lt;AV$1,IF($H32&lt;AV$1,0,IF($H32&gt;AX$1,(($H32-AV$1)-($H32-AX$1))/($H32-$G32),($H32-AV$1)/($H32-$G32))),IF($H32&gt;AX$1,((($H32-$G32)-($H32-AX$1))/($H32-$G32)),1)))</f>
        <v>0</v>
      </c>
      <c r="AW32" s="32">
        <f t="shared" ref="AW32" si="1058">+AV32*$J32</f>
        <v>0</v>
      </c>
      <c r="AX32" s="34">
        <f t="shared" ref="AX32" si="1059">IF($G32&gt;AZ$1,0,IF($G32&lt;AX$1,IF($H32&lt;AX$1,0,IF($H32&gt;AZ$1,(($H32-AX$1)-($H32-AZ$1))/($H32-$G32),($H32-AX$1)/($H32-$G32))),IF($H32&gt;AZ$1,((($H32-$G32)-($H32-AZ$1))/($H32-$G32)),1)))</f>
        <v>0</v>
      </c>
      <c r="AY32" s="32">
        <f t="shared" ref="AY32" si="1060">+AX32*$J32</f>
        <v>0</v>
      </c>
      <c r="AZ32" s="34">
        <f t="shared" ref="AZ32" si="1061">IF($G32&gt;BB$1,0,IF($G32&lt;AZ$1,IF($H32&lt;AZ$1,0,IF($H32&gt;BB$1,(($H32-AZ$1)-($H32-BB$1))/($H32-$G32),($H32-AZ$1)/($H32-$G32))),IF($H32&gt;BB$1,((($H32-$G32)-($H32-BB$1))/($H32-$G32)),1)))</f>
        <v>0</v>
      </c>
      <c r="BA32" s="32">
        <f t="shared" ref="BA32" si="1062">+AZ32*$J32</f>
        <v>0</v>
      </c>
      <c r="BB32" s="34">
        <f t="shared" ref="BB32" si="1063">IF($G32&gt;BD$1,0,IF($G32&lt;BB$1,IF($H32&lt;BB$1,0,IF($H32&gt;BD$1,(($H32-BB$1)-($H32-BD$1))/($H32-$G32),($H32-BB$1)/($H32-$G32))),IF($H32&gt;BD$1,((($H32-$G32)-($H32-BD$1))/($H32-$G32)),1)))</f>
        <v>1</v>
      </c>
      <c r="BC32" s="32">
        <f t="shared" ref="BC32" si="1064">+BB32*$J32</f>
        <v>707557.95</v>
      </c>
      <c r="BD32" s="34">
        <f t="shared" ref="BD32" si="1065">IF($G32&gt;BF$1,0,IF($G32&lt;BD$1,IF($H32&lt;BD$1,0,IF($H32&gt;BF$1,(($H32-BD$1)-($H32-BF$1))/($H32-$G32),($H32-BD$1)/($H32-$G32))),IF($H32&gt;BF$1,((($H32-$G32)-($H32-BF$1))/($H32-$G32)),1)))</f>
        <v>0</v>
      </c>
      <c r="BE32" s="32">
        <f t="shared" ref="BE32" si="1066">+BD32*$J32</f>
        <v>0</v>
      </c>
      <c r="BF32" s="34">
        <f t="shared" ref="BF32" si="1067">IF($G32&gt;BH$1,0,IF($G32&lt;BF$1,IF($H32&lt;BF$1,0,IF($H32&gt;BH$1,(($H32-BF$1)-($H32-BH$1))/($H32-$G32),($H32-BF$1)/($H32-$G32))),IF($H32&gt;BH$1,((($H32-$G32)-($H32-BH$1))/($H32-$G32)),1)))</f>
        <v>0</v>
      </c>
      <c r="BG32" s="32">
        <f t="shared" ref="BG32" si="1068">+BF32*$J32</f>
        <v>0</v>
      </c>
      <c r="BH32" s="34">
        <f t="shared" ref="BH32" si="1069">IF($G32&gt;BJ$1,0,IF($G32&lt;BH$1,IF($H32&lt;BH$1,0,IF($H32&gt;BJ$1,(($H32-BH$1)-($H32-BJ$1))/($H32-$G32),($H32-BH$1)/($H32-$G32))),IF($H32&gt;BJ$1,((($H32-$G32)-($H32-BJ$1))/($H32-$G32)),1)))</f>
        <v>0</v>
      </c>
      <c r="BI32" s="32">
        <f t="shared" ref="BI32" si="1070">+BH32*$J32</f>
        <v>0</v>
      </c>
      <c r="BJ32" s="34">
        <f t="shared" ref="BJ32" si="1071">IF($G32&gt;BL$1,0,IF($G32&lt;BJ$1,IF($H32&lt;BJ$1,0,IF($H32&gt;BL$1,(($H32-BJ$1)-($H32-BL$1))/($H32-$G32),($H32-BJ$1)/($H32-$G32))),IF($H32&gt;BL$1,((($H32-$G32)-($H32-BL$1))/($H32-$G32)),1)))</f>
        <v>0</v>
      </c>
      <c r="BK32" s="32">
        <f t="shared" ref="BK32" si="1072">+BJ32*$J32</f>
        <v>0</v>
      </c>
      <c r="BL32" s="34">
        <f t="shared" ref="BL32" si="1073">IF($G32&gt;BN$1,0,IF($G32&lt;BL$1,IF($H32&lt;BL$1,0,IF($H32&gt;BN$1,(($H32-BL$1)-($H32-BN$1))/($H32-$G32),($H32-BL$1)/($H32-$G32))),IF($H32&gt;BN$1,((($H32-$G32)-($H32-BN$1))/($H32-$G32)),1)))</f>
        <v>0</v>
      </c>
      <c r="BM32" s="32">
        <f t="shared" ref="BM32" si="1074">+BL32*$J32</f>
        <v>0</v>
      </c>
      <c r="BN32" s="34">
        <f t="shared" ref="BN32" si="1075">IF($G32&gt;BP$1,0,IF($G32&lt;BN$1,IF($H32&lt;BN$1,0,IF($H32&gt;BP$1,(($H32-BN$1)-($H32-BP$1))/($H32-$G32),($H32-BN$1)/($H32-$G32))),IF($H32&gt;BP$1,((($H32-$G32)-($H32-BP$1))/($H32-$G32)),1)))</f>
        <v>0</v>
      </c>
      <c r="BO32" s="32">
        <f t="shared" ref="BO32" si="1076">+BN32*$J32</f>
        <v>0</v>
      </c>
      <c r="BP32" s="34">
        <f t="shared" ref="BP32" si="1077">IF($G32&gt;BR$1,0,IF($G32&lt;BP$1,IF($H32&lt;BP$1,0,IF($H32&gt;BR$1,(($H32-BP$1)-($H32-BR$1))/($H32-$G32),($H32-BP$1)/($H32-$G32))),IF($H32&gt;BR$1,((($H32-$G32)-($H32-BR$1))/($H32-$G32)),1)))</f>
        <v>0</v>
      </c>
      <c r="BQ32" s="32">
        <f t="shared" ref="BQ32" si="1078">+BP32*$J32</f>
        <v>0</v>
      </c>
      <c r="BR32" s="34">
        <f t="shared" ref="BR32" si="1079">IF($G32&gt;BT$1,0,IF($G32&lt;BR$1,IF($H32&lt;BR$1,0,IF($H32&gt;BT$1,(($H32-BR$1)-($H32-BT$1))/($H32-$G32),($H32-BR$1)/($H32-$G32))),IF($H32&gt;BT$1,((($H32-$G32)-($H32-BT$1))/($H32-$G32)),1)))</f>
        <v>0</v>
      </c>
      <c r="BS32" s="32">
        <f t="shared" ref="BS32" si="1080">+BR32*$J32</f>
        <v>0</v>
      </c>
      <c r="BT32" s="34">
        <f t="shared" ref="BT32" si="1081">IF($G32&gt;BV$1,0,IF($G32&lt;BT$1,IF($H32&lt;BT$1,0,IF($H32&gt;BV$1,(($H32-BT$1)-($H32-BV$1))/($H32-$G32),($H32-BT$1)/($H32-$G32))),IF($H32&gt;BV$1,((($H32-$G32)-($H32-BV$1))/($H32-$G32)),1)))</f>
        <v>0</v>
      </c>
      <c r="BU32" s="32">
        <f t="shared" ref="BU32" si="1082">+BT32*$J32</f>
        <v>0</v>
      </c>
      <c r="BV32" s="34">
        <f t="shared" ref="BV32" si="1083">IF($G32&gt;BX$1,0,IF($G32&lt;BV$1,IF($H32&lt;BV$1,0,IF($H32&gt;BX$1,(($H32-BV$1)-($H32-BX$1))/($H32-$G32),($H32-BV$1)/($H32-$G32))),IF($H32&gt;BX$1,((($H32-$G32)-($H32-BX$1))/($H32-$G32)),1)))</f>
        <v>0</v>
      </c>
      <c r="BW32" s="32">
        <f t="shared" ref="BW32" si="1084">+BV32*$J32</f>
        <v>0</v>
      </c>
      <c r="BX32" s="34">
        <f t="shared" ref="BX32" si="1085">IF($G32&gt;BZ$1,0,IF($G32&lt;BX$1,IF($H32&lt;BX$1,0,IF($H32&gt;BZ$1,(($H32-BX$1)-($H32-BZ$1))/($H32-$G32),($H32-BX$1)/($H32-$G32))),IF($H32&gt;BZ$1,((($H32-$G32)-($H32-BZ$1))/($H32-$G32)),1)))</f>
        <v>0</v>
      </c>
      <c r="BY32" s="32">
        <f t="shared" ref="BY32" si="1086">+BX32*$J32</f>
        <v>0</v>
      </c>
      <c r="BZ32" s="34">
        <f t="shared" ref="BZ32" si="1087">IF($G32&gt;CB$1,0,IF($G32&lt;BZ$1,IF($H32&lt;BZ$1,0,IF($H32&gt;CB$1,(($H32-BZ$1)-($H32-CB$1))/($H32-$G32),($H32-BZ$1)/($H32-$G32))),IF($H32&gt;CB$1,((($H32-$G32)-($H32-CB$1))/($H32-$G32)),1)))</f>
        <v>0</v>
      </c>
      <c r="CA32" s="32">
        <f t="shared" ref="CA32" si="1088">+BZ32*$J32</f>
        <v>0</v>
      </c>
      <c r="CB32" s="34">
        <f t="shared" ref="CB32" si="1089">IF($G32&gt;CD$1,0,IF($G32&lt;CB$1,IF($H32&lt;CB$1,0,IF($H32&gt;CD$1,(($H32-CB$1)-($H32-CD$1))/($H32-$G32),($H32-CB$1)/($H32-$G32))),IF($H32&gt;CD$1,((($H32-$G32)-($H32-CD$1))/($H32-$G32)),1)))</f>
        <v>0</v>
      </c>
      <c r="CC32" s="32">
        <f t="shared" ref="CC32" si="1090">+CB32*$J32</f>
        <v>0</v>
      </c>
      <c r="CD32" s="34">
        <f t="shared" ref="CD32" si="1091">IF($G32&gt;CF$1,0,IF($G32&lt;CD$1,IF($H32&lt;CD$1,0,IF($H32&gt;CF$1,(($H32-CD$1)-($H32-CF$1))/($H32-$G32),($H32-CD$1)/($H32-$G32))),IF($H32&gt;CF$1,((($H32-$G32)-($H32-CF$1))/($H32-$G32)),1)))</f>
        <v>0</v>
      </c>
      <c r="CE32" s="32">
        <f t="shared" ref="CE32" si="1092">+CD32*$J32</f>
        <v>0</v>
      </c>
      <c r="CF32" s="34">
        <f t="shared" ref="CF32" si="1093">IF($G32&gt;CH$1,0,IF($G32&lt;CF$1,IF($H32&lt;CF$1,0,IF($H32&gt;CH$1,(($H32-CF$1)-($H32-CH$1))/($H32-$G32),($H32-CF$1)/($H32-$G32))),IF($H32&gt;CH$1,((($H32-$G32)-($H32-CH$1))/($H32-$G32)),1)))</f>
        <v>0</v>
      </c>
      <c r="CG32" s="32">
        <f t="shared" ref="CG32" si="1094">+CF32*$J32</f>
        <v>0</v>
      </c>
      <c r="CH32" s="34">
        <f t="shared" ref="CH32" si="1095">IF($G32&gt;CJ$1,0,IF($G32&lt;CH$1,IF($H32&lt;CH$1,0,IF($H32&gt;CJ$1,(($H32-CH$1)-($H32-CJ$1))/($H32-$G32),($H32-CH$1)/($H32-$G32))),IF($H32&gt;CJ$1,((($H32-$G32)-($H32-CJ$1))/($H32-$G32)),1)))</f>
        <v>0</v>
      </c>
      <c r="CI32" s="32">
        <f t="shared" ref="CI32" si="1096">+CH32*$J32</f>
        <v>0</v>
      </c>
      <c r="CJ32" s="34">
        <f t="shared" ref="CJ32" si="1097">IF($G32&gt;CL$1,0,IF($G32&lt;CJ$1,IF($H32&lt;CJ$1,0,IF($H32&gt;CL$1,(($H32-CJ$1)-($H32-CL$1))/($H32-$G32),($H32-CJ$1)/($H32-$G32))),IF($H32&gt;CL$1,((($H32-$G32)-($H32-CL$1))/($H32-$G32)),1)))</f>
        <v>0</v>
      </c>
      <c r="CK32" s="32">
        <f t="shared" ref="CK32" si="1098">+CJ32*$J32</f>
        <v>0</v>
      </c>
      <c r="CL32" s="34">
        <f t="shared" ref="CL32" si="1099">IF($G32&gt;CN$1,0,IF($G32&lt;CL$1,IF($H32&lt;CL$1,0,IF($H32&gt;CN$1,(($H32-CL$1)-($H32-CN$1))/($H32-$G32),($H32-CL$1)/($H32-$G32))),IF($H32&gt;CN$1,((($H32-$G32)-($H32-CN$1))/($H32-$G32)),1)))</f>
        <v>0</v>
      </c>
      <c r="CM32" s="32">
        <f t="shared" ref="CM32" si="1100">+CL32*$J32</f>
        <v>0</v>
      </c>
      <c r="CN32" s="34">
        <f t="shared" ref="CN32" si="1101">IF($G32&gt;CP$1,0,IF($G32&lt;CN$1,IF($H32&lt;CN$1,0,IF($H32&gt;CP$1,(($H32-CN$1)-($H32-CP$1))/($H32-$G32),($H32-CN$1)/($H32-$G32))),IF($H32&gt;CP$1,((($H32-$G32)-($H32-CP$1))/($H32-$G32)),1)))</f>
        <v>0</v>
      </c>
      <c r="CO32" s="32">
        <f t="shared" ref="CO32" si="1102">+CN32*$J32</f>
        <v>0</v>
      </c>
    </row>
    <row r="33" spans="1:93" ht="17.25" thickBot="1">
      <c r="A33" s="25">
        <v>1</v>
      </c>
      <c r="B33" s="26" t="s">
        <v>76</v>
      </c>
      <c r="C33" s="58">
        <f>+C20</f>
        <v>0</v>
      </c>
      <c r="D33" s="27">
        <v>0.65</v>
      </c>
      <c r="E33" s="43"/>
      <c r="F33" s="40" t="s">
        <v>77</v>
      </c>
      <c r="G33" s="35">
        <f>+G20</f>
        <v>43952</v>
      </c>
      <c r="H33" s="36">
        <f>+H20</f>
        <v>44409</v>
      </c>
      <c r="I33" s="29">
        <f>+I19+I20</f>
        <v>12887055.961390184</v>
      </c>
      <c r="J33" s="30">
        <f>IF(C33="X",IF(E33&gt;0,E33*'CI-SIGMA'!$C$51*9*22*(H33-G33)/30,D33*I33),0)</f>
        <v>0</v>
      </c>
      <c r="K33" s="31">
        <f t="shared" ref="K33" si="1103">IF($G33&gt;N$1,0,IF($G33&lt;K$1,IF($H33&lt;K$1,0,IF($H33&gt;N$1,(($H33-K$1)-($H33-N$1))/($H33-$G33),($H33-K$1)/($H33-$G33))),IF($H33&gt;N$1,((($H33-$G33)-($H33-N$1))/($H33-$G33)),1)))</f>
        <v>0</v>
      </c>
      <c r="L33" s="32">
        <f t="shared" ref="L33" si="1104">+K33*$J33</f>
        <v>0</v>
      </c>
      <c r="M33" s="33" t="e">
        <f>+K33*#REF!</f>
        <v>#REF!</v>
      </c>
      <c r="N33" s="34">
        <f t="shared" ref="N33" si="1105">IF($G33&gt;Q$1,0,IF($G33&lt;N$1,IF($H33&lt;N$1,0,IF($H33&gt;Q$1,(($H33-N$1)-($H33-Q$1))/($H33-$G33),($H33-N$1)/($H33-$G33))),IF($H33&gt;Q$1,((($H33-$G33)-($H33-Q$1))/($H33-$G33)),1)))</f>
        <v>0</v>
      </c>
      <c r="O33" s="32">
        <f t="shared" ref="O33" si="1106">+N33*$J33</f>
        <v>0</v>
      </c>
      <c r="P33" s="33" t="e">
        <f>+N33*#REF!</f>
        <v>#REF!</v>
      </c>
      <c r="Q33" s="34">
        <f t="shared" ref="Q33" si="1107">IF($G33&gt;T$1,0,IF($G33&lt;Q$1,IF($H33&lt;Q$1,0,IF($H33&gt;T$1,(($H33-Q$1)-($H33-T$1))/($H33-$G33),($H33-Q$1)/($H33-$G33))),IF($H33&gt;T$1,((($H33-$G33)-($H33-T$1))/($H33-$G33)),1)))</f>
        <v>0</v>
      </c>
      <c r="R33" s="32">
        <f t="shared" ref="R33" si="1108">+Q33*$J33</f>
        <v>0</v>
      </c>
      <c r="S33" s="33" t="e">
        <f>+Q33*#REF!</f>
        <v>#REF!</v>
      </c>
      <c r="T33" s="34">
        <f t="shared" ref="T33" si="1109">IF($G33&gt;W$1,0,IF($G33&lt;T$1,IF($H33&lt;T$1,0,IF($H33&gt;W$1,(($H33-T$1)-($H33-W$1))/($H33-$G33),($H33-T$1)/($H33-$G33))),IF($H33&gt;W$1,((($H33-$G33)-($H33-W$1))/($H33-$G33)),1)))</f>
        <v>0</v>
      </c>
      <c r="U33" s="32">
        <f t="shared" ref="U33" si="1110">+T33*$J33</f>
        <v>0</v>
      </c>
      <c r="V33" s="33" t="e">
        <f>+T33*#REF!</f>
        <v>#REF!</v>
      </c>
      <c r="W33" s="34">
        <f t="shared" ref="W33" si="1111">IF($G33&gt;Z$1,0,IF($G33&lt;W$1,IF($H33&lt;W$1,0,IF($H33&gt;Z$1,(($H33-W$1)-($H33-Z$1))/($H33-$G33),($H33-W$1)/($H33-$G33))),IF($H33&gt;Z$1,((($H33-$G33)-($H33-Z$1))/($H33-$G33)),1)))</f>
        <v>0</v>
      </c>
      <c r="X33" s="32">
        <f t="shared" ref="X33" si="1112">+W33*$J33</f>
        <v>0</v>
      </c>
      <c r="Y33" s="33" t="e">
        <f>+W33*#REF!</f>
        <v>#REF!</v>
      </c>
      <c r="Z33" s="34">
        <f t="shared" ref="Z33" si="1113">IF($G33&gt;AC$1,0,IF($G33&lt;Z$1,IF($H33&lt;Z$1,0,IF($H33&gt;AC$1,(($H33-Z$1)-($H33-AC$1))/($H33-$G33),($H33-Z$1)/($H33-$G33))),IF($H33&gt;AC$1,((($H33-$G33)-($H33-AC$1))/($H33-$G33)),1)))</f>
        <v>0</v>
      </c>
      <c r="AA33" s="32">
        <f t="shared" ref="AA33" si="1114">+Z33*$J33</f>
        <v>0</v>
      </c>
      <c r="AB33" s="33" t="e">
        <f>+Z33*#REF!</f>
        <v>#REF!</v>
      </c>
      <c r="AC33" s="34">
        <f t="shared" ref="AC33" si="1115">IF($G33&gt;AF$1,0,IF($G33&lt;AC$1,IF($H33&lt;AC$1,0,IF($H33&gt;AF$1,(($H33-AC$1)-($H33-AF$1))/($H33-$G33),($H33-AC$1)/($H33-$G33))),IF($H33&gt;AF$1,((($H33-$G33)-($H33-AF$1))/($H33-$G33)),1)))</f>
        <v>0</v>
      </c>
      <c r="AD33" s="32">
        <f t="shared" ref="AD33" si="1116">+AC33*$J33</f>
        <v>0</v>
      </c>
      <c r="AE33" s="33" t="e">
        <f>+AC33*#REF!</f>
        <v>#REF!</v>
      </c>
      <c r="AF33" s="34">
        <f t="shared" ref="AF33" si="1117">IF($G33&gt;AI$1,0,IF($G33&lt;AF$1,IF($H33&lt;AF$1,0,IF($H33&gt;AI$1,(($H33-AF$1)-($H33-AI$1))/($H33-$G33),($H33-AF$1)/($H33-$G33))),IF($H33&gt;AI$1,((($H33-$G33)-($H33-AI$1))/($H33-$G33)),1)))</f>
        <v>0</v>
      </c>
      <c r="AG33" s="32">
        <f t="shared" ref="AG33" si="1118">+AF33*$J33</f>
        <v>0</v>
      </c>
      <c r="AH33" s="33" t="e">
        <f>+AF33*#REF!</f>
        <v>#REF!</v>
      </c>
      <c r="AI33" s="34">
        <f t="shared" ref="AI33" si="1119">IF($G33&gt;AL$1,0,IF($G33&lt;AI$1,IF($H33&lt;AI$1,0,IF($H33&gt;AL$1,(($H33-AI$1)-($H33-AL$1))/($H33-$G33),($H33-AI$1)/($H33-$G33))),IF($H33&gt;AL$1,((($H33-$G33)-($H33-AL$1))/($H33-$G33)),1)))</f>
        <v>0</v>
      </c>
      <c r="AJ33" s="32">
        <f t="shared" ref="AJ33" si="1120">+AI33*$J33</f>
        <v>0</v>
      </c>
      <c r="AK33" s="33" t="e">
        <f>+AI33*#REF!</f>
        <v>#REF!</v>
      </c>
      <c r="AL33" s="34">
        <f t="shared" ref="AL33" si="1121">IF($G33&gt;AO$1,0,IF($G33&lt;AL$1,IF($H33&lt;AL$1,0,IF($H33&gt;AO$1,(($H33-AL$1)-($H33-AO$1))/($H33-$G33),($H33-AL$1)/($H33-$G33))),IF($H33&gt;AO$1,((($H33-$G33)-($H33-AO$1))/($H33-$G33)),1)))</f>
        <v>0</v>
      </c>
      <c r="AM33" s="32">
        <f t="shared" ref="AM33" si="1122">+AL33*$J33</f>
        <v>0</v>
      </c>
      <c r="AN33" s="33" t="e">
        <f>+AL33*#REF!</f>
        <v>#REF!</v>
      </c>
      <c r="AO33" s="34" t="e">
        <f>IF($G33&gt;#REF!,0,IF($G33&lt;AO$1,IF($H33&lt;AO$1,0,IF($H33&gt;#REF!,(($H33-AO$1)-($H33-#REF!))/($H33-$G33),($H33-AO$1)/($H33-$G33))),IF($H33&gt;#REF!,((($H33-$G33)-($H33-#REF!))/($H33-$G33)),1)))</f>
        <v>#REF!</v>
      </c>
      <c r="AP33" s="32" t="e">
        <f t="shared" ref="AP33" si="1123">+AO33*$J33</f>
        <v>#REF!</v>
      </c>
      <c r="AQ33" s="33" t="e">
        <f>+AO33*#REF!</f>
        <v>#REF!</v>
      </c>
      <c r="AR33" s="34">
        <f t="shared" si="589"/>
        <v>0</v>
      </c>
      <c r="AS33" s="32">
        <f t="shared" ref="AS33" si="1124">+AR33*$J33</f>
        <v>0</v>
      </c>
      <c r="AT33" s="34">
        <f t="shared" si="591"/>
        <v>0</v>
      </c>
      <c r="AU33" s="32">
        <f t="shared" ref="AU33" si="1125">+AT33*$J33</f>
        <v>0</v>
      </c>
      <c r="AV33" s="34">
        <f t="shared" si="593"/>
        <v>6.7833698030634576E-2</v>
      </c>
      <c r="AW33" s="32">
        <f t="shared" ref="AW33" si="1126">+AV33*$J33</f>
        <v>0</v>
      </c>
      <c r="AX33" s="34">
        <f t="shared" si="595"/>
        <v>6.5645514223194742E-2</v>
      </c>
      <c r="AY33" s="32">
        <f t="shared" ref="AY33" si="1127">+AX33*$J33</f>
        <v>0</v>
      </c>
      <c r="AZ33" s="34">
        <f t="shared" si="597"/>
        <v>6.7833698030634576E-2</v>
      </c>
      <c r="BA33" s="32">
        <f t="shared" ref="BA33" si="1128">+AZ33*$J33</f>
        <v>0</v>
      </c>
      <c r="BB33" s="34">
        <f t="shared" si="599"/>
        <v>6.7833698030634576E-2</v>
      </c>
      <c r="BC33" s="32">
        <f t="shared" ref="BC33" si="1129">+BB33*$J33</f>
        <v>0</v>
      </c>
      <c r="BD33" s="34">
        <f t="shared" si="601"/>
        <v>6.5645514223194742E-2</v>
      </c>
      <c r="BE33" s="32">
        <f t="shared" ref="BE33" si="1130">+BD33*$J33</f>
        <v>0</v>
      </c>
      <c r="BF33" s="34">
        <f t="shared" si="603"/>
        <v>6.7833698030634576E-2</v>
      </c>
      <c r="BG33" s="32">
        <f t="shared" ref="BG33" si="1131">+BF33*$J33</f>
        <v>0</v>
      </c>
      <c r="BH33" s="34">
        <f t="shared" si="605"/>
        <v>6.5645514223194742E-2</v>
      </c>
      <c r="BI33" s="32">
        <f t="shared" ref="BI33" si="1132">+BH33*$J33</f>
        <v>0</v>
      </c>
      <c r="BJ33" s="34">
        <f t="shared" si="607"/>
        <v>6.7833698030634576E-2</v>
      </c>
      <c r="BK33" s="32">
        <f t="shared" ref="BK33" si="1133">+BJ33*$J33</f>
        <v>0</v>
      </c>
      <c r="BL33" s="34">
        <f t="shared" si="609"/>
        <v>6.7833698030634576E-2</v>
      </c>
      <c r="BM33" s="32">
        <f t="shared" ref="BM33" si="1134">+BL33*$J33</f>
        <v>0</v>
      </c>
      <c r="BN33" s="34">
        <f t="shared" si="611"/>
        <v>6.1269146608315096E-2</v>
      </c>
      <c r="BO33" s="32">
        <f t="shared" ref="BO33" si="1135">+BN33*$J33</f>
        <v>0</v>
      </c>
      <c r="BP33" s="34">
        <f t="shared" si="613"/>
        <v>6.7833698030634576E-2</v>
      </c>
      <c r="BQ33" s="32">
        <f t="shared" ref="BQ33" si="1136">+BP33*$J33</f>
        <v>0</v>
      </c>
      <c r="BR33" s="34">
        <f t="shared" si="615"/>
        <v>6.5645514223194742E-2</v>
      </c>
      <c r="BS33" s="32">
        <f t="shared" ref="BS33" si="1137">+BR33*$J33</f>
        <v>0</v>
      </c>
      <c r="BT33" s="34">
        <f t="shared" si="617"/>
        <v>6.7833698030634576E-2</v>
      </c>
      <c r="BU33" s="32">
        <f t="shared" ref="BU33" si="1138">+BT33*$J33</f>
        <v>0</v>
      </c>
      <c r="BV33" s="34">
        <f t="shared" si="619"/>
        <v>6.5645514223194742E-2</v>
      </c>
      <c r="BW33" s="32">
        <f t="shared" ref="BW33" si="1139">+BV33*$J33</f>
        <v>0</v>
      </c>
      <c r="BX33" s="34">
        <f t="shared" si="621"/>
        <v>6.7833698030634576E-2</v>
      </c>
      <c r="BY33" s="32">
        <f t="shared" ref="BY33" si="1140">+BX33*$J33</f>
        <v>0</v>
      </c>
      <c r="BZ33" s="34">
        <f t="shared" si="623"/>
        <v>0</v>
      </c>
      <c r="CA33" s="32">
        <f t="shared" ref="CA33" si="1141">+BZ33*$J33</f>
        <v>0</v>
      </c>
      <c r="CB33" s="34">
        <f t="shared" si="625"/>
        <v>0</v>
      </c>
      <c r="CC33" s="32">
        <f t="shared" ref="CC33" si="1142">+CB33*$J33</f>
        <v>0</v>
      </c>
      <c r="CD33" s="34">
        <f t="shared" si="627"/>
        <v>0</v>
      </c>
      <c r="CE33" s="32">
        <f t="shared" ref="CE33" si="1143">+CD33*$J33</f>
        <v>0</v>
      </c>
      <c r="CF33" s="34">
        <f t="shared" si="629"/>
        <v>0</v>
      </c>
      <c r="CG33" s="32">
        <f t="shared" ref="CG33" si="1144">+CF33*$J33</f>
        <v>0</v>
      </c>
      <c r="CH33" s="34">
        <f t="shared" si="631"/>
        <v>0</v>
      </c>
      <c r="CI33" s="32">
        <f t="shared" ref="CI33" si="1145">+CH33*$J33</f>
        <v>0</v>
      </c>
      <c r="CJ33" s="34">
        <f t="shared" si="633"/>
        <v>0</v>
      </c>
      <c r="CK33" s="32">
        <f t="shared" ref="CK33" si="1146">+CJ33*$J33</f>
        <v>0</v>
      </c>
      <c r="CL33" s="34">
        <f t="shared" si="635"/>
        <v>0</v>
      </c>
      <c r="CM33" s="32">
        <f t="shared" ref="CM33" si="1147">+CL33*$J33</f>
        <v>0</v>
      </c>
      <c r="CN33" s="34">
        <f t="shared" si="637"/>
        <v>0</v>
      </c>
      <c r="CO33" s="32">
        <f t="shared" ref="CO33" si="1148">+CN33*$J33</f>
        <v>0</v>
      </c>
    </row>
    <row r="34" spans="1:93" ht="17.25" thickBot="1">
      <c r="A34" s="25">
        <v>1</v>
      </c>
      <c r="B34" s="26" t="s">
        <v>72</v>
      </c>
      <c r="C34" s="58" t="s">
        <v>63</v>
      </c>
      <c r="D34" s="45"/>
      <c r="E34" s="68">
        <f>110*0.5*0</f>
        <v>0</v>
      </c>
      <c r="F34" s="40" t="s">
        <v>81</v>
      </c>
      <c r="G34" s="35">
        <v>43952</v>
      </c>
      <c r="H34" s="36">
        <v>43953</v>
      </c>
      <c r="I34" s="29">
        <f>E34*'CI-SIGMA'!$C$51*9*22</f>
        <v>0</v>
      </c>
      <c r="J34" s="30">
        <f>IF(C34="X",I34,0)</f>
        <v>0</v>
      </c>
      <c r="K34" s="31">
        <f>IF($G34&gt;N$1,0,IF($G34&lt;K$1,IF($H34&lt;K$1,0,IF($H34&gt;N$1,(($H34-K$1)-($H34-N$1))/($H34-$G34),($H34-K$1)/($H34-$G34))),IF($H34&gt;N$1,((($H34-$G34)-($H34-N$1))/($H34-$G34)),1)))</f>
        <v>0</v>
      </c>
      <c r="L34" s="32">
        <f>+K34*$J34</f>
        <v>0</v>
      </c>
      <c r="M34" s="33" t="e">
        <f>+K34*#REF!</f>
        <v>#REF!</v>
      </c>
      <c r="N34" s="34">
        <f>IF($G34&gt;Q$1,0,IF($G34&lt;N$1,IF($H34&lt;N$1,0,IF($H34&gt;Q$1,(($H34-N$1)-($H34-Q$1))/($H34-$G34),($H34-N$1)/($H34-$G34))),IF($H34&gt;Q$1,((($H34-$G34)-($H34-Q$1))/($H34-$G34)),1)))</f>
        <v>0</v>
      </c>
      <c r="O34" s="32">
        <f>+N34*$J34</f>
        <v>0</v>
      </c>
      <c r="P34" s="33" t="e">
        <f>+N34*#REF!</f>
        <v>#REF!</v>
      </c>
      <c r="Q34" s="34">
        <f>IF($G34&gt;T$1,0,IF($G34&lt;Q$1,IF($H34&lt;Q$1,0,IF($H34&gt;T$1,(($H34-Q$1)-($H34-T$1))/($H34-$G34),($H34-Q$1)/($H34-$G34))),IF($H34&gt;T$1,((($H34-$G34)-($H34-T$1))/($H34-$G34)),1)))</f>
        <v>0</v>
      </c>
      <c r="R34" s="32">
        <f>+Q34*$J34</f>
        <v>0</v>
      </c>
      <c r="S34" s="33" t="e">
        <f>+Q34*#REF!</f>
        <v>#REF!</v>
      </c>
      <c r="T34" s="34">
        <f>IF($G34&gt;W$1,0,IF($G34&lt;T$1,IF($H34&lt;T$1,0,IF($H34&gt;W$1,(($H34-T$1)-($H34-W$1))/($H34-$G34),($H34-T$1)/($H34-$G34))),IF($H34&gt;W$1,((($H34-$G34)-($H34-W$1))/($H34-$G34)),1)))</f>
        <v>0</v>
      </c>
      <c r="U34" s="32">
        <f>+T34*$J34</f>
        <v>0</v>
      </c>
      <c r="V34" s="33" t="e">
        <f>+T34*#REF!</f>
        <v>#REF!</v>
      </c>
      <c r="W34" s="34">
        <f>IF($G34&gt;Z$1,0,IF($G34&lt;W$1,IF($H34&lt;W$1,0,IF($H34&gt;Z$1,(($H34-W$1)-($H34-Z$1))/($H34-$G34),($H34-W$1)/($H34-$G34))),IF($H34&gt;Z$1,((($H34-$G34)-($H34-Z$1))/($H34-$G34)),1)))</f>
        <v>0</v>
      </c>
      <c r="X34" s="32">
        <f>+W34*$J34</f>
        <v>0</v>
      </c>
      <c r="Y34" s="33" t="e">
        <f>+W34*#REF!</f>
        <v>#REF!</v>
      </c>
      <c r="Z34" s="34">
        <f>IF($G34&gt;AC$1,0,IF($G34&lt;Z$1,IF($H34&lt;Z$1,0,IF($H34&gt;AC$1,(($H34-Z$1)-($H34-AC$1))/($H34-$G34),($H34-Z$1)/($H34-$G34))),IF($H34&gt;AC$1,((($H34-$G34)-($H34-AC$1))/($H34-$G34)),1)))</f>
        <v>0</v>
      </c>
      <c r="AA34" s="32">
        <f>+Z34*$J34</f>
        <v>0</v>
      </c>
      <c r="AB34" s="33" t="e">
        <f>+Z34*#REF!</f>
        <v>#REF!</v>
      </c>
      <c r="AC34" s="34">
        <f>IF($G34&gt;AF$1,0,IF($G34&lt;AC$1,IF($H34&lt;AC$1,0,IF($H34&gt;AF$1,(($H34-AC$1)-($H34-AF$1))/($H34-$G34),($H34-AC$1)/($H34-$G34))),IF($H34&gt;AF$1,((($H34-$G34)-($H34-AF$1))/($H34-$G34)),1)))</f>
        <v>0</v>
      </c>
      <c r="AD34" s="32">
        <f>+AC34*$J34</f>
        <v>0</v>
      </c>
      <c r="AE34" s="33" t="e">
        <f>+AC34*#REF!</f>
        <v>#REF!</v>
      </c>
      <c r="AF34" s="34">
        <f>IF($G34&gt;AI$1,0,IF($G34&lt;AF$1,IF($H34&lt;AF$1,0,IF($H34&gt;AI$1,(($H34-AF$1)-($H34-AI$1))/($H34-$G34),($H34-AF$1)/($H34-$G34))),IF($H34&gt;AI$1,((($H34-$G34)-($H34-AI$1))/($H34-$G34)),1)))</f>
        <v>0</v>
      </c>
      <c r="AG34" s="32">
        <f>+AF34*$J34</f>
        <v>0</v>
      </c>
      <c r="AH34" s="33" t="e">
        <f>+AF34*#REF!</f>
        <v>#REF!</v>
      </c>
      <c r="AI34" s="34">
        <f>IF($G34&gt;AL$1,0,IF($G34&lt;AI$1,IF($H34&lt;AI$1,0,IF($H34&gt;AL$1,(($H34-AI$1)-($H34-AL$1))/($H34-$G34),($H34-AI$1)/($H34-$G34))),IF($H34&gt;AL$1,((($H34-$G34)-($H34-AL$1))/($H34-$G34)),1)))</f>
        <v>0</v>
      </c>
      <c r="AJ34" s="32">
        <f>+AI34*$J34</f>
        <v>0</v>
      </c>
      <c r="AK34" s="33" t="e">
        <f>+AI34*#REF!</f>
        <v>#REF!</v>
      </c>
      <c r="AL34" s="34">
        <f>IF($G34&gt;AO$1,0,IF($G34&lt;AL$1,IF($H34&lt;AL$1,0,IF($H34&gt;AO$1,(($H34-AL$1)-($H34-AO$1))/($H34-$G34),($H34-AL$1)/($H34-$G34))),IF($H34&gt;AO$1,((($H34-$G34)-($H34-AO$1))/($H34-$G34)),1)))</f>
        <v>0</v>
      </c>
      <c r="AM34" s="32">
        <f>+AL34*$J34</f>
        <v>0</v>
      </c>
      <c r="AN34" s="33" t="e">
        <f>+AL34*#REF!</f>
        <v>#REF!</v>
      </c>
      <c r="AO34" s="34" t="e">
        <f>IF($G34&gt;#REF!,0,IF($G34&lt;AO$1,IF($H34&lt;AO$1,0,IF($H34&gt;#REF!,(($H34-AO$1)-($H34-#REF!))/($H34-$G34),($H34-AO$1)/($H34-$G34))),IF($H34&gt;#REF!,((($H34-$G34)-($H34-#REF!))/($H34-$G34)),1)))</f>
        <v>#REF!</v>
      </c>
      <c r="AP34" s="32" t="e">
        <f>+AO34*$J34</f>
        <v>#REF!</v>
      </c>
      <c r="AQ34" s="33" t="e">
        <f>+AO34*#REF!</f>
        <v>#REF!</v>
      </c>
      <c r="AR34" s="34">
        <f t="shared" si="589"/>
        <v>0</v>
      </c>
      <c r="AS34" s="32">
        <f>+AR34*$J34</f>
        <v>0</v>
      </c>
      <c r="AT34" s="34">
        <f t="shared" si="591"/>
        <v>0</v>
      </c>
      <c r="AU34" s="32">
        <f>+AT34*$J34</f>
        <v>0</v>
      </c>
      <c r="AV34" s="34">
        <f t="shared" si="593"/>
        <v>1</v>
      </c>
      <c r="AW34" s="32">
        <f>+AV34*$J34</f>
        <v>0</v>
      </c>
      <c r="AX34" s="34">
        <f t="shared" si="595"/>
        <v>0</v>
      </c>
      <c r="AY34" s="32">
        <f>+AX34*$J34</f>
        <v>0</v>
      </c>
      <c r="AZ34" s="34">
        <f t="shared" si="597"/>
        <v>0</v>
      </c>
      <c r="BA34" s="32">
        <f>+AZ34*$J34</f>
        <v>0</v>
      </c>
      <c r="BB34" s="34">
        <f t="shared" si="599"/>
        <v>0</v>
      </c>
      <c r="BC34" s="32">
        <f>+BB34*$J34</f>
        <v>0</v>
      </c>
      <c r="BD34" s="34">
        <f t="shared" si="601"/>
        <v>0</v>
      </c>
      <c r="BE34" s="32">
        <f>+BD34*$J34</f>
        <v>0</v>
      </c>
      <c r="BF34" s="34">
        <f t="shared" si="603"/>
        <v>0</v>
      </c>
      <c r="BG34" s="32">
        <f>+BF34*$J34</f>
        <v>0</v>
      </c>
      <c r="BH34" s="34">
        <f t="shared" si="605"/>
        <v>0</v>
      </c>
      <c r="BI34" s="32">
        <f>+BH34*$J34</f>
        <v>0</v>
      </c>
      <c r="BJ34" s="34">
        <f t="shared" si="607"/>
        <v>0</v>
      </c>
      <c r="BK34" s="32">
        <f>+BJ34*$J34</f>
        <v>0</v>
      </c>
      <c r="BL34" s="34">
        <f t="shared" si="609"/>
        <v>0</v>
      </c>
      <c r="BM34" s="32">
        <f>+BL34*$J34</f>
        <v>0</v>
      </c>
      <c r="BN34" s="34">
        <f t="shared" si="611"/>
        <v>0</v>
      </c>
      <c r="BO34" s="32">
        <f>+BN34*$J34</f>
        <v>0</v>
      </c>
      <c r="BP34" s="34">
        <f t="shared" si="613"/>
        <v>0</v>
      </c>
      <c r="BQ34" s="32">
        <f>+BP34*$J34</f>
        <v>0</v>
      </c>
      <c r="BR34" s="34">
        <f t="shared" si="615"/>
        <v>0</v>
      </c>
      <c r="BS34" s="32">
        <f>+BR34*$J34</f>
        <v>0</v>
      </c>
      <c r="BT34" s="34">
        <f t="shared" si="617"/>
        <v>0</v>
      </c>
      <c r="BU34" s="32">
        <f>+BT34*$J34</f>
        <v>0</v>
      </c>
      <c r="BV34" s="34">
        <f t="shared" si="619"/>
        <v>0</v>
      </c>
      <c r="BW34" s="32">
        <f>+BV34*$J34</f>
        <v>0</v>
      </c>
      <c r="BX34" s="34">
        <f t="shared" si="621"/>
        <v>0</v>
      </c>
      <c r="BY34" s="32">
        <f>+BX34*$J34</f>
        <v>0</v>
      </c>
      <c r="BZ34" s="34">
        <f t="shared" si="623"/>
        <v>0</v>
      </c>
      <c r="CA34" s="32">
        <f>+BZ34*$J34</f>
        <v>0</v>
      </c>
      <c r="CB34" s="34">
        <f t="shared" si="625"/>
        <v>0</v>
      </c>
      <c r="CC34" s="32">
        <f>+CB34*$J34</f>
        <v>0</v>
      </c>
      <c r="CD34" s="34">
        <f t="shared" si="627"/>
        <v>0</v>
      </c>
      <c r="CE34" s="32">
        <f>+CD34*$J34</f>
        <v>0</v>
      </c>
      <c r="CF34" s="34">
        <f t="shared" si="629"/>
        <v>0</v>
      </c>
      <c r="CG34" s="32">
        <f>+CF34*$J34</f>
        <v>0</v>
      </c>
      <c r="CH34" s="34">
        <f t="shared" si="631"/>
        <v>0</v>
      </c>
      <c r="CI34" s="32">
        <f>+CH34*$J34</f>
        <v>0</v>
      </c>
      <c r="CJ34" s="34">
        <f t="shared" si="633"/>
        <v>0</v>
      </c>
      <c r="CK34" s="32">
        <f>+CJ34*$J34</f>
        <v>0</v>
      </c>
      <c r="CL34" s="34">
        <f t="shared" si="635"/>
        <v>0</v>
      </c>
      <c r="CM34" s="32">
        <f>+CL34*$J34</f>
        <v>0</v>
      </c>
      <c r="CN34" s="34">
        <f t="shared" si="637"/>
        <v>0</v>
      </c>
      <c r="CO34" s="32">
        <f>+CN34*$J34</f>
        <v>0</v>
      </c>
    </row>
    <row r="35" spans="1:93" ht="17.25" thickBot="1">
      <c r="A35" s="25">
        <v>1</v>
      </c>
      <c r="B35" s="26" t="s">
        <v>56</v>
      </c>
      <c r="C35" s="58" t="s">
        <v>63</v>
      </c>
      <c r="D35" s="47">
        <v>0.15</v>
      </c>
      <c r="E35" s="67"/>
      <c r="F35" s="28" t="s">
        <v>75</v>
      </c>
      <c r="G35" s="35"/>
      <c r="H35" s="36"/>
      <c r="I35" s="63"/>
      <c r="J35" s="30">
        <f t="shared" ref="J35" si="1149">IF(C35="X",I35,0)</f>
        <v>0</v>
      </c>
      <c r="K35" s="31">
        <f t="shared" si="848"/>
        <v>0</v>
      </c>
      <c r="L35" s="32">
        <f t="shared" si="849"/>
        <v>0</v>
      </c>
      <c r="M35" s="33" t="e">
        <f>+K35*#REF!</f>
        <v>#REF!</v>
      </c>
      <c r="N35" s="34">
        <f t="shared" si="850"/>
        <v>0</v>
      </c>
      <c r="O35" s="32">
        <f t="shared" si="851"/>
        <v>0</v>
      </c>
      <c r="P35" s="33" t="e">
        <f>+N35*#REF!</f>
        <v>#REF!</v>
      </c>
      <c r="Q35" s="34">
        <f t="shared" si="852"/>
        <v>0</v>
      </c>
      <c r="R35" s="32">
        <f t="shared" si="853"/>
        <v>0</v>
      </c>
      <c r="S35" s="33" t="e">
        <f>+Q35*#REF!</f>
        <v>#REF!</v>
      </c>
      <c r="T35" s="34">
        <f t="shared" si="854"/>
        <v>0</v>
      </c>
      <c r="U35" s="32">
        <f t="shared" si="855"/>
        <v>0</v>
      </c>
      <c r="V35" s="33" t="e">
        <f>+T35*#REF!</f>
        <v>#REF!</v>
      </c>
      <c r="W35" s="34">
        <f t="shared" si="856"/>
        <v>0</v>
      </c>
      <c r="X35" s="32">
        <f t="shared" si="857"/>
        <v>0</v>
      </c>
      <c r="Y35" s="33" t="e">
        <f>+W35*#REF!</f>
        <v>#REF!</v>
      </c>
      <c r="Z35" s="34">
        <f t="shared" si="858"/>
        <v>0</v>
      </c>
      <c r="AA35" s="32">
        <f t="shared" si="859"/>
        <v>0</v>
      </c>
      <c r="AB35" s="33" t="e">
        <f>+Z35*#REF!</f>
        <v>#REF!</v>
      </c>
      <c r="AC35" s="34">
        <f t="shared" si="860"/>
        <v>0</v>
      </c>
      <c r="AD35" s="32">
        <f t="shared" si="861"/>
        <v>0</v>
      </c>
      <c r="AE35" s="33" t="e">
        <f>+AC35*#REF!</f>
        <v>#REF!</v>
      </c>
      <c r="AF35" s="34">
        <f t="shared" si="862"/>
        <v>0</v>
      </c>
      <c r="AG35" s="32">
        <f t="shared" si="863"/>
        <v>0</v>
      </c>
      <c r="AH35" s="33" t="e">
        <f>+AF35*#REF!</f>
        <v>#REF!</v>
      </c>
      <c r="AI35" s="34">
        <f t="shared" si="864"/>
        <v>0</v>
      </c>
      <c r="AJ35" s="32">
        <f t="shared" si="865"/>
        <v>0</v>
      </c>
      <c r="AK35" s="33" t="e">
        <f>+AI35*#REF!</f>
        <v>#REF!</v>
      </c>
      <c r="AL35" s="34">
        <f t="shared" si="866"/>
        <v>0</v>
      </c>
      <c r="AM35" s="32">
        <f t="shared" si="867"/>
        <v>0</v>
      </c>
      <c r="AN35" s="33" t="e">
        <f>+AL35*#REF!</f>
        <v>#REF!</v>
      </c>
      <c r="AO35" s="34" t="e">
        <f>IF($G35&gt;#REF!,0,IF($G35&lt;AO$1,IF($H35&lt;AO$1,0,IF($H35&gt;#REF!,(($H35-AO$1)-($H35-#REF!))/($H35-$G35),($H35-AO$1)/($H35-$G35))),IF($H35&gt;#REF!,((($H35-$G35)-($H35-#REF!))/($H35-$G35)),1)))</f>
        <v>#REF!</v>
      </c>
      <c r="AP35" s="32" t="e">
        <f t="shared" si="868"/>
        <v>#REF!</v>
      </c>
      <c r="AQ35" s="33" t="e">
        <f>+AO35*#REF!</f>
        <v>#REF!</v>
      </c>
      <c r="AR35" s="34">
        <f t="shared" si="589"/>
        <v>0</v>
      </c>
      <c r="AS35" s="32">
        <f t="shared" si="869"/>
        <v>0</v>
      </c>
      <c r="AT35" s="34">
        <f t="shared" si="591"/>
        <v>0</v>
      </c>
      <c r="AU35" s="32">
        <f t="shared" si="870"/>
        <v>0</v>
      </c>
      <c r="AV35" s="34">
        <f t="shared" si="593"/>
        <v>0</v>
      </c>
      <c r="AW35" s="32">
        <f t="shared" si="871"/>
        <v>0</v>
      </c>
      <c r="AX35" s="34">
        <f t="shared" si="595"/>
        <v>0</v>
      </c>
      <c r="AY35" s="32">
        <f t="shared" si="872"/>
        <v>0</v>
      </c>
      <c r="AZ35" s="34">
        <f t="shared" si="597"/>
        <v>0</v>
      </c>
      <c r="BA35" s="32">
        <f t="shared" si="873"/>
        <v>0</v>
      </c>
      <c r="BB35" s="34">
        <f t="shared" si="599"/>
        <v>0</v>
      </c>
      <c r="BC35" s="32">
        <f t="shared" si="874"/>
        <v>0</v>
      </c>
      <c r="BD35" s="34">
        <f t="shared" si="601"/>
        <v>0</v>
      </c>
      <c r="BE35" s="32">
        <f t="shared" si="875"/>
        <v>0</v>
      </c>
      <c r="BF35" s="34">
        <f t="shared" si="603"/>
        <v>0</v>
      </c>
      <c r="BG35" s="32">
        <f t="shared" si="876"/>
        <v>0</v>
      </c>
      <c r="BH35" s="34">
        <f t="shared" si="605"/>
        <v>0</v>
      </c>
      <c r="BI35" s="32">
        <f t="shared" si="877"/>
        <v>0</v>
      </c>
      <c r="BJ35" s="34">
        <f t="shared" si="607"/>
        <v>0</v>
      </c>
      <c r="BK35" s="32">
        <f t="shared" si="878"/>
        <v>0</v>
      </c>
      <c r="BL35" s="34">
        <f t="shared" si="609"/>
        <v>0</v>
      </c>
      <c r="BM35" s="32">
        <f t="shared" si="879"/>
        <v>0</v>
      </c>
      <c r="BN35" s="34">
        <f t="shared" si="611"/>
        <v>0</v>
      </c>
      <c r="BO35" s="32">
        <f t="shared" si="880"/>
        <v>0</v>
      </c>
      <c r="BP35" s="34">
        <f t="shared" si="613"/>
        <v>0</v>
      </c>
      <c r="BQ35" s="32">
        <f t="shared" si="881"/>
        <v>0</v>
      </c>
      <c r="BR35" s="34">
        <f t="shared" si="615"/>
        <v>0</v>
      </c>
      <c r="BS35" s="32">
        <f t="shared" si="882"/>
        <v>0</v>
      </c>
      <c r="BT35" s="34">
        <f t="shared" si="617"/>
        <v>0</v>
      </c>
      <c r="BU35" s="32">
        <f t="shared" si="883"/>
        <v>0</v>
      </c>
      <c r="BV35" s="34">
        <f t="shared" si="619"/>
        <v>0</v>
      </c>
      <c r="BW35" s="32">
        <f t="shared" si="884"/>
        <v>0</v>
      </c>
      <c r="BX35" s="34">
        <f t="shared" si="621"/>
        <v>0</v>
      </c>
      <c r="BY35" s="32">
        <f t="shared" si="885"/>
        <v>0</v>
      </c>
      <c r="BZ35" s="34">
        <f t="shared" si="623"/>
        <v>0</v>
      </c>
      <c r="CA35" s="32">
        <f t="shared" si="886"/>
        <v>0</v>
      </c>
      <c r="CB35" s="34">
        <f t="shared" si="625"/>
        <v>0</v>
      </c>
      <c r="CC35" s="32">
        <f t="shared" si="887"/>
        <v>0</v>
      </c>
      <c r="CD35" s="34">
        <f t="shared" si="627"/>
        <v>0</v>
      </c>
      <c r="CE35" s="32">
        <f t="shared" si="888"/>
        <v>0</v>
      </c>
      <c r="CF35" s="34">
        <f t="shared" si="629"/>
        <v>0</v>
      </c>
      <c r="CG35" s="32">
        <f t="shared" si="889"/>
        <v>0</v>
      </c>
      <c r="CH35" s="34">
        <f t="shared" si="631"/>
        <v>0</v>
      </c>
      <c r="CI35" s="32">
        <f t="shared" si="890"/>
        <v>0</v>
      </c>
      <c r="CJ35" s="34">
        <f t="shared" si="633"/>
        <v>0</v>
      </c>
      <c r="CK35" s="32">
        <f t="shared" si="891"/>
        <v>0</v>
      </c>
      <c r="CL35" s="34">
        <f t="shared" si="635"/>
        <v>0</v>
      </c>
      <c r="CM35" s="32">
        <f t="shared" si="892"/>
        <v>0</v>
      </c>
      <c r="CN35" s="34">
        <f t="shared" si="637"/>
        <v>0</v>
      </c>
      <c r="CO35" s="32">
        <f t="shared" si="893"/>
        <v>0</v>
      </c>
    </row>
    <row r="36" spans="1:93" ht="17.25" thickBot="1">
      <c r="A36" s="25">
        <v>1</v>
      </c>
      <c r="B36" s="26" t="s">
        <v>57</v>
      </c>
      <c r="C36" s="58" t="s">
        <v>63</v>
      </c>
      <c r="D36" s="46"/>
      <c r="E36" s="39"/>
      <c r="F36" s="28" t="s">
        <v>65</v>
      </c>
      <c r="G36" s="35">
        <f>+G5</f>
        <v>43952</v>
      </c>
      <c r="H36" s="36">
        <v>44562</v>
      </c>
      <c r="I36" s="64">
        <v>950000</v>
      </c>
      <c r="J36" s="30">
        <f>IF(C36="X",I36*(H36-G36)/30,0)</f>
        <v>19316666.666666668</v>
      </c>
      <c r="K36" s="31">
        <f t="shared" ref="K36" si="1150">IF($G36&gt;N$1,0,IF($G36&lt;K$1,IF($H36&lt;K$1,0,IF($H36&gt;N$1,(($H36-K$1)-($H36-N$1))/($H36-$G36),($H36-K$1)/($H36-$G36))),IF($H36&gt;N$1,((($H36-$G36)-($H36-N$1))/($H36-$G36)),1)))</f>
        <v>0</v>
      </c>
      <c r="L36" s="32">
        <f t="shared" ref="L36" si="1151">+K36*$J36</f>
        <v>0</v>
      </c>
      <c r="M36" s="33" t="e">
        <f>+K36*#REF!</f>
        <v>#REF!</v>
      </c>
      <c r="N36" s="34">
        <f t="shared" ref="N36" si="1152">IF($G36&gt;Q$1,0,IF($G36&lt;N$1,IF($H36&lt;N$1,0,IF($H36&gt;Q$1,(($H36-N$1)-($H36-Q$1))/($H36-$G36),($H36-N$1)/($H36-$G36))),IF($H36&gt;Q$1,((($H36-$G36)-($H36-Q$1))/($H36-$G36)),1)))</f>
        <v>0</v>
      </c>
      <c r="O36" s="32">
        <f t="shared" ref="O36" si="1153">+N36*$J36</f>
        <v>0</v>
      </c>
      <c r="P36" s="33" t="e">
        <f>+N36*#REF!</f>
        <v>#REF!</v>
      </c>
      <c r="Q36" s="34">
        <f t="shared" ref="Q36" si="1154">IF($G36&gt;T$1,0,IF($G36&lt;Q$1,IF($H36&lt;Q$1,0,IF($H36&gt;T$1,(($H36-Q$1)-($H36-T$1))/($H36-$G36),($H36-Q$1)/($H36-$G36))),IF($H36&gt;T$1,((($H36-$G36)-($H36-T$1))/($H36-$G36)),1)))</f>
        <v>0</v>
      </c>
      <c r="R36" s="32">
        <f t="shared" ref="R36" si="1155">+Q36*$J36</f>
        <v>0</v>
      </c>
      <c r="S36" s="33" t="e">
        <f>+Q36*#REF!</f>
        <v>#REF!</v>
      </c>
      <c r="T36" s="34">
        <f t="shared" ref="T36" si="1156">IF($G36&gt;W$1,0,IF($G36&lt;T$1,IF($H36&lt;T$1,0,IF($H36&gt;W$1,(($H36-T$1)-($H36-W$1))/($H36-$G36),($H36-T$1)/($H36-$G36))),IF($H36&gt;W$1,((($H36-$G36)-($H36-W$1))/($H36-$G36)),1)))</f>
        <v>0</v>
      </c>
      <c r="U36" s="32">
        <f t="shared" ref="U36" si="1157">+T36*$J36</f>
        <v>0</v>
      </c>
      <c r="V36" s="33" t="e">
        <f>+T36*#REF!</f>
        <v>#REF!</v>
      </c>
      <c r="W36" s="34">
        <f t="shared" ref="W36" si="1158">IF($G36&gt;Z$1,0,IF($G36&lt;W$1,IF($H36&lt;W$1,0,IF($H36&gt;Z$1,(($H36-W$1)-($H36-Z$1))/($H36-$G36),($H36-W$1)/($H36-$G36))),IF($H36&gt;Z$1,((($H36-$G36)-($H36-Z$1))/($H36-$G36)),1)))</f>
        <v>0</v>
      </c>
      <c r="X36" s="32">
        <f t="shared" ref="X36" si="1159">+W36*$J36</f>
        <v>0</v>
      </c>
      <c r="Y36" s="33" t="e">
        <f>+W36*#REF!</f>
        <v>#REF!</v>
      </c>
      <c r="Z36" s="34">
        <f t="shared" ref="Z36" si="1160">IF($G36&gt;AC$1,0,IF($G36&lt;Z$1,IF($H36&lt;Z$1,0,IF($H36&gt;AC$1,(($H36-Z$1)-($H36-AC$1))/($H36-$G36),($H36-Z$1)/($H36-$G36))),IF($H36&gt;AC$1,((($H36-$G36)-($H36-AC$1))/($H36-$G36)),1)))</f>
        <v>0</v>
      </c>
      <c r="AA36" s="32">
        <f t="shared" ref="AA36" si="1161">+Z36*$J36</f>
        <v>0</v>
      </c>
      <c r="AB36" s="33" t="e">
        <f>+Z36*#REF!</f>
        <v>#REF!</v>
      </c>
      <c r="AC36" s="34">
        <f t="shared" ref="AC36" si="1162">IF($G36&gt;AF$1,0,IF($G36&lt;AC$1,IF($H36&lt;AC$1,0,IF($H36&gt;AF$1,(($H36-AC$1)-($H36-AF$1))/($H36-$G36),($H36-AC$1)/($H36-$G36))),IF($H36&gt;AF$1,((($H36-$G36)-($H36-AF$1))/($H36-$G36)),1)))</f>
        <v>0</v>
      </c>
      <c r="AD36" s="32">
        <f t="shared" ref="AD36" si="1163">+AC36*$J36</f>
        <v>0</v>
      </c>
      <c r="AE36" s="33" t="e">
        <f>+AC36*#REF!</f>
        <v>#REF!</v>
      </c>
      <c r="AF36" s="34">
        <f t="shared" ref="AF36" si="1164">IF($G36&gt;AI$1,0,IF($G36&lt;AF$1,IF($H36&lt;AF$1,0,IF($H36&gt;AI$1,(($H36-AF$1)-($H36-AI$1))/($H36-$G36),($H36-AF$1)/($H36-$G36))),IF($H36&gt;AI$1,((($H36-$G36)-($H36-AI$1))/($H36-$G36)),1)))</f>
        <v>0</v>
      </c>
      <c r="AG36" s="32">
        <f t="shared" ref="AG36" si="1165">+AF36*$J36</f>
        <v>0</v>
      </c>
      <c r="AH36" s="33" t="e">
        <f>+AF36*#REF!</f>
        <v>#REF!</v>
      </c>
      <c r="AI36" s="34">
        <f t="shared" ref="AI36" si="1166">IF($G36&gt;AL$1,0,IF($G36&lt;AI$1,IF($H36&lt;AI$1,0,IF($H36&gt;AL$1,(($H36-AI$1)-($H36-AL$1))/($H36-$G36),($H36-AI$1)/($H36-$G36))),IF($H36&gt;AL$1,((($H36-$G36)-($H36-AL$1))/($H36-$G36)),1)))</f>
        <v>0</v>
      </c>
      <c r="AJ36" s="32">
        <f t="shared" ref="AJ36" si="1167">+AI36*$J36</f>
        <v>0</v>
      </c>
      <c r="AK36" s="33" t="e">
        <f>+AI36*#REF!</f>
        <v>#REF!</v>
      </c>
      <c r="AL36" s="34">
        <f t="shared" ref="AL36" si="1168">IF($G36&gt;AO$1,0,IF($G36&lt;AL$1,IF($H36&lt;AL$1,0,IF($H36&gt;AO$1,(($H36-AL$1)-($H36-AO$1))/($H36-$G36),($H36-AL$1)/($H36-$G36))),IF($H36&gt;AO$1,((($H36-$G36)-($H36-AO$1))/($H36-$G36)),1)))</f>
        <v>0</v>
      </c>
      <c r="AM36" s="32">
        <f t="shared" ref="AM36" si="1169">+AL36*$J36</f>
        <v>0</v>
      </c>
      <c r="AN36" s="33" t="e">
        <f>+AL36*#REF!</f>
        <v>#REF!</v>
      </c>
      <c r="AO36" s="34" t="e">
        <f>IF($G36&gt;#REF!,0,IF($G36&lt;AO$1,IF($H36&lt;AO$1,0,IF($H36&gt;#REF!,(($H36-AO$1)-($H36-#REF!))/($H36-$G36),($H36-AO$1)/($H36-$G36))),IF($H36&gt;#REF!,((($H36-$G36)-($H36-#REF!))/($H36-$G36)),1)))</f>
        <v>#REF!</v>
      </c>
      <c r="AP36" s="32" t="e">
        <f t="shared" ref="AP36" si="1170">+AO36*$J36</f>
        <v>#REF!</v>
      </c>
      <c r="AQ36" s="33" t="e">
        <f>+AO36*#REF!</f>
        <v>#REF!</v>
      </c>
      <c r="AR36" s="34">
        <f t="shared" si="589"/>
        <v>0</v>
      </c>
      <c r="AS36" s="32">
        <f t="shared" ref="AS36" si="1171">+AR36*$J36</f>
        <v>0</v>
      </c>
      <c r="AT36" s="34">
        <f t="shared" si="591"/>
        <v>0</v>
      </c>
      <c r="AU36" s="32">
        <f t="shared" ref="AU36" si="1172">+AT36*$J36</f>
        <v>0</v>
      </c>
      <c r="AV36" s="34">
        <f t="shared" si="593"/>
        <v>5.0819672131147541E-2</v>
      </c>
      <c r="AW36" s="32">
        <f t="shared" ref="AW36" si="1173">+AV36*$J36</f>
        <v>981666.66666666674</v>
      </c>
      <c r="AX36" s="34">
        <f t="shared" si="595"/>
        <v>4.9180327868852458E-2</v>
      </c>
      <c r="AY36" s="32">
        <f t="shared" ref="AY36" si="1174">+AX36*$J36</f>
        <v>950000</v>
      </c>
      <c r="AZ36" s="34">
        <f t="shared" si="597"/>
        <v>5.0819672131147541E-2</v>
      </c>
      <c r="BA36" s="32">
        <f t="shared" ref="BA36" si="1175">+AZ36*$J36</f>
        <v>981666.66666666674</v>
      </c>
      <c r="BB36" s="34">
        <f t="shared" si="599"/>
        <v>5.0819672131147541E-2</v>
      </c>
      <c r="BC36" s="32">
        <f t="shared" ref="BC36" si="1176">+BB36*$J36</f>
        <v>981666.66666666674</v>
      </c>
      <c r="BD36" s="34">
        <f t="shared" si="601"/>
        <v>4.9180327868852458E-2</v>
      </c>
      <c r="BE36" s="32">
        <f t="shared" ref="BE36" si="1177">+BD36*$J36</f>
        <v>950000</v>
      </c>
      <c r="BF36" s="34">
        <f t="shared" si="603"/>
        <v>5.0819672131147541E-2</v>
      </c>
      <c r="BG36" s="32">
        <f t="shared" ref="BG36" si="1178">+BF36*$J36</f>
        <v>981666.66666666674</v>
      </c>
      <c r="BH36" s="34">
        <f t="shared" si="605"/>
        <v>4.9180327868852458E-2</v>
      </c>
      <c r="BI36" s="32">
        <f t="shared" ref="BI36" si="1179">+BH36*$J36</f>
        <v>950000</v>
      </c>
      <c r="BJ36" s="34">
        <f t="shared" si="607"/>
        <v>5.0819672131147541E-2</v>
      </c>
      <c r="BK36" s="32">
        <f t="shared" ref="BK36" si="1180">+BJ36*$J36</f>
        <v>981666.66666666674</v>
      </c>
      <c r="BL36" s="34">
        <f t="shared" si="609"/>
        <v>5.0819672131147541E-2</v>
      </c>
      <c r="BM36" s="32">
        <f t="shared" ref="BM36" si="1181">+BL36*$J36</f>
        <v>981666.66666666674</v>
      </c>
      <c r="BN36" s="34">
        <f t="shared" si="611"/>
        <v>4.5901639344262293E-2</v>
      </c>
      <c r="BO36" s="32">
        <f t="shared" ref="BO36" si="1182">+BN36*$J36</f>
        <v>886666.66666666674</v>
      </c>
      <c r="BP36" s="34">
        <f t="shared" si="613"/>
        <v>5.0819672131147541E-2</v>
      </c>
      <c r="BQ36" s="32">
        <f t="shared" ref="BQ36" si="1183">+BP36*$J36</f>
        <v>981666.66666666674</v>
      </c>
      <c r="BR36" s="34">
        <f t="shared" si="615"/>
        <v>4.9180327868852458E-2</v>
      </c>
      <c r="BS36" s="32">
        <f t="shared" ref="BS36" si="1184">+BR36*$J36</f>
        <v>950000</v>
      </c>
      <c r="BT36" s="34">
        <f t="shared" si="617"/>
        <v>5.0819672131147541E-2</v>
      </c>
      <c r="BU36" s="32">
        <f t="shared" ref="BU36" si="1185">+BT36*$J36</f>
        <v>981666.66666666674</v>
      </c>
      <c r="BV36" s="34">
        <f t="shared" si="619"/>
        <v>4.9180327868852458E-2</v>
      </c>
      <c r="BW36" s="32">
        <f t="shared" ref="BW36" si="1186">+BV36*$J36</f>
        <v>950000</v>
      </c>
      <c r="BX36" s="34">
        <f t="shared" si="621"/>
        <v>5.0819672131147541E-2</v>
      </c>
      <c r="BY36" s="32">
        <f t="shared" ref="BY36" si="1187">+BX36*$J36</f>
        <v>981666.66666666674</v>
      </c>
      <c r="BZ36" s="34">
        <f t="shared" si="623"/>
        <v>5.0819672131147541E-2</v>
      </c>
      <c r="CA36" s="32">
        <f t="shared" ref="CA36" si="1188">+BZ36*$J36</f>
        <v>981666.66666666674</v>
      </c>
      <c r="CB36" s="34">
        <f t="shared" si="625"/>
        <v>4.9180327868852458E-2</v>
      </c>
      <c r="CC36" s="32">
        <f t="shared" ref="CC36" si="1189">+CB36*$J36</f>
        <v>950000</v>
      </c>
      <c r="CD36" s="34">
        <f t="shared" si="627"/>
        <v>5.0819672131147541E-2</v>
      </c>
      <c r="CE36" s="32">
        <f t="shared" ref="CE36" si="1190">+CD36*$J36</f>
        <v>981666.66666666674</v>
      </c>
      <c r="CF36" s="34">
        <f t="shared" si="629"/>
        <v>4.9180327868852458E-2</v>
      </c>
      <c r="CG36" s="32">
        <f t="shared" ref="CG36" si="1191">+CF36*$J36</f>
        <v>950000</v>
      </c>
      <c r="CH36" s="34">
        <f t="shared" si="631"/>
        <v>5.0819672131147541E-2</v>
      </c>
      <c r="CI36" s="32">
        <f t="shared" ref="CI36" si="1192">+CH36*$J36</f>
        <v>981666.66666666674</v>
      </c>
      <c r="CJ36" s="34">
        <f t="shared" si="633"/>
        <v>0</v>
      </c>
      <c r="CK36" s="32">
        <f t="shared" ref="CK36" si="1193">+CJ36*$J36</f>
        <v>0</v>
      </c>
      <c r="CL36" s="34">
        <f t="shared" si="635"/>
        <v>0</v>
      </c>
      <c r="CM36" s="32">
        <f t="shared" ref="CM36" si="1194">+CL36*$J36</f>
        <v>0</v>
      </c>
      <c r="CN36" s="34">
        <f t="shared" si="637"/>
        <v>0</v>
      </c>
      <c r="CO36" s="32">
        <f t="shared" ref="CO36" si="1195">+CN36*$J36</f>
        <v>0</v>
      </c>
    </row>
  </sheetData>
  <mergeCells count="74">
    <mergeCell ref="CL2:CM2"/>
    <mergeCell ref="CN2:CO2"/>
    <mergeCell ref="CB2:CC2"/>
    <mergeCell ref="CD2:CE2"/>
    <mergeCell ref="CF2:CG2"/>
    <mergeCell ref="CH2:CI2"/>
    <mergeCell ref="CJ2:CK2"/>
    <mergeCell ref="BR2:BS2"/>
    <mergeCell ref="BT2:BU2"/>
    <mergeCell ref="BV2:BW2"/>
    <mergeCell ref="BX2:BY2"/>
    <mergeCell ref="BZ2:CA2"/>
    <mergeCell ref="CJ1:CK1"/>
    <mergeCell ref="CL1:CM1"/>
    <mergeCell ref="CN1:CO1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Z1:CA1"/>
    <mergeCell ref="CB1:CC1"/>
    <mergeCell ref="CD1:CE1"/>
    <mergeCell ref="CF1:CG1"/>
    <mergeCell ref="CH1:CI1"/>
    <mergeCell ref="BP1:BQ1"/>
    <mergeCell ref="BR1:BS1"/>
    <mergeCell ref="BT1:BU1"/>
    <mergeCell ref="BV1:BW1"/>
    <mergeCell ref="BX1:BY1"/>
    <mergeCell ref="BF1:BG1"/>
    <mergeCell ref="BH1:BI1"/>
    <mergeCell ref="BJ1:BK1"/>
    <mergeCell ref="BL1:BM1"/>
    <mergeCell ref="BN1:BO1"/>
    <mergeCell ref="AV1:AW1"/>
    <mergeCell ref="AX1:AY1"/>
    <mergeCell ref="AZ1:BA1"/>
    <mergeCell ref="BB1:BC1"/>
    <mergeCell ref="BD1:BE1"/>
    <mergeCell ref="W2:X2"/>
    <mergeCell ref="Q1:S1"/>
    <mergeCell ref="AR1:AS1"/>
    <mergeCell ref="AT1:AU1"/>
    <mergeCell ref="AL1:AN1"/>
    <mergeCell ref="AO1:AQ1"/>
    <mergeCell ref="AF2:AG2"/>
    <mergeCell ref="AI2:AJ2"/>
    <mergeCell ref="AL2:AM2"/>
    <mergeCell ref="AO2:AP2"/>
    <mergeCell ref="A22:J22"/>
    <mergeCell ref="A3:J3"/>
    <mergeCell ref="AF1:AH1"/>
    <mergeCell ref="AI1:AK1"/>
    <mergeCell ref="K1:M1"/>
    <mergeCell ref="K2:L2"/>
    <mergeCell ref="Z2:AA2"/>
    <mergeCell ref="AC2:AD2"/>
    <mergeCell ref="Z1:AB1"/>
    <mergeCell ref="AC1:AE1"/>
    <mergeCell ref="N1:P1"/>
    <mergeCell ref="N2:O2"/>
    <mergeCell ref="Q2:R2"/>
    <mergeCell ref="T1:V1"/>
    <mergeCell ref="W1:Y1"/>
    <mergeCell ref="T2:U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DM1005"/>
  <sheetViews>
    <sheetView showGridLines="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I36" sqref="I36"/>
    </sheetView>
  </sheetViews>
  <sheetFormatPr baseColWidth="10" defaultColWidth="14.42578125" defaultRowHeight="15" customHeight="1"/>
  <cols>
    <col min="1" max="1" width="3.140625" style="103" customWidth="1"/>
    <col min="2" max="2" width="16.85546875" style="103" customWidth="1"/>
    <col min="3" max="3" width="13.85546875" style="103" customWidth="1"/>
    <col min="4" max="4" width="7.85546875" style="103" customWidth="1"/>
    <col min="5" max="5" width="43.7109375" style="103" customWidth="1"/>
    <col min="6" max="7" width="10.5703125" style="103" customWidth="1"/>
    <col min="8" max="8" width="18.85546875" style="103" customWidth="1"/>
    <col min="9" max="9" width="14.5703125" style="103" customWidth="1"/>
    <col min="10" max="10" width="3.140625" style="103" hidden="1" customWidth="1"/>
    <col min="11" max="11" width="7.140625" style="103" hidden="1" customWidth="1"/>
    <col min="12" max="12" width="6.7109375" style="103" hidden="1" customWidth="1"/>
    <col min="13" max="13" width="3.140625" style="103" hidden="1" customWidth="1"/>
    <col min="14" max="14" width="7.140625" style="103" hidden="1" customWidth="1"/>
    <col min="15" max="15" width="6.7109375" style="103" hidden="1" customWidth="1"/>
    <col min="16" max="16" width="3.140625" style="103" hidden="1" customWidth="1"/>
    <col min="17" max="17" width="7.140625" style="103" hidden="1" customWidth="1"/>
    <col min="18" max="18" width="6.7109375" style="103" hidden="1" customWidth="1"/>
    <col min="19" max="19" width="3.140625" style="103" hidden="1" customWidth="1"/>
    <col min="20" max="20" width="7.140625" style="103" hidden="1" customWidth="1"/>
    <col min="21" max="21" width="6.7109375" style="103" hidden="1" customWidth="1"/>
    <col min="22" max="22" width="3.140625" style="103" hidden="1" customWidth="1"/>
    <col min="23" max="23" width="7.140625" style="103" hidden="1" customWidth="1"/>
    <col min="24" max="24" width="6.7109375" style="103" hidden="1" customWidth="1"/>
    <col min="25" max="25" width="4.7109375" style="103" hidden="1" customWidth="1"/>
    <col min="26" max="26" width="12.5703125" style="103" hidden="1" customWidth="1"/>
    <col min="27" max="27" width="11" style="103" hidden="1" customWidth="1"/>
    <col min="28" max="28" width="4.7109375" style="103" hidden="1" customWidth="1"/>
    <col min="29" max="29" width="16.85546875" style="103" hidden="1" customWidth="1"/>
    <col min="30" max="30" width="14.5703125" style="103" hidden="1" customWidth="1"/>
    <col min="31" max="31" width="3.85546875" style="103" hidden="1" customWidth="1"/>
    <col min="32" max="32" width="13.28515625" style="103" hidden="1" customWidth="1"/>
    <col min="33" max="33" width="14.5703125" style="103" hidden="1" customWidth="1"/>
    <col min="34" max="34" width="3.85546875" style="103" hidden="1" customWidth="1"/>
    <col min="35" max="35" width="13.5703125" style="103" hidden="1" customWidth="1"/>
    <col min="36" max="36" width="14.5703125" style="103" hidden="1" customWidth="1"/>
    <col min="37" max="37" width="4" style="103" hidden="1" customWidth="1"/>
    <col min="38" max="38" width="14.140625" style="103" hidden="1" customWidth="1"/>
    <col min="39" max="39" width="14.5703125" style="103" hidden="1" customWidth="1"/>
    <col min="40" max="40" width="4" style="103" hidden="1" customWidth="1"/>
    <col min="41" max="41" width="14.42578125" style="103" hidden="1" customWidth="1"/>
    <col min="42" max="42" width="14.5703125" style="103" hidden="1" customWidth="1"/>
    <col min="43" max="43" width="4" style="103" customWidth="1"/>
    <col min="44" max="44" width="14.7109375" style="103" customWidth="1"/>
    <col min="45" max="45" width="14.5703125" style="103" customWidth="1"/>
    <col min="46" max="46" width="4" style="103" customWidth="1"/>
    <col min="47" max="47" width="14.42578125" style="103" customWidth="1"/>
    <col min="48" max="48" width="14.5703125" style="103" customWidth="1"/>
    <col min="49" max="49" width="4" style="103" customWidth="1"/>
    <col min="50" max="50" width="14.42578125" style="103" customWidth="1"/>
    <col min="51" max="51" width="14.5703125" style="103" customWidth="1"/>
    <col min="52" max="52" width="4" style="103" customWidth="1"/>
    <col min="53" max="53" width="14.42578125" style="103" customWidth="1"/>
    <col min="54" max="54" width="14.5703125" style="103" customWidth="1"/>
    <col min="55" max="55" width="4" style="103" customWidth="1"/>
    <col min="56" max="56" width="13.5703125" style="103" customWidth="1"/>
    <col min="57" max="57" width="14.5703125" style="103" customWidth="1"/>
    <col min="58" max="58" width="4" style="103" customWidth="1"/>
    <col min="59" max="59" width="13.5703125" style="103" customWidth="1"/>
    <col min="60" max="60" width="14.5703125" style="103" customWidth="1"/>
    <col min="61" max="61" width="4" style="103" customWidth="1"/>
    <col min="62" max="62" width="12.85546875" style="103" customWidth="1"/>
    <col min="63" max="63" width="14.5703125" style="103" customWidth="1"/>
    <col min="64" max="64" width="4" style="103" customWidth="1"/>
    <col min="65" max="65" width="12.85546875" style="103" customWidth="1"/>
    <col min="66" max="66" width="14.5703125" style="103" customWidth="1"/>
    <col min="67" max="67" width="4" style="103" customWidth="1"/>
    <col min="68" max="68" width="13.5703125" style="103" customWidth="1"/>
    <col min="69" max="69" width="14.5703125" style="103" customWidth="1"/>
    <col min="70" max="70" width="4" style="103" customWidth="1"/>
    <col min="71" max="71" width="14.42578125" style="103" customWidth="1"/>
    <col min="72" max="72" width="14.5703125" style="103" customWidth="1"/>
    <col min="73" max="73" width="4" style="103" customWidth="1"/>
    <col min="74" max="74" width="13.28515625" style="103" customWidth="1"/>
    <col min="75" max="75" width="14.5703125" style="103" customWidth="1"/>
    <col min="76" max="76" width="4" style="103" customWidth="1"/>
    <col min="77" max="77" width="13.5703125" style="103" customWidth="1"/>
    <col min="78" max="78" width="14.5703125" style="103" customWidth="1"/>
    <col min="79" max="79" width="4" style="103" customWidth="1"/>
    <col min="80" max="80" width="13.5703125" style="103" customWidth="1"/>
    <col min="81" max="81" width="14.5703125" style="103" customWidth="1"/>
    <col min="82" max="82" width="4.7109375" style="103" customWidth="1"/>
    <col min="83" max="83" width="13.5703125" style="103" customWidth="1"/>
    <col min="84" max="84" width="14.5703125" style="103" customWidth="1"/>
    <col min="85" max="85" width="4.7109375" style="103" customWidth="1"/>
    <col min="86" max="86" width="13.5703125" style="103" customWidth="1"/>
    <col min="87" max="87" width="13.140625" style="103" customWidth="1"/>
    <col min="88" max="88" width="3.140625" style="103" customWidth="1"/>
    <col min="89" max="89" width="7.140625" style="103" customWidth="1"/>
    <col min="90" max="90" width="5.7109375" style="103" customWidth="1"/>
    <col min="91" max="91" width="3.140625" style="103" customWidth="1"/>
    <col min="92" max="92" width="7.140625" style="103" customWidth="1"/>
    <col min="93" max="93" width="5.7109375" style="103" customWidth="1"/>
    <col min="94" max="94" width="3.140625" style="103" customWidth="1"/>
    <col min="95" max="95" width="7.140625" style="103" customWidth="1"/>
    <col min="96" max="96" width="5.7109375" style="103" customWidth="1"/>
    <col min="97" max="97" width="3.140625" style="103" customWidth="1"/>
    <col min="98" max="98" width="7.140625" style="103" customWidth="1"/>
    <col min="99" max="99" width="5.7109375" style="103" customWidth="1"/>
    <col min="100" max="100" width="3.140625" style="103" customWidth="1"/>
    <col min="101" max="101" width="7.140625" style="103" customWidth="1"/>
    <col min="102" max="102" width="5.7109375" style="103" customWidth="1"/>
    <col min="103" max="103" width="3.140625" style="103" customWidth="1"/>
    <col min="104" max="104" width="7.140625" style="103" customWidth="1"/>
    <col min="105" max="105" width="5.7109375" style="103" customWidth="1"/>
    <col min="106" max="106" width="3.140625" style="103" customWidth="1"/>
    <col min="107" max="107" width="7.140625" style="103" customWidth="1"/>
    <col min="108" max="108" width="5.7109375" style="103" customWidth="1"/>
    <col min="109" max="109" width="3.140625" style="103" customWidth="1"/>
    <col min="110" max="110" width="7.140625" style="103" customWidth="1"/>
    <col min="111" max="111" width="5.7109375" style="103" customWidth="1"/>
    <col min="112" max="112" width="3.140625" style="103" customWidth="1"/>
    <col min="113" max="113" width="7.140625" style="103" customWidth="1"/>
    <col min="114" max="114" width="5.7109375" style="103" customWidth="1"/>
    <col min="115" max="115" width="3.140625" style="103" customWidth="1"/>
    <col min="116" max="116" width="7.140625" style="103" customWidth="1"/>
    <col min="117" max="117" width="5.7109375" style="103" customWidth="1"/>
    <col min="118" max="16384" width="14.42578125" style="103"/>
  </cols>
  <sheetData>
    <row r="1" spans="1:117" ht="15.75" thickBot="1">
      <c r="A1" s="104"/>
      <c r="B1" s="104"/>
      <c r="C1" s="105"/>
      <c r="D1" s="105"/>
      <c r="E1" s="136"/>
      <c r="F1" s="104"/>
      <c r="G1" s="104"/>
      <c r="H1" s="104"/>
      <c r="I1" s="104"/>
      <c r="J1" s="175">
        <v>43466</v>
      </c>
      <c r="K1" s="159"/>
      <c r="L1" s="159"/>
      <c r="M1" s="175">
        <v>43497</v>
      </c>
      <c r="N1" s="159"/>
      <c r="O1" s="159"/>
      <c r="P1" s="175">
        <v>43525</v>
      </c>
      <c r="Q1" s="159"/>
      <c r="R1" s="159"/>
      <c r="S1" s="175">
        <v>43556</v>
      </c>
      <c r="T1" s="159"/>
      <c r="U1" s="159"/>
      <c r="V1" s="175">
        <v>43586</v>
      </c>
      <c r="W1" s="159"/>
      <c r="X1" s="159"/>
      <c r="Y1" s="175">
        <v>43617</v>
      </c>
      <c r="Z1" s="159"/>
      <c r="AA1" s="159"/>
      <c r="AB1" s="175">
        <v>43647</v>
      </c>
      <c r="AC1" s="159"/>
      <c r="AD1" s="159"/>
      <c r="AE1" s="175">
        <v>43678</v>
      </c>
      <c r="AF1" s="159"/>
      <c r="AG1" s="159"/>
      <c r="AH1" s="175">
        <v>43709</v>
      </c>
      <c r="AI1" s="159"/>
      <c r="AJ1" s="159"/>
      <c r="AK1" s="175">
        <v>43739</v>
      </c>
      <c r="AL1" s="159"/>
      <c r="AM1" s="159"/>
      <c r="AN1" s="175">
        <v>43770</v>
      </c>
      <c r="AO1" s="159"/>
      <c r="AP1" s="159"/>
      <c r="AQ1" s="175">
        <v>43891</v>
      </c>
      <c r="AR1" s="159"/>
      <c r="AS1" s="159"/>
      <c r="AT1" s="175">
        <v>43922</v>
      </c>
      <c r="AU1" s="159"/>
      <c r="AV1" s="159"/>
      <c r="AW1" s="175">
        <v>43952</v>
      </c>
      <c r="AX1" s="159"/>
      <c r="AY1" s="159"/>
      <c r="AZ1" s="175">
        <v>43983</v>
      </c>
      <c r="BA1" s="159"/>
      <c r="BB1" s="159"/>
      <c r="BC1" s="175">
        <v>44013</v>
      </c>
      <c r="BD1" s="159"/>
      <c r="BE1" s="159"/>
      <c r="BF1" s="175">
        <v>44044</v>
      </c>
      <c r="BG1" s="159"/>
      <c r="BH1" s="159"/>
      <c r="BI1" s="175">
        <v>44075</v>
      </c>
      <c r="BJ1" s="159"/>
      <c r="BK1" s="159"/>
      <c r="BL1" s="175">
        <v>44105</v>
      </c>
      <c r="BM1" s="159"/>
      <c r="BN1" s="159"/>
      <c r="BO1" s="175">
        <v>44136</v>
      </c>
      <c r="BP1" s="159"/>
      <c r="BQ1" s="159"/>
      <c r="BR1" s="175">
        <v>44166</v>
      </c>
      <c r="BS1" s="159"/>
      <c r="BT1" s="159"/>
      <c r="BU1" s="175">
        <v>44197</v>
      </c>
      <c r="BV1" s="159"/>
      <c r="BW1" s="159"/>
      <c r="BX1" s="175">
        <v>44228</v>
      </c>
      <c r="BY1" s="159"/>
      <c r="BZ1" s="159"/>
      <c r="CA1" s="175">
        <v>44256</v>
      </c>
      <c r="CB1" s="159"/>
      <c r="CC1" s="159"/>
      <c r="CD1" s="175">
        <v>44287</v>
      </c>
      <c r="CE1" s="159"/>
      <c r="CF1" s="159"/>
      <c r="CG1" s="175">
        <v>44317</v>
      </c>
      <c r="CH1" s="159"/>
      <c r="CI1" s="159"/>
      <c r="CJ1" s="175">
        <v>44348</v>
      </c>
      <c r="CK1" s="159"/>
      <c r="CL1" s="159"/>
      <c r="CM1" s="175">
        <v>44378</v>
      </c>
      <c r="CN1" s="159"/>
      <c r="CO1" s="159"/>
      <c r="CP1" s="175">
        <v>44409</v>
      </c>
      <c r="CQ1" s="159"/>
      <c r="CR1" s="159"/>
      <c r="CS1" s="175">
        <v>44440</v>
      </c>
      <c r="CT1" s="159"/>
      <c r="CU1" s="159"/>
      <c r="CV1" s="175">
        <v>44470</v>
      </c>
      <c r="CW1" s="159"/>
      <c r="CX1" s="159"/>
      <c r="CY1" s="175">
        <v>44501</v>
      </c>
      <c r="CZ1" s="159"/>
      <c r="DA1" s="159"/>
      <c r="DB1" s="175">
        <v>44531</v>
      </c>
      <c r="DC1" s="159"/>
      <c r="DD1" s="159"/>
      <c r="DE1" s="175">
        <v>44562</v>
      </c>
      <c r="DF1" s="159"/>
      <c r="DG1" s="159"/>
      <c r="DH1" s="175">
        <v>44593</v>
      </c>
      <c r="DI1" s="159"/>
      <c r="DJ1" s="159"/>
      <c r="DK1" s="175">
        <v>44621</v>
      </c>
      <c r="DL1" s="159"/>
      <c r="DM1" s="159"/>
    </row>
    <row r="2" spans="1:117">
      <c r="A2" s="135" t="s">
        <v>10</v>
      </c>
      <c r="B2" s="135" t="s">
        <v>12</v>
      </c>
      <c r="C2" s="134" t="s">
        <v>141</v>
      </c>
      <c r="D2" s="134" t="s">
        <v>147</v>
      </c>
      <c r="E2" s="134" t="s">
        <v>13</v>
      </c>
      <c r="F2" s="133" t="s">
        <v>8</v>
      </c>
      <c r="G2" s="132" t="s">
        <v>9</v>
      </c>
      <c r="H2" s="131" t="s">
        <v>140</v>
      </c>
      <c r="I2" s="130" t="s">
        <v>0</v>
      </c>
      <c r="J2" s="178" t="s">
        <v>1</v>
      </c>
      <c r="K2" s="153"/>
      <c r="L2" s="117" t="s">
        <v>0</v>
      </c>
      <c r="M2" s="174" t="s">
        <v>1</v>
      </c>
      <c r="N2" s="153"/>
      <c r="O2" s="117" t="s">
        <v>0</v>
      </c>
      <c r="P2" s="174" t="s">
        <v>1</v>
      </c>
      <c r="Q2" s="153"/>
      <c r="R2" s="117" t="s">
        <v>0</v>
      </c>
      <c r="S2" s="174" t="s">
        <v>1</v>
      </c>
      <c r="T2" s="153"/>
      <c r="U2" s="117" t="s">
        <v>0</v>
      </c>
      <c r="V2" s="174" t="s">
        <v>1</v>
      </c>
      <c r="W2" s="153"/>
      <c r="X2" s="117" t="s">
        <v>0</v>
      </c>
      <c r="Y2" s="174" t="s">
        <v>1</v>
      </c>
      <c r="Z2" s="153"/>
      <c r="AA2" s="117" t="s">
        <v>0</v>
      </c>
      <c r="AB2" s="174" t="s">
        <v>1</v>
      </c>
      <c r="AC2" s="153"/>
      <c r="AD2" s="117" t="s">
        <v>0</v>
      </c>
      <c r="AE2" s="174" t="s">
        <v>1</v>
      </c>
      <c r="AF2" s="153"/>
      <c r="AG2" s="117" t="s">
        <v>0</v>
      </c>
      <c r="AH2" s="174" t="s">
        <v>1</v>
      </c>
      <c r="AI2" s="153"/>
      <c r="AJ2" s="117" t="s">
        <v>0</v>
      </c>
      <c r="AK2" s="174" t="s">
        <v>1</v>
      </c>
      <c r="AL2" s="153"/>
      <c r="AM2" s="117" t="s">
        <v>0</v>
      </c>
      <c r="AN2" s="174" t="s">
        <v>1</v>
      </c>
      <c r="AO2" s="153"/>
      <c r="AP2" s="117" t="s">
        <v>0</v>
      </c>
      <c r="AQ2" s="174" t="s">
        <v>1</v>
      </c>
      <c r="AR2" s="153"/>
      <c r="AS2" s="117" t="s">
        <v>0</v>
      </c>
      <c r="AT2" s="174" t="s">
        <v>1</v>
      </c>
      <c r="AU2" s="153"/>
      <c r="AV2" s="117" t="s">
        <v>0</v>
      </c>
      <c r="AW2" s="174" t="s">
        <v>1</v>
      </c>
      <c r="AX2" s="153"/>
      <c r="AY2" s="117" t="s">
        <v>0</v>
      </c>
      <c r="AZ2" s="174" t="s">
        <v>1</v>
      </c>
      <c r="BA2" s="153"/>
      <c r="BB2" s="117" t="s">
        <v>0</v>
      </c>
      <c r="BC2" s="174" t="s">
        <v>1</v>
      </c>
      <c r="BD2" s="153"/>
      <c r="BE2" s="117" t="s">
        <v>0</v>
      </c>
      <c r="BF2" s="174" t="s">
        <v>1</v>
      </c>
      <c r="BG2" s="153"/>
      <c r="BH2" s="117" t="s">
        <v>0</v>
      </c>
      <c r="BI2" s="174" t="s">
        <v>1</v>
      </c>
      <c r="BJ2" s="153"/>
      <c r="BK2" s="117" t="s">
        <v>0</v>
      </c>
      <c r="BL2" s="174" t="s">
        <v>1</v>
      </c>
      <c r="BM2" s="153"/>
      <c r="BN2" s="117" t="s">
        <v>0</v>
      </c>
      <c r="BO2" s="174" t="s">
        <v>1</v>
      </c>
      <c r="BP2" s="153"/>
      <c r="BQ2" s="117" t="s">
        <v>0</v>
      </c>
      <c r="BR2" s="174" t="s">
        <v>1</v>
      </c>
      <c r="BS2" s="153"/>
      <c r="BT2" s="117" t="s">
        <v>0</v>
      </c>
      <c r="BU2" s="174" t="s">
        <v>1</v>
      </c>
      <c r="BV2" s="153"/>
      <c r="BW2" s="117" t="s">
        <v>0</v>
      </c>
      <c r="BX2" s="174" t="s">
        <v>1</v>
      </c>
      <c r="BY2" s="153"/>
      <c r="BZ2" s="117" t="s">
        <v>0</v>
      </c>
      <c r="CA2" s="174" t="s">
        <v>1</v>
      </c>
      <c r="CB2" s="153"/>
      <c r="CC2" s="117" t="s">
        <v>0</v>
      </c>
      <c r="CD2" s="174" t="s">
        <v>1</v>
      </c>
      <c r="CE2" s="153"/>
      <c r="CF2" s="117" t="s">
        <v>0</v>
      </c>
      <c r="CG2" s="174" t="s">
        <v>1</v>
      </c>
      <c r="CH2" s="153"/>
      <c r="CI2" s="117" t="s">
        <v>0</v>
      </c>
      <c r="CJ2" s="174" t="s">
        <v>1</v>
      </c>
      <c r="CK2" s="153"/>
      <c r="CL2" s="117" t="s">
        <v>0</v>
      </c>
      <c r="CM2" s="174" t="s">
        <v>1</v>
      </c>
      <c r="CN2" s="153"/>
      <c r="CO2" s="117" t="s">
        <v>0</v>
      </c>
      <c r="CP2" s="174" t="s">
        <v>1</v>
      </c>
      <c r="CQ2" s="153"/>
      <c r="CR2" s="117" t="s">
        <v>0</v>
      </c>
      <c r="CS2" s="174" t="s">
        <v>1</v>
      </c>
      <c r="CT2" s="153"/>
      <c r="CU2" s="117" t="s">
        <v>0</v>
      </c>
      <c r="CV2" s="174" t="s">
        <v>1</v>
      </c>
      <c r="CW2" s="153"/>
      <c r="CX2" s="117" t="s">
        <v>0</v>
      </c>
      <c r="CY2" s="174" t="s">
        <v>1</v>
      </c>
      <c r="CZ2" s="153"/>
      <c r="DA2" s="117" t="s">
        <v>0</v>
      </c>
      <c r="DB2" s="174" t="s">
        <v>1</v>
      </c>
      <c r="DC2" s="153"/>
      <c r="DD2" s="117" t="s">
        <v>0</v>
      </c>
      <c r="DE2" s="174" t="s">
        <v>1</v>
      </c>
      <c r="DF2" s="153"/>
      <c r="DG2" s="117" t="s">
        <v>0</v>
      </c>
      <c r="DH2" s="174" t="s">
        <v>1</v>
      </c>
      <c r="DI2" s="153"/>
      <c r="DJ2" s="117" t="s">
        <v>0</v>
      </c>
      <c r="DK2" s="174" t="s">
        <v>1</v>
      </c>
      <c r="DL2" s="153"/>
      <c r="DM2" s="117" t="s">
        <v>0</v>
      </c>
    </row>
    <row r="3" spans="1:117">
      <c r="A3" s="176" t="s">
        <v>43</v>
      </c>
      <c r="B3" s="177"/>
      <c r="C3" s="177"/>
      <c r="D3" s="177"/>
      <c r="E3" s="177"/>
      <c r="F3" s="177"/>
      <c r="G3" s="177"/>
      <c r="H3" s="177"/>
      <c r="I3" s="153"/>
      <c r="J3" s="120"/>
      <c r="K3" s="118"/>
      <c r="L3" s="117"/>
      <c r="M3" s="119"/>
      <c r="N3" s="118"/>
      <c r="O3" s="117"/>
      <c r="P3" s="119"/>
      <c r="Q3" s="118"/>
      <c r="R3" s="117"/>
      <c r="S3" s="119"/>
      <c r="T3" s="118"/>
      <c r="U3" s="117"/>
      <c r="V3" s="119"/>
      <c r="W3" s="118"/>
      <c r="X3" s="117"/>
      <c r="Y3" s="119"/>
      <c r="Z3" s="118"/>
      <c r="AA3" s="117"/>
      <c r="AB3" s="119"/>
      <c r="AC3" s="118"/>
      <c r="AD3" s="117"/>
      <c r="AE3" s="119"/>
      <c r="AF3" s="118"/>
      <c r="AG3" s="117"/>
      <c r="AH3" s="119"/>
      <c r="AI3" s="118"/>
      <c r="AJ3" s="117"/>
      <c r="AK3" s="119"/>
      <c r="AL3" s="118"/>
      <c r="AM3" s="117"/>
      <c r="AN3" s="119"/>
      <c r="AO3" s="118"/>
      <c r="AP3" s="117"/>
      <c r="AQ3" s="119"/>
      <c r="AR3" s="118"/>
      <c r="AS3" s="117"/>
      <c r="AT3" s="119"/>
      <c r="AU3" s="118"/>
      <c r="AV3" s="117"/>
      <c r="AW3" s="119"/>
      <c r="AX3" s="118"/>
      <c r="AY3" s="117"/>
      <c r="AZ3" s="119"/>
      <c r="BA3" s="118"/>
      <c r="BB3" s="117"/>
      <c r="BC3" s="119"/>
      <c r="BD3" s="118"/>
      <c r="BE3" s="117"/>
      <c r="BF3" s="119"/>
      <c r="BG3" s="118"/>
      <c r="BH3" s="117"/>
      <c r="BI3" s="119"/>
      <c r="BJ3" s="118"/>
      <c r="BK3" s="117"/>
      <c r="BL3" s="119"/>
      <c r="BM3" s="118"/>
      <c r="BN3" s="117"/>
      <c r="BO3" s="119"/>
      <c r="BP3" s="118"/>
      <c r="BQ3" s="117"/>
      <c r="BR3" s="119"/>
      <c r="BS3" s="118"/>
      <c r="BT3" s="117"/>
      <c r="BU3" s="119"/>
      <c r="BV3" s="118"/>
      <c r="BW3" s="117"/>
      <c r="BX3" s="119"/>
      <c r="BY3" s="118"/>
      <c r="BZ3" s="117"/>
      <c r="CA3" s="119"/>
      <c r="CB3" s="118"/>
      <c r="CC3" s="117"/>
      <c r="CD3" s="119"/>
      <c r="CE3" s="118"/>
      <c r="CF3" s="117"/>
      <c r="CG3" s="119"/>
      <c r="CH3" s="118"/>
      <c r="CI3" s="117"/>
      <c r="CJ3" s="119"/>
      <c r="CK3" s="118"/>
      <c r="CL3" s="117"/>
      <c r="CM3" s="119"/>
      <c r="CN3" s="118"/>
      <c r="CO3" s="117"/>
      <c r="CP3" s="119"/>
      <c r="CQ3" s="118"/>
      <c r="CR3" s="117"/>
      <c r="CS3" s="119"/>
      <c r="CT3" s="118"/>
      <c r="CU3" s="117"/>
      <c r="CV3" s="119"/>
      <c r="CW3" s="118"/>
      <c r="CX3" s="117"/>
      <c r="CY3" s="119"/>
      <c r="CZ3" s="118"/>
      <c r="DA3" s="117"/>
      <c r="DB3" s="119"/>
      <c r="DC3" s="118"/>
      <c r="DD3" s="117"/>
      <c r="DE3" s="119"/>
      <c r="DF3" s="118"/>
      <c r="DG3" s="117"/>
      <c r="DH3" s="119"/>
      <c r="DI3" s="118"/>
      <c r="DJ3" s="117"/>
      <c r="DK3" s="119"/>
      <c r="DL3" s="118"/>
      <c r="DM3" s="117"/>
    </row>
    <row r="4" spans="1:117" ht="14.25">
      <c r="A4" s="116">
        <v>1</v>
      </c>
      <c r="B4" s="115" t="s">
        <v>43</v>
      </c>
      <c r="C4" s="114" t="s">
        <v>99</v>
      </c>
      <c r="D4" s="150" t="s">
        <v>148</v>
      </c>
      <c r="E4" s="124" t="s">
        <v>139</v>
      </c>
      <c r="F4" s="123">
        <v>43952</v>
      </c>
      <c r="G4" s="122">
        <v>44044</v>
      </c>
      <c r="H4" s="110">
        <f>3723014.20597747*0</f>
        <v>0</v>
      </c>
      <c r="I4" s="110">
        <v>0</v>
      </c>
      <c r="J4" s="109">
        <f>IF($F4&gt;M$1,0,IF($F4&lt;J$1,IF($G4&lt;J$1,0,IF($G4&gt;M$1,(($G4-J$1)-($G4-M$1))/($G4-$F4),($G4-J$1)/($G4-$F4))),IF($G4&gt;M$1,((($G4-$F4)-($G4-M$1))/($G4-$F4)),1)))</f>
        <v>0</v>
      </c>
      <c r="K4" s="107">
        <f>+J4*$H4</f>
        <v>0</v>
      </c>
      <c r="L4" s="106">
        <f>+J4*$I4</f>
        <v>0</v>
      </c>
      <c r="M4" s="108">
        <f>IF($F4&gt;P$1,0,IF($F4&lt;M$1,IF($G4&lt;M$1,0,IF($G4&gt;P$1,(($G4-M$1)-($G4-P$1))/($G4-$F4),($G4-M$1)/($G4-$F4))),IF($G4&gt;P$1,((($G4-$F4)-($G4-P$1))/($G4-$F4)),1)))</f>
        <v>0</v>
      </c>
      <c r="N4" s="107">
        <f>+M4*$H4</f>
        <v>0</v>
      </c>
      <c r="O4" s="106">
        <f>+M4*$I4</f>
        <v>0</v>
      </c>
      <c r="P4" s="108">
        <f>IF($F4&gt;S$1,0,IF($F4&lt;P$1,IF($G4&lt;P$1,0,IF($G4&gt;S$1,(($G4-P$1)-($G4-S$1))/($G4-$F4),($G4-P$1)/($G4-$F4))),IF($G4&gt;S$1,((($G4-$F4)-($G4-S$1))/($G4-$F4)),1)))</f>
        <v>0</v>
      </c>
      <c r="Q4" s="107">
        <f>+P4*$H4</f>
        <v>0</v>
      </c>
      <c r="R4" s="106">
        <f>+P4*$I4</f>
        <v>0</v>
      </c>
      <c r="S4" s="108">
        <f>IF($F4&gt;V$1,0,IF($F4&lt;S$1,IF($G4&lt;S$1,0,IF($G4&gt;V$1,(($G4-S$1)-($G4-V$1))/($G4-$F4),($G4-S$1)/($G4-$F4))),IF($G4&gt;V$1,((($G4-$F4)-($G4-V$1))/($G4-$F4)),1)))</f>
        <v>0</v>
      </c>
      <c r="T4" s="107">
        <f>+S4*$H4</f>
        <v>0</v>
      </c>
      <c r="U4" s="106">
        <f>+S4*$I4</f>
        <v>0</v>
      </c>
      <c r="V4" s="108">
        <f>IF($F4&gt;Y$1,0,IF($F4&lt;V$1,IF($G4&lt;V$1,0,IF($G4&gt;Y$1,(($G4-V$1)-($G4-Y$1))/($G4-$F4),($G4-V$1)/($G4-$F4))),IF($G4&gt;Y$1,((($G4-$F4)-($G4-Y$1))/($G4-$F4)),1)))</f>
        <v>0</v>
      </c>
      <c r="W4" s="107">
        <f>+V4*$H4</f>
        <v>0</v>
      </c>
      <c r="X4" s="106">
        <f>+V4*$I4</f>
        <v>0</v>
      </c>
      <c r="Y4" s="108">
        <f>IF($F4&gt;AB$1,0,IF($F4&lt;Y$1,IF($G4&lt;Y$1,0,IF($G4&gt;AB$1,(($G4-Y$1)-($G4-AB$1))/($G4-$F4),($G4-Y$1)/($G4-$F4))),IF($G4&gt;AB$1,((($G4-$F4)-($G4-AB$1))/($G4-$F4)),1)))</f>
        <v>0</v>
      </c>
      <c r="Z4" s="107">
        <f>+Y4*$H4</f>
        <v>0</v>
      </c>
      <c r="AA4" s="106">
        <f>+Y4*$I4</f>
        <v>0</v>
      </c>
      <c r="AB4" s="108">
        <f>IF($F4&gt;AE$1,0,IF($F4&lt;AB$1,IF($G4&lt;AB$1,0,IF($G4&gt;AE$1,(($G4-AB$1)-($G4-AE$1))/($G4-$F4),($G4-AB$1)/($G4-$F4))),IF($G4&gt;AE$1,((($G4-$F4)-($G4-AE$1))/($G4-$F4)),1)))</f>
        <v>0</v>
      </c>
      <c r="AC4" s="107">
        <f>+AB4*$H4</f>
        <v>0</v>
      </c>
      <c r="AD4" s="106">
        <f>+AB4*$I4</f>
        <v>0</v>
      </c>
      <c r="AE4" s="108">
        <f>IF($F4&gt;AH$1,0,IF($F4&lt;AE$1,IF($G4&lt;AE$1,0,IF($G4&gt;AH$1,(($G4-AE$1)-($G4-AH$1))/($G4-$F4),($G4-AE$1)/($G4-$F4))),IF($G4&gt;AH$1,((($G4-$F4)-($G4-AH$1))/($G4-$F4)),1)))</f>
        <v>0</v>
      </c>
      <c r="AF4" s="107">
        <f>+AE4*$H4</f>
        <v>0</v>
      </c>
      <c r="AG4" s="106">
        <f>+AE4*$I4</f>
        <v>0</v>
      </c>
      <c r="AH4" s="108">
        <f>IF($F4&gt;AK$1,0,IF($F4&lt;AH$1,IF($G4&lt;AH$1,0,IF($G4&gt;AK$1,(($G4-AH$1)-($G4-AK$1))/($G4-$F4),($G4-AH$1)/($G4-$F4))),IF($G4&gt;AK$1,((($G4-$F4)-($G4-AK$1))/($G4-$F4)),1)))</f>
        <v>0</v>
      </c>
      <c r="AI4" s="107">
        <f>+AH4*$H4</f>
        <v>0</v>
      </c>
      <c r="AJ4" s="106">
        <f>+AH4*$I4</f>
        <v>0</v>
      </c>
      <c r="AK4" s="108">
        <f>IF($F4&gt;AN$1,0,IF($F4&lt;AK$1,IF($G4&lt;AK$1,0,IF($G4&gt;AN$1,(($G4-AK$1)-($G4-AN$1))/($G4-$F4),($G4-AK$1)/($G4-$F4))),IF($G4&gt;AN$1,((($G4-$F4)-($G4-AN$1))/($G4-$F4)),1)))</f>
        <v>0</v>
      </c>
      <c r="AL4" s="107">
        <f>+AK4*$H4</f>
        <v>0</v>
      </c>
      <c r="AM4" s="106">
        <f>+AK4*$I4</f>
        <v>0</v>
      </c>
      <c r="AN4" s="108" t="e">
        <f>IF($F4&gt;#REF!,0,IF($F4&lt;AN$1,IF($G4&lt;AN$1,0,IF($G4&gt;#REF!,(($G4-AN$1)-($G4-#REF!))/($G4-$F4),($G4-AN$1)/($G4-$F4))),IF($G4&gt;#REF!,((($G4-$F4)-($G4-#REF!))/($G4-$F4)),1)))</f>
        <v>#REF!</v>
      </c>
      <c r="AO4" s="107" t="e">
        <f>+AN4*$H4</f>
        <v>#REF!</v>
      </c>
      <c r="AP4" s="106" t="e">
        <f>+AN4*$I4</f>
        <v>#REF!</v>
      </c>
      <c r="AQ4" s="108">
        <f t="shared" ref="AQ4:AQ26" si="0">IF($F4&gt;AT$1,0,IF($F4&lt;AQ$1,IF($G4&lt;AQ$1,0,IF($G4&gt;AT$1,(($G4-AQ$1)-($G4-AT$1))/($G4-$F4),($G4-AQ$1)/($G4-$F4))),IF($G4&gt;AT$1,((($G4-$F4)-($G4-AT$1))/($G4-$F4)),1)))</f>
        <v>0</v>
      </c>
      <c r="AR4" s="107">
        <f t="shared" ref="AR4:AR26" si="1">+AQ4*$H4</f>
        <v>0</v>
      </c>
      <c r="AS4" s="106">
        <f t="shared" ref="AS4:AS26" si="2">+AQ4*$I4</f>
        <v>0</v>
      </c>
      <c r="AT4" s="108">
        <f t="shared" ref="AT4:AT26" si="3">IF($F4&gt;AW$1,0,IF($F4&lt;AT$1,IF($G4&lt;AT$1,0,IF($G4&gt;AW$1,(($G4-AT$1)-($G4-AW$1))/($G4-$F4),($G4-AT$1)/($G4-$F4))),IF($G4&gt;AW$1,((($G4-$F4)-($G4-AW$1))/($G4-$F4)),1)))</f>
        <v>0</v>
      </c>
      <c r="AU4" s="107">
        <f t="shared" ref="AU4:AU26" si="4">+AT4*$H4</f>
        <v>0</v>
      </c>
      <c r="AV4" s="106">
        <f t="shared" ref="AV4:AV26" si="5">+AT4*$I4</f>
        <v>0</v>
      </c>
      <c r="AW4" s="108">
        <f t="shared" ref="AW4:AW26" si="6">IF($F4&gt;AZ$1,0,IF($F4&lt;AW$1,IF($G4&lt;AW$1,0,IF($G4&gt;AZ$1,(($G4-AW$1)-($G4-AZ$1))/($G4-$F4),($G4-AW$1)/($G4-$F4))),IF($G4&gt;AZ$1,((($G4-$F4)-($G4-AZ$1))/($G4-$F4)),1)))</f>
        <v>0.33695652173913043</v>
      </c>
      <c r="AX4" s="107">
        <f t="shared" ref="AX4:AX26" si="7">+AW4*$H4</f>
        <v>0</v>
      </c>
      <c r="AY4" s="106">
        <f t="shared" ref="AY4:AY26" si="8">+AW4*$I4</f>
        <v>0</v>
      </c>
      <c r="AZ4" s="108">
        <f t="shared" ref="AZ4:AZ26" si="9">IF($F4&gt;BC$1,0,IF($F4&lt;AZ$1,IF($G4&lt;AZ$1,0,IF($G4&gt;BC$1,(($G4-AZ$1)-($G4-BC$1))/($G4-$F4),($G4-AZ$1)/($G4-$F4))),IF($G4&gt;BC$1,((($G4-$F4)-($G4-BC$1))/($G4-$F4)),1)))</f>
        <v>0.32608695652173914</v>
      </c>
      <c r="BA4" s="107">
        <f t="shared" ref="BA4:BA26" si="10">+AZ4*$H4</f>
        <v>0</v>
      </c>
      <c r="BB4" s="106">
        <f t="shared" ref="BB4:BB26" si="11">+AZ4*$I4</f>
        <v>0</v>
      </c>
      <c r="BC4" s="108">
        <f t="shared" ref="BC4:BC26" si="12">IF($F4&gt;BF$1,0,IF($F4&lt;BC$1,IF($G4&lt;BC$1,0,IF($G4&gt;BF$1,(($G4-BC$1)-($G4-BF$1))/($G4-$F4),($G4-BC$1)/($G4-$F4))),IF($G4&gt;BF$1,((($G4-$F4)-($G4-BF$1))/($G4-$F4)),1)))</f>
        <v>0.33695652173913043</v>
      </c>
      <c r="BD4" s="107">
        <f t="shared" ref="BD4:BD26" si="13">+BC4*$H4</f>
        <v>0</v>
      </c>
      <c r="BE4" s="106">
        <f t="shared" ref="BE4:BE26" si="14">+BC4*$I4</f>
        <v>0</v>
      </c>
      <c r="BF4" s="108">
        <f t="shared" ref="BF4:BF26" si="15">IF($F4&gt;BI$1,0,IF($F4&lt;BF$1,IF($G4&lt;BF$1,0,IF($G4&gt;BI$1,(($G4-BF$1)-($G4-BI$1))/($G4-$F4),($G4-BF$1)/($G4-$F4))),IF($G4&gt;BI$1,((($G4-$F4)-($G4-BI$1))/($G4-$F4)),1)))</f>
        <v>0</v>
      </c>
      <c r="BG4" s="107">
        <f t="shared" ref="BG4:BG26" si="16">+BF4*$H4</f>
        <v>0</v>
      </c>
      <c r="BH4" s="106">
        <f t="shared" ref="BH4:BH26" si="17">+BF4*$I4</f>
        <v>0</v>
      </c>
      <c r="BI4" s="108">
        <f t="shared" ref="BI4:BI26" si="18">IF($F4&gt;BL$1,0,IF($F4&lt;BI$1,IF($G4&lt;BI$1,0,IF($G4&gt;BL$1,(($G4-BI$1)-($G4-BL$1))/($G4-$F4),($G4-BI$1)/($G4-$F4))),IF($G4&gt;BL$1,((($G4-$F4)-($G4-BL$1))/($G4-$F4)),1)))</f>
        <v>0</v>
      </c>
      <c r="BJ4" s="107">
        <f t="shared" ref="BJ4:BJ26" si="19">+BI4*$H4</f>
        <v>0</v>
      </c>
      <c r="BK4" s="106">
        <f t="shared" ref="BK4:BK26" si="20">+BI4*$I4</f>
        <v>0</v>
      </c>
      <c r="BL4" s="108">
        <f t="shared" ref="BL4:BL26" si="21">IF($F4&gt;BO$1,0,IF($F4&lt;BL$1,IF($G4&lt;BL$1,0,IF($G4&gt;BO$1,(($G4-BL$1)-($G4-BO$1))/($G4-$F4),($G4-BL$1)/($G4-$F4))),IF($G4&gt;BO$1,((($G4-$F4)-($G4-BO$1))/($G4-$F4)),1)))</f>
        <v>0</v>
      </c>
      <c r="BM4" s="107">
        <f t="shared" ref="BM4:BM26" si="22">+BL4*$H4</f>
        <v>0</v>
      </c>
      <c r="BN4" s="106">
        <f t="shared" ref="BN4:BN26" si="23">+BL4*$I4</f>
        <v>0</v>
      </c>
      <c r="BO4" s="108">
        <f t="shared" ref="BO4:BO26" si="24">IF($F4&gt;BR$1,0,IF($F4&lt;BO$1,IF($G4&lt;BO$1,0,IF($G4&gt;BR$1,(($G4-BO$1)-($G4-BR$1))/($G4-$F4),($G4-BO$1)/($G4-$F4))),IF($G4&gt;BR$1,((($G4-$F4)-($G4-BR$1))/($G4-$F4)),1)))</f>
        <v>0</v>
      </c>
      <c r="BP4" s="107">
        <f t="shared" ref="BP4:BP26" si="25">+BO4*$H4</f>
        <v>0</v>
      </c>
      <c r="BQ4" s="106">
        <f t="shared" ref="BQ4:BQ26" si="26">+BO4*$I4</f>
        <v>0</v>
      </c>
      <c r="BR4" s="108">
        <f t="shared" ref="BR4:BR26" si="27">IF($F4&gt;BU$1,0,IF($F4&lt;BR$1,IF($G4&lt;BR$1,0,IF($G4&gt;BU$1,(($G4-BR$1)-($G4-BU$1))/($G4-$F4),($G4-BR$1)/($G4-$F4))),IF($G4&gt;BU$1,((($G4-$F4)-($G4-BU$1))/($G4-$F4)),1)))</f>
        <v>0</v>
      </c>
      <c r="BS4" s="107">
        <f t="shared" ref="BS4:BS26" si="28">+BR4*$H4</f>
        <v>0</v>
      </c>
      <c r="BT4" s="106">
        <f t="shared" ref="BT4:BT26" si="29">+BR4*$I4</f>
        <v>0</v>
      </c>
      <c r="BU4" s="108">
        <f t="shared" ref="BU4:BU26" si="30">IF($F4&gt;BX$1,0,IF($F4&lt;BU$1,IF($G4&lt;BU$1,0,IF($G4&gt;BX$1,(($G4-BU$1)-($G4-BX$1))/($G4-$F4),($G4-BU$1)/($G4-$F4))),IF($G4&gt;BX$1,((($G4-$F4)-($G4-BX$1))/($G4-$F4)),1)))</f>
        <v>0</v>
      </c>
      <c r="BV4" s="107">
        <f t="shared" ref="BV4:BV26" si="31">+BU4*$H4</f>
        <v>0</v>
      </c>
      <c r="BW4" s="106">
        <f t="shared" ref="BW4:BW26" si="32">+BU4*$I4</f>
        <v>0</v>
      </c>
      <c r="BX4" s="108">
        <f t="shared" ref="BX4:BX26" si="33">IF($F4&gt;CA$1,0,IF($F4&lt;BX$1,IF($G4&lt;BX$1,0,IF($G4&gt;CA$1,(($G4-BX$1)-($G4-CA$1))/($G4-$F4),($G4-BX$1)/($G4-$F4))),IF($G4&gt;CA$1,((($G4-$F4)-($G4-CA$1))/($G4-$F4)),1)))</f>
        <v>0</v>
      </c>
      <c r="BY4" s="107">
        <f t="shared" ref="BY4:BY26" si="34">+BX4*$H4</f>
        <v>0</v>
      </c>
      <c r="BZ4" s="106">
        <f t="shared" ref="BZ4:BZ26" si="35">+BX4*$I4</f>
        <v>0</v>
      </c>
      <c r="CA4" s="108">
        <f t="shared" ref="CA4:CA26" si="36">IF($F4&gt;CD$1,0,IF($F4&lt;CA$1,IF($G4&lt;CA$1,0,IF($G4&gt;CD$1,(($G4-CA$1)-($G4-CD$1))/($G4-$F4),($G4-CA$1)/($G4-$F4))),IF($G4&gt;CD$1,((($G4-$F4)-($G4-CD$1))/($G4-$F4)),1)))</f>
        <v>0</v>
      </c>
      <c r="CB4" s="107">
        <f t="shared" ref="CB4:CB26" si="37">+CA4*$H4</f>
        <v>0</v>
      </c>
      <c r="CC4" s="106">
        <f t="shared" ref="CC4:CC26" si="38">+CA4*$I4</f>
        <v>0</v>
      </c>
      <c r="CD4" s="108">
        <f t="shared" ref="CD4:CD26" si="39">IF($F4&gt;CG$1,0,IF($F4&lt;CD$1,IF($G4&lt;CD$1,0,IF($G4&gt;CG$1,(($G4-CD$1)-($G4-CG$1))/($G4-$F4),($G4-CD$1)/($G4-$F4))),IF($G4&gt;CG$1,((($G4-$F4)-($G4-CG$1))/($G4-$F4)),1)))</f>
        <v>0</v>
      </c>
      <c r="CE4" s="107">
        <f t="shared" ref="CE4:CE26" si="40">+CD4*$H4</f>
        <v>0</v>
      </c>
      <c r="CF4" s="106">
        <f t="shared" ref="CF4:CF26" si="41">+CD4*$I4</f>
        <v>0</v>
      </c>
      <c r="CG4" s="108">
        <f t="shared" ref="CG4:CG26" si="42">IF($F4&gt;CJ$1,0,IF($F4&lt;CG$1,IF($G4&lt;CG$1,0,IF($G4&gt;CJ$1,(($G4-CG$1)-($G4-CJ$1))/($G4-$F4),($G4-CG$1)/($G4-$F4))),IF($G4&gt;CJ$1,((($G4-$F4)-($G4-CJ$1))/($G4-$F4)),1)))</f>
        <v>0</v>
      </c>
      <c r="CH4" s="107">
        <f t="shared" ref="CH4:CH26" si="43">+CG4*$H4</f>
        <v>0</v>
      </c>
      <c r="CI4" s="106">
        <f t="shared" ref="CI4:CI26" si="44">+CG4*$I4</f>
        <v>0</v>
      </c>
      <c r="CJ4" s="108">
        <f t="shared" ref="CJ4:CJ26" si="45">IF($F4&gt;CM$1,0,IF($F4&lt;CJ$1,IF($G4&lt;CJ$1,0,IF($G4&gt;CM$1,(($G4-CJ$1)-($G4-CM$1))/($G4-$F4),($G4-CJ$1)/($G4-$F4))),IF($G4&gt;CM$1,((($G4-$F4)-($G4-CM$1))/($G4-$F4)),1)))</f>
        <v>0</v>
      </c>
      <c r="CK4" s="107">
        <f t="shared" ref="CK4:CK26" si="46">+CJ4*$H4</f>
        <v>0</v>
      </c>
      <c r="CL4" s="106">
        <f t="shared" ref="CL4:CL26" si="47">+CJ4*$I4</f>
        <v>0</v>
      </c>
      <c r="CM4" s="108">
        <f t="shared" ref="CM4:CM26" si="48">IF($F4&gt;CP$1,0,IF($F4&lt;CM$1,IF($G4&lt;CM$1,0,IF($G4&gt;CP$1,(($G4-CM$1)-($G4-CP$1))/($G4-$F4),($G4-CM$1)/($G4-$F4))),IF($G4&gt;CP$1,((($G4-$F4)-($G4-CP$1))/($G4-$F4)),1)))</f>
        <v>0</v>
      </c>
      <c r="CN4" s="107">
        <f t="shared" ref="CN4:CN26" si="49">+CM4*$H4</f>
        <v>0</v>
      </c>
      <c r="CO4" s="106">
        <f t="shared" ref="CO4:CO26" si="50">+CM4*$I4</f>
        <v>0</v>
      </c>
      <c r="CP4" s="108">
        <f t="shared" ref="CP4:CP26" si="51">IF($F4&gt;CS$1,0,IF($F4&lt;CP$1,IF($G4&lt;CP$1,0,IF($G4&gt;CS$1,(($G4-CP$1)-($G4-CS$1))/($G4-$F4),($G4-CP$1)/($G4-$F4))),IF($G4&gt;CS$1,((($G4-$F4)-($G4-CS$1))/($G4-$F4)),1)))</f>
        <v>0</v>
      </c>
      <c r="CQ4" s="107">
        <f t="shared" ref="CQ4:CQ26" si="52">+CP4*$H4</f>
        <v>0</v>
      </c>
      <c r="CR4" s="106">
        <f t="shared" ref="CR4:CR26" si="53">+CP4*$I4</f>
        <v>0</v>
      </c>
      <c r="CS4" s="108">
        <f t="shared" ref="CS4:CS26" si="54">IF($F4&gt;CV$1,0,IF($F4&lt;CS$1,IF($G4&lt;CS$1,0,IF($G4&gt;CV$1,(($G4-CS$1)-($G4-CV$1))/($G4-$F4),($G4-CS$1)/($G4-$F4))),IF($G4&gt;CV$1,((($G4-$F4)-($G4-CV$1))/($G4-$F4)),1)))</f>
        <v>0</v>
      </c>
      <c r="CT4" s="107">
        <f t="shared" ref="CT4:CT26" si="55">+CS4*$H4</f>
        <v>0</v>
      </c>
      <c r="CU4" s="106">
        <f t="shared" ref="CU4:CU26" si="56">+CS4*$I4</f>
        <v>0</v>
      </c>
      <c r="CV4" s="108">
        <f t="shared" ref="CV4:CV26" si="57">IF($F4&gt;CY$1,0,IF($F4&lt;CV$1,IF($G4&lt;CV$1,0,IF($G4&gt;CY$1,(($G4-CV$1)-($G4-CY$1))/($G4-$F4),($G4-CV$1)/($G4-$F4))),IF($G4&gt;CY$1,((($G4-$F4)-($G4-CY$1))/($G4-$F4)),1)))</f>
        <v>0</v>
      </c>
      <c r="CW4" s="107">
        <f t="shared" ref="CW4:CW26" si="58">+CV4*$H4</f>
        <v>0</v>
      </c>
      <c r="CX4" s="106">
        <f t="shared" ref="CX4:CX26" si="59">+CV4*$I4</f>
        <v>0</v>
      </c>
      <c r="CY4" s="108">
        <f t="shared" ref="CY4:CY26" si="60">IF($F4&gt;DB$1,0,IF($F4&lt;CY$1,IF($G4&lt;CY$1,0,IF($G4&gt;DB$1,(($G4-CY$1)-($G4-DB$1))/($G4-$F4),($G4-CY$1)/($G4-$F4))),IF($G4&gt;DB$1,((($G4-$F4)-($G4-DB$1))/($G4-$F4)),1)))</f>
        <v>0</v>
      </c>
      <c r="CZ4" s="107">
        <f t="shared" ref="CZ4:CZ26" si="61">+CY4*$H4</f>
        <v>0</v>
      </c>
      <c r="DA4" s="106">
        <f t="shared" ref="DA4:DA26" si="62">+CY4*$I4</f>
        <v>0</v>
      </c>
      <c r="DB4" s="108">
        <f t="shared" ref="DB4:DB26" si="63">IF($F4&gt;DE$1,0,IF($F4&lt;DB$1,IF($G4&lt;DB$1,0,IF($G4&gt;DE$1,(($G4-DB$1)-($G4-DE$1))/($G4-$F4),($G4-DB$1)/($G4-$F4))),IF($G4&gt;DE$1,((($G4-$F4)-($G4-DE$1))/($G4-$F4)),1)))</f>
        <v>0</v>
      </c>
      <c r="DC4" s="107">
        <f t="shared" ref="DC4:DC26" si="64">+DB4*$H4</f>
        <v>0</v>
      </c>
      <c r="DD4" s="106">
        <f t="shared" ref="DD4:DD26" si="65">+DB4*$I4</f>
        <v>0</v>
      </c>
      <c r="DE4" s="108">
        <f t="shared" ref="DE4:DE26" si="66">IF($F4&gt;DH$1,0,IF($F4&lt;DE$1,IF($G4&lt;DE$1,0,IF($G4&gt;DH$1,(($G4-DE$1)-($G4-DH$1))/($G4-$F4),($G4-DE$1)/($G4-$F4))),IF($G4&gt;DH$1,((($G4-$F4)-($G4-DH$1))/($G4-$F4)),1)))</f>
        <v>0</v>
      </c>
      <c r="DF4" s="107">
        <f t="shared" ref="DF4:DF26" si="67">+DE4*$H4</f>
        <v>0</v>
      </c>
      <c r="DG4" s="106">
        <f t="shared" ref="DG4:DG26" si="68">+DE4*$I4</f>
        <v>0</v>
      </c>
      <c r="DH4" s="108">
        <f t="shared" ref="DH4:DH26" si="69">IF($F4&gt;DK$1,0,IF($F4&lt;DH$1,IF($G4&lt;DH$1,0,IF($G4&gt;DK$1,(($G4-DH$1)-($G4-DK$1))/($G4-$F4),($G4-DH$1)/($G4-$F4))),IF($G4&gt;DK$1,((($G4-$F4)-($G4-DK$1))/($G4-$F4)),1)))</f>
        <v>0</v>
      </c>
      <c r="DI4" s="107">
        <f t="shared" ref="DI4:DI26" si="70">+DH4*$H4</f>
        <v>0</v>
      </c>
      <c r="DJ4" s="106">
        <f t="shared" ref="DJ4:DJ26" si="71">+DH4*$I4</f>
        <v>0</v>
      </c>
      <c r="DK4" s="108">
        <f t="shared" ref="DK4:DK26" si="72">IF($F4&gt;DN$1,0,IF($F4&lt;DK$1,IF($G4&lt;DK$1,0,IF($G4&gt;DN$1,(($G4-DK$1)-($G4-DN$1))/($G4-$F4),($G4-DK$1)/($G4-$F4))),IF($G4&gt;DN$1,((($G4-$F4)-($G4-DN$1))/($G4-$F4)),1)))</f>
        <v>0</v>
      </c>
      <c r="DL4" s="107">
        <f t="shared" ref="DL4:DL26" si="73">+DK4*$H4</f>
        <v>0</v>
      </c>
      <c r="DM4" s="106">
        <f t="shared" ref="DM4:DM26" si="74">+DK4*$I4</f>
        <v>0</v>
      </c>
    </row>
    <row r="5" spans="1:117" ht="14.25">
      <c r="A5" s="116">
        <v>1</v>
      </c>
      <c r="B5" s="115" t="s">
        <v>43</v>
      </c>
      <c r="C5" s="114" t="s">
        <v>101</v>
      </c>
      <c r="D5" s="114"/>
      <c r="E5" s="124" t="s">
        <v>138</v>
      </c>
      <c r="F5" s="123">
        <v>43952</v>
      </c>
      <c r="G5" s="122">
        <v>43953</v>
      </c>
      <c r="H5" s="110">
        <v>0</v>
      </c>
      <c r="I5" s="110">
        <v>366000</v>
      </c>
      <c r="J5" s="109">
        <f>IF($F5&gt;M$1,0,IF($F5&lt;J$1,IF($G5&lt;J$1,0,IF($G5&gt;M$1,(($G5-J$1)-($G5-M$1))/($G5-$F5),($G5-J$1)/($G5-$F5))),IF($G5&gt;M$1,((($G5-$F5)-($G5-M$1))/($G5-$F5)),1)))</f>
        <v>0</v>
      </c>
      <c r="K5" s="107">
        <f>+J5*$H5</f>
        <v>0</v>
      </c>
      <c r="L5" s="106">
        <f>+J5*$I5</f>
        <v>0</v>
      </c>
      <c r="M5" s="108">
        <f>IF($F5&gt;P$1,0,IF($F5&lt;M$1,IF($G5&lt;M$1,0,IF($G5&gt;P$1,(($G5-M$1)-($G5-P$1))/($G5-$F5),($G5-M$1)/($G5-$F5))),IF($G5&gt;P$1,((($G5-$F5)-($G5-P$1))/($G5-$F5)),1)))</f>
        <v>0</v>
      </c>
      <c r="N5" s="107">
        <f>+M5*$H5</f>
        <v>0</v>
      </c>
      <c r="O5" s="106">
        <f>+M5*$I5</f>
        <v>0</v>
      </c>
      <c r="P5" s="108">
        <f>IF($F5&gt;S$1,0,IF($F5&lt;P$1,IF($G5&lt;P$1,0,IF($G5&gt;S$1,(($G5-P$1)-($G5-S$1))/($G5-$F5),($G5-P$1)/($G5-$F5))),IF($G5&gt;S$1,((($G5-$F5)-($G5-S$1))/($G5-$F5)),1)))</f>
        <v>0</v>
      </c>
      <c r="Q5" s="107">
        <f>+P5*$H5</f>
        <v>0</v>
      </c>
      <c r="R5" s="106">
        <f>+P5*$I5</f>
        <v>0</v>
      </c>
      <c r="S5" s="108">
        <f>IF($F5&gt;V$1,0,IF($F5&lt;S$1,IF($G5&lt;S$1,0,IF($G5&gt;V$1,(($G5-S$1)-($G5-V$1))/($G5-$F5),($G5-S$1)/($G5-$F5))),IF($G5&gt;V$1,((($G5-$F5)-($G5-V$1))/($G5-$F5)),1)))</f>
        <v>0</v>
      </c>
      <c r="T5" s="107">
        <f>+S5*$H5</f>
        <v>0</v>
      </c>
      <c r="U5" s="106">
        <f>+S5*$I5</f>
        <v>0</v>
      </c>
      <c r="V5" s="108">
        <f>IF($F5&gt;Y$1,0,IF($F5&lt;V$1,IF($G5&lt;V$1,0,IF($G5&gt;Y$1,(($G5-V$1)-($G5-Y$1))/($G5-$F5),($G5-V$1)/($G5-$F5))),IF($G5&gt;Y$1,((($G5-$F5)-($G5-Y$1))/($G5-$F5)),1)))</f>
        <v>0</v>
      </c>
      <c r="W5" s="107">
        <f>+V5*$H5</f>
        <v>0</v>
      </c>
      <c r="X5" s="106">
        <f>+V5*$I5</f>
        <v>0</v>
      </c>
      <c r="Y5" s="108">
        <f>IF($F5&gt;AB$1,0,IF($F5&lt;Y$1,IF($G5&lt;Y$1,0,IF($G5&gt;AB$1,(($G5-Y$1)-($G5-AB$1))/($G5-$F5),($G5-Y$1)/($G5-$F5))),IF($G5&gt;AB$1,((($G5-$F5)-($G5-AB$1))/($G5-$F5)),1)))</f>
        <v>0</v>
      </c>
      <c r="Z5" s="107">
        <f>+Y5*$H5</f>
        <v>0</v>
      </c>
      <c r="AA5" s="106">
        <f>+Y5*$I5</f>
        <v>0</v>
      </c>
      <c r="AB5" s="108">
        <f>IF($F5&gt;AE$1,0,IF($F5&lt;AB$1,IF($G5&lt;AB$1,0,IF($G5&gt;AE$1,(($G5-AB$1)-($G5-AE$1))/($G5-$F5),($G5-AB$1)/($G5-$F5))),IF($G5&gt;AE$1,((($G5-$F5)-($G5-AE$1))/($G5-$F5)),1)))</f>
        <v>0</v>
      </c>
      <c r="AC5" s="107">
        <f>+AB5*$H5</f>
        <v>0</v>
      </c>
      <c r="AD5" s="106">
        <f>+AB5*$I5</f>
        <v>0</v>
      </c>
      <c r="AE5" s="108">
        <f>IF($F5&gt;AH$1,0,IF($F5&lt;AE$1,IF($G5&lt;AE$1,0,IF($G5&gt;AH$1,(($G5-AE$1)-($G5-AH$1))/($G5-$F5),($G5-AE$1)/($G5-$F5))),IF($G5&gt;AH$1,((($G5-$F5)-($G5-AH$1))/($G5-$F5)),1)))</f>
        <v>0</v>
      </c>
      <c r="AF5" s="107">
        <f>+AE5*$H5</f>
        <v>0</v>
      </c>
      <c r="AG5" s="106">
        <f>+AE5*$I5</f>
        <v>0</v>
      </c>
      <c r="AH5" s="108">
        <f>IF($F5&gt;AK$1,0,IF($F5&lt;AH$1,IF($G5&lt;AH$1,0,IF($G5&gt;AK$1,(($G5-AH$1)-($G5-AK$1))/($G5-$F5),($G5-AH$1)/($G5-$F5))),IF($G5&gt;AK$1,((($G5-$F5)-($G5-AK$1))/($G5-$F5)),1)))</f>
        <v>0</v>
      </c>
      <c r="AI5" s="107">
        <f>+AH5*$H5</f>
        <v>0</v>
      </c>
      <c r="AJ5" s="106">
        <f>+AH5*$I5</f>
        <v>0</v>
      </c>
      <c r="AK5" s="108">
        <f>IF($F5&gt;AN$1,0,IF($F5&lt;AK$1,IF($G5&lt;AK$1,0,IF($G5&gt;AN$1,(($G5-AK$1)-($G5-AN$1))/($G5-$F5),($G5-AK$1)/($G5-$F5))),IF($G5&gt;AN$1,((($G5-$F5)-($G5-AN$1))/($G5-$F5)),1)))</f>
        <v>0</v>
      </c>
      <c r="AL5" s="107">
        <f>+AK5*$H5</f>
        <v>0</v>
      </c>
      <c r="AM5" s="106">
        <f>+AK5*$I5</f>
        <v>0</v>
      </c>
      <c r="AN5" s="108" t="e">
        <f>IF($F5&gt;#REF!,0,IF($F5&lt;AN$1,IF($G5&lt;AN$1,0,IF($G5&gt;#REF!,(($G5-AN$1)-($G5-#REF!))/($G5-$F5),($G5-AN$1)/($G5-$F5))),IF($G5&gt;#REF!,((($G5-$F5)-($G5-#REF!))/($G5-$F5)),1)))</f>
        <v>#REF!</v>
      </c>
      <c r="AO5" s="107" t="e">
        <f>+AN5*$H5</f>
        <v>#REF!</v>
      </c>
      <c r="AP5" s="106" t="e">
        <f>+AN5*$I5</f>
        <v>#REF!</v>
      </c>
      <c r="AQ5" s="108">
        <f t="shared" si="0"/>
        <v>0</v>
      </c>
      <c r="AR5" s="107">
        <f t="shared" si="1"/>
        <v>0</v>
      </c>
      <c r="AS5" s="106">
        <f t="shared" si="2"/>
        <v>0</v>
      </c>
      <c r="AT5" s="108">
        <f t="shared" si="3"/>
        <v>0</v>
      </c>
      <c r="AU5" s="107">
        <f t="shared" si="4"/>
        <v>0</v>
      </c>
      <c r="AV5" s="106">
        <f t="shared" si="5"/>
        <v>0</v>
      </c>
      <c r="AW5" s="108">
        <f t="shared" si="6"/>
        <v>1</v>
      </c>
      <c r="AX5" s="107">
        <f t="shared" si="7"/>
        <v>0</v>
      </c>
      <c r="AY5" s="106">
        <f t="shared" si="8"/>
        <v>366000</v>
      </c>
      <c r="AZ5" s="108">
        <f t="shared" si="9"/>
        <v>0</v>
      </c>
      <c r="BA5" s="107">
        <f t="shared" si="10"/>
        <v>0</v>
      </c>
      <c r="BB5" s="106">
        <f t="shared" si="11"/>
        <v>0</v>
      </c>
      <c r="BC5" s="108">
        <f t="shared" si="12"/>
        <v>0</v>
      </c>
      <c r="BD5" s="107">
        <f t="shared" si="13"/>
        <v>0</v>
      </c>
      <c r="BE5" s="106">
        <f t="shared" si="14"/>
        <v>0</v>
      </c>
      <c r="BF5" s="108">
        <f t="shared" si="15"/>
        <v>0</v>
      </c>
      <c r="BG5" s="107">
        <f t="shared" si="16"/>
        <v>0</v>
      </c>
      <c r="BH5" s="106">
        <f t="shared" si="17"/>
        <v>0</v>
      </c>
      <c r="BI5" s="108">
        <f t="shared" si="18"/>
        <v>0</v>
      </c>
      <c r="BJ5" s="107">
        <f t="shared" si="19"/>
        <v>0</v>
      </c>
      <c r="BK5" s="106">
        <f t="shared" si="20"/>
        <v>0</v>
      </c>
      <c r="BL5" s="108">
        <f t="shared" si="21"/>
        <v>0</v>
      </c>
      <c r="BM5" s="107">
        <f t="shared" si="22"/>
        <v>0</v>
      </c>
      <c r="BN5" s="106">
        <f t="shared" si="23"/>
        <v>0</v>
      </c>
      <c r="BO5" s="108">
        <f t="shared" si="24"/>
        <v>0</v>
      </c>
      <c r="BP5" s="107">
        <f t="shared" si="25"/>
        <v>0</v>
      </c>
      <c r="BQ5" s="106">
        <f t="shared" si="26"/>
        <v>0</v>
      </c>
      <c r="BR5" s="108">
        <f t="shared" si="27"/>
        <v>0</v>
      </c>
      <c r="BS5" s="107">
        <f t="shared" si="28"/>
        <v>0</v>
      </c>
      <c r="BT5" s="106">
        <f t="shared" si="29"/>
        <v>0</v>
      </c>
      <c r="BU5" s="108">
        <f t="shared" si="30"/>
        <v>0</v>
      </c>
      <c r="BV5" s="107">
        <f t="shared" si="31"/>
        <v>0</v>
      </c>
      <c r="BW5" s="106">
        <f t="shared" si="32"/>
        <v>0</v>
      </c>
      <c r="BX5" s="108">
        <f t="shared" si="33"/>
        <v>0</v>
      </c>
      <c r="BY5" s="107">
        <f t="shared" si="34"/>
        <v>0</v>
      </c>
      <c r="BZ5" s="106">
        <f t="shared" si="35"/>
        <v>0</v>
      </c>
      <c r="CA5" s="108">
        <f t="shared" si="36"/>
        <v>0</v>
      </c>
      <c r="CB5" s="107">
        <f t="shared" si="37"/>
        <v>0</v>
      </c>
      <c r="CC5" s="106">
        <f t="shared" si="38"/>
        <v>0</v>
      </c>
      <c r="CD5" s="108">
        <f t="shared" si="39"/>
        <v>0</v>
      </c>
      <c r="CE5" s="107">
        <f t="shared" si="40"/>
        <v>0</v>
      </c>
      <c r="CF5" s="106">
        <f t="shared" si="41"/>
        <v>0</v>
      </c>
      <c r="CG5" s="108">
        <f t="shared" si="42"/>
        <v>0</v>
      </c>
      <c r="CH5" s="107">
        <f t="shared" si="43"/>
        <v>0</v>
      </c>
      <c r="CI5" s="106">
        <f t="shared" si="44"/>
        <v>0</v>
      </c>
      <c r="CJ5" s="108">
        <f t="shared" si="45"/>
        <v>0</v>
      </c>
      <c r="CK5" s="107">
        <f t="shared" si="46"/>
        <v>0</v>
      </c>
      <c r="CL5" s="106">
        <f t="shared" si="47"/>
        <v>0</v>
      </c>
      <c r="CM5" s="108">
        <f t="shared" si="48"/>
        <v>0</v>
      </c>
      <c r="CN5" s="107">
        <f t="shared" si="49"/>
        <v>0</v>
      </c>
      <c r="CO5" s="106">
        <f t="shared" si="50"/>
        <v>0</v>
      </c>
      <c r="CP5" s="108">
        <f t="shared" si="51"/>
        <v>0</v>
      </c>
      <c r="CQ5" s="107">
        <f t="shared" si="52"/>
        <v>0</v>
      </c>
      <c r="CR5" s="106">
        <f t="shared" si="53"/>
        <v>0</v>
      </c>
      <c r="CS5" s="108">
        <f t="shared" si="54"/>
        <v>0</v>
      </c>
      <c r="CT5" s="107">
        <f t="shared" si="55"/>
        <v>0</v>
      </c>
      <c r="CU5" s="106">
        <f t="shared" si="56"/>
        <v>0</v>
      </c>
      <c r="CV5" s="108">
        <f t="shared" si="57"/>
        <v>0</v>
      </c>
      <c r="CW5" s="107">
        <f t="shared" si="58"/>
        <v>0</v>
      </c>
      <c r="CX5" s="106">
        <f t="shared" si="59"/>
        <v>0</v>
      </c>
      <c r="CY5" s="108">
        <f t="shared" si="60"/>
        <v>0</v>
      </c>
      <c r="CZ5" s="107">
        <f t="shared" si="61"/>
        <v>0</v>
      </c>
      <c r="DA5" s="106">
        <f t="shared" si="62"/>
        <v>0</v>
      </c>
      <c r="DB5" s="108">
        <f t="shared" si="63"/>
        <v>0</v>
      </c>
      <c r="DC5" s="107">
        <f t="shared" si="64"/>
        <v>0</v>
      </c>
      <c r="DD5" s="106">
        <f t="shared" si="65"/>
        <v>0</v>
      </c>
      <c r="DE5" s="108">
        <f t="shared" si="66"/>
        <v>0</v>
      </c>
      <c r="DF5" s="107">
        <f t="shared" si="67"/>
        <v>0</v>
      </c>
      <c r="DG5" s="106">
        <f t="shared" si="68"/>
        <v>0</v>
      </c>
      <c r="DH5" s="108">
        <f t="shared" si="69"/>
        <v>0</v>
      </c>
      <c r="DI5" s="107">
        <f t="shared" si="70"/>
        <v>0</v>
      </c>
      <c r="DJ5" s="106">
        <f t="shared" si="71"/>
        <v>0</v>
      </c>
      <c r="DK5" s="108">
        <f t="shared" si="72"/>
        <v>0</v>
      </c>
      <c r="DL5" s="107">
        <f t="shared" si="73"/>
        <v>0</v>
      </c>
      <c r="DM5" s="106">
        <f t="shared" si="74"/>
        <v>0</v>
      </c>
    </row>
    <row r="6" spans="1:117" ht="14.25">
      <c r="A6" s="116">
        <v>1</v>
      </c>
      <c r="B6" s="115" t="s">
        <v>43</v>
      </c>
      <c r="C6" s="114" t="s">
        <v>101</v>
      </c>
      <c r="D6" s="114"/>
      <c r="E6" s="124" t="s">
        <v>137</v>
      </c>
      <c r="F6" s="123">
        <v>43952</v>
      </c>
      <c r="G6" s="122">
        <v>44044</v>
      </c>
      <c r="H6" s="110">
        <v>0</v>
      </c>
      <c r="I6" s="110">
        <v>424000</v>
      </c>
      <c r="J6" s="109">
        <f>IF($F6&gt;M$1,0,IF($F6&lt;J$1,IF($G6&lt;J$1,0,IF($G6&gt;M$1,(($G6-J$1)-($G6-M$1))/($G6-$F6),($G6-J$1)/($G6-$F6))),IF($G6&gt;M$1,((($G6-$F6)-($G6-M$1))/($G6-$F6)),1)))</f>
        <v>0</v>
      </c>
      <c r="K6" s="107">
        <f>+J6*$H6</f>
        <v>0</v>
      </c>
      <c r="L6" s="106">
        <f>+J6*$I6</f>
        <v>0</v>
      </c>
      <c r="M6" s="108">
        <f>IF($F6&gt;P$1,0,IF($F6&lt;M$1,IF($G6&lt;M$1,0,IF($G6&gt;P$1,(($G6-M$1)-($G6-P$1))/($G6-$F6),($G6-M$1)/($G6-$F6))),IF($G6&gt;P$1,((($G6-$F6)-($G6-P$1))/($G6-$F6)),1)))</f>
        <v>0</v>
      </c>
      <c r="N6" s="107">
        <f>+M6*$H6</f>
        <v>0</v>
      </c>
      <c r="O6" s="106">
        <f>+M6*$I6</f>
        <v>0</v>
      </c>
      <c r="P6" s="108">
        <f>IF($F6&gt;S$1,0,IF($F6&lt;P$1,IF($G6&lt;P$1,0,IF($G6&gt;S$1,(($G6-P$1)-($G6-S$1))/($G6-$F6),($G6-P$1)/($G6-$F6))),IF($G6&gt;S$1,((($G6-$F6)-($G6-S$1))/($G6-$F6)),1)))</f>
        <v>0</v>
      </c>
      <c r="Q6" s="107">
        <f>+P6*$H6</f>
        <v>0</v>
      </c>
      <c r="R6" s="106">
        <f>+P6*$I6</f>
        <v>0</v>
      </c>
      <c r="S6" s="108">
        <f>IF($F6&gt;V$1,0,IF($F6&lt;S$1,IF($G6&lt;S$1,0,IF($G6&gt;V$1,(($G6-S$1)-($G6-V$1))/($G6-$F6),($G6-S$1)/($G6-$F6))),IF($G6&gt;V$1,((($G6-$F6)-($G6-V$1))/($G6-$F6)),1)))</f>
        <v>0</v>
      </c>
      <c r="T6" s="107">
        <f>+S6*$H6</f>
        <v>0</v>
      </c>
      <c r="U6" s="106">
        <f>+S6*$I6</f>
        <v>0</v>
      </c>
      <c r="V6" s="108">
        <f>IF($F6&gt;Y$1,0,IF($F6&lt;V$1,IF($G6&lt;V$1,0,IF($G6&gt;Y$1,(($G6-V$1)-($G6-Y$1))/($G6-$F6),($G6-V$1)/($G6-$F6))),IF($G6&gt;Y$1,((($G6-$F6)-($G6-Y$1))/($G6-$F6)),1)))</f>
        <v>0</v>
      </c>
      <c r="W6" s="107">
        <f>+V6*$H6</f>
        <v>0</v>
      </c>
      <c r="X6" s="106">
        <f>+V6*$I6</f>
        <v>0</v>
      </c>
      <c r="Y6" s="108">
        <f>IF($F6&gt;AB$1,0,IF($F6&lt;Y$1,IF($G6&lt;Y$1,0,IF($G6&gt;AB$1,(($G6-Y$1)-($G6-AB$1))/($G6-$F6),($G6-Y$1)/($G6-$F6))),IF($G6&gt;AB$1,((($G6-$F6)-($G6-AB$1))/($G6-$F6)),1)))</f>
        <v>0</v>
      </c>
      <c r="Z6" s="107">
        <f>+Y6*$H6</f>
        <v>0</v>
      </c>
      <c r="AA6" s="106">
        <f>+Y6*$I6</f>
        <v>0</v>
      </c>
      <c r="AB6" s="108">
        <f>IF($F6&gt;AE$1,0,IF($F6&lt;AB$1,IF($G6&lt;AB$1,0,IF($G6&gt;AE$1,(($G6-AB$1)-($G6-AE$1))/($G6-$F6),($G6-AB$1)/($G6-$F6))),IF($G6&gt;AE$1,((($G6-$F6)-($G6-AE$1))/($G6-$F6)),1)))</f>
        <v>0</v>
      </c>
      <c r="AC6" s="107">
        <f>+AB6*$H6</f>
        <v>0</v>
      </c>
      <c r="AD6" s="106">
        <f>+AB6*$I6</f>
        <v>0</v>
      </c>
      <c r="AE6" s="108">
        <f>IF($F6&gt;AH$1,0,IF($F6&lt;AE$1,IF($G6&lt;AE$1,0,IF($G6&gt;AH$1,(($G6-AE$1)-($G6-AH$1))/($G6-$F6),($G6-AE$1)/($G6-$F6))),IF($G6&gt;AH$1,((($G6-$F6)-($G6-AH$1))/($G6-$F6)),1)))</f>
        <v>0</v>
      </c>
      <c r="AF6" s="107">
        <f>+AE6*$H6</f>
        <v>0</v>
      </c>
      <c r="AG6" s="106">
        <f>+AE6*$I6</f>
        <v>0</v>
      </c>
      <c r="AH6" s="108">
        <f>IF($F6&gt;AK$1,0,IF($F6&lt;AH$1,IF($G6&lt;AH$1,0,IF($G6&gt;AK$1,(($G6-AH$1)-($G6-AK$1))/($G6-$F6),($G6-AH$1)/($G6-$F6))),IF($G6&gt;AK$1,((($G6-$F6)-($G6-AK$1))/($G6-$F6)),1)))</f>
        <v>0</v>
      </c>
      <c r="AI6" s="107">
        <f>+AH6*$H6</f>
        <v>0</v>
      </c>
      <c r="AJ6" s="106">
        <f>+AH6*$I6</f>
        <v>0</v>
      </c>
      <c r="AK6" s="108">
        <f>IF($F6&gt;AN$1,0,IF($F6&lt;AK$1,IF($G6&lt;AK$1,0,IF($G6&gt;AN$1,(($G6-AK$1)-($G6-AN$1))/($G6-$F6),($G6-AK$1)/($G6-$F6))),IF($G6&gt;AN$1,((($G6-$F6)-($G6-AN$1))/($G6-$F6)),1)))</f>
        <v>0</v>
      </c>
      <c r="AL6" s="107">
        <f>+AK6*$H6</f>
        <v>0</v>
      </c>
      <c r="AM6" s="106">
        <f>+AK6*$I6</f>
        <v>0</v>
      </c>
      <c r="AN6" s="108" t="e">
        <f>IF($F6&gt;#REF!,0,IF($F6&lt;AN$1,IF($G6&lt;AN$1,0,IF($G6&gt;#REF!,(($G6-AN$1)-($G6-#REF!))/($G6-$F6),($G6-AN$1)/($G6-$F6))),IF($G6&gt;#REF!,((($G6-$F6)-($G6-#REF!))/($G6-$F6)),1)))</f>
        <v>#REF!</v>
      </c>
      <c r="AO6" s="107" t="e">
        <f>+AN6*$H6</f>
        <v>#REF!</v>
      </c>
      <c r="AP6" s="106" t="e">
        <f>+AN6*$I6</f>
        <v>#REF!</v>
      </c>
      <c r="AQ6" s="108">
        <f t="shared" si="0"/>
        <v>0</v>
      </c>
      <c r="AR6" s="107">
        <f t="shared" si="1"/>
        <v>0</v>
      </c>
      <c r="AS6" s="106">
        <f t="shared" si="2"/>
        <v>0</v>
      </c>
      <c r="AT6" s="108">
        <f t="shared" si="3"/>
        <v>0</v>
      </c>
      <c r="AU6" s="107">
        <f t="shared" si="4"/>
        <v>0</v>
      </c>
      <c r="AV6" s="106">
        <f t="shared" si="5"/>
        <v>0</v>
      </c>
      <c r="AW6" s="108">
        <f t="shared" si="6"/>
        <v>0.33695652173913043</v>
      </c>
      <c r="AX6" s="107">
        <f t="shared" si="7"/>
        <v>0</v>
      </c>
      <c r="AY6" s="106">
        <f t="shared" si="8"/>
        <v>142869.5652173913</v>
      </c>
      <c r="AZ6" s="108">
        <f t="shared" si="9"/>
        <v>0.32608695652173914</v>
      </c>
      <c r="BA6" s="107">
        <f t="shared" si="10"/>
        <v>0</v>
      </c>
      <c r="BB6" s="106">
        <f t="shared" si="11"/>
        <v>138260.86956521741</v>
      </c>
      <c r="BC6" s="108">
        <f t="shared" si="12"/>
        <v>0.33695652173913043</v>
      </c>
      <c r="BD6" s="107">
        <f t="shared" si="13"/>
        <v>0</v>
      </c>
      <c r="BE6" s="106">
        <f t="shared" si="14"/>
        <v>142869.5652173913</v>
      </c>
      <c r="BF6" s="108">
        <f t="shared" si="15"/>
        <v>0</v>
      </c>
      <c r="BG6" s="107">
        <f t="shared" si="16"/>
        <v>0</v>
      </c>
      <c r="BH6" s="106">
        <f t="shared" si="17"/>
        <v>0</v>
      </c>
      <c r="BI6" s="108">
        <f t="shared" si="18"/>
        <v>0</v>
      </c>
      <c r="BJ6" s="107">
        <f t="shared" si="19"/>
        <v>0</v>
      </c>
      <c r="BK6" s="106">
        <f t="shared" si="20"/>
        <v>0</v>
      </c>
      <c r="BL6" s="108">
        <f t="shared" si="21"/>
        <v>0</v>
      </c>
      <c r="BM6" s="107">
        <f t="shared" si="22"/>
        <v>0</v>
      </c>
      <c r="BN6" s="106">
        <f t="shared" si="23"/>
        <v>0</v>
      </c>
      <c r="BO6" s="108">
        <f t="shared" si="24"/>
        <v>0</v>
      </c>
      <c r="BP6" s="107">
        <f t="shared" si="25"/>
        <v>0</v>
      </c>
      <c r="BQ6" s="106">
        <f t="shared" si="26"/>
        <v>0</v>
      </c>
      <c r="BR6" s="108">
        <f t="shared" si="27"/>
        <v>0</v>
      </c>
      <c r="BS6" s="107">
        <f t="shared" si="28"/>
        <v>0</v>
      </c>
      <c r="BT6" s="106">
        <f t="shared" si="29"/>
        <v>0</v>
      </c>
      <c r="BU6" s="108">
        <f t="shared" si="30"/>
        <v>0</v>
      </c>
      <c r="BV6" s="107">
        <f t="shared" si="31"/>
        <v>0</v>
      </c>
      <c r="BW6" s="106">
        <f t="shared" si="32"/>
        <v>0</v>
      </c>
      <c r="BX6" s="108">
        <f t="shared" si="33"/>
        <v>0</v>
      </c>
      <c r="BY6" s="107">
        <f t="shared" si="34"/>
        <v>0</v>
      </c>
      <c r="BZ6" s="106">
        <f t="shared" si="35"/>
        <v>0</v>
      </c>
      <c r="CA6" s="108">
        <f t="shared" si="36"/>
        <v>0</v>
      </c>
      <c r="CB6" s="107">
        <f t="shared" si="37"/>
        <v>0</v>
      </c>
      <c r="CC6" s="106">
        <f t="shared" si="38"/>
        <v>0</v>
      </c>
      <c r="CD6" s="108">
        <f t="shared" si="39"/>
        <v>0</v>
      </c>
      <c r="CE6" s="107">
        <f t="shared" si="40"/>
        <v>0</v>
      </c>
      <c r="CF6" s="106">
        <f t="shared" si="41"/>
        <v>0</v>
      </c>
      <c r="CG6" s="108">
        <f t="shared" si="42"/>
        <v>0</v>
      </c>
      <c r="CH6" s="107">
        <f t="shared" si="43"/>
        <v>0</v>
      </c>
      <c r="CI6" s="106">
        <f t="shared" si="44"/>
        <v>0</v>
      </c>
      <c r="CJ6" s="108">
        <f t="shared" si="45"/>
        <v>0</v>
      </c>
      <c r="CK6" s="107">
        <f t="shared" si="46"/>
        <v>0</v>
      </c>
      <c r="CL6" s="106">
        <f t="shared" si="47"/>
        <v>0</v>
      </c>
      <c r="CM6" s="108">
        <f t="shared" si="48"/>
        <v>0</v>
      </c>
      <c r="CN6" s="107">
        <f t="shared" si="49"/>
        <v>0</v>
      </c>
      <c r="CO6" s="106">
        <f t="shared" si="50"/>
        <v>0</v>
      </c>
      <c r="CP6" s="108">
        <f t="shared" si="51"/>
        <v>0</v>
      </c>
      <c r="CQ6" s="107">
        <f t="shared" si="52"/>
        <v>0</v>
      </c>
      <c r="CR6" s="106">
        <f t="shared" si="53"/>
        <v>0</v>
      </c>
      <c r="CS6" s="108">
        <f t="shared" si="54"/>
        <v>0</v>
      </c>
      <c r="CT6" s="107">
        <f t="shared" si="55"/>
        <v>0</v>
      </c>
      <c r="CU6" s="106">
        <f t="shared" si="56"/>
        <v>0</v>
      </c>
      <c r="CV6" s="108">
        <f t="shared" si="57"/>
        <v>0</v>
      </c>
      <c r="CW6" s="107">
        <f t="shared" si="58"/>
        <v>0</v>
      </c>
      <c r="CX6" s="106">
        <f t="shared" si="59"/>
        <v>0</v>
      </c>
      <c r="CY6" s="108">
        <f t="shared" si="60"/>
        <v>0</v>
      </c>
      <c r="CZ6" s="107">
        <f t="shared" si="61"/>
        <v>0</v>
      </c>
      <c r="DA6" s="106">
        <f t="shared" si="62"/>
        <v>0</v>
      </c>
      <c r="DB6" s="108">
        <f t="shared" si="63"/>
        <v>0</v>
      </c>
      <c r="DC6" s="107">
        <f t="shared" si="64"/>
        <v>0</v>
      </c>
      <c r="DD6" s="106">
        <f t="shared" si="65"/>
        <v>0</v>
      </c>
      <c r="DE6" s="108">
        <f t="shared" si="66"/>
        <v>0</v>
      </c>
      <c r="DF6" s="107">
        <f t="shared" si="67"/>
        <v>0</v>
      </c>
      <c r="DG6" s="106">
        <f t="shared" si="68"/>
        <v>0</v>
      </c>
      <c r="DH6" s="108">
        <f t="shared" si="69"/>
        <v>0</v>
      </c>
      <c r="DI6" s="107">
        <f t="shared" si="70"/>
        <v>0</v>
      </c>
      <c r="DJ6" s="106">
        <f t="shared" si="71"/>
        <v>0</v>
      </c>
      <c r="DK6" s="108">
        <f t="shared" si="72"/>
        <v>0</v>
      </c>
      <c r="DL6" s="107">
        <f t="shared" si="73"/>
        <v>0</v>
      </c>
      <c r="DM6" s="106">
        <f t="shared" si="74"/>
        <v>0</v>
      </c>
    </row>
    <row r="7" spans="1:117" ht="14.25">
      <c r="A7" s="116"/>
      <c r="B7" s="115" t="s">
        <v>43</v>
      </c>
      <c r="C7" s="114" t="s">
        <v>101</v>
      </c>
      <c r="D7" s="114"/>
      <c r="E7" s="124" t="s">
        <v>136</v>
      </c>
      <c r="F7" s="123">
        <v>43952</v>
      </c>
      <c r="G7" s="122">
        <v>44044</v>
      </c>
      <c r="H7" s="110">
        <v>0</v>
      </c>
      <c r="I7" s="110">
        <v>230000</v>
      </c>
      <c r="J7" s="109"/>
      <c r="K7" s="107"/>
      <c r="L7" s="106"/>
      <c r="M7" s="108"/>
      <c r="N7" s="107"/>
      <c r="O7" s="106"/>
      <c r="P7" s="108"/>
      <c r="Q7" s="107"/>
      <c r="R7" s="106"/>
      <c r="S7" s="108"/>
      <c r="T7" s="107"/>
      <c r="U7" s="106"/>
      <c r="V7" s="108"/>
      <c r="W7" s="107"/>
      <c r="X7" s="106"/>
      <c r="Y7" s="108"/>
      <c r="Z7" s="107"/>
      <c r="AA7" s="106"/>
      <c r="AB7" s="108"/>
      <c r="AC7" s="107"/>
      <c r="AD7" s="106"/>
      <c r="AE7" s="108"/>
      <c r="AF7" s="107"/>
      <c r="AG7" s="106"/>
      <c r="AH7" s="108"/>
      <c r="AI7" s="107"/>
      <c r="AJ7" s="106"/>
      <c r="AK7" s="108"/>
      <c r="AL7" s="107"/>
      <c r="AM7" s="106"/>
      <c r="AN7" s="108"/>
      <c r="AO7" s="107"/>
      <c r="AP7" s="106"/>
      <c r="AQ7" s="108">
        <f t="shared" si="0"/>
        <v>0</v>
      </c>
      <c r="AR7" s="107">
        <f t="shared" si="1"/>
        <v>0</v>
      </c>
      <c r="AS7" s="106">
        <f t="shared" si="2"/>
        <v>0</v>
      </c>
      <c r="AT7" s="108">
        <f t="shared" si="3"/>
        <v>0</v>
      </c>
      <c r="AU7" s="107">
        <f t="shared" si="4"/>
        <v>0</v>
      </c>
      <c r="AV7" s="106">
        <f t="shared" si="5"/>
        <v>0</v>
      </c>
      <c r="AW7" s="108">
        <f t="shared" si="6"/>
        <v>0.33695652173913043</v>
      </c>
      <c r="AX7" s="107">
        <f t="shared" si="7"/>
        <v>0</v>
      </c>
      <c r="AY7" s="106">
        <f t="shared" si="8"/>
        <v>77500</v>
      </c>
      <c r="AZ7" s="108">
        <f t="shared" si="9"/>
        <v>0.32608695652173914</v>
      </c>
      <c r="BA7" s="107">
        <f t="shared" si="10"/>
        <v>0</v>
      </c>
      <c r="BB7" s="106">
        <f t="shared" si="11"/>
        <v>75000</v>
      </c>
      <c r="BC7" s="108">
        <f t="shared" si="12"/>
        <v>0.33695652173913043</v>
      </c>
      <c r="BD7" s="107">
        <f t="shared" si="13"/>
        <v>0</v>
      </c>
      <c r="BE7" s="106">
        <f t="shared" si="14"/>
        <v>77500</v>
      </c>
      <c r="BF7" s="108">
        <f t="shared" si="15"/>
        <v>0</v>
      </c>
      <c r="BG7" s="107">
        <f t="shared" si="16"/>
        <v>0</v>
      </c>
      <c r="BH7" s="106">
        <f t="shared" si="17"/>
        <v>0</v>
      </c>
      <c r="BI7" s="108">
        <f t="shared" si="18"/>
        <v>0</v>
      </c>
      <c r="BJ7" s="107">
        <f t="shared" si="19"/>
        <v>0</v>
      </c>
      <c r="BK7" s="106">
        <f t="shared" si="20"/>
        <v>0</v>
      </c>
      <c r="BL7" s="108">
        <f t="shared" si="21"/>
        <v>0</v>
      </c>
      <c r="BM7" s="107">
        <f t="shared" si="22"/>
        <v>0</v>
      </c>
      <c r="BN7" s="106">
        <f t="shared" si="23"/>
        <v>0</v>
      </c>
      <c r="BO7" s="108">
        <f t="shared" si="24"/>
        <v>0</v>
      </c>
      <c r="BP7" s="107">
        <f t="shared" si="25"/>
        <v>0</v>
      </c>
      <c r="BQ7" s="106">
        <f t="shared" si="26"/>
        <v>0</v>
      </c>
      <c r="BR7" s="108">
        <f t="shared" si="27"/>
        <v>0</v>
      </c>
      <c r="BS7" s="107">
        <f t="shared" si="28"/>
        <v>0</v>
      </c>
      <c r="BT7" s="106">
        <f t="shared" si="29"/>
        <v>0</v>
      </c>
      <c r="BU7" s="108">
        <f t="shared" si="30"/>
        <v>0</v>
      </c>
      <c r="BV7" s="107">
        <f t="shared" si="31"/>
        <v>0</v>
      </c>
      <c r="BW7" s="106">
        <f t="shared" si="32"/>
        <v>0</v>
      </c>
      <c r="BX7" s="108">
        <f t="shared" si="33"/>
        <v>0</v>
      </c>
      <c r="BY7" s="107">
        <f t="shared" si="34"/>
        <v>0</v>
      </c>
      <c r="BZ7" s="106">
        <f t="shared" si="35"/>
        <v>0</v>
      </c>
      <c r="CA7" s="108">
        <f t="shared" si="36"/>
        <v>0</v>
      </c>
      <c r="CB7" s="107">
        <f t="shared" si="37"/>
        <v>0</v>
      </c>
      <c r="CC7" s="106">
        <f t="shared" si="38"/>
        <v>0</v>
      </c>
      <c r="CD7" s="108">
        <f t="shared" si="39"/>
        <v>0</v>
      </c>
      <c r="CE7" s="107">
        <f t="shared" si="40"/>
        <v>0</v>
      </c>
      <c r="CF7" s="106">
        <f t="shared" si="41"/>
        <v>0</v>
      </c>
      <c r="CG7" s="108">
        <f t="shared" si="42"/>
        <v>0</v>
      </c>
      <c r="CH7" s="107">
        <f t="shared" si="43"/>
        <v>0</v>
      </c>
      <c r="CI7" s="106">
        <f t="shared" si="44"/>
        <v>0</v>
      </c>
      <c r="CJ7" s="108">
        <f t="shared" si="45"/>
        <v>0</v>
      </c>
      <c r="CK7" s="107">
        <f t="shared" si="46"/>
        <v>0</v>
      </c>
      <c r="CL7" s="106">
        <f t="shared" si="47"/>
        <v>0</v>
      </c>
      <c r="CM7" s="108">
        <f t="shared" si="48"/>
        <v>0</v>
      </c>
      <c r="CN7" s="107">
        <f t="shared" si="49"/>
        <v>0</v>
      </c>
      <c r="CO7" s="106">
        <f t="shared" si="50"/>
        <v>0</v>
      </c>
      <c r="CP7" s="108">
        <f t="shared" si="51"/>
        <v>0</v>
      </c>
      <c r="CQ7" s="107">
        <f t="shared" si="52"/>
        <v>0</v>
      </c>
      <c r="CR7" s="106">
        <f t="shared" si="53"/>
        <v>0</v>
      </c>
      <c r="CS7" s="108">
        <f t="shared" si="54"/>
        <v>0</v>
      </c>
      <c r="CT7" s="107">
        <f t="shared" si="55"/>
        <v>0</v>
      </c>
      <c r="CU7" s="106">
        <f t="shared" si="56"/>
        <v>0</v>
      </c>
      <c r="CV7" s="108">
        <f t="shared" si="57"/>
        <v>0</v>
      </c>
      <c r="CW7" s="107">
        <f t="shared" si="58"/>
        <v>0</v>
      </c>
      <c r="CX7" s="106">
        <f t="shared" si="59"/>
        <v>0</v>
      </c>
      <c r="CY7" s="108">
        <f t="shared" si="60"/>
        <v>0</v>
      </c>
      <c r="CZ7" s="107">
        <f t="shared" si="61"/>
        <v>0</v>
      </c>
      <c r="DA7" s="106">
        <f t="shared" si="62"/>
        <v>0</v>
      </c>
      <c r="DB7" s="108">
        <f t="shared" si="63"/>
        <v>0</v>
      </c>
      <c r="DC7" s="107">
        <f t="shared" si="64"/>
        <v>0</v>
      </c>
      <c r="DD7" s="106">
        <f t="shared" si="65"/>
        <v>0</v>
      </c>
      <c r="DE7" s="108">
        <f t="shared" si="66"/>
        <v>0</v>
      </c>
      <c r="DF7" s="107">
        <f t="shared" si="67"/>
        <v>0</v>
      </c>
      <c r="DG7" s="106">
        <f t="shared" si="68"/>
        <v>0</v>
      </c>
      <c r="DH7" s="108">
        <f t="shared" si="69"/>
        <v>0</v>
      </c>
      <c r="DI7" s="107">
        <f t="shared" si="70"/>
        <v>0</v>
      </c>
      <c r="DJ7" s="106">
        <f t="shared" si="71"/>
        <v>0</v>
      </c>
      <c r="DK7" s="108">
        <f t="shared" si="72"/>
        <v>0</v>
      </c>
      <c r="DL7" s="107">
        <f t="shared" si="73"/>
        <v>0</v>
      </c>
      <c r="DM7" s="106">
        <f t="shared" si="74"/>
        <v>0</v>
      </c>
    </row>
    <row r="8" spans="1:117" ht="14.25">
      <c r="A8" s="116">
        <v>1</v>
      </c>
      <c r="B8" s="115" t="s">
        <v>43</v>
      </c>
      <c r="C8" s="114" t="s">
        <v>99</v>
      </c>
      <c r="D8" s="114"/>
      <c r="E8" s="124" t="s">
        <v>135</v>
      </c>
      <c r="F8" s="129">
        <v>43952</v>
      </c>
      <c r="G8" s="122">
        <v>44044</v>
      </c>
      <c r="H8" s="110">
        <f>63409.6778159453*(G8-F8)/30</f>
        <v>194456.34530223225</v>
      </c>
      <c r="I8" s="110">
        <v>0</v>
      </c>
      <c r="J8" s="109">
        <f>IF($F8&gt;M$1,0,IF($F8&lt;J$1,IF($G8&lt;J$1,0,IF($G8&gt;M$1,(($G8-J$1)-($G8-M$1))/($G8-$F8),($G8-J$1)/($G8-$F8))),IF($G8&gt;M$1,((($G8-$F8)-($G8-M$1))/($G8-$F8)),1)))</f>
        <v>0</v>
      </c>
      <c r="K8" s="107">
        <f>+J8*$H8</f>
        <v>0</v>
      </c>
      <c r="L8" s="106">
        <f>+J8*$I8</f>
        <v>0</v>
      </c>
      <c r="M8" s="108">
        <f>IF($F8&gt;P$1,0,IF($F8&lt;M$1,IF($G8&lt;M$1,0,IF($G8&gt;P$1,(($G8-M$1)-($G8-P$1))/($G8-$F8),($G8-M$1)/($G8-$F8))),IF($G8&gt;P$1,((($G8-$F8)-($G8-P$1))/($G8-$F8)),1)))</f>
        <v>0</v>
      </c>
      <c r="N8" s="107">
        <f>+M8*$H8</f>
        <v>0</v>
      </c>
      <c r="O8" s="106">
        <f>+M8*$I8</f>
        <v>0</v>
      </c>
      <c r="P8" s="108">
        <f>IF($F8&gt;S$1,0,IF($F8&lt;P$1,IF($G8&lt;P$1,0,IF($G8&gt;S$1,(($G8-P$1)-($G8-S$1))/($G8-$F8),($G8-P$1)/($G8-$F8))),IF($G8&gt;S$1,((($G8-$F8)-($G8-S$1))/($G8-$F8)),1)))</f>
        <v>0</v>
      </c>
      <c r="Q8" s="107">
        <f>+P8*$H8</f>
        <v>0</v>
      </c>
      <c r="R8" s="106">
        <f>+P8*$I8</f>
        <v>0</v>
      </c>
      <c r="S8" s="108">
        <f>IF($F8&gt;V$1,0,IF($F8&lt;S$1,IF($G8&lt;S$1,0,IF($G8&gt;V$1,(($G8-S$1)-($G8-V$1))/($G8-$F8),($G8-S$1)/($G8-$F8))),IF($G8&gt;V$1,((($G8-$F8)-($G8-V$1))/($G8-$F8)),1)))</f>
        <v>0</v>
      </c>
      <c r="T8" s="107">
        <f>+S8*$H8</f>
        <v>0</v>
      </c>
      <c r="U8" s="106">
        <f>+S8*$I8</f>
        <v>0</v>
      </c>
      <c r="V8" s="108">
        <f>IF($F8&gt;Y$1,0,IF($F8&lt;V$1,IF($G8&lt;V$1,0,IF($G8&gt;Y$1,(($G8-V$1)-($G8-Y$1))/($G8-$F8),($G8-V$1)/($G8-$F8))),IF($G8&gt;Y$1,((($G8-$F8)-($G8-Y$1))/($G8-$F8)),1)))</f>
        <v>0</v>
      </c>
      <c r="W8" s="107">
        <f>+V8*$H8</f>
        <v>0</v>
      </c>
      <c r="X8" s="106">
        <f>+V8*$I8</f>
        <v>0</v>
      </c>
      <c r="Y8" s="108">
        <f>IF($F8&gt;AB$1,0,IF($F8&lt;Y$1,IF($G8&lt;Y$1,0,IF($G8&gt;AB$1,(($G8-Y$1)-($G8-AB$1))/($G8-$F8),($G8-Y$1)/($G8-$F8))),IF($G8&gt;AB$1,((($G8-$F8)-($G8-AB$1))/($G8-$F8)),1)))</f>
        <v>0</v>
      </c>
      <c r="Z8" s="107">
        <f>+Y8*$H8</f>
        <v>0</v>
      </c>
      <c r="AA8" s="106">
        <f>+Y8*$I8</f>
        <v>0</v>
      </c>
      <c r="AB8" s="108">
        <f>IF($F8&gt;AE$1,0,IF($F8&lt;AB$1,IF($G8&lt;AB$1,0,IF($G8&gt;AE$1,(($G8-AB$1)-($G8-AE$1))/($G8-$F8),($G8-AB$1)/($G8-$F8))),IF($G8&gt;AE$1,((($G8-$F8)-($G8-AE$1))/($G8-$F8)),1)))</f>
        <v>0</v>
      </c>
      <c r="AC8" s="107">
        <f>+AB8*$H8</f>
        <v>0</v>
      </c>
      <c r="AD8" s="106">
        <f>+AB8*$I8</f>
        <v>0</v>
      </c>
      <c r="AE8" s="108">
        <f>IF($F8&gt;AH$1,0,IF($F8&lt;AE$1,IF($G8&lt;AE$1,0,IF($G8&gt;AH$1,(($G8-AE$1)-($G8-AH$1))/($G8-$F8),($G8-AE$1)/($G8-$F8))),IF($G8&gt;AH$1,((($G8-$F8)-($G8-AH$1))/($G8-$F8)),1)))</f>
        <v>0</v>
      </c>
      <c r="AF8" s="107">
        <f>+AE8*$H8</f>
        <v>0</v>
      </c>
      <c r="AG8" s="106">
        <f>+AE8*$I8</f>
        <v>0</v>
      </c>
      <c r="AH8" s="108">
        <f>IF($F8&gt;AK$1,0,IF($F8&lt;AH$1,IF($G8&lt;AH$1,0,IF($G8&gt;AK$1,(($G8-AH$1)-($G8-AK$1))/($G8-$F8),($G8-AH$1)/($G8-$F8))),IF($G8&gt;AK$1,((($G8-$F8)-($G8-AK$1))/($G8-$F8)),1)))</f>
        <v>0</v>
      </c>
      <c r="AI8" s="107">
        <f>+AH8*$H8</f>
        <v>0</v>
      </c>
      <c r="AJ8" s="106">
        <f>+AH8*$I8</f>
        <v>0</v>
      </c>
      <c r="AK8" s="108">
        <f>IF($F8&gt;AN$1,0,IF($F8&lt;AK$1,IF($G8&lt;AK$1,0,IF($G8&gt;AN$1,(($G8-AK$1)-($G8-AN$1))/($G8-$F8),($G8-AK$1)/($G8-$F8))),IF($G8&gt;AN$1,((($G8-$F8)-($G8-AN$1))/($G8-$F8)),1)))</f>
        <v>0</v>
      </c>
      <c r="AL8" s="107">
        <f>+AK8*$H8</f>
        <v>0</v>
      </c>
      <c r="AM8" s="106">
        <f>+AK8*$I8</f>
        <v>0</v>
      </c>
      <c r="AN8" s="108" t="e">
        <f>IF($F8&gt;#REF!,0,IF($F8&lt;AN$1,IF($G8&lt;AN$1,0,IF($G8&gt;#REF!,(($G8-AN$1)-($G8-#REF!))/($G8-$F8),($G8-AN$1)/($G8-$F8))),IF($G8&gt;#REF!,((($G8-$F8)-($G8-#REF!))/($G8-$F8)),1)))</f>
        <v>#REF!</v>
      </c>
      <c r="AO8" s="107" t="e">
        <f>+AN8*$H8</f>
        <v>#REF!</v>
      </c>
      <c r="AP8" s="106" t="e">
        <f>+AN8*$I8</f>
        <v>#REF!</v>
      </c>
      <c r="AQ8" s="108">
        <f t="shared" si="0"/>
        <v>0</v>
      </c>
      <c r="AR8" s="107">
        <f t="shared" si="1"/>
        <v>0</v>
      </c>
      <c r="AS8" s="106">
        <f t="shared" si="2"/>
        <v>0</v>
      </c>
      <c r="AT8" s="108">
        <f t="shared" si="3"/>
        <v>0</v>
      </c>
      <c r="AU8" s="107">
        <f t="shared" si="4"/>
        <v>0</v>
      </c>
      <c r="AV8" s="106">
        <f t="shared" si="5"/>
        <v>0</v>
      </c>
      <c r="AW8" s="108">
        <f t="shared" si="6"/>
        <v>0.33695652173913043</v>
      </c>
      <c r="AX8" s="107">
        <f t="shared" si="7"/>
        <v>65523.333743143477</v>
      </c>
      <c r="AY8" s="106">
        <f t="shared" si="8"/>
        <v>0</v>
      </c>
      <c r="AZ8" s="108">
        <f t="shared" si="9"/>
        <v>0.32608695652173914</v>
      </c>
      <c r="BA8" s="107">
        <f t="shared" si="10"/>
        <v>63409.677815945302</v>
      </c>
      <c r="BB8" s="106">
        <f t="shared" si="11"/>
        <v>0</v>
      </c>
      <c r="BC8" s="108">
        <f t="shared" si="12"/>
        <v>0.33695652173913043</v>
      </c>
      <c r="BD8" s="107">
        <f t="shared" si="13"/>
        <v>65523.333743143477</v>
      </c>
      <c r="BE8" s="106">
        <f t="shared" si="14"/>
        <v>0</v>
      </c>
      <c r="BF8" s="108">
        <f t="shared" si="15"/>
        <v>0</v>
      </c>
      <c r="BG8" s="107">
        <f t="shared" si="16"/>
        <v>0</v>
      </c>
      <c r="BH8" s="106">
        <f t="shared" si="17"/>
        <v>0</v>
      </c>
      <c r="BI8" s="108">
        <f t="shared" si="18"/>
        <v>0</v>
      </c>
      <c r="BJ8" s="107">
        <f t="shared" si="19"/>
        <v>0</v>
      </c>
      <c r="BK8" s="106">
        <f t="shared" si="20"/>
        <v>0</v>
      </c>
      <c r="BL8" s="108">
        <f t="shared" si="21"/>
        <v>0</v>
      </c>
      <c r="BM8" s="107">
        <f t="shared" si="22"/>
        <v>0</v>
      </c>
      <c r="BN8" s="106">
        <f t="shared" si="23"/>
        <v>0</v>
      </c>
      <c r="BO8" s="108">
        <f t="shared" si="24"/>
        <v>0</v>
      </c>
      <c r="BP8" s="107">
        <f t="shared" si="25"/>
        <v>0</v>
      </c>
      <c r="BQ8" s="106">
        <f t="shared" si="26"/>
        <v>0</v>
      </c>
      <c r="BR8" s="108">
        <f t="shared" si="27"/>
        <v>0</v>
      </c>
      <c r="BS8" s="107">
        <f t="shared" si="28"/>
        <v>0</v>
      </c>
      <c r="BT8" s="106">
        <f t="shared" si="29"/>
        <v>0</v>
      </c>
      <c r="BU8" s="108">
        <f t="shared" si="30"/>
        <v>0</v>
      </c>
      <c r="BV8" s="107">
        <f t="shared" si="31"/>
        <v>0</v>
      </c>
      <c r="BW8" s="106">
        <f t="shared" si="32"/>
        <v>0</v>
      </c>
      <c r="BX8" s="108">
        <f t="shared" si="33"/>
        <v>0</v>
      </c>
      <c r="BY8" s="107">
        <f t="shared" si="34"/>
        <v>0</v>
      </c>
      <c r="BZ8" s="106">
        <f t="shared" si="35"/>
        <v>0</v>
      </c>
      <c r="CA8" s="108">
        <f t="shared" si="36"/>
        <v>0</v>
      </c>
      <c r="CB8" s="107">
        <f t="shared" si="37"/>
        <v>0</v>
      </c>
      <c r="CC8" s="106">
        <f t="shared" si="38"/>
        <v>0</v>
      </c>
      <c r="CD8" s="108">
        <f t="shared" si="39"/>
        <v>0</v>
      </c>
      <c r="CE8" s="107">
        <f t="shared" si="40"/>
        <v>0</v>
      </c>
      <c r="CF8" s="106">
        <f t="shared" si="41"/>
        <v>0</v>
      </c>
      <c r="CG8" s="108">
        <f t="shared" si="42"/>
        <v>0</v>
      </c>
      <c r="CH8" s="107">
        <f t="shared" si="43"/>
        <v>0</v>
      </c>
      <c r="CI8" s="106">
        <f t="shared" si="44"/>
        <v>0</v>
      </c>
      <c r="CJ8" s="108">
        <f t="shared" si="45"/>
        <v>0</v>
      </c>
      <c r="CK8" s="107">
        <f t="shared" si="46"/>
        <v>0</v>
      </c>
      <c r="CL8" s="106">
        <f t="shared" si="47"/>
        <v>0</v>
      </c>
      <c r="CM8" s="108">
        <f t="shared" si="48"/>
        <v>0</v>
      </c>
      <c r="CN8" s="107">
        <f t="shared" si="49"/>
        <v>0</v>
      </c>
      <c r="CO8" s="106">
        <f t="shared" si="50"/>
        <v>0</v>
      </c>
      <c r="CP8" s="108">
        <f t="shared" si="51"/>
        <v>0</v>
      </c>
      <c r="CQ8" s="107">
        <f t="shared" si="52"/>
        <v>0</v>
      </c>
      <c r="CR8" s="106">
        <f t="shared" si="53"/>
        <v>0</v>
      </c>
      <c r="CS8" s="108">
        <f t="shared" si="54"/>
        <v>0</v>
      </c>
      <c r="CT8" s="107">
        <f t="shared" si="55"/>
        <v>0</v>
      </c>
      <c r="CU8" s="106">
        <f t="shared" si="56"/>
        <v>0</v>
      </c>
      <c r="CV8" s="108">
        <f t="shared" si="57"/>
        <v>0</v>
      </c>
      <c r="CW8" s="107">
        <f t="shared" si="58"/>
        <v>0</v>
      </c>
      <c r="CX8" s="106">
        <f t="shared" si="59"/>
        <v>0</v>
      </c>
      <c r="CY8" s="108">
        <f t="shared" si="60"/>
        <v>0</v>
      </c>
      <c r="CZ8" s="107">
        <f t="shared" si="61"/>
        <v>0</v>
      </c>
      <c r="DA8" s="106">
        <f t="shared" si="62"/>
        <v>0</v>
      </c>
      <c r="DB8" s="108">
        <f t="shared" si="63"/>
        <v>0</v>
      </c>
      <c r="DC8" s="107">
        <f t="shared" si="64"/>
        <v>0</v>
      </c>
      <c r="DD8" s="106">
        <f t="shared" si="65"/>
        <v>0</v>
      </c>
      <c r="DE8" s="108">
        <f t="shared" si="66"/>
        <v>0</v>
      </c>
      <c r="DF8" s="107">
        <f t="shared" si="67"/>
        <v>0</v>
      </c>
      <c r="DG8" s="106">
        <f t="shared" si="68"/>
        <v>0</v>
      </c>
      <c r="DH8" s="108">
        <f t="shared" si="69"/>
        <v>0</v>
      </c>
      <c r="DI8" s="107">
        <f t="shared" si="70"/>
        <v>0</v>
      </c>
      <c r="DJ8" s="106">
        <f t="shared" si="71"/>
        <v>0</v>
      </c>
      <c r="DK8" s="108">
        <f t="shared" si="72"/>
        <v>0</v>
      </c>
      <c r="DL8" s="107">
        <f t="shared" si="73"/>
        <v>0</v>
      </c>
      <c r="DM8" s="106">
        <f t="shared" si="74"/>
        <v>0</v>
      </c>
    </row>
    <row r="9" spans="1:117" ht="14.25">
      <c r="A9" s="116">
        <v>1</v>
      </c>
      <c r="B9" s="115" t="s">
        <v>43</v>
      </c>
      <c r="C9" s="114" t="s">
        <v>99</v>
      </c>
      <c r="D9" s="114"/>
      <c r="E9" s="113" t="s">
        <v>106</v>
      </c>
      <c r="F9" s="129">
        <v>43952</v>
      </c>
      <c r="G9" s="122">
        <v>44044</v>
      </c>
      <c r="H9" s="110">
        <f>15550*(G9-F9)/30</f>
        <v>47686.666666666664</v>
      </c>
      <c r="I9" s="110">
        <v>0</v>
      </c>
      <c r="J9" s="109">
        <f>IF($F9&gt;M$1,0,IF($F9&lt;J$1,IF($G9&lt;J$1,0,IF($G9&gt;M$1,(($G9-J$1)-($G9-M$1))/($G9-$F9),($G9-J$1)/($G9-$F9))),IF($G9&gt;M$1,((($G9-$F9)-($G9-M$1))/($G9-$F9)),1)))</f>
        <v>0</v>
      </c>
      <c r="K9" s="107">
        <f>+J9*$H9</f>
        <v>0</v>
      </c>
      <c r="L9" s="106">
        <f>+J9*$I9</f>
        <v>0</v>
      </c>
      <c r="M9" s="108">
        <f>IF($F9&gt;P$1,0,IF($F9&lt;M$1,IF($G9&lt;M$1,0,IF($G9&gt;P$1,(($G9-M$1)-($G9-P$1))/($G9-$F9),($G9-M$1)/($G9-$F9))),IF($G9&gt;P$1,((($G9-$F9)-($G9-P$1))/($G9-$F9)),1)))</f>
        <v>0</v>
      </c>
      <c r="N9" s="107">
        <f>+M9*$H9</f>
        <v>0</v>
      </c>
      <c r="O9" s="106">
        <f>+M9*$I9</f>
        <v>0</v>
      </c>
      <c r="P9" s="108">
        <f>IF($F9&gt;S$1,0,IF($F9&lt;P$1,IF($G9&lt;P$1,0,IF($G9&gt;S$1,(($G9-P$1)-($G9-S$1))/($G9-$F9),($G9-P$1)/($G9-$F9))),IF($G9&gt;S$1,((($G9-$F9)-($G9-S$1))/($G9-$F9)),1)))</f>
        <v>0</v>
      </c>
      <c r="Q9" s="107">
        <f>+P9*$H9</f>
        <v>0</v>
      </c>
      <c r="R9" s="106">
        <f>+P9*$I9</f>
        <v>0</v>
      </c>
      <c r="S9" s="108">
        <f>IF($F9&gt;V$1,0,IF($F9&lt;S$1,IF($G9&lt;S$1,0,IF($G9&gt;V$1,(($G9-S$1)-($G9-V$1))/($G9-$F9),($G9-S$1)/($G9-$F9))),IF($G9&gt;V$1,((($G9-$F9)-($G9-V$1))/($G9-$F9)),1)))</f>
        <v>0</v>
      </c>
      <c r="T9" s="107">
        <f>+S9*$H9</f>
        <v>0</v>
      </c>
      <c r="U9" s="106">
        <f>+S9*$I9</f>
        <v>0</v>
      </c>
      <c r="V9" s="108">
        <f>IF($F9&gt;Y$1,0,IF($F9&lt;V$1,IF($G9&lt;V$1,0,IF($G9&gt;Y$1,(($G9-V$1)-($G9-Y$1))/($G9-$F9),($G9-V$1)/($G9-$F9))),IF($G9&gt;Y$1,((($G9-$F9)-($G9-Y$1))/($G9-$F9)),1)))</f>
        <v>0</v>
      </c>
      <c r="W9" s="107">
        <f>+V9*$H9</f>
        <v>0</v>
      </c>
      <c r="X9" s="106">
        <f>+V9*$I9</f>
        <v>0</v>
      </c>
      <c r="Y9" s="108">
        <f>IF($F9&gt;AB$1,0,IF($F9&lt;Y$1,IF($G9&lt;Y$1,0,IF($G9&gt;AB$1,(($G9-Y$1)-($G9-AB$1))/($G9-$F9),($G9-Y$1)/($G9-$F9))),IF($G9&gt;AB$1,((($G9-$F9)-($G9-AB$1))/($G9-$F9)),1)))</f>
        <v>0</v>
      </c>
      <c r="Z9" s="107">
        <f>+Y9*$H9</f>
        <v>0</v>
      </c>
      <c r="AA9" s="106">
        <f>+Y9*$I9</f>
        <v>0</v>
      </c>
      <c r="AB9" s="108">
        <f>IF($F9&gt;AE$1,0,IF($F9&lt;AB$1,IF($G9&lt;AB$1,0,IF($G9&gt;AE$1,(($G9-AB$1)-($G9-AE$1))/($G9-$F9),($G9-AB$1)/($G9-$F9))),IF($G9&gt;AE$1,((($G9-$F9)-($G9-AE$1))/($G9-$F9)),1)))</f>
        <v>0</v>
      </c>
      <c r="AC9" s="107">
        <f>+AB9*$H9</f>
        <v>0</v>
      </c>
      <c r="AD9" s="106">
        <f>+AB9*$I9</f>
        <v>0</v>
      </c>
      <c r="AE9" s="108">
        <f>IF($F9&gt;AH$1,0,IF($F9&lt;AE$1,IF($G9&lt;AE$1,0,IF($G9&gt;AH$1,(($G9-AE$1)-($G9-AH$1))/($G9-$F9),($G9-AE$1)/($G9-$F9))),IF($G9&gt;AH$1,((($G9-$F9)-($G9-AH$1))/($G9-$F9)),1)))</f>
        <v>0</v>
      </c>
      <c r="AF9" s="107">
        <f>+AE9*$H9</f>
        <v>0</v>
      </c>
      <c r="AG9" s="106">
        <f>+AE9*$I9</f>
        <v>0</v>
      </c>
      <c r="AH9" s="108">
        <f>IF($F9&gt;AK$1,0,IF($F9&lt;AH$1,IF($G9&lt;AH$1,0,IF($G9&gt;AK$1,(($G9-AH$1)-($G9-AK$1))/($G9-$F9),($G9-AH$1)/($G9-$F9))),IF($G9&gt;AK$1,((($G9-$F9)-($G9-AK$1))/($G9-$F9)),1)))</f>
        <v>0</v>
      </c>
      <c r="AI9" s="107">
        <f>+AH9*$H9</f>
        <v>0</v>
      </c>
      <c r="AJ9" s="106">
        <f>+AH9*$I9</f>
        <v>0</v>
      </c>
      <c r="AK9" s="108">
        <f>IF($F9&gt;AN$1,0,IF($F9&lt;AK$1,IF($G9&lt;AK$1,0,IF($G9&gt;AN$1,(($G9-AK$1)-($G9-AN$1))/($G9-$F9),($G9-AK$1)/($G9-$F9))),IF($G9&gt;AN$1,((($G9-$F9)-($G9-AN$1))/($G9-$F9)),1)))</f>
        <v>0</v>
      </c>
      <c r="AL9" s="107">
        <f>+AK9*$H9</f>
        <v>0</v>
      </c>
      <c r="AM9" s="106">
        <f>+AK9*$I9</f>
        <v>0</v>
      </c>
      <c r="AN9" s="108" t="e">
        <f>IF($F9&gt;#REF!,0,IF($F9&lt;AN$1,IF($G9&lt;AN$1,0,IF($G9&gt;#REF!,(($G9-AN$1)-($G9-#REF!))/($G9-$F9),($G9-AN$1)/($G9-$F9))),IF($G9&gt;#REF!,((($G9-$F9)-($G9-#REF!))/($G9-$F9)),1)))</f>
        <v>#REF!</v>
      </c>
      <c r="AO9" s="107" t="e">
        <f>+AN9*$H9</f>
        <v>#REF!</v>
      </c>
      <c r="AP9" s="106" t="e">
        <f>+AN9*$I9</f>
        <v>#REF!</v>
      </c>
      <c r="AQ9" s="108">
        <f t="shared" si="0"/>
        <v>0</v>
      </c>
      <c r="AR9" s="107">
        <f t="shared" si="1"/>
        <v>0</v>
      </c>
      <c r="AS9" s="106">
        <f t="shared" si="2"/>
        <v>0</v>
      </c>
      <c r="AT9" s="108">
        <f t="shared" si="3"/>
        <v>0</v>
      </c>
      <c r="AU9" s="107">
        <f t="shared" si="4"/>
        <v>0</v>
      </c>
      <c r="AV9" s="106">
        <f t="shared" si="5"/>
        <v>0</v>
      </c>
      <c r="AW9" s="108">
        <f t="shared" si="6"/>
        <v>0.33695652173913043</v>
      </c>
      <c r="AX9" s="107">
        <f t="shared" si="7"/>
        <v>16068.333333333332</v>
      </c>
      <c r="AY9" s="106">
        <f t="shared" si="8"/>
        <v>0</v>
      </c>
      <c r="AZ9" s="108">
        <f t="shared" si="9"/>
        <v>0.32608695652173914</v>
      </c>
      <c r="BA9" s="107">
        <f t="shared" si="10"/>
        <v>15550</v>
      </c>
      <c r="BB9" s="106">
        <f t="shared" si="11"/>
        <v>0</v>
      </c>
      <c r="BC9" s="108">
        <f t="shared" si="12"/>
        <v>0.33695652173913043</v>
      </c>
      <c r="BD9" s="107">
        <f t="shared" si="13"/>
        <v>16068.333333333332</v>
      </c>
      <c r="BE9" s="106">
        <f t="shared" si="14"/>
        <v>0</v>
      </c>
      <c r="BF9" s="108">
        <f t="shared" si="15"/>
        <v>0</v>
      </c>
      <c r="BG9" s="107">
        <f t="shared" si="16"/>
        <v>0</v>
      </c>
      <c r="BH9" s="106">
        <f t="shared" si="17"/>
        <v>0</v>
      </c>
      <c r="BI9" s="108">
        <f t="shared" si="18"/>
        <v>0</v>
      </c>
      <c r="BJ9" s="107">
        <f t="shared" si="19"/>
        <v>0</v>
      </c>
      <c r="BK9" s="106">
        <f t="shared" si="20"/>
        <v>0</v>
      </c>
      <c r="BL9" s="108">
        <f t="shared" si="21"/>
        <v>0</v>
      </c>
      <c r="BM9" s="107">
        <f t="shared" si="22"/>
        <v>0</v>
      </c>
      <c r="BN9" s="106">
        <f t="shared" si="23"/>
        <v>0</v>
      </c>
      <c r="BO9" s="108">
        <f t="shared" si="24"/>
        <v>0</v>
      </c>
      <c r="BP9" s="107">
        <f t="shared" si="25"/>
        <v>0</v>
      </c>
      <c r="BQ9" s="106">
        <f t="shared" si="26"/>
        <v>0</v>
      </c>
      <c r="BR9" s="108">
        <f t="shared" si="27"/>
        <v>0</v>
      </c>
      <c r="BS9" s="107">
        <f t="shared" si="28"/>
        <v>0</v>
      </c>
      <c r="BT9" s="106">
        <f t="shared" si="29"/>
        <v>0</v>
      </c>
      <c r="BU9" s="108">
        <f t="shared" si="30"/>
        <v>0</v>
      </c>
      <c r="BV9" s="107">
        <f t="shared" si="31"/>
        <v>0</v>
      </c>
      <c r="BW9" s="106">
        <f t="shared" si="32"/>
        <v>0</v>
      </c>
      <c r="BX9" s="108">
        <f t="shared" si="33"/>
        <v>0</v>
      </c>
      <c r="BY9" s="107">
        <f t="shared" si="34"/>
        <v>0</v>
      </c>
      <c r="BZ9" s="106">
        <f t="shared" si="35"/>
        <v>0</v>
      </c>
      <c r="CA9" s="108">
        <f t="shared" si="36"/>
        <v>0</v>
      </c>
      <c r="CB9" s="107">
        <f t="shared" si="37"/>
        <v>0</v>
      </c>
      <c r="CC9" s="106">
        <f t="shared" si="38"/>
        <v>0</v>
      </c>
      <c r="CD9" s="108">
        <f t="shared" si="39"/>
        <v>0</v>
      </c>
      <c r="CE9" s="107">
        <f t="shared" si="40"/>
        <v>0</v>
      </c>
      <c r="CF9" s="106">
        <f t="shared" si="41"/>
        <v>0</v>
      </c>
      <c r="CG9" s="108">
        <f t="shared" si="42"/>
        <v>0</v>
      </c>
      <c r="CH9" s="107">
        <f t="shared" si="43"/>
        <v>0</v>
      </c>
      <c r="CI9" s="106">
        <f t="shared" si="44"/>
        <v>0</v>
      </c>
      <c r="CJ9" s="108">
        <f t="shared" si="45"/>
        <v>0</v>
      </c>
      <c r="CK9" s="107">
        <f t="shared" si="46"/>
        <v>0</v>
      </c>
      <c r="CL9" s="106">
        <f t="shared" si="47"/>
        <v>0</v>
      </c>
      <c r="CM9" s="108">
        <f t="shared" si="48"/>
        <v>0</v>
      </c>
      <c r="CN9" s="107">
        <f t="shared" si="49"/>
        <v>0</v>
      </c>
      <c r="CO9" s="106">
        <f t="shared" si="50"/>
        <v>0</v>
      </c>
      <c r="CP9" s="108">
        <f t="shared" si="51"/>
        <v>0</v>
      </c>
      <c r="CQ9" s="107">
        <f t="shared" si="52"/>
        <v>0</v>
      </c>
      <c r="CR9" s="106">
        <f t="shared" si="53"/>
        <v>0</v>
      </c>
      <c r="CS9" s="108">
        <f t="shared" si="54"/>
        <v>0</v>
      </c>
      <c r="CT9" s="107">
        <f t="shared" si="55"/>
        <v>0</v>
      </c>
      <c r="CU9" s="106">
        <f t="shared" si="56"/>
        <v>0</v>
      </c>
      <c r="CV9" s="108">
        <f t="shared" si="57"/>
        <v>0</v>
      </c>
      <c r="CW9" s="107">
        <f t="shared" si="58"/>
        <v>0</v>
      </c>
      <c r="CX9" s="106">
        <f t="shared" si="59"/>
        <v>0</v>
      </c>
      <c r="CY9" s="108">
        <f t="shared" si="60"/>
        <v>0</v>
      </c>
      <c r="CZ9" s="107">
        <f t="shared" si="61"/>
        <v>0</v>
      </c>
      <c r="DA9" s="106">
        <f t="shared" si="62"/>
        <v>0</v>
      </c>
      <c r="DB9" s="108">
        <f t="shared" si="63"/>
        <v>0</v>
      </c>
      <c r="DC9" s="107">
        <f t="shared" si="64"/>
        <v>0</v>
      </c>
      <c r="DD9" s="106">
        <f t="shared" si="65"/>
        <v>0</v>
      </c>
      <c r="DE9" s="108">
        <f t="shared" si="66"/>
        <v>0</v>
      </c>
      <c r="DF9" s="107">
        <f t="shared" si="67"/>
        <v>0</v>
      </c>
      <c r="DG9" s="106">
        <f t="shared" si="68"/>
        <v>0</v>
      </c>
      <c r="DH9" s="108">
        <f t="shared" si="69"/>
        <v>0</v>
      </c>
      <c r="DI9" s="107">
        <f t="shared" si="70"/>
        <v>0</v>
      </c>
      <c r="DJ9" s="106">
        <f t="shared" si="71"/>
        <v>0</v>
      </c>
      <c r="DK9" s="108">
        <f t="shared" si="72"/>
        <v>0</v>
      </c>
      <c r="DL9" s="107">
        <f t="shared" si="73"/>
        <v>0</v>
      </c>
      <c r="DM9" s="106">
        <f t="shared" si="74"/>
        <v>0</v>
      </c>
    </row>
    <row r="10" spans="1:117" ht="14.25">
      <c r="A10" s="116">
        <v>1</v>
      </c>
      <c r="B10" s="115" t="s">
        <v>43</v>
      </c>
      <c r="C10" s="114" t="s">
        <v>99</v>
      </c>
      <c r="D10" s="114"/>
      <c r="E10" s="124" t="s">
        <v>134</v>
      </c>
      <c r="F10" s="129">
        <v>43952</v>
      </c>
      <c r="G10" s="122">
        <v>44044</v>
      </c>
      <c r="H10" s="110">
        <v>654216.17981382739</v>
      </c>
      <c r="I10" s="110">
        <v>0</v>
      </c>
      <c r="J10" s="109">
        <f>IF($F10&gt;M$1,0,IF($F10&lt;J$1,IF($G10&lt;J$1,0,IF($G10&gt;M$1,(($G10-J$1)-($G10-M$1))/($G10-$F10),($G10-J$1)/($G10-$F10))),IF($G10&gt;M$1,((($G10-$F10)-($G10-M$1))/($G10-$F10)),1)))</f>
        <v>0</v>
      </c>
      <c r="K10" s="107">
        <f>+J10*$H10</f>
        <v>0</v>
      </c>
      <c r="L10" s="106">
        <f>+J10*$I10</f>
        <v>0</v>
      </c>
      <c r="M10" s="108">
        <f>IF($F10&gt;P$1,0,IF($F10&lt;M$1,IF($G10&lt;M$1,0,IF($G10&gt;P$1,(($G10-M$1)-($G10-P$1))/($G10-$F10),($G10-M$1)/($G10-$F10))),IF($G10&gt;P$1,((($G10-$F10)-($G10-P$1))/($G10-$F10)),1)))</f>
        <v>0</v>
      </c>
      <c r="N10" s="107">
        <f>+M10*$H10</f>
        <v>0</v>
      </c>
      <c r="O10" s="106">
        <f>+M10*$I10</f>
        <v>0</v>
      </c>
      <c r="P10" s="108">
        <f>IF($F10&gt;S$1,0,IF($F10&lt;P$1,IF($G10&lt;P$1,0,IF($G10&gt;S$1,(($G10-P$1)-($G10-S$1))/($G10-$F10),($G10-P$1)/($G10-$F10))),IF($G10&gt;S$1,((($G10-$F10)-($G10-S$1))/($G10-$F10)),1)))</f>
        <v>0</v>
      </c>
      <c r="Q10" s="107">
        <f>+P10*$H10</f>
        <v>0</v>
      </c>
      <c r="R10" s="106">
        <f>+P10*$I10</f>
        <v>0</v>
      </c>
      <c r="S10" s="108">
        <f>IF($F10&gt;V$1,0,IF($F10&lt;S$1,IF($G10&lt;S$1,0,IF($G10&gt;V$1,(($G10-S$1)-($G10-V$1))/($G10-$F10),($G10-S$1)/($G10-$F10))),IF($G10&gt;V$1,((($G10-$F10)-($G10-V$1))/($G10-$F10)),1)))</f>
        <v>0</v>
      </c>
      <c r="T10" s="107">
        <f>+S10*$H10</f>
        <v>0</v>
      </c>
      <c r="U10" s="106">
        <f>+S10*$I10</f>
        <v>0</v>
      </c>
      <c r="V10" s="108">
        <f>IF($F10&gt;Y$1,0,IF($F10&lt;V$1,IF($G10&lt;V$1,0,IF($G10&gt;Y$1,(($G10-V$1)-($G10-Y$1))/($G10-$F10),($G10-V$1)/($G10-$F10))),IF($G10&gt;Y$1,((($G10-$F10)-($G10-Y$1))/($G10-$F10)),1)))</f>
        <v>0</v>
      </c>
      <c r="W10" s="107">
        <f>+V10*$H10</f>
        <v>0</v>
      </c>
      <c r="X10" s="106">
        <f>+V10*$I10</f>
        <v>0</v>
      </c>
      <c r="Y10" s="108">
        <f>IF($F10&gt;AB$1,0,IF($F10&lt;Y$1,IF($G10&lt;Y$1,0,IF($G10&gt;AB$1,(($G10-Y$1)-($G10-AB$1))/($G10-$F10),($G10-Y$1)/($G10-$F10))),IF($G10&gt;AB$1,((($G10-$F10)-($G10-AB$1))/($G10-$F10)),1)))</f>
        <v>0</v>
      </c>
      <c r="Z10" s="107">
        <f>+Y10*$H10</f>
        <v>0</v>
      </c>
      <c r="AA10" s="106">
        <f>+Y10*$I10</f>
        <v>0</v>
      </c>
      <c r="AB10" s="108">
        <f>IF($F10&gt;AE$1,0,IF($F10&lt;AB$1,IF($G10&lt;AB$1,0,IF($G10&gt;AE$1,(($G10-AB$1)-($G10-AE$1))/($G10-$F10),($G10-AB$1)/($G10-$F10))),IF($G10&gt;AE$1,((($G10-$F10)-($G10-AE$1))/($G10-$F10)),1)))</f>
        <v>0</v>
      </c>
      <c r="AC10" s="107">
        <f>+AB10*$H10</f>
        <v>0</v>
      </c>
      <c r="AD10" s="106">
        <f>+AB10*$I10</f>
        <v>0</v>
      </c>
      <c r="AE10" s="108">
        <f>IF($F10&gt;AH$1,0,IF($F10&lt;AE$1,IF($G10&lt;AE$1,0,IF($G10&gt;AH$1,(($G10-AE$1)-($G10-AH$1))/($G10-$F10),($G10-AE$1)/($G10-$F10))),IF($G10&gt;AH$1,((($G10-$F10)-($G10-AH$1))/($G10-$F10)),1)))</f>
        <v>0</v>
      </c>
      <c r="AF10" s="107">
        <f>+AE10*$H10</f>
        <v>0</v>
      </c>
      <c r="AG10" s="106">
        <f>+AE10*$I10</f>
        <v>0</v>
      </c>
      <c r="AH10" s="108">
        <f>IF($F10&gt;AK$1,0,IF($F10&lt;AH$1,IF($G10&lt;AH$1,0,IF($G10&gt;AK$1,(($G10-AH$1)-($G10-AK$1))/($G10-$F10),($G10-AH$1)/($G10-$F10))),IF($G10&gt;AK$1,((($G10-$F10)-($G10-AK$1))/($G10-$F10)),1)))</f>
        <v>0</v>
      </c>
      <c r="AI10" s="107">
        <f>+AH10*$H10</f>
        <v>0</v>
      </c>
      <c r="AJ10" s="106">
        <f>+AH10*$I10</f>
        <v>0</v>
      </c>
      <c r="AK10" s="108">
        <f>IF($F10&gt;AN$1,0,IF($F10&lt;AK$1,IF($G10&lt;AK$1,0,IF($G10&gt;AN$1,(($G10-AK$1)-($G10-AN$1))/($G10-$F10),($G10-AK$1)/($G10-$F10))),IF($G10&gt;AN$1,((($G10-$F10)-($G10-AN$1))/($G10-$F10)),1)))</f>
        <v>0</v>
      </c>
      <c r="AL10" s="107">
        <f>+AK10*$H10</f>
        <v>0</v>
      </c>
      <c r="AM10" s="106">
        <f>+AK10*$I10</f>
        <v>0</v>
      </c>
      <c r="AN10" s="108" t="e">
        <f>IF($F10&gt;#REF!,0,IF($F10&lt;AN$1,IF($G10&lt;AN$1,0,IF($G10&gt;#REF!,(($G10-AN$1)-($G10-#REF!))/($G10-$F10),($G10-AN$1)/($G10-$F10))),IF($G10&gt;#REF!,((($G10-$F10)-($G10-#REF!))/($G10-$F10)),1)))</f>
        <v>#REF!</v>
      </c>
      <c r="AO10" s="107" t="e">
        <f>+AN10*$H10</f>
        <v>#REF!</v>
      </c>
      <c r="AP10" s="106" t="e">
        <f>+AN10*$I10</f>
        <v>#REF!</v>
      </c>
      <c r="AQ10" s="108">
        <f t="shared" si="0"/>
        <v>0</v>
      </c>
      <c r="AR10" s="107">
        <f t="shared" si="1"/>
        <v>0</v>
      </c>
      <c r="AS10" s="106">
        <f t="shared" si="2"/>
        <v>0</v>
      </c>
      <c r="AT10" s="108">
        <f t="shared" si="3"/>
        <v>0</v>
      </c>
      <c r="AU10" s="107">
        <f t="shared" si="4"/>
        <v>0</v>
      </c>
      <c r="AV10" s="106">
        <f t="shared" si="5"/>
        <v>0</v>
      </c>
      <c r="AW10" s="108">
        <f t="shared" si="6"/>
        <v>0.33695652173913043</v>
      </c>
      <c r="AX10" s="107">
        <f t="shared" si="7"/>
        <v>220442.4084155288</v>
      </c>
      <c r="AY10" s="106">
        <f t="shared" si="8"/>
        <v>0</v>
      </c>
      <c r="AZ10" s="108">
        <f t="shared" si="9"/>
        <v>0.32608695652173914</v>
      </c>
      <c r="BA10" s="107">
        <f t="shared" si="10"/>
        <v>213331.36298276982</v>
      </c>
      <c r="BB10" s="106">
        <f t="shared" si="11"/>
        <v>0</v>
      </c>
      <c r="BC10" s="108">
        <f t="shared" si="12"/>
        <v>0.33695652173913043</v>
      </c>
      <c r="BD10" s="107">
        <f t="shared" si="13"/>
        <v>220442.4084155288</v>
      </c>
      <c r="BE10" s="106">
        <f t="shared" si="14"/>
        <v>0</v>
      </c>
      <c r="BF10" s="108">
        <f t="shared" si="15"/>
        <v>0</v>
      </c>
      <c r="BG10" s="107">
        <f t="shared" si="16"/>
        <v>0</v>
      </c>
      <c r="BH10" s="106">
        <f t="shared" si="17"/>
        <v>0</v>
      </c>
      <c r="BI10" s="108">
        <f t="shared" si="18"/>
        <v>0</v>
      </c>
      <c r="BJ10" s="107">
        <f t="shared" si="19"/>
        <v>0</v>
      </c>
      <c r="BK10" s="106">
        <f t="shared" si="20"/>
        <v>0</v>
      </c>
      <c r="BL10" s="108">
        <f t="shared" si="21"/>
        <v>0</v>
      </c>
      <c r="BM10" s="107">
        <f t="shared" si="22"/>
        <v>0</v>
      </c>
      <c r="BN10" s="106">
        <f t="shared" si="23"/>
        <v>0</v>
      </c>
      <c r="BO10" s="108">
        <f t="shared" si="24"/>
        <v>0</v>
      </c>
      <c r="BP10" s="107">
        <f t="shared" si="25"/>
        <v>0</v>
      </c>
      <c r="BQ10" s="106">
        <f t="shared" si="26"/>
        <v>0</v>
      </c>
      <c r="BR10" s="108">
        <f t="shared" si="27"/>
        <v>0</v>
      </c>
      <c r="BS10" s="107">
        <f t="shared" si="28"/>
        <v>0</v>
      </c>
      <c r="BT10" s="106">
        <f t="shared" si="29"/>
        <v>0</v>
      </c>
      <c r="BU10" s="108">
        <f t="shared" si="30"/>
        <v>0</v>
      </c>
      <c r="BV10" s="107">
        <f t="shared" si="31"/>
        <v>0</v>
      </c>
      <c r="BW10" s="106">
        <f t="shared" si="32"/>
        <v>0</v>
      </c>
      <c r="BX10" s="108">
        <f t="shared" si="33"/>
        <v>0</v>
      </c>
      <c r="BY10" s="107">
        <f t="shared" si="34"/>
        <v>0</v>
      </c>
      <c r="BZ10" s="106">
        <f t="shared" si="35"/>
        <v>0</v>
      </c>
      <c r="CA10" s="108">
        <f t="shared" si="36"/>
        <v>0</v>
      </c>
      <c r="CB10" s="107">
        <f t="shared" si="37"/>
        <v>0</v>
      </c>
      <c r="CC10" s="106">
        <f t="shared" si="38"/>
        <v>0</v>
      </c>
      <c r="CD10" s="108">
        <f t="shared" si="39"/>
        <v>0</v>
      </c>
      <c r="CE10" s="107">
        <f t="shared" si="40"/>
        <v>0</v>
      </c>
      <c r="CF10" s="106">
        <f t="shared" si="41"/>
        <v>0</v>
      </c>
      <c r="CG10" s="108">
        <f t="shared" si="42"/>
        <v>0</v>
      </c>
      <c r="CH10" s="107">
        <f t="shared" si="43"/>
        <v>0</v>
      </c>
      <c r="CI10" s="106">
        <f t="shared" si="44"/>
        <v>0</v>
      </c>
      <c r="CJ10" s="108">
        <f t="shared" si="45"/>
        <v>0</v>
      </c>
      <c r="CK10" s="107">
        <f t="shared" si="46"/>
        <v>0</v>
      </c>
      <c r="CL10" s="106">
        <f t="shared" si="47"/>
        <v>0</v>
      </c>
      <c r="CM10" s="108">
        <f t="shared" si="48"/>
        <v>0</v>
      </c>
      <c r="CN10" s="107">
        <f t="shared" si="49"/>
        <v>0</v>
      </c>
      <c r="CO10" s="106">
        <f t="shared" si="50"/>
        <v>0</v>
      </c>
      <c r="CP10" s="108">
        <f t="shared" si="51"/>
        <v>0</v>
      </c>
      <c r="CQ10" s="107">
        <f t="shared" si="52"/>
        <v>0</v>
      </c>
      <c r="CR10" s="106">
        <f t="shared" si="53"/>
        <v>0</v>
      </c>
      <c r="CS10" s="108">
        <f t="shared" si="54"/>
        <v>0</v>
      </c>
      <c r="CT10" s="107">
        <f t="shared" si="55"/>
        <v>0</v>
      </c>
      <c r="CU10" s="106">
        <f t="shared" si="56"/>
        <v>0</v>
      </c>
      <c r="CV10" s="108">
        <f t="shared" si="57"/>
        <v>0</v>
      </c>
      <c r="CW10" s="107">
        <f t="shared" si="58"/>
        <v>0</v>
      </c>
      <c r="CX10" s="106">
        <f t="shared" si="59"/>
        <v>0</v>
      </c>
      <c r="CY10" s="108">
        <f t="shared" si="60"/>
        <v>0</v>
      </c>
      <c r="CZ10" s="107">
        <f t="shared" si="61"/>
        <v>0</v>
      </c>
      <c r="DA10" s="106">
        <f t="shared" si="62"/>
        <v>0</v>
      </c>
      <c r="DB10" s="108">
        <f t="shared" si="63"/>
        <v>0</v>
      </c>
      <c r="DC10" s="107">
        <f t="shared" si="64"/>
        <v>0</v>
      </c>
      <c r="DD10" s="106">
        <f t="shared" si="65"/>
        <v>0</v>
      </c>
      <c r="DE10" s="108">
        <f t="shared" si="66"/>
        <v>0</v>
      </c>
      <c r="DF10" s="107">
        <f t="shared" si="67"/>
        <v>0</v>
      </c>
      <c r="DG10" s="106">
        <f t="shared" si="68"/>
        <v>0</v>
      </c>
      <c r="DH10" s="108">
        <f t="shared" si="69"/>
        <v>0</v>
      </c>
      <c r="DI10" s="107">
        <f t="shared" si="70"/>
        <v>0</v>
      </c>
      <c r="DJ10" s="106">
        <f t="shared" si="71"/>
        <v>0</v>
      </c>
      <c r="DK10" s="108">
        <f t="shared" si="72"/>
        <v>0</v>
      </c>
      <c r="DL10" s="107">
        <f t="shared" si="73"/>
        <v>0</v>
      </c>
      <c r="DM10" s="106">
        <f t="shared" si="74"/>
        <v>0</v>
      </c>
    </row>
    <row r="11" spans="1:117" ht="14.25">
      <c r="A11" s="116">
        <v>1</v>
      </c>
      <c r="B11" s="115" t="s">
        <v>43</v>
      </c>
      <c r="C11" s="114" t="s">
        <v>99</v>
      </c>
      <c r="D11" s="114"/>
      <c r="E11" s="124" t="s">
        <v>133</v>
      </c>
      <c r="F11" s="129">
        <v>43952</v>
      </c>
      <c r="G11" s="122">
        <v>44044</v>
      </c>
      <c r="H11" s="110">
        <v>252385.97509259742</v>
      </c>
      <c r="I11" s="110">
        <v>0</v>
      </c>
      <c r="J11" s="109">
        <f>IF($F11&gt;M$1,0,IF($F11&lt;J$1,IF($G11&lt;J$1,0,IF($G11&gt;M$1,(($G11-J$1)-($G11-M$1))/($G11-$F11),($G11-J$1)/($G11-$F11))),IF($G11&gt;M$1,((($G11-$F11)-($G11-M$1))/($G11-$F11)),1)))</f>
        <v>0</v>
      </c>
      <c r="K11" s="107">
        <f>+J11*$H11</f>
        <v>0</v>
      </c>
      <c r="L11" s="106">
        <f>+J11*$I11</f>
        <v>0</v>
      </c>
      <c r="M11" s="108">
        <f>IF($F11&gt;P$1,0,IF($F11&lt;M$1,IF($G11&lt;M$1,0,IF($G11&gt;P$1,(($G11-M$1)-($G11-P$1))/($G11-$F11),($G11-M$1)/($G11-$F11))),IF($G11&gt;P$1,((($G11-$F11)-($G11-P$1))/($G11-$F11)),1)))</f>
        <v>0</v>
      </c>
      <c r="N11" s="107">
        <f>+M11*$H11</f>
        <v>0</v>
      </c>
      <c r="O11" s="106">
        <f>+M11*$I11</f>
        <v>0</v>
      </c>
      <c r="P11" s="108">
        <f>IF($F11&gt;S$1,0,IF($F11&lt;P$1,IF($G11&lt;P$1,0,IF($G11&gt;S$1,(($G11-P$1)-($G11-S$1))/($G11-$F11),($G11-P$1)/($G11-$F11))),IF($G11&gt;S$1,((($G11-$F11)-($G11-S$1))/($G11-$F11)),1)))</f>
        <v>0</v>
      </c>
      <c r="Q11" s="107">
        <f>+P11*$H11</f>
        <v>0</v>
      </c>
      <c r="R11" s="106">
        <f>+P11*$I11</f>
        <v>0</v>
      </c>
      <c r="S11" s="108">
        <f>IF($F11&gt;V$1,0,IF($F11&lt;S$1,IF($G11&lt;S$1,0,IF($G11&gt;V$1,(($G11-S$1)-($G11-V$1))/($G11-$F11),($G11-S$1)/($G11-$F11))),IF($G11&gt;V$1,((($G11-$F11)-($G11-V$1))/($G11-$F11)),1)))</f>
        <v>0</v>
      </c>
      <c r="T11" s="107">
        <f>+S11*$H11</f>
        <v>0</v>
      </c>
      <c r="U11" s="106">
        <f>+S11*$I11</f>
        <v>0</v>
      </c>
      <c r="V11" s="108">
        <f>IF($F11&gt;Y$1,0,IF($F11&lt;V$1,IF($G11&lt;V$1,0,IF($G11&gt;Y$1,(($G11-V$1)-($G11-Y$1))/($G11-$F11),($G11-V$1)/($G11-$F11))),IF($G11&gt;Y$1,((($G11-$F11)-($G11-Y$1))/($G11-$F11)),1)))</f>
        <v>0</v>
      </c>
      <c r="W11" s="107">
        <f>+V11*$H11</f>
        <v>0</v>
      </c>
      <c r="X11" s="106">
        <f>+V11*$I11</f>
        <v>0</v>
      </c>
      <c r="Y11" s="108">
        <f>IF($F11&gt;AB$1,0,IF($F11&lt;Y$1,IF($G11&lt;Y$1,0,IF($G11&gt;AB$1,(($G11-Y$1)-($G11-AB$1))/($G11-$F11),($G11-Y$1)/($G11-$F11))),IF($G11&gt;AB$1,((($G11-$F11)-($G11-AB$1))/($G11-$F11)),1)))</f>
        <v>0</v>
      </c>
      <c r="Z11" s="107">
        <f>+Y11*$H11</f>
        <v>0</v>
      </c>
      <c r="AA11" s="106">
        <f>+Y11*$I11</f>
        <v>0</v>
      </c>
      <c r="AB11" s="108">
        <f>IF($F11&gt;AE$1,0,IF($F11&lt;AB$1,IF($G11&lt;AB$1,0,IF($G11&gt;AE$1,(($G11-AB$1)-($G11-AE$1))/($G11-$F11),($G11-AB$1)/($G11-$F11))),IF($G11&gt;AE$1,((($G11-$F11)-($G11-AE$1))/($G11-$F11)),1)))</f>
        <v>0</v>
      </c>
      <c r="AC11" s="107">
        <f>+AB11*$H11</f>
        <v>0</v>
      </c>
      <c r="AD11" s="106">
        <f>+AB11*$I11</f>
        <v>0</v>
      </c>
      <c r="AE11" s="108">
        <f>IF($F11&gt;AH$1,0,IF($F11&lt;AE$1,IF($G11&lt;AE$1,0,IF($G11&gt;AH$1,(($G11-AE$1)-($G11-AH$1))/($G11-$F11),($G11-AE$1)/($G11-$F11))),IF($G11&gt;AH$1,((($G11-$F11)-($G11-AH$1))/($G11-$F11)),1)))</f>
        <v>0</v>
      </c>
      <c r="AF11" s="107">
        <f>+AE11*$H11</f>
        <v>0</v>
      </c>
      <c r="AG11" s="106">
        <f>+AE11*$I11</f>
        <v>0</v>
      </c>
      <c r="AH11" s="108">
        <f>IF($F11&gt;AK$1,0,IF($F11&lt;AH$1,IF($G11&lt;AH$1,0,IF($G11&gt;AK$1,(($G11-AH$1)-($G11-AK$1))/($G11-$F11),($G11-AH$1)/($G11-$F11))),IF($G11&gt;AK$1,((($G11-$F11)-($G11-AK$1))/($G11-$F11)),1)))</f>
        <v>0</v>
      </c>
      <c r="AI11" s="107">
        <f>+AH11*$H11</f>
        <v>0</v>
      </c>
      <c r="AJ11" s="106">
        <f>+AH11*$I11</f>
        <v>0</v>
      </c>
      <c r="AK11" s="108">
        <f>IF($F11&gt;AN$1,0,IF($F11&lt;AK$1,IF($G11&lt;AK$1,0,IF($G11&gt;AN$1,(($G11-AK$1)-($G11-AN$1))/($G11-$F11),($G11-AK$1)/($G11-$F11))),IF($G11&gt;AN$1,((($G11-$F11)-($G11-AN$1))/($G11-$F11)),1)))</f>
        <v>0</v>
      </c>
      <c r="AL11" s="107">
        <f>+AK11*$H11</f>
        <v>0</v>
      </c>
      <c r="AM11" s="106">
        <f>+AK11*$I11</f>
        <v>0</v>
      </c>
      <c r="AN11" s="108" t="e">
        <f>IF($F11&gt;#REF!,0,IF($F11&lt;AN$1,IF($G11&lt;AN$1,0,IF($G11&gt;#REF!,(($G11-AN$1)-($G11-#REF!))/($G11-$F11),($G11-AN$1)/($G11-$F11))),IF($G11&gt;#REF!,((($G11-$F11)-($G11-#REF!))/($G11-$F11)),1)))</f>
        <v>#REF!</v>
      </c>
      <c r="AO11" s="107" t="e">
        <f>+AN11*$H11</f>
        <v>#REF!</v>
      </c>
      <c r="AP11" s="106" t="e">
        <f>+AN11*$I11</f>
        <v>#REF!</v>
      </c>
      <c r="AQ11" s="108">
        <f t="shared" si="0"/>
        <v>0</v>
      </c>
      <c r="AR11" s="107">
        <f t="shared" si="1"/>
        <v>0</v>
      </c>
      <c r="AS11" s="106">
        <f t="shared" si="2"/>
        <v>0</v>
      </c>
      <c r="AT11" s="108">
        <f t="shared" si="3"/>
        <v>0</v>
      </c>
      <c r="AU11" s="107">
        <f t="shared" si="4"/>
        <v>0</v>
      </c>
      <c r="AV11" s="106">
        <f t="shared" si="5"/>
        <v>0</v>
      </c>
      <c r="AW11" s="108">
        <f t="shared" si="6"/>
        <v>0.33695652173913043</v>
      </c>
      <c r="AX11" s="107">
        <f t="shared" si="7"/>
        <v>85043.100302940438</v>
      </c>
      <c r="AY11" s="106">
        <f t="shared" si="8"/>
        <v>0</v>
      </c>
      <c r="AZ11" s="108">
        <f t="shared" si="9"/>
        <v>0.32608695652173914</v>
      </c>
      <c r="BA11" s="107">
        <f t="shared" si="10"/>
        <v>82299.774486716546</v>
      </c>
      <c r="BB11" s="106">
        <f t="shared" si="11"/>
        <v>0</v>
      </c>
      <c r="BC11" s="108">
        <f t="shared" si="12"/>
        <v>0.33695652173913043</v>
      </c>
      <c r="BD11" s="107">
        <f t="shared" si="13"/>
        <v>85043.100302940438</v>
      </c>
      <c r="BE11" s="106">
        <f t="shared" si="14"/>
        <v>0</v>
      </c>
      <c r="BF11" s="108">
        <f t="shared" si="15"/>
        <v>0</v>
      </c>
      <c r="BG11" s="107">
        <f t="shared" si="16"/>
        <v>0</v>
      </c>
      <c r="BH11" s="106">
        <f t="shared" si="17"/>
        <v>0</v>
      </c>
      <c r="BI11" s="108">
        <f t="shared" si="18"/>
        <v>0</v>
      </c>
      <c r="BJ11" s="107">
        <f t="shared" si="19"/>
        <v>0</v>
      </c>
      <c r="BK11" s="106">
        <f t="shared" si="20"/>
        <v>0</v>
      </c>
      <c r="BL11" s="108">
        <f t="shared" si="21"/>
        <v>0</v>
      </c>
      <c r="BM11" s="107">
        <f t="shared" si="22"/>
        <v>0</v>
      </c>
      <c r="BN11" s="106">
        <f t="shared" si="23"/>
        <v>0</v>
      </c>
      <c r="BO11" s="108">
        <f t="shared" si="24"/>
        <v>0</v>
      </c>
      <c r="BP11" s="107">
        <f t="shared" si="25"/>
        <v>0</v>
      </c>
      <c r="BQ11" s="106">
        <f t="shared" si="26"/>
        <v>0</v>
      </c>
      <c r="BR11" s="108">
        <f t="shared" si="27"/>
        <v>0</v>
      </c>
      <c r="BS11" s="107">
        <f t="shared" si="28"/>
        <v>0</v>
      </c>
      <c r="BT11" s="106">
        <f t="shared" si="29"/>
        <v>0</v>
      </c>
      <c r="BU11" s="108">
        <f t="shared" si="30"/>
        <v>0</v>
      </c>
      <c r="BV11" s="107">
        <f t="shared" si="31"/>
        <v>0</v>
      </c>
      <c r="BW11" s="106">
        <f t="shared" si="32"/>
        <v>0</v>
      </c>
      <c r="BX11" s="108">
        <f t="shared" si="33"/>
        <v>0</v>
      </c>
      <c r="BY11" s="107">
        <f t="shared" si="34"/>
        <v>0</v>
      </c>
      <c r="BZ11" s="106">
        <f t="shared" si="35"/>
        <v>0</v>
      </c>
      <c r="CA11" s="108">
        <f t="shared" si="36"/>
        <v>0</v>
      </c>
      <c r="CB11" s="107">
        <f t="shared" si="37"/>
        <v>0</v>
      </c>
      <c r="CC11" s="106">
        <f t="shared" si="38"/>
        <v>0</v>
      </c>
      <c r="CD11" s="108">
        <f t="shared" si="39"/>
        <v>0</v>
      </c>
      <c r="CE11" s="107">
        <f t="shared" si="40"/>
        <v>0</v>
      </c>
      <c r="CF11" s="106">
        <f t="shared" si="41"/>
        <v>0</v>
      </c>
      <c r="CG11" s="108">
        <f t="shared" si="42"/>
        <v>0</v>
      </c>
      <c r="CH11" s="107">
        <f t="shared" si="43"/>
        <v>0</v>
      </c>
      <c r="CI11" s="106">
        <f t="shared" si="44"/>
        <v>0</v>
      </c>
      <c r="CJ11" s="108">
        <f t="shared" si="45"/>
        <v>0</v>
      </c>
      <c r="CK11" s="107">
        <f t="shared" si="46"/>
        <v>0</v>
      </c>
      <c r="CL11" s="106">
        <f t="shared" si="47"/>
        <v>0</v>
      </c>
      <c r="CM11" s="108">
        <f t="shared" si="48"/>
        <v>0</v>
      </c>
      <c r="CN11" s="107">
        <f t="shared" si="49"/>
        <v>0</v>
      </c>
      <c r="CO11" s="106">
        <f t="shared" si="50"/>
        <v>0</v>
      </c>
      <c r="CP11" s="108">
        <f t="shared" si="51"/>
        <v>0</v>
      </c>
      <c r="CQ11" s="107">
        <f t="shared" si="52"/>
        <v>0</v>
      </c>
      <c r="CR11" s="106">
        <f t="shared" si="53"/>
        <v>0</v>
      </c>
      <c r="CS11" s="108">
        <f t="shared" si="54"/>
        <v>0</v>
      </c>
      <c r="CT11" s="107">
        <f t="shared" si="55"/>
        <v>0</v>
      </c>
      <c r="CU11" s="106">
        <f t="shared" si="56"/>
        <v>0</v>
      </c>
      <c r="CV11" s="108">
        <f t="shared" si="57"/>
        <v>0</v>
      </c>
      <c r="CW11" s="107">
        <f t="shared" si="58"/>
        <v>0</v>
      </c>
      <c r="CX11" s="106">
        <f t="shared" si="59"/>
        <v>0</v>
      </c>
      <c r="CY11" s="108">
        <f t="shared" si="60"/>
        <v>0</v>
      </c>
      <c r="CZ11" s="107">
        <f t="shared" si="61"/>
        <v>0</v>
      </c>
      <c r="DA11" s="106">
        <f t="shared" si="62"/>
        <v>0</v>
      </c>
      <c r="DB11" s="108">
        <f t="shared" si="63"/>
        <v>0</v>
      </c>
      <c r="DC11" s="107">
        <f t="shared" si="64"/>
        <v>0</v>
      </c>
      <c r="DD11" s="106">
        <f t="shared" si="65"/>
        <v>0</v>
      </c>
      <c r="DE11" s="108">
        <f t="shared" si="66"/>
        <v>0</v>
      </c>
      <c r="DF11" s="107">
        <f t="shared" si="67"/>
        <v>0</v>
      </c>
      <c r="DG11" s="106">
        <f t="shared" si="68"/>
        <v>0</v>
      </c>
      <c r="DH11" s="108">
        <f t="shared" si="69"/>
        <v>0</v>
      </c>
      <c r="DI11" s="107">
        <f t="shared" si="70"/>
        <v>0</v>
      </c>
      <c r="DJ11" s="106">
        <f t="shared" si="71"/>
        <v>0</v>
      </c>
      <c r="DK11" s="108">
        <f t="shared" si="72"/>
        <v>0</v>
      </c>
      <c r="DL11" s="107">
        <f t="shared" si="73"/>
        <v>0</v>
      </c>
      <c r="DM11" s="106">
        <f t="shared" si="74"/>
        <v>0</v>
      </c>
    </row>
    <row r="12" spans="1:117" ht="14.25">
      <c r="A12" s="116"/>
      <c r="B12" s="115" t="s">
        <v>43</v>
      </c>
      <c r="C12" s="114" t="s">
        <v>101</v>
      </c>
      <c r="D12" s="114"/>
      <c r="E12" s="124" t="s">
        <v>132</v>
      </c>
      <c r="F12" s="123">
        <v>43952</v>
      </c>
      <c r="G12" s="122">
        <v>43953</v>
      </c>
      <c r="H12" s="110">
        <v>0</v>
      </c>
      <c r="I12" s="110">
        <v>249000</v>
      </c>
      <c r="J12" s="109"/>
      <c r="K12" s="107"/>
      <c r="L12" s="106"/>
      <c r="M12" s="108"/>
      <c r="N12" s="107"/>
      <c r="O12" s="106"/>
      <c r="P12" s="108"/>
      <c r="Q12" s="107"/>
      <c r="R12" s="106"/>
      <c r="S12" s="108"/>
      <c r="T12" s="107"/>
      <c r="U12" s="106"/>
      <c r="V12" s="108"/>
      <c r="W12" s="107"/>
      <c r="X12" s="106"/>
      <c r="Y12" s="108"/>
      <c r="Z12" s="107"/>
      <c r="AA12" s="106"/>
      <c r="AB12" s="108"/>
      <c r="AC12" s="107"/>
      <c r="AD12" s="106"/>
      <c r="AE12" s="108"/>
      <c r="AF12" s="107"/>
      <c r="AG12" s="106"/>
      <c r="AH12" s="108"/>
      <c r="AI12" s="107"/>
      <c r="AJ12" s="106"/>
      <c r="AK12" s="108"/>
      <c r="AL12" s="107"/>
      <c r="AM12" s="106"/>
      <c r="AN12" s="108"/>
      <c r="AO12" s="107"/>
      <c r="AP12" s="106"/>
      <c r="AQ12" s="108">
        <f t="shared" si="0"/>
        <v>0</v>
      </c>
      <c r="AR12" s="107">
        <f t="shared" si="1"/>
        <v>0</v>
      </c>
      <c r="AS12" s="106">
        <f t="shared" si="2"/>
        <v>0</v>
      </c>
      <c r="AT12" s="108">
        <f t="shared" si="3"/>
        <v>0</v>
      </c>
      <c r="AU12" s="107">
        <f t="shared" si="4"/>
        <v>0</v>
      </c>
      <c r="AV12" s="106">
        <f t="shared" si="5"/>
        <v>0</v>
      </c>
      <c r="AW12" s="108">
        <f t="shared" si="6"/>
        <v>1</v>
      </c>
      <c r="AX12" s="107">
        <f t="shared" si="7"/>
        <v>0</v>
      </c>
      <c r="AY12" s="106">
        <f t="shared" si="8"/>
        <v>249000</v>
      </c>
      <c r="AZ12" s="108">
        <f t="shared" si="9"/>
        <v>0</v>
      </c>
      <c r="BA12" s="107">
        <f t="shared" si="10"/>
        <v>0</v>
      </c>
      <c r="BB12" s="106">
        <f t="shared" si="11"/>
        <v>0</v>
      </c>
      <c r="BC12" s="108">
        <f t="shared" si="12"/>
        <v>0</v>
      </c>
      <c r="BD12" s="107">
        <f t="shared" si="13"/>
        <v>0</v>
      </c>
      <c r="BE12" s="106">
        <f t="shared" si="14"/>
        <v>0</v>
      </c>
      <c r="BF12" s="108">
        <f t="shared" si="15"/>
        <v>0</v>
      </c>
      <c r="BG12" s="107">
        <f t="shared" si="16"/>
        <v>0</v>
      </c>
      <c r="BH12" s="106">
        <f t="shared" si="17"/>
        <v>0</v>
      </c>
      <c r="BI12" s="108">
        <f t="shared" si="18"/>
        <v>0</v>
      </c>
      <c r="BJ12" s="107">
        <f t="shared" si="19"/>
        <v>0</v>
      </c>
      <c r="BK12" s="106">
        <f t="shared" si="20"/>
        <v>0</v>
      </c>
      <c r="BL12" s="108">
        <f t="shared" si="21"/>
        <v>0</v>
      </c>
      <c r="BM12" s="107">
        <f t="shared" si="22"/>
        <v>0</v>
      </c>
      <c r="BN12" s="106">
        <f t="shared" si="23"/>
        <v>0</v>
      </c>
      <c r="BO12" s="108">
        <f t="shared" si="24"/>
        <v>0</v>
      </c>
      <c r="BP12" s="107">
        <f t="shared" si="25"/>
        <v>0</v>
      </c>
      <c r="BQ12" s="106">
        <f t="shared" si="26"/>
        <v>0</v>
      </c>
      <c r="BR12" s="108">
        <f t="shared" si="27"/>
        <v>0</v>
      </c>
      <c r="BS12" s="107">
        <f t="shared" si="28"/>
        <v>0</v>
      </c>
      <c r="BT12" s="106">
        <f t="shared" si="29"/>
        <v>0</v>
      </c>
      <c r="BU12" s="108">
        <f t="shared" si="30"/>
        <v>0</v>
      </c>
      <c r="BV12" s="107">
        <f t="shared" si="31"/>
        <v>0</v>
      </c>
      <c r="BW12" s="106">
        <f t="shared" si="32"/>
        <v>0</v>
      </c>
      <c r="BX12" s="108">
        <f t="shared" si="33"/>
        <v>0</v>
      </c>
      <c r="BY12" s="107">
        <f t="shared" si="34"/>
        <v>0</v>
      </c>
      <c r="BZ12" s="106">
        <f t="shared" si="35"/>
        <v>0</v>
      </c>
      <c r="CA12" s="108">
        <f t="shared" si="36"/>
        <v>0</v>
      </c>
      <c r="CB12" s="107">
        <f t="shared" si="37"/>
        <v>0</v>
      </c>
      <c r="CC12" s="106">
        <f t="shared" si="38"/>
        <v>0</v>
      </c>
      <c r="CD12" s="108">
        <f t="shared" si="39"/>
        <v>0</v>
      </c>
      <c r="CE12" s="107">
        <f t="shared" si="40"/>
        <v>0</v>
      </c>
      <c r="CF12" s="106">
        <f t="shared" si="41"/>
        <v>0</v>
      </c>
      <c r="CG12" s="108">
        <f t="shared" si="42"/>
        <v>0</v>
      </c>
      <c r="CH12" s="107">
        <f t="shared" si="43"/>
        <v>0</v>
      </c>
      <c r="CI12" s="106">
        <f t="shared" si="44"/>
        <v>0</v>
      </c>
      <c r="CJ12" s="108">
        <f t="shared" si="45"/>
        <v>0</v>
      </c>
      <c r="CK12" s="107">
        <f t="shared" si="46"/>
        <v>0</v>
      </c>
      <c r="CL12" s="106">
        <f t="shared" si="47"/>
        <v>0</v>
      </c>
      <c r="CM12" s="108">
        <f t="shared" si="48"/>
        <v>0</v>
      </c>
      <c r="CN12" s="107">
        <f t="shared" si="49"/>
        <v>0</v>
      </c>
      <c r="CO12" s="106">
        <f t="shared" si="50"/>
        <v>0</v>
      </c>
      <c r="CP12" s="108">
        <f t="shared" si="51"/>
        <v>0</v>
      </c>
      <c r="CQ12" s="107">
        <f t="shared" si="52"/>
        <v>0</v>
      </c>
      <c r="CR12" s="106">
        <f t="shared" si="53"/>
        <v>0</v>
      </c>
      <c r="CS12" s="108">
        <f t="shared" si="54"/>
        <v>0</v>
      </c>
      <c r="CT12" s="107">
        <f t="shared" si="55"/>
        <v>0</v>
      </c>
      <c r="CU12" s="106">
        <f t="shared" si="56"/>
        <v>0</v>
      </c>
      <c r="CV12" s="108">
        <f t="shared" si="57"/>
        <v>0</v>
      </c>
      <c r="CW12" s="107">
        <f t="shared" si="58"/>
        <v>0</v>
      </c>
      <c r="CX12" s="106">
        <f t="shared" si="59"/>
        <v>0</v>
      </c>
      <c r="CY12" s="108">
        <f t="shared" si="60"/>
        <v>0</v>
      </c>
      <c r="CZ12" s="107">
        <f t="shared" si="61"/>
        <v>0</v>
      </c>
      <c r="DA12" s="106">
        <f t="shared" si="62"/>
        <v>0</v>
      </c>
      <c r="DB12" s="108">
        <f t="shared" si="63"/>
        <v>0</v>
      </c>
      <c r="DC12" s="107">
        <f t="shared" si="64"/>
        <v>0</v>
      </c>
      <c r="DD12" s="106">
        <f t="shared" si="65"/>
        <v>0</v>
      </c>
      <c r="DE12" s="108">
        <f t="shared" si="66"/>
        <v>0</v>
      </c>
      <c r="DF12" s="107">
        <f t="shared" si="67"/>
        <v>0</v>
      </c>
      <c r="DG12" s="106">
        <f t="shared" si="68"/>
        <v>0</v>
      </c>
      <c r="DH12" s="108">
        <f t="shared" si="69"/>
        <v>0</v>
      </c>
      <c r="DI12" s="107">
        <f t="shared" si="70"/>
        <v>0</v>
      </c>
      <c r="DJ12" s="106">
        <f t="shared" si="71"/>
        <v>0</v>
      </c>
      <c r="DK12" s="108">
        <f t="shared" si="72"/>
        <v>0</v>
      </c>
      <c r="DL12" s="107">
        <f t="shared" si="73"/>
        <v>0</v>
      </c>
      <c r="DM12" s="106">
        <f t="shared" si="74"/>
        <v>0</v>
      </c>
    </row>
    <row r="13" spans="1:117" ht="14.25">
      <c r="A13" s="116">
        <v>1</v>
      </c>
      <c r="B13" s="115" t="s">
        <v>43</v>
      </c>
      <c r="C13" s="114" t="s">
        <v>99</v>
      </c>
      <c r="D13" s="114"/>
      <c r="E13" s="124" t="s">
        <v>131</v>
      </c>
      <c r="F13" s="123">
        <v>43952</v>
      </c>
      <c r="G13" s="122">
        <v>43983</v>
      </c>
      <c r="H13" s="110">
        <v>1594490.6062835227</v>
      </c>
      <c r="I13" s="110">
        <v>0</v>
      </c>
      <c r="J13" s="109">
        <f t="shared" ref="J13:J26" si="75">IF($F13&gt;M$1,0,IF($F13&lt;J$1,IF($G13&lt;J$1,0,IF($G13&gt;M$1,(($G13-J$1)-($G13-M$1))/($G13-$F13),($G13-J$1)/($G13-$F13))),IF($G13&gt;M$1,((($G13-$F13)-($G13-M$1))/($G13-$F13)),1)))</f>
        <v>0</v>
      </c>
      <c r="K13" s="107">
        <f t="shared" ref="K13:K26" si="76">+J13*$H13</f>
        <v>0</v>
      </c>
      <c r="L13" s="106">
        <f t="shared" ref="L13:L26" si="77">+J13*$I13</f>
        <v>0</v>
      </c>
      <c r="M13" s="108">
        <f t="shared" ref="M13:M26" si="78">IF($F13&gt;P$1,0,IF($F13&lt;M$1,IF($G13&lt;M$1,0,IF($G13&gt;P$1,(($G13-M$1)-($G13-P$1))/($G13-$F13),($G13-M$1)/($G13-$F13))),IF($G13&gt;P$1,((($G13-$F13)-($G13-P$1))/($G13-$F13)),1)))</f>
        <v>0</v>
      </c>
      <c r="N13" s="107">
        <f t="shared" ref="N13:N26" si="79">+M13*$H13</f>
        <v>0</v>
      </c>
      <c r="O13" s="106">
        <f t="shared" ref="O13:O26" si="80">+M13*$I13</f>
        <v>0</v>
      </c>
      <c r="P13" s="108">
        <f t="shared" ref="P13:P26" si="81">IF($F13&gt;S$1,0,IF($F13&lt;P$1,IF($G13&lt;P$1,0,IF($G13&gt;S$1,(($G13-P$1)-($G13-S$1))/($G13-$F13),($G13-P$1)/($G13-$F13))),IF($G13&gt;S$1,((($G13-$F13)-($G13-S$1))/($G13-$F13)),1)))</f>
        <v>0</v>
      </c>
      <c r="Q13" s="107">
        <f t="shared" ref="Q13:Q26" si="82">+P13*$H13</f>
        <v>0</v>
      </c>
      <c r="R13" s="106">
        <f t="shared" ref="R13:R26" si="83">+P13*$I13</f>
        <v>0</v>
      </c>
      <c r="S13" s="108">
        <f t="shared" ref="S13:S26" si="84">IF($F13&gt;V$1,0,IF($F13&lt;S$1,IF($G13&lt;S$1,0,IF($G13&gt;V$1,(($G13-S$1)-($G13-V$1))/($G13-$F13),($G13-S$1)/($G13-$F13))),IF($G13&gt;V$1,((($G13-$F13)-($G13-V$1))/($G13-$F13)),1)))</f>
        <v>0</v>
      </c>
      <c r="T13" s="107">
        <f t="shared" ref="T13:T26" si="85">+S13*$H13</f>
        <v>0</v>
      </c>
      <c r="U13" s="106">
        <f t="shared" ref="U13:U26" si="86">+S13*$I13</f>
        <v>0</v>
      </c>
      <c r="V13" s="108">
        <f t="shared" ref="V13:V26" si="87">IF($F13&gt;Y$1,0,IF($F13&lt;V$1,IF($G13&lt;V$1,0,IF($G13&gt;Y$1,(($G13-V$1)-($G13-Y$1))/($G13-$F13),($G13-V$1)/($G13-$F13))),IF($G13&gt;Y$1,((($G13-$F13)-($G13-Y$1))/($G13-$F13)),1)))</f>
        <v>0</v>
      </c>
      <c r="W13" s="107">
        <f t="shared" ref="W13:W26" si="88">+V13*$H13</f>
        <v>0</v>
      </c>
      <c r="X13" s="106">
        <f t="shared" ref="X13:X26" si="89">+V13*$I13</f>
        <v>0</v>
      </c>
      <c r="Y13" s="108">
        <f t="shared" ref="Y13:Y26" si="90">IF($F13&gt;AB$1,0,IF($F13&lt;Y$1,IF($G13&lt;Y$1,0,IF($G13&gt;AB$1,(($G13-Y$1)-($G13-AB$1))/($G13-$F13),($G13-Y$1)/($G13-$F13))),IF($G13&gt;AB$1,((($G13-$F13)-($G13-AB$1))/($G13-$F13)),1)))</f>
        <v>0</v>
      </c>
      <c r="Z13" s="107">
        <f t="shared" ref="Z13:Z26" si="91">+Y13*$H13</f>
        <v>0</v>
      </c>
      <c r="AA13" s="106">
        <f t="shared" ref="AA13:AA26" si="92">+Y13*$I13</f>
        <v>0</v>
      </c>
      <c r="AB13" s="108">
        <f t="shared" ref="AB13:AB26" si="93">IF($F13&gt;AE$1,0,IF($F13&lt;AB$1,IF($G13&lt;AB$1,0,IF($G13&gt;AE$1,(($G13-AB$1)-($G13-AE$1))/($G13-$F13),($G13-AB$1)/($G13-$F13))),IF($G13&gt;AE$1,((($G13-$F13)-($G13-AE$1))/($G13-$F13)),1)))</f>
        <v>0</v>
      </c>
      <c r="AC13" s="107">
        <f t="shared" ref="AC13:AC26" si="94">+AB13*$H13</f>
        <v>0</v>
      </c>
      <c r="AD13" s="106">
        <f t="shared" ref="AD13:AD26" si="95">+AB13*$I13</f>
        <v>0</v>
      </c>
      <c r="AE13" s="108">
        <f t="shared" ref="AE13:AE26" si="96">IF($F13&gt;AH$1,0,IF($F13&lt;AE$1,IF($G13&lt;AE$1,0,IF($G13&gt;AH$1,(($G13-AE$1)-($G13-AH$1))/($G13-$F13),($G13-AE$1)/($G13-$F13))),IF($G13&gt;AH$1,((($G13-$F13)-($G13-AH$1))/($G13-$F13)),1)))</f>
        <v>0</v>
      </c>
      <c r="AF13" s="107">
        <f t="shared" ref="AF13:AF26" si="97">+AE13*$H13</f>
        <v>0</v>
      </c>
      <c r="AG13" s="106">
        <f t="shared" ref="AG13:AG26" si="98">+AE13*$I13</f>
        <v>0</v>
      </c>
      <c r="AH13" s="108">
        <f t="shared" ref="AH13:AH26" si="99">IF($F13&gt;AK$1,0,IF($F13&lt;AH$1,IF($G13&lt;AH$1,0,IF($G13&gt;AK$1,(($G13-AH$1)-($G13-AK$1))/($G13-$F13),($G13-AH$1)/($G13-$F13))),IF($G13&gt;AK$1,((($G13-$F13)-($G13-AK$1))/($G13-$F13)),1)))</f>
        <v>0</v>
      </c>
      <c r="AI13" s="107">
        <f t="shared" ref="AI13:AI26" si="100">+AH13*$H13</f>
        <v>0</v>
      </c>
      <c r="AJ13" s="106">
        <f t="shared" ref="AJ13:AJ26" si="101">+AH13*$I13</f>
        <v>0</v>
      </c>
      <c r="AK13" s="108">
        <f t="shared" ref="AK13:AK26" si="102">IF($F13&gt;AN$1,0,IF($F13&lt;AK$1,IF($G13&lt;AK$1,0,IF($G13&gt;AN$1,(($G13-AK$1)-($G13-AN$1))/($G13-$F13),($G13-AK$1)/($G13-$F13))),IF($G13&gt;AN$1,((($G13-$F13)-($G13-AN$1))/($G13-$F13)),1)))</f>
        <v>0</v>
      </c>
      <c r="AL13" s="107">
        <f t="shared" ref="AL13:AL26" si="103">+AK13*$H13</f>
        <v>0</v>
      </c>
      <c r="AM13" s="106">
        <f t="shared" ref="AM13:AM26" si="104">+AK13*$I13</f>
        <v>0</v>
      </c>
      <c r="AN13" s="108" t="e">
        <f>IF($F13&gt;#REF!,0,IF($F13&lt;AN$1,IF($G13&lt;AN$1,0,IF($G13&gt;#REF!,(($G13-AN$1)-($G13-#REF!))/($G13-$F13),($G13-AN$1)/($G13-$F13))),IF($G13&gt;#REF!,((($G13-$F13)-($G13-#REF!))/($G13-$F13)),1)))</f>
        <v>#REF!</v>
      </c>
      <c r="AO13" s="107" t="e">
        <f t="shared" ref="AO13:AO26" si="105">+AN13*$H13</f>
        <v>#REF!</v>
      </c>
      <c r="AP13" s="106" t="e">
        <f t="shared" ref="AP13:AP26" si="106">+AN13*$I13</f>
        <v>#REF!</v>
      </c>
      <c r="AQ13" s="108">
        <f t="shared" si="0"/>
        <v>0</v>
      </c>
      <c r="AR13" s="107">
        <f t="shared" si="1"/>
        <v>0</v>
      </c>
      <c r="AS13" s="106">
        <f t="shared" si="2"/>
        <v>0</v>
      </c>
      <c r="AT13" s="108">
        <f t="shared" si="3"/>
        <v>0</v>
      </c>
      <c r="AU13" s="107">
        <f t="shared" si="4"/>
        <v>0</v>
      </c>
      <c r="AV13" s="106">
        <f t="shared" si="5"/>
        <v>0</v>
      </c>
      <c r="AW13" s="108">
        <f t="shared" si="6"/>
        <v>1</v>
      </c>
      <c r="AX13" s="107">
        <f t="shared" si="7"/>
        <v>1594490.6062835227</v>
      </c>
      <c r="AY13" s="106">
        <f t="shared" si="8"/>
        <v>0</v>
      </c>
      <c r="AZ13" s="108">
        <f t="shared" si="9"/>
        <v>0</v>
      </c>
      <c r="BA13" s="107">
        <f t="shared" si="10"/>
        <v>0</v>
      </c>
      <c r="BB13" s="106">
        <f t="shared" si="11"/>
        <v>0</v>
      </c>
      <c r="BC13" s="108">
        <f t="shared" si="12"/>
        <v>0</v>
      </c>
      <c r="BD13" s="107">
        <f t="shared" si="13"/>
        <v>0</v>
      </c>
      <c r="BE13" s="106">
        <f t="shared" si="14"/>
        <v>0</v>
      </c>
      <c r="BF13" s="108">
        <f t="shared" si="15"/>
        <v>0</v>
      </c>
      <c r="BG13" s="107">
        <f t="shared" si="16"/>
        <v>0</v>
      </c>
      <c r="BH13" s="106">
        <f t="shared" si="17"/>
        <v>0</v>
      </c>
      <c r="BI13" s="108">
        <f t="shared" si="18"/>
        <v>0</v>
      </c>
      <c r="BJ13" s="107">
        <f t="shared" si="19"/>
        <v>0</v>
      </c>
      <c r="BK13" s="106">
        <f t="shared" si="20"/>
        <v>0</v>
      </c>
      <c r="BL13" s="108">
        <f t="shared" si="21"/>
        <v>0</v>
      </c>
      <c r="BM13" s="107">
        <f t="shared" si="22"/>
        <v>0</v>
      </c>
      <c r="BN13" s="106">
        <f t="shared" si="23"/>
        <v>0</v>
      </c>
      <c r="BO13" s="108">
        <f t="shared" si="24"/>
        <v>0</v>
      </c>
      <c r="BP13" s="107">
        <f t="shared" si="25"/>
        <v>0</v>
      </c>
      <c r="BQ13" s="106">
        <f t="shared" si="26"/>
        <v>0</v>
      </c>
      <c r="BR13" s="108">
        <f t="shared" si="27"/>
        <v>0</v>
      </c>
      <c r="BS13" s="107">
        <f t="shared" si="28"/>
        <v>0</v>
      </c>
      <c r="BT13" s="106">
        <f t="shared" si="29"/>
        <v>0</v>
      </c>
      <c r="BU13" s="108">
        <f t="shared" si="30"/>
        <v>0</v>
      </c>
      <c r="BV13" s="107">
        <f t="shared" si="31"/>
        <v>0</v>
      </c>
      <c r="BW13" s="106">
        <f t="shared" si="32"/>
        <v>0</v>
      </c>
      <c r="BX13" s="108">
        <f t="shared" si="33"/>
        <v>0</v>
      </c>
      <c r="BY13" s="107">
        <f t="shared" si="34"/>
        <v>0</v>
      </c>
      <c r="BZ13" s="106">
        <f t="shared" si="35"/>
        <v>0</v>
      </c>
      <c r="CA13" s="108">
        <f t="shared" si="36"/>
        <v>0</v>
      </c>
      <c r="CB13" s="107">
        <f t="shared" si="37"/>
        <v>0</v>
      </c>
      <c r="CC13" s="106">
        <f t="shared" si="38"/>
        <v>0</v>
      </c>
      <c r="CD13" s="108">
        <f t="shared" si="39"/>
        <v>0</v>
      </c>
      <c r="CE13" s="107">
        <f t="shared" si="40"/>
        <v>0</v>
      </c>
      <c r="CF13" s="106">
        <f t="shared" si="41"/>
        <v>0</v>
      </c>
      <c r="CG13" s="108">
        <f t="shared" si="42"/>
        <v>0</v>
      </c>
      <c r="CH13" s="107">
        <f t="shared" si="43"/>
        <v>0</v>
      </c>
      <c r="CI13" s="106">
        <f t="shared" si="44"/>
        <v>0</v>
      </c>
      <c r="CJ13" s="108">
        <f t="shared" si="45"/>
        <v>0</v>
      </c>
      <c r="CK13" s="107">
        <f t="shared" si="46"/>
        <v>0</v>
      </c>
      <c r="CL13" s="106">
        <f t="shared" si="47"/>
        <v>0</v>
      </c>
      <c r="CM13" s="108">
        <f t="shared" si="48"/>
        <v>0</v>
      </c>
      <c r="CN13" s="107">
        <f t="shared" si="49"/>
        <v>0</v>
      </c>
      <c r="CO13" s="106">
        <f t="shared" si="50"/>
        <v>0</v>
      </c>
      <c r="CP13" s="108">
        <f t="shared" si="51"/>
        <v>0</v>
      </c>
      <c r="CQ13" s="107">
        <f t="shared" si="52"/>
        <v>0</v>
      </c>
      <c r="CR13" s="106">
        <f t="shared" si="53"/>
        <v>0</v>
      </c>
      <c r="CS13" s="108">
        <f t="shared" si="54"/>
        <v>0</v>
      </c>
      <c r="CT13" s="107">
        <f t="shared" si="55"/>
        <v>0</v>
      </c>
      <c r="CU13" s="106">
        <f t="shared" si="56"/>
        <v>0</v>
      </c>
      <c r="CV13" s="108">
        <f t="shared" si="57"/>
        <v>0</v>
      </c>
      <c r="CW13" s="107">
        <f t="shared" si="58"/>
        <v>0</v>
      </c>
      <c r="CX13" s="106">
        <f t="shared" si="59"/>
        <v>0</v>
      </c>
      <c r="CY13" s="108">
        <f t="shared" si="60"/>
        <v>0</v>
      </c>
      <c r="CZ13" s="107">
        <f t="shared" si="61"/>
        <v>0</v>
      </c>
      <c r="DA13" s="106">
        <f t="shared" si="62"/>
        <v>0</v>
      </c>
      <c r="DB13" s="108">
        <f t="shared" si="63"/>
        <v>0</v>
      </c>
      <c r="DC13" s="107">
        <f t="shared" si="64"/>
        <v>0</v>
      </c>
      <c r="DD13" s="106">
        <f t="shared" si="65"/>
        <v>0</v>
      </c>
      <c r="DE13" s="108">
        <f t="shared" si="66"/>
        <v>0</v>
      </c>
      <c r="DF13" s="107">
        <f t="shared" si="67"/>
        <v>0</v>
      </c>
      <c r="DG13" s="106">
        <f t="shared" si="68"/>
        <v>0</v>
      </c>
      <c r="DH13" s="108">
        <f t="shared" si="69"/>
        <v>0</v>
      </c>
      <c r="DI13" s="107">
        <f t="shared" si="70"/>
        <v>0</v>
      </c>
      <c r="DJ13" s="106">
        <f t="shared" si="71"/>
        <v>0</v>
      </c>
      <c r="DK13" s="108">
        <f t="shared" si="72"/>
        <v>0</v>
      </c>
      <c r="DL13" s="107">
        <f t="shared" si="73"/>
        <v>0</v>
      </c>
      <c r="DM13" s="106">
        <f t="shared" si="74"/>
        <v>0</v>
      </c>
    </row>
    <row r="14" spans="1:117" ht="14.25">
      <c r="A14" s="116">
        <v>1</v>
      </c>
      <c r="B14" s="115" t="s">
        <v>43</v>
      </c>
      <c r="C14" s="114" t="s">
        <v>99</v>
      </c>
      <c r="D14" s="114"/>
      <c r="E14" s="124" t="s">
        <v>103</v>
      </c>
      <c r="F14" s="123">
        <v>43952</v>
      </c>
      <c r="G14" s="122">
        <v>43983</v>
      </c>
      <c r="H14" s="110">
        <v>16400.896199999999</v>
      </c>
      <c r="I14" s="110">
        <v>0</v>
      </c>
      <c r="J14" s="109">
        <f t="shared" si="75"/>
        <v>0</v>
      </c>
      <c r="K14" s="107">
        <f t="shared" si="76"/>
        <v>0</v>
      </c>
      <c r="L14" s="106">
        <f t="shared" si="77"/>
        <v>0</v>
      </c>
      <c r="M14" s="108">
        <f t="shared" si="78"/>
        <v>0</v>
      </c>
      <c r="N14" s="107">
        <f t="shared" si="79"/>
        <v>0</v>
      </c>
      <c r="O14" s="106">
        <f t="shared" si="80"/>
        <v>0</v>
      </c>
      <c r="P14" s="108">
        <f t="shared" si="81"/>
        <v>0</v>
      </c>
      <c r="Q14" s="107">
        <f t="shared" si="82"/>
        <v>0</v>
      </c>
      <c r="R14" s="106">
        <f t="shared" si="83"/>
        <v>0</v>
      </c>
      <c r="S14" s="108">
        <f t="shared" si="84"/>
        <v>0</v>
      </c>
      <c r="T14" s="107">
        <f t="shared" si="85"/>
        <v>0</v>
      </c>
      <c r="U14" s="106">
        <f t="shared" si="86"/>
        <v>0</v>
      </c>
      <c r="V14" s="108">
        <f t="shared" si="87"/>
        <v>0</v>
      </c>
      <c r="W14" s="107">
        <f t="shared" si="88"/>
        <v>0</v>
      </c>
      <c r="X14" s="106">
        <f t="shared" si="89"/>
        <v>0</v>
      </c>
      <c r="Y14" s="108">
        <f t="shared" si="90"/>
        <v>0</v>
      </c>
      <c r="Z14" s="107">
        <f t="shared" si="91"/>
        <v>0</v>
      </c>
      <c r="AA14" s="106">
        <f t="shared" si="92"/>
        <v>0</v>
      </c>
      <c r="AB14" s="108">
        <f t="shared" si="93"/>
        <v>0</v>
      </c>
      <c r="AC14" s="107">
        <f t="shared" si="94"/>
        <v>0</v>
      </c>
      <c r="AD14" s="106">
        <f t="shared" si="95"/>
        <v>0</v>
      </c>
      <c r="AE14" s="108">
        <f t="shared" si="96"/>
        <v>0</v>
      </c>
      <c r="AF14" s="107">
        <f t="shared" si="97"/>
        <v>0</v>
      </c>
      <c r="AG14" s="106">
        <f t="shared" si="98"/>
        <v>0</v>
      </c>
      <c r="AH14" s="108">
        <f t="shared" si="99"/>
        <v>0</v>
      </c>
      <c r="AI14" s="107">
        <f t="shared" si="100"/>
        <v>0</v>
      </c>
      <c r="AJ14" s="106">
        <f t="shared" si="101"/>
        <v>0</v>
      </c>
      <c r="AK14" s="108">
        <f t="shared" si="102"/>
        <v>0</v>
      </c>
      <c r="AL14" s="107">
        <f t="shared" si="103"/>
        <v>0</v>
      </c>
      <c r="AM14" s="106">
        <f t="shared" si="104"/>
        <v>0</v>
      </c>
      <c r="AN14" s="108" t="e">
        <f>IF($F14&gt;#REF!,0,IF($F14&lt;AN$1,IF($G14&lt;AN$1,0,IF($G14&gt;#REF!,(($G14-AN$1)-($G14-#REF!))/($G14-$F14),($G14-AN$1)/($G14-$F14))),IF($G14&gt;#REF!,((($G14-$F14)-($G14-#REF!))/($G14-$F14)),1)))</f>
        <v>#REF!</v>
      </c>
      <c r="AO14" s="107" t="e">
        <f t="shared" si="105"/>
        <v>#REF!</v>
      </c>
      <c r="AP14" s="106" t="e">
        <f t="shared" si="106"/>
        <v>#REF!</v>
      </c>
      <c r="AQ14" s="108">
        <f t="shared" si="0"/>
        <v>0</v>
      </c>
      <c r="AR14" s="107">
        <f t="shared" si="1"/>
        <v>0</v>
      </c>
      <c r="AS14" s="106">
        <f t="shared" si="2"/>
        <v>0</v>
      </c>
      <c r="AT14" s="108">
        <f t="shared" si="3"/>
        <v>0</v>
      </c>
      <c r="AU14" s="107">
        <f t="shared" si="4"/>
        <v>0</v>
      </c>
      <c r="AV14" s="106">
        <f t="shared" si="5"/>
        <v>0</v>
      </c>
      <c r="AW14" s="108">
        <f t="shared" si="6"/>
        <v>1</v>
      </c>
      <c r="AX14" s="107">
        <f t="shared" si="7"/>
        <v>16400.896199999999</v>
      </c>
      <c r="AY14" s="106">
        <f t="shared" si="8"/>
        <v>0</v>
      </c>
      <c r="AZ14" s="108">
        <f t="shared" si="9"/>
        <v>0</v>
      </c>
      <c r="BA14" s="107">
        <f t="shared" si="10"/>
        <v>0</v>
      </c>
      <c r="BB14" s="106">
        <f t="shared" si="11"/>
        <v>0</v>
      </c>
      <c r="BC14" s="108">
        <f t="shared" si="12"/>
        <v>0</v>
      </c>
      <c r="BD14" s="107">
        <f t="shared" si="13"/>
        <v>0</v>
      </c>
      <c r="BE14" s="106">
        <f t="shared" si="14"/>
        <v>0</v>
      </c>
      <c r="BF14" s="108">
        <f t="shared" si="15"/>
        <v>0</v>
      </c>
      <c r="BG14" s="107">
        <f t="shared" si="16"/>
        <v>0</v>
      </c>
      <c r="BH14" s="106">
        <f t="shared" si="17"/>
        <v>0</v>
      </c>
      <c r="BI14" s="108">
        <f t="shared" si="18"/>
        <v>0</v>
      </c>
      <c r="BJ14" s="107">
        <f t="shared" si="19"/>
        <v>0</v>
      </c>
      <c r="BK14" s="106">
        <f t="shared" si="20"/>
        <v>0</v>
      </c>
      <c r="BL14" s="108">
        <f t="shared" si="21"/>
        <v>0</v>
      </c>
      <c r="BM14" s="107">
        <f t="shared" si="22"/>
        <v>0</v>
      </c>
      <c r="BN14" s="106">
        <f t="shared" si="23"/>
        <v>0</v>
      </c>
      <c r="BO14" s="108">
        <f t="shared" si="24"/>
        <v>0</v>
      </c>
      <c r="BP14" s="107">
        <f t="shared" si="25"/>
        <v>0</v>
      </c>
      <c r="BQ14" s="106">
        <f t="shared" si="26"/>
        <v>0</v>
      </c>
      <c r="BR14" s="108">
        <f t="shared" si="27"/>
        <v>0</v>
      </c>
      <c r="BS14" s="107">
        <f t="shared" si="28"/>
        <v>0</v>
      </c>
      <c r="BT14" s="106">
        <f t="shared" si="29"/>
        <v>0</v>
      </c>
      <c r="BU14" s="108">
        <f t="shared" si="30"/>
        <v>0</v>
      </c>
      <c r="BV14" s="107">
        <f t="shared" si="31"/>
        <v>0</v>
      </c>
      <c r="BW14" s="106">
        <f t="shared" si="32"/>
        <v>0</v>
      </c>
      <c r="BX14" s="108">
        <f t="shared" si="33"/>
        <v>0</v>
      </c>
      <c r="BY14" s="107">
        <f t="shared" si="34"/>
        <v>0</v>
      </c>
      <c r="BZ14" s="106">
        <f t="shared" si="35"/>
        <v>0</v>
      </c>
      <c r="CA14" s="108">
        <f t="shared" si="36"/>
        <v>0</v>
      </c>
      <c r="CB14" s="107">
        <f t="shared" si="37"/>
        <v>0</v>
      </c>
      <c r="CC14" s="106">
        <f t="shared" si="38"/>
        <v>0</v>
      </c>
      <c r="CD14" s="108">
        <f t="shared" si="39"/>
        <v>0</v>
      </c>
      <c r="CE14" s="107">
        <f t="shared" si="40"/>
        <v>0</v>
      </c>
      <c r="CF14" s="106">
        <f t="shared" si="41"/>
        <v>0</v>
      </c>
      <c r="CG14" s="108">
        <f t="shared" si="42"/>
        <v>0</v>
      </c>
      <c r="CH14" s="107">
        <f t="shared" si="43"/>
        <v>0</v>
      </c>
      <c r="CI14" s="106">
        <f t="shared" si="44"/>
        <v>0</v>
      </c>
      <c r="CJ14" s="108">
        <f t="shared" si="45"/>
        <v>0</v>
      </c>
      <c r="CK14" s="107">
        <f t="shared" si="46"/>
        <v>0</v>
      </c>
      <c r="CL14" s="106">
        <f t="shared" si="47"/>
        <v>0</v>
      </c>
      <c r="CM14" s="108">
        <f t="shared" si="48"/>
        <v>0</v>
      </c>
      <c r="CN14" s="107">
        <f t="shared" si="49"/>
        <v>0</v>
      </c>
      <c r="CO14" s="106">
        <f t="shared" si="50"/>
        <v>0</v>
      </c>
      <c r="CP14" s="108">
        <f t="shared" si="51"/>
        <v>0</v>
      </c>
      <c r="CQ14" s="107">
        <f t="shared" si="52"/>
        <v>0</v>
      </c>
      <c r="CR14" s="106">
        <f t="shared" si="53"/>
        <v>0</v>
      </c>
      <c r="CS14" s="108">
        <f t="shared" si="54"/>
        <v>0</v>
      </c>
      <c r="CT14" s="107">
        <f t="shared" si="55"/>
        <v>0</v>
      </c>
      <c r="CU14" s="106">
        <f t="shared" si="56"/>
        <v>0</v>
      </c>
      <c r="CV14" s="108">
        <f t="shared" si="57"/>
        <v>0</v>
      </c>
      <c r="CW14" s="107">
        <f t="shared" si="58"/>
        <v>0</v>
      </c>
      <c r="CX14" s="106">
        <f t="shared" si="59"/>
        <v>0</v>
      </c>
      <c r="CY14" s="108">
        <f t="shared" si="60"/>
        <v>0</v>
      </c>
      <c r="CZ14" s="107">
        <f t="shared" si="61"/>
        <v>0</v>
      </c>
      <c r="DA14" s="106">
        <f t="shared" si="62"/>
        <v>0</v>
      </c>
      <c r="DB14" s="108">
        <f t="shared" si="63"/>
        <v>0</v>
      </c>
      <c r="DC14" s="107">
        <f t="shared" si="64"/>
        <v>0</v>
      </c>
      <c r="DD14" s="106">
        <f t="shared" si="65"/>
        <v>0</v>
      </c>
      <c r="DE14" s="108">
        <f t="shared" si="66"/>
        <v>0</v>
      </c>
      <c r="DF14" s="107">
        <f t="shared" si="67"/>
        <v>0</v>
      </c>
      <c r="DG14" s="106">
        <f t="shared" si="68"/>
        <v>0</v>
      </c>
      <c r="DH14" s="108">
        <f t="shared" si="69"/>
        <v>0</v>
      </c>
      <c r="DI14" s="107">
        <f t="shared" si="70"/>
        <v>0</v>
      </c>
      <c r="DJ14" s="106">
        <f t="shared" si="71"/>
        <v>0</v>
      </c>
      <c r="DK14" s="108">
        <f t="shared" si="72"/>
        <v>0</v>
      </c>
      <c r="DL14" s="107">
        <f t="shared" si="73"/>
        <v>0</v>
      </c>
      <c r="DM14" s="106">
        <f t="shared" si="74"/>
        <v>0</v>
      </c>
    </row>
    <row r="15" spans="1:117" ht="14.25">
      <c r="A15" s="116">
        <v>1</v>
      </c>
      <c r="B15" s="115" t="s">
        <v>43</v>
      </c>
      <c r="C15" s="114" t="s">
        <v>99</v>
      </c>
      <c r="D15" s="114"/>
      <c r="E15" s="124" t="s">
        <v>130</v>
      </c>
      <c r="F15" s="123">
        <v>43952</v>
      </c>
      <c r="G15" s="122">
        <v>43983</v>
      </c>
      <c r="H15" s="110">
        <v>58000</v>
      </c>
      <c r="I15" s="110">
        <v>0</v>
      </c>
      <c r="J15" s="109">
        <f t="shared" si="75"/>
        <v>0</v>
      </c>
      <c r="K15" s="107">
        <f t="shared" si="76"/>
        <v>0</v>
      </c>
      <c r="L15" s="106">
        <f t="shared" si="77"/>
        <v>0</v>
      </c>
      <c r="M15" s="108">
        <f t="shared" si="78"/>
        <v>0</v>
      </c>
      <c r="N15" s="107">
        <f t="shared" si="79"/>
        <v>0</v>
      </c>
      <c r="O15" s="106">
        <f t="shared" si="80"/>
        <v>0</v>
      </c>
      <c r="P15" s="108">
        <f t="shared" si="81"/>
        <v>0</v>
      </c>
      <c r="Q15" s="107">
        <f t="shared" si="82"/>
        <v>0</v>
      </c>
      <c r="R15" s="106">
        <f t="shared" si="83"/>
        <v>0</v>
      </c>
      <c r="S15" s="108">
        <f t="shared" si="84"/>
        <v>0</v>
      </c>
      <c r="T15" s="107">
        <f t="shared" si="85"/>
        <v>0</v>
      </c>
      <c r="U15" s="106">
        <f t="shared" si="86"/>
        <v>0</v>
      </c>
      <c r="V15" s="108">
        <f t="shared" si="87"/>
        <v>0</v>
      </c>
      <c r="W15" s="107">
        <f t="shared" si="88"/>
        <v>0</v>
      </c>
      <c r="X15" s="106">
        <f t="shared" si="89"/>
        <v>0</v>
      </c>
      <c r="Y15" s="108">
        <f t="shared" si="90"/>
        <v>0</v>
      </c>
      <c r="Z15" s="107">
        <f t="shared" si="91"/>
        <v>0</v>
      </c>
      <c r="AA15" s="106">
        <f t="shared" si="92"/>
        <v>0</v>
      </c>
      <c r="AB15" s="108">
        <f t="shared" si="93"/>
        <v>0</v>
      </c>
      <c r="AC15" s="107">
        <f t="shared" si="94"/>
        <v>0</v>
      </c>
      <c r="AD15" s="106">
        <f t="shared" si="95"/>
        <v>0</v>
      </c>
      <c r="AE15" s="108">
        <f t="shared" si="96"/>
        <v>0</v>
      </c>
      <c r="AF15" s="107">
        <f t="shared" si="97"/>
        <v>0</v>
      </c>
      <c r="AG15" s="106">
        <f t="shared" si="98"/>
        <v>0</v>
      </c>
      <c r="AH15" s="108">
        <f t="shared" si="99"/>
        <v>0</v>
      </c>
      <c r="AI15" s="107">
        <f t="shared" si="100"/>
        <v>0</v>
      </c>
      <c r="AJ15" s="106">
        <f t="shared" si="101"/>
        <v>0</v>
      </c>
      <c r="AK15" s="108">
        <f t="shared" si="102"/>
        <v>0</v>
      </c>
      <c r="AL15" s="107">
        <f t="shared" si="103"/>
        <v>0</v>
      </c>
      <c r="AM15" s="106">
        <f t="shared" si="104"/>
        <v>0</v>
      </c>
      <c r="AN15" s="108" t="e">
        <f>IF($F15&gt;#REF!,0,IF($F15&lt;AN$1,IF($G15&lt;AN$1,0,IF($G15&gt;#REF!,(($G15-AN$1)-($G15-#REF!))/($G15-$F15),($G15-AN$1)/($G15-$F15))),IF($G15&gt;#REF!,((($G15-$F15)-($G15-#REF!))/($G15-$F15)),1)))</f>
        <v>#REF!</v>
      </c>
      <c r="AO15" s="107" t="e">
        <f t="shared" si="105"/>
        <v>#REF!</v>
      </c>
      <c r="AP15" s="106" t="e">
        <f t="shared" si="106"/>
        <v>#REF!</v>
      </c>
      <c r="AQ15" s="108">
        <f t="shared" si="0"/>
        <v>0</v>
      </c>
      <c r="AR15" s="107">
        <f t="shared" si="1"/>
        <v>0</v>
      </c>
      <c r="AS15" s="106">
        <f t="shared" si="2"/>
        <v>0</v>
      </c>
      <c r="AT15" s="108">
        <f t="shared" si="3"/>
        <v>0</v>
      </c>
      <c r="AU15" s="107">
        <f t="shared" si="4"/>
        <v>0</v>
      </c>
      <c r="AV15" s="106">
        <f t="shared" si="5"/>
        <v>0</v>
      </c>
      <c r="AW15" s="108">
        <f t="shared" si="6"/>
        <v>1</v>
      </c>
      <c r="AX15" s="107">
        <f t="shared" si="7"/>
        <v>58000</v>
      </c>
      <c r="AY15" s="106">
        <f t="shared" si="8"/>
        <v>0</v>
      </c>
      <c r="AZ15" s="108">
        <f t="shared" si="9"/>
        <v>0</v>
      </c>
      <c r="BA15" s="107">
        <f t="shared" si="10"/>
        <v>0</v>
      </c>
      <c r="BB15" s="106">
        <f t="shared" si="11"/>
        <v>0</v>
      </c>
      <c r="BC15" s="108">
        <f t="shared" si="12"/>
        <v>0</v>
      </c>
      <c r="BD15" s="107">
        <f t="shared" si="13"/>
        <v>0</v>
      </c>
      <c r="BE15" s="106">
        <f t="shared" si="14"/>
        <v>0</v>
      </c>
      <c r="BF15" s="108">
        <f t="shared" si="15"/>
        <v>0</v>
      </c>
      <c r="BG15" s="107">
        <f t="shared" si="16"/>
        <v>0</v>
      </c>
      <c r="BH15" s="106">
        <f t="shared" si="17"/>
        <v>0</v>
      </c>
      <c r="BI15" s="108">
        <f t="shared" si="18"/>
        <v>0</v>
      </c>
      <c r="BJ15" s="107">
        <f t="shared" si="19"/>
        <v>0</v>
      </c>
      <c r="BK15" s="106">
        <f t="shared" si="20"/>
        <v>0</v>
      </c>
      <c r="BL15" s="108">
        <f t="shared" si="21"/>
        <v>0</v>
      </c>
      <c r="BM15" s="107">
        <f t="shared" si="22"/>
        <v>0</v>
      </c>
      <c r="BN15" s="106">
        <f t="shared" si="23"/>
        <v>0</v>
      </c>
      <c r="BO15" s="108">
        <f t="shared" si="24"/>
        <v>0</v>
      </c>
      <c r="BP15" s="107">
        <f t="shared" si="25"/>
        <v>0</v>
      </c>
      <c r="BQ15" s="106">
        <f t="shared" si="26"/>
        <v>0</v>
      </c>
      <c r="BR15" s="108">
        <f t="shared" si="27"/>
        <v>0</v>
      </c>
      <c r="BS15" s="107">
        <f t="shared" si="28"/>
        <v>0</v>
      </c>
      <c r="BT15" s="106">
        <f t="shared" si="29"/>
        <v>0</v>
      </c>
      <c r="BU15" s="108">
        <f t="shared" si="30"/>
        <v>0</v>
      </c>
      <c r="BV15" s="107">
        <f t="shared" si="31"/>
        <v>0</v>
      </c>
      <c r="BW15" s="106">
        <f t="shared" si="32"/>
        <v>0</v>
      </c>
      <c r="BX15" s="108">
        <f t="shared" si="33"/>
        <v>0</v>
      </c>
      <c r="BY15" s="107">
        <f t="shared" si="34"/>
        <v>0</v>
      </c>
      <c r="BZ15" s="106">
        <f t="shared" si="35"/>
        <v>0</v>
      </c>
      <c r="CA15" s="108">
        <f t="shared" si="36"/>
        <v>0</v>
      </c>
      <c r="CB15" s="107">
        <f t="shared" si="37"/>
        <v>0</v>
      </c>
      <c r="CC15" s="106">
        <f t="shared" si="38"/>
        <v>0</v>
      </c>
      <c r="CD15" s="108">
        <f t="shared" si="39"/>
        <v>0</v>
      </c>
      <c r="CE15" s="107">
        <f t="shared" si="40"/>
        <v>0</v>
      </c>
      <c r="CF15" s="106">
        <f t="shared" si="41"/>
        <v>0</v>
      </c>
      <c r="CG15" s="108">
        <f t="shared" si="42"/>
        <v>0</v>
      </c>
      <c r="CH15" s="107">
        <f t="shared" si="43"/>
        <v>0</v>
      </c>
      <c r="CI15" s="106">
        <f t="shared" si="44"/>
        <v>0</v>
      </c>
      <c r="CJ15" s="108">
        <f t="shared" si="45"/>
        <v>0</v>
      </c>
      <c r="CK15" s="107">
        <f t="shared" si="46"/>
        <v>0</v>
      </c>
      <c r="CL15" s="106">
        <f t="shared" si="47"/>
        <v>0</v>
      </c>
      <c r="CM15" s="108">
        <f t="shared" si="48"/>
        <v>0</v>
      </c>
      <c r="CN15" s="107">
        <f t="shared" si="49"/>
        <v>0</v>
      </c>
      <c r="CO15" s="106">
        <f t="shared" si="50"/>
        <v>0</v>
      </c>
      <c r="CP15" s="108">
        <f t="shared" si="51"/>
        <v>0</v>
      </c>
      <c r="CQ15" s="107">
        <f t="shared" si="52"/>
        <v>0</v>
      </c>
      <c r="CR15" s="106">
        <f t="shared" si="53"/>
        <v>0</v>
      </c>
      <c r="CS15" s="108">
        <f t="shared" si="54"/>
        <v>0</v>
      </c>
      <c r="CT15" s="107">
        <f t="shared" si="55"/>
        <v>0</v>
      </c>
      <c r="CU15" s="106">
        <f t="shared" si="56"/>
        <v>0</v>
      </c>
      <c r="CV15" s="108">
        <f t="shared" si="57"/>
        <v>0</v>
      </c>
      <c r="CW15" s="107">
        <f t="shared" si="58"/>
        <v>0</v>
      </c>
      <c r="CX15" s="106">
        <f t="shared" si="59"/>
        <v>0</v>
      </c>
      <c r="CY15" s="108">
        <f t="shared" si="60"/>
        <v>0</v>
      </c>
      <c r="CZ15" s="107">
        <f t="shared" si="61"/>
        <v>0</v>
      </c>
      <c r="DA15" s="106">
        <f t="shared" si="62"/>
        <v>0</v>
      </c>
      <c r="DB15" s="108">
        <f t="shared" si="63"/>
        <v>0</v>
      </c>
      <c r="DC15" s="107">
        <f t="shared" si="64"/>
        <v>0</v>
      </c>
      <c r="DD15" s="106">
        <f t="shared" si="65"/>
        <v>0</v>
      </c>
      <c r="DE15" s="108">
        <f t="shared" si="66"/>
        <v>0</v>
      </c>
      <c r="DF15" s="107">
        <f t="shared" si="67"/>
        <v>0</v>
      </c>
      <c r="DG15" s="106">
        <f t="shared" si="68"/>
        <v>0</v>
      </c>
      <c r="DH15" s="108">
        <f t="shared" si="69"/>
        <v>0</v>
      </c>
      <c r="DI15" s="107">
        <f t="shared" si="70"/>
        <v>0</v>
      </c>
      <c r="DJ15" s="106">
        <f t="shared" si="71"/>
        <v>0</v>
      </c>
      <c r="DK15" s="108">
        <f t="shared" si="72"/>
        <v>0</v>
      </c>
      <c r="DL15" s="107">
        <f t="shared" si="73"/>
        <v>0</v>
      </c>
      <c r="DM15" s="106">
        <f t="shared" si="74"/>
        <v>0</v>
      </c>
    </row>
    <row r="16" spans="1:117" ht="14.25">
      <c r="A16" s="116">
        <v>1</v>
      </c>
      <c r="B16" s="115" t="s">
        <v>43</v>
      </c>
      <c r="C16" s="114" t="s">
        <v>99</v>
      </c>
      <c r="D16" s="114"/>
      <c r="E16" s="124" t="s">
        <v>129</v>
      </c>
      <c r="F16" s="123">
        <v>43952</v>
      </c>
      <c r="G16" s="122">
        <v>43997</v>
      </c>
      <c r="H16" s="110">
        <v>147023.90287213208</v>
      </c>
      <c r="I16" s="110">
        <v>0</v>
      </c>
      <c r="J16" s="109">
        <f t="shared" si="75"/>
        <v>0</v>
      </c>
      <c r="K16" s="107">
        <f t="shared" si="76"/>
        <v>0</v>
      </c>
      <c r="L16" s="106">
        <f t="shared" si="77"/>
        <v>0</v>
      </c>
      <c r="M16" s="108">
        <f t="shared" si="78"/>
        <v>0</v>
      </c>
      <c r="N16" s="107">
        <f t="shared" si="79"/>
        <v>0</v>
      </c>
      <c r="O16" s="106">
        <f t="shared" si="80"/>
        <v>0</v>
      </c>
      <c r="P16" s="108">
        <f t="shared" si="81"/>
        <v>0</v>
      </c>
      <c r="Q16" s="107">
        <f t="shared" si="82"/>
        <v>0</v>
      </c>
      <c r="R16" s="106">
        <f t="shared" si="83"/>
        <v>0</v>
      </c>
      <c r="S16" s="108">
        <f t="shared" si="84"/>
        <v>0</v>
      </c>
      <c r="T16" s="107">
        <f t="shared" si="85"/>
        <v>0</v>
      </c>
      <c r="U16" s="106">
        <f t="shared" si="86"/>
        <v>0</v>
      </c>
      <c r="V16" s="108">
        <f t="shared" si="87"/>
        <v>0</v>
      </c>
      <c r="W16" s="107">
        <f t="shared" si="88"/>
        <v>0</v>
      </c>
      <c r="X16" s="106">
        <f t="shared" si="89"/>
        <v>0</v>
      </c>
      <c r="Y16" s="108">
        <f t="shared" si="90"/>
        <v>0</v>
      </c>
      <c r="Z16" s="107">
        <f t="shared" si="91"/>
        <v>0</v>
      </c>
      <c r="AA16" s="106">
        <f t="shared" si="92"/>
        <v>0</v>
      </c>
      <c r="AB16" s="108">
        <f t="shared" si="93"/>
        <v>0</v>
      </c>
      <c r="AC16" s="107">
        <f t="shared" si="94"/>
        <v>0</v>
      </c>
      <c r="AD16" s="106">
        <f t="shared" si="95"/>
        <v>0</v>
      </c>
      <c r="AE16" s="108">
        <f t="shared" si="96"/>
        <v>0</v>
      </c>
      <c r="AF16" s="107">
        <f t="shared" si="97"/>
        <v>0</v>
      </c>
      <c r="AG16" s="106">
        <f t="shared" si="98"/>
        <v>0</v>
      </c>
      <c r="AH16" s="108">
        <f t="shared" si="99"/>
        <v>0</v>
      </c>
      <c r="AI16" s="107">
        <f t="shared" si="100"/>
        <v>0</v>
      </c>
      <c r="AJ16" s="106">
        <f t="shared" si="101"/>
        <v>0</v>
      </c>
      <c r="AK16" s="108">
        <f t="shared" si="102"/>
        <v>0</v>
      </c>
      <c r="AL16" s="107">
        <f t="shared" si="103"/>
        <v>0</v>
      </c>
      <c r="AM16" s="106">
        <f t="shared" si="104"/>
        <v>0</v>
      </c>
      <c r="AN16" s="108" t="e">
        <f>IF($F16&gt;#REF!,0,IF($F16&lt;AN$1,IF($G16&lt;AN$1,0,IF($G16&gt;#REF!,(($G16-AN$1)-($G16-#REF!))/($G16-$F16),($G16-AN$1)/($G16-$F16))),IF($G16&gt;#REF!,((($G16-$F16)-($G16-#REF!))/($G16-$F16)),1)))</f>
        <v>#REF!</v>
      </c>
      <c r="AO16" s="107" t="e">
        <f t="shared" si="105"/>
        <v>#REF!</v>
      </c>
      <c r="AP16" s="106" t="e">
        <f t="shared" si="106"/>
        <v>#REF!</v>
      </c>
      <c r="AQ16" s="108">
        <f t="shared" si="0"/>
        <v>0</v>
      </c>
      <c r="AR16" s="107">
        <f t="shared" si="1"/>
        <v>0</v>
      </c>
      <c r="AS16" s="106">
        <f t="shared" si="2"/>
        <v>0</v>
      </c>
      <c r="AT16" s="108">
        <f t="shared" si="3"/>
        <v>0</v>
      </c>
      <c r="AU16" s="107">
        <f t="shared" si="4"/>
        <v>0</v>
      </c>
      <c r="AV16" s="106">
        <f t="shared" si="5"/>
        <v>0</v>
      </c>
      <c r="AW16" s="108">
        <f t="shared" si="6"/>
        <v>0.68888888888888888</v>
      </c>
      <c r="AX16" s="107">
        <f t="shared" si="7"/>
        <v>101283.13308969099</v>
      </c>
      <c r="AY16" s="106">
        <f t="shared" si="8"/>
        <v>0</v>
      </c>
      <c r="AZ16" s="108">
        <f t="shared" si="9"/>
        <v>0.31111111111111112</v>
      </c>
      <c r="BA16" s="107">
        <f t="shared" si="10"/>
        <v>45740.769782441093</v>
      </c>
      <c r="BB16" s="106">
        <f t="shared" si="11"/>
        <v>0</v>
      </c>
      <c r="BC16" s="108">
        <f t="shared" si="12"/>
        <v>0</v>
      </c>
      <c r="BD16" s="107">
        <f t="shared" si="13"/>
        <v>0</v>
      </c>
      <c r="BE16" s="106">
        <f t="shared" si="14"/>
        <v>0</v>
      </c>
      <c r="BF16" s="108">
        <f t="shared" si="15"/>
        <v>0</v>
      </c>
      <c r="BG16" s="107">
        <f t="shared" si="16"/>
        <v>0</v>
      </c>
      <c r="BH16" s="106">
        <f t="shared" si="17"/>
        <v>0</v>
      </c>
      <c r="BI16" s="108">
        <f t="shared" si="18"/>
        <v>0</v>
      </c>
      <c r="BJ16" s="107">
        <f t="shared" si="19"/>
        <v>0</v>
      </c>
      <c r="BK16" s="106">
        <f t="shared" si="20"/>
        <v>0</v>
      </c>
      <c r="BL16" s="108">
        <f t="shared" si="21"/>
        <v>0</v>
      </c>
      <c r="BM16" s="107">
        <f t="shared" si="22"/>
        <v>0</v>
      </c>
      <c r="BN16" s="106">
        <f t="shared" si="23"/>
        <v>0</v>
      </c>
      <c r="BO16" s="108">
        <f t="shared" si="24"/>
        <v>0</v>
      </c>
      <c r="BP16" s="107">
        <f t="shared" si="25"/>
        <v>0</v>
      </c>
      <c r="BQ16" s="106">
        <f t="shared" si="26"/>
        <v>0</v>
      </c>
      <c r="BR16" s="108">
        <f t="shared" si="27"/>
        <v>0</v>
      </c>
      <c r="BS16" s="107">
        <f t="shared" si="28"/>
        <v>0</v>
      </c>
      <c r="BT16" s="106">
        <f t="shared" si="29"/>
        <v>0</v>
      </c>
      <c r="BU16" s="108">
        <f t="shared" si="30"/>
        <v>0</v>
      </c>
      <c r="BV16" s="107">
        <f t="shared" si="31"/>
        <v>0</v>
      </c>
      <c r="BW16" s="106">
        <f t="shared" si="32"/>
        <v>0</v>
      </c>
      <c r="BX16" s="108">
        <f t="shared" si="33"/>
        <v>0</v>
      </c>
      <c r="BY16" s="107">
        <f t="shared" si="34"/>
        <v>0</v>
      </c>
      <c r="BZ16" s="106">
        <f t="shared" si="35"/>
        <v>0</v>
      </c>
      <c r="CA16" s="108">
        <f t="shared" si="36"/>
        <v>0</v>
      </c>
      <c r="CB16" s="107">
        <f t="shared" si="37"/>
        <v>0</v>
      </c>
      <c r="CC16" s="106">
        <f t="shared" si="38"/>
        <v>0</v>
      </c>
      <c r="CD16" s="108">
        <f t="shared" si="39"/>
        <v>0</v>
      </c>
      <c r="CE16" s="107">
        <f t="shared" si="40"/>
        <v>0</v>
      </c>
      <c r="CF16" s="106">
        <f t="shared" si="41"/>
        <v>0</v>
      </c>
      <c r="CG16" s="108">
        <f t="shared" si="42"/>
        <v>0</v>
      </c>
      <c r="CH16" s="107">
        <f t="shared" si="43"/>
        <v>0</v>
      </c>
      <c r="CI16" s="106">
        <f t="shared" si="44"/>
        <v>0</v>
      </c>
      <c r="CJ16" s="108">
        <f t="shared" si="45"/>
        <v>0</v>
      </c>
      <c r="CK16" s="107">
        <f t="shared" si="46"/>
        <v>0</v>
      </c>
      <c r="CL16" s="106">
        <f t="shared" si="47"/>
        <v>0</v>
      </c>
      <c r="CM16" s="108">
        <f t="shared" si="48"/>
        <v>0</v>
      </c>
      <c r="CN16" s="107">
        <f t="shared" si="49"/>
        <v>0</v>
      </c>
      <c r="CO16" s="106">
        <f t="shared" si="50"/>
        <v>0</v>
      </c>
      <c r="CP16" s="108">
        <f t="shared" si="51"/>
        <v>0</v>
      </c>
      <c r="CQ16" s="107">
        <f t="shared" si="52"/>
        <v>0</v>
      </c>
      <c r="CR16" s="106">
        <f t="shared" si="53"/>
        <v>0</v>
      </c>
      <c r="CS16" s="108">
        <f t="shared" si="54"/>
        <v>0</v>
      </c>
      <c r="CT16" s="107">
        <f t="shared" si="55"/>
        <v>0</v>
      </c>
      <c r="CU16" s="106">
        <f t="shared" si="56"/>
        <v>0</v>
      </c>
      <c r="CV16" s="108">
        <f t="shared" si="57"/>
        <v>0</v>
      </c>
      <c r="CW16" s="107">
        <f t="shared" si="58"/>
        <v>0</v>
      </c>
      <c r="CX16" s="106">
        <f t="shared" si="59"/>
        <v>0</v>
      </c>
      <c r="CY16" s="108">
        <f t="shared" si="60"/>
        <v>0</v>
      </c>
      <c r="CZ16" s="107">
        <f t="shared" si="61"/>
        <v>0</v>
      </c>
      <c r="DA16" s="106">
        <f t="shared" si="62"/>
        <v>0</v>
      </c>
      <c r="DB16" s="108">
        <f t="shared" si="63"/>
        <v>0</v>
      </c>
      <c r="DC16" s="107">
        <f t="shared" si="64"/>
        <v>0</v>
      </c>
      <c r="DD16" s="106">
        <f t="shared" si="65"/>
        <v>0</v>
      </c>
      <c r="DE16" s="108">
        <f t="shared" si="66"/>
        <v>0</v>
      </c>
      <c r="DF16" s="107">
        <f t="shared" si="67"/>
        <v>0</v>
      </c>
      <c r="DG16" s="106">
        <f t="shared" si="68"/>
        <v>0</v>
      </c>
      <c r="DH16" s="108">
        <f t="shared" si="69"/>
        <v>0</v>
      </c>
      <c r="DI16" s="107">
        <f t="shared" si="70"/>
        <v>0</v>
      </c>
      <c r="DJ16" s="106">
        <f t="shared" si="71"/>
        <v>0</v>
      </c>
      <c r="DK16" s="108">
        <f t="shared" si="72"/>
        <v>0</v>
      </c>
      <c r="DL16" s="107">
        <f t="shared" si="73"/>
        <v>0</v>
      </c>
      <c r="DM16" s="106">
        <f t="shared" si="74"/>
        <v>0</v>
      </c>
    </row>
    <row r="17" spans="1:117" ht="14.25">
      <c r="A17" s="116">
        <v>1</v>
      </c>
      <c r="B17" s="115" t="s">
        <v>43</v>
      </c>
      <c r="C17" s="114" t="s">
        <v>99</v>
      </c>
      <c r="D17" s="114"/>
      <c r="E17" s="124" t="s">
        <v>128</v>
      </c>
      <c r="F17" s="123">
        <v>43952</v>
      </c>
      <c r="G17" s="122">
        <v>44013</v>
      </c>
      <c r="H17" s="110">
        <v>54000</v>
      </c>
      <c r="I17" s="110">
        <v>0</v>
      </c>
      <c r="J17" s="109">
        <f t="shared" si="75"/>
        <v>0</v>
      </c>
      <c r="K17" s="107">
        <f t="shared" si="76"/>
        <v>0</v>
      </c>
      <c r="L17" s="106">
        <f t="shared" si="77"/>
        <v>0</v>
      </c>
      <c r="M17" s="108">
        <f t="shared" si="78"/>
        <v>0</v>
      </c>
      <c r="N17" s="107">
        <f t="shared" si="79"/>
        <v>0</v>
      </c>
      <c r="O17" s="106">
        <f t="shared" si="80"/>
        <v>0</v>
      </c>
      <c r="P17" s="108">
        <f t="shared" si="81"/>
        <v>0</v>
      </c>
      <c r="Q17" s="107">
        <f t="shared" si="82"/>
        <v>0</v>
      </c>
      <c r="R17" s="106">
        <f t="shared" si="83"/>
        <v>0</v>
      </c>
      <c r="S17" s="108">
        <f t="shared" si="84"/>
        <v>0</v>
      </c>
      <c r="T17" s="107">
        <f t="shared" si="85"/>
        <v>0</v>
      </c>
      <c r="U17" s="106">
        <f t="shared" si="86"/>
        <v>0</v>
      </c>
      <c r="V17" s="108">
        <f t="shared" si="87"/>
        <v>0</v>
      </c>
      <c r="W17" s="107">
        <f t="shared" si="88"/>
        <v>0</v>
      </c>
      <c r="X17" s="106">
        <f t="shared" si="89"/>
        <v>0</v>
      </c>
      <c r="Y17" s="108">
        <f t="shared" si="90"/>
        <v>0</v>
      </c>
      <c r="Z17" s="107">
        <f t="shared" si="91"/>
        <v>0</v>
      </c>
      <c r="AA17" s="106">
        <f t="shared" si="92"/>
        <v>0</v>
      </c>
      <c r="AB17" s="108">
        <f t="shared" si="93"/>
        <v>0</v>
      </c>
      <c r="AC17" s="107">
        <f t="shared" si="94"/>
        <v>0</v>
      </c>
      <c r="AD17" s="106">
        <f t="shared" si="95"/>
        <v>0</v>
      </c>
      <c r="AE17" s="108">
        <f t="shared" si="96"/>
        <v>0</v>
      </c>
      <c r="AF17" s="107">
        <f t="shared" si="97"/>
        <v>0</v>
      </c>
      <c r="AG17" s="106">
        <f t="shared" si="98"/>
        <v>0</v>
      </c>
      <c r="AH17" s="108">
        <f t="shared" si="99"/>
        <v>0</v>
      </c>
      <c r="AI17" s="107">
        <f t="shared" si="100"/>
        <v>0</v>
      </c>
      <c r="AJ17" s="106">
        <f t="shared" si="101"/>
        <v>0</v>
      </c>
      <c r="AK17" s="108">
        <f t="shared" si="102"/>
        <v>0</v>
      </c>
      <c r="AL17" s="107">
        <f t="shared" si="103"/>
        <v>0</v>
      </c>
      <c r="AM17" s="106">
        <f t="shared" si="104"/>
        <v>0</v>
      </c>
      <c r="AN17" s="108" t="e">
        <f>IF($F17&gt;#REF!,0,IF($F17&lt;AN$1,IF($G17&lt;AN$1,0,IF($G17&gt;#REF!,(($G17-AN$1)-($G17-#REF!))/($G17-$F17),($G17-AN$1)/($G17-$F17))),IF($G17&gt;#REF!,((($G17-$F17)-($G17-#REF!))/($G17-$F17)),1)))</f>
        <v>#REF!</v>
      </c>
      <c r="AO17" s="107" t="e">
        <f t="shared" si="105"/>
        <v>#REF!</v>
      </c>
      <c r="AP17" s="106" t="e">
        <f t="shared" si="106"/>
        <v>#REF!</v>
      </c>
      <c r="AQ17" s="108">
        <f t="shared" si="0"/>
        <v>0</v>
      </c>
      <c r="AR17" s="107">
        <f t="shared" si="1"/>
        <v>0</v>
      </c>
      <c r="AS17" s="106">
        <f t="shared" si="2"/>
        <v>0</v>
      </c>
      <c r="AT17" s="108">
        <f t="shared" si="3"/>
        <v>0</v>
      </c>
      <c r="AU17" s="107">
        <f t="shared" si="4"/>
        <v>0</v>
      </c>
      <c r="AV17" s="106">
        <f t="shared" si="5"/>
        <v>0</v>
      </c>
      <c r="AW17" s="108">
        <f t="shared" si="6"/>
        <v>0.50819672131147542</v>
      </c>
      <c r="AX17" s="107">
        <f t="shared" si="7"/>
        <v>27442.622950819674</v>
      </c>
      <c r="AY17" s="106">
        <f t="shared" si="8"/>
        <v>0</v>
      </c>
      <c r="AZ17" s="108">
        <f t="shared" si="9"/>
        <v>0.49180327868852458</v>
      </c>
      <c r="BA17" s="107">
        <f t="shared" si="10"/>
        <v>26557.377049180326</v>
      </c>
      <c r="BB17" s="106">
        <f t="shared" si="11"/>
        <v>0</v>
      </c>
      <c r="BC17" s="108">
        <f t="shared" si="12"/>
        <v>0</v>
      </c>
      <c r="BD17" s="107">
        <f t="shared" si="13"/>
        <v>0</v>
      </c>
      <c r="BE17" s="106">
        <f t="shared" si="14"/>
        <v>0</v>
      </c>
      <c r="BF17" s="108">
        <f t="shared" si="15"/>
        <v>0</v>
      </c>
      <c r="BG17" s="107">
        <f t="shared" si="16"/>
        <v>0</v>
      </c>
      <c r="BH17" s="106">
        <f t="shared" si="17"/>
        <v>0</v>
      </c>
      <c r="BI17" s="108">
        <f t="shared" si="18"/>
        <v>0</v>
      </c>
      <c r="BJ17" s="107">
        <f t="shared" si="19"/>
        <v>0</v>
      </c>
      <c r="BK17" s="106">
        <f t="shared" si="20"/>
        <v>0</v>
      </c>
      <c r="BL17" s="108">
        <f t="shared" si="21"/>
        <v>0</v>
      </c>
      <c r="BM17" s="107">
        <f t="shared" si="22"/>
        <v>0</v>
      </c>
      <c r="BN17" s="106">
        <f t="shared" si="23"/>
        <v>0</v>
      </c>
      <c r="BO17" s="108">
        <f t="shared" si="24"/>
        <v>0</v>
      </c>
      <c r="BP17" s="107">
        <f t="shared" si="25"/>
        <v>0</v>
      </c>
      <c r="BQ17" s="106">
        <f t="shared" si="26"/>
        <v>0</v>
      </c>
      <c r="BR17" s="108">
        <f t="shared" si="27"/>
        <v>0</v>
      </c>
      <c r="BS17" s="107">
        <f t="shared" si="28"/>
        <v>0</v>
      </c>
      <c r="BT17" s="106">
        <f t="shared" si="29"/>
        <v>0</v>
      </c>
      <c r="BU17" s="108">
        <f t="shared" si="30"/>
        <v>0</v>
      </c>
      <c r="BV17" s="107">
        <f t="shared" si="31"/>
        <v>0</v>
      </c>
      <c r="BW17" s="106">
        <f t="shared" si="32"/>
        <v>0</v>
      </c>
      <c r="BX17" s="108">
        <f t="shared" si="33"/>
        <v>0</v>
      </c>
      <c r="BY17" s="107">
        <f t="shared" si="34"/>
        <v>0</v>
      </c>
      <c r="BZ17" s="106">
        <f t="shared" si="35"/>
        <v>0</v>
      </c>
      <c r="CA17" s="108">
        <f t="shared" si="36"/>
        <v>0</v>
      </c>
      <c r="CB17" s="107">
        <f t="shared" si="37"/>
        <v>0</v>
      </c>
      <c r="CC17" s="106">
        <f t="shared" si="38"/>
        <v>0</v>
      </c>
      <c r="CD17" s="108">
        <f t="shared" si="39"/>
        <v>0</v>
      </c>
      <c r="CE17" s="107">
        <f t="shared" si="40"/>
        <v>0</v>
      </c>
      <c r="CF17" s="106">
        <f t="shared" si="41"/>
        <v>0</v>
      </c>
      <c r="CG17" s="108">
        <f t="shared" si="42"/>
        <v>0</v>
      </c>
      <c r="CH17" s="107">
        <f t="shared" si="43"/>
        <v>0</v>
      </c>
      <c r="CI17" s="106">
        <f t="shared" si="44"/>
        <v>0</v>
      </c>
      <c r="CJ17" s="108">
        <f t="shared" si="45"/>
        <v>0</v>
      </c>
      <c r="CK17" s="107">
        <f t="shared" si="46"/>
        <v>0</v>
      </c>
      <c r="CL17" s="106">
        <f t="shared" si="47"/>
        <v>0</v>
      </c>
      <c r="CM17" s="108">
        <f t="shared" si="48"/>
        <v>0</v>
      </c>
      <c r="CN17" s="107">
        <f t="shared" si="49"/>
        <v>0</v>
      </c>
      <c r="CO17" s="106">
        <f t="shared" si="50"/>
        <v>0</v>
      </c>
      <c r="CP17" s="108">
        <f t="shared" si="51"/>
        <v>0</v>
      </c>
      <c r="CQ17" s="107">
        <f t="shared" si="52"/>
        <v>0</v>
      </c>
      <c r="CR17" s="106">
        <f t="shared" si="53"/>
        <v>0</v>
      </c>
      <c r="CS17" s="108">
        <f t="shared" si="54"/>
        <v>0</v>
      </c>
      <c r="CT17" s="107">
        <f t="shared" si="55"/>
        <v>0</v>
      </c>
      <c r="CU17" s="106">
        <f t="shared" si="56"/>
        <v>0</v>
      </c>
      <c r="CV17" s="108">
        <f t="shared" si="57"/>
        <v>0</v>
      </c>
      <c r="CW17" s="107">
        <f t="shared" si="58"/>
        <v>0</v>
      </c>
      <c r="CX17" s="106">
        <f t="shared" si="59"/>
        <v>0</v>
      </c>
      <c r="CY17" s="108">
        <f t="shared" si="60"/>
        <v>0</v>
      </c>
      <c r="CZ17" s="107">
        <f t="shared" si="61"/>
        <v>0</v>
      </c>
      <c r="DA17" s="106">
        <f t="shared" si="62"/>
        <v>0</v>
      </c>
      <c r="DB17" s="108">
        <f t="shared" si="63"/>
        <v>0</v>
      </c>
      <c r="DC17" s="107">
        <f t="shared" si="64"/>
        <v>0</v>
      </c>
      <c r="DD17" s="106">
        <f t="shared" si="65"/>
        <v>0</v>
      </c>
      <c r="DE17" s="108">
        <f t="shared" si="66"/>
        <v>0</v>
      </c>
      <c r="DF17" s="107">
        <f t="shared" si="67"/>
        <v>0</v>
      </c>
      <c r="DG17" s="106">
        <f t="shared" si="68"/>
        <v>0</v>
      </c>
      <c r="DH17" s="108">
        <f t="shared" si="69"/>
        <v>0</v>
      </c>
      <c r="DI17" s="107">
        <f t="shared" si="70"/>
        <v>0</v>
      </c>
      <c r="DJ17" s="106">
        <f t="shared" si="71"/>
        <v>0</v>
      </c>
      <c r="DK17" s="108">
        <f t="shared" si="72"/>
        <v>0</v>
      </c>
      <c r="DL17" s="107">
        <f t="shared" si="73"/>
        <v>0</v>
      </c>
      <c r="DM17" s="106">
        <f t="shared" si="74"/>
        <v>0</v>
      </c>
    </row>
    <row r="18" spans="1:117" ht="14.25">
      <c r="A18" s="116">
        <v>1</v>
      </c>
      <c r="B18" s="115" t="s">
        <v>43</v>
      </c>
      <c r="C18" s="114" t="s">
        <v>99</v>
      </c>
      <c r="D18" s="114"/>
      <c r="E18" s="124" t="s">
        <v>127</v>
      </c>
      <c r="F18" s="123">
        <v>43983</v>
      </c>
      <c r="G18" s="122">
        <v>44044</v>
      </c>
      <c r="H18" s="110">
        <v>310000</v>
      </c>
      <c r="I18" s="110">
        <v>0</v>
      </c>
      <c r="J18" s="109">
        <f t="shared" si="75"/>
        <v>0</v>
      </c>
      <c r="K18" s="107">
        <f t="shared" si="76"/>
        <v>0</v>
      </c>
      <c r="L18" s="106">
        <f t="shared" si="77"/>
        <v>0</v>
      </c>
      <c r="M18" s="108">
        <f t="shared" si="78"/>
        <v>0</v>
      </c>
      <c r="N18" s="107">
        <f t="shared" si="79"/>
        <v>0</v>
      </c>
      <c r="O18" s="106">
        <f t="shared" si="80"/>
        <v>0</v>
      </c>
      <c r="P18" s="108">
        <f t="shared" si="81"/>
        <v>0</v>
      </c>
      <c r="Q18" s="107">
        <f t="shared" si="82"/>
        <v>0</v>
      </c>
      <c r="R18" s="106">
        <f t="shared" si="83"/>
        <v>0</v>
      </c>
      <c r="S18" s="108">
        <f t="shared" si="84"/>
        <v>0</v>
      </c>
      <c r="T18" s="107">
        <f t="shared" si="85"/>
        <v>0</v>
      </c>
      <c r="U18" s="106">
        <f t="shared" si="86"/>
        <v>0</v>
      </c>
      <c r="V18" s="108">
        <f t="shared" si="87"/>
        <v>0</v>
      </c>
      <c r="W18" s="107">
        <f t="shared" si="88"/>
        <v>0</v>
      </c>
      <c r="X18" s="106">
        <f t="shared" si="89"/>
        <v>0</v>
      </c>
      <c r="Y18" s="108">
        <f t="shared" si="90"/>
        <v>0</v>
      </c>
      <c r="Z18" s="107">
        <f t="shared" si="91"/>
        <v>0</v>
      </c>
      <c r="AA18" s="106">
        <f t="shared" si="92"/>
        <v>0</v>
      </c>
      <c r="AB18" s="108">
        <f t="shared" si="93"/>
        <v>0</v>
      </c>
      <c r="AC18" s="107">
        <f t="shared" si="94"/>
        <v>0</v>
      </c>
      <c r="AD18" s="106">
        <f t="shared" si="95"/>
        <v>0</v>
      </c>
      <c r="AE18" s="108">
        <f t="shared" si="96"/>
        <v>0</v>
      </c>
      <c r="AF18" s="107">
        <f t="shared" si="97"/>
        <v>0</v>
      </c>
      <c r="AG18" s="106">
        <f t="shared" si="98"/>
        <v>0</v>
      </c>
      <c r="AH18" s="108">
        <f t="shared" si="99"/>
        <v>0</v>
      </c>
      <c r="AI18" s="107">
        <f t="shared" si="100"/>
        <v>0</v>
      </c>
      <c r="AJ18" s="106">
        <f t="shared" si="101"/>
        <v>0</v>
      </c>
      <c r="AK18" s="108">
        <f t="shared" si="102"/>
        <v>0</v>
      </c>
      <c r="AL18" s="107">
        <f t="shared" si="103"/>
        <v>0</v>
      </c>
      <c r="AM18" s="106">
        <f t="shared" si="104"/>
        <v>0</v>
      </c>
      <c r="AN18" s="108" t="e">
        <f>IF($F18&gt;#REF!,0,IF($F18&lt;AN$1,IF($G18&lt;AN$1,0,IF($G18&gt;#REF!,(($G18-AN$1)-($G18-#REF!))/($G18-$F18),($G18-AN$1)/($G18-$F18))),IF($G18&gt;#REF!,((($G18-$F18)-($G18-#REF!))/($G18-$F18)),1)))</f>
        <v>#REF!</v>
      </c>
      <c r="AO18" s="107" t="e">
        <f t="shared" si="105"/>
        <v>#REF!</v>
      </c>
      <c r="AP18" s="106" t="e">
        <f t="shared" si="106"/>
        <v>#REF!</v>
      </c>
      <c r="AQ18" s="108">
        <f t="shared" si="0"/>
        <v>0</v>
      </c>
      <c r="AR18" s="107">
        <f t="shared" si="1"/>
        <v>0</v>
      </c>
      <c r="AS18" s="106">
        <f t="shared" si="2"/>
        <v>0</v>
      </c>
      <c r="AT18" s="108">
        <f t="shared" si="3"/>
        <v>0</v>
      </c>
      <c r="AU18" s="107">
        <f t="shared" si="4"/>
        <v>0</v>
      </c>
      <c r="AV18" s="106">
        <f t="shared" si="5"/>
        <v>0</v>
      </c>
      <c r="AW18" s="108">
        <f t="shared" si="6"/>
        <v>0</v>
      </c>
      <c r="AX18" s="107">
        <f t="shared" si="7"/>
        <v>0</v>
      </c>
      <c r="AY18" s="106">
        <f t="shared" si="8"/>
        <v>0</v>
      </c>
      <c r="AZ18" s="108">
        <f t="shared" si="9"/>
        <v>0.49180327868852458</v>
      </c>
      <c r="BA18" s="107">
        <f t="shared" si="10"/>
        <v>152459.01639344261</v>
      </c>
      <c r="BB18" s="106">
        <f t="shared" si="11"/>
        <v>0</v>
      </c>
      <c r="BC18" s="108">
        <f t="shared" si="12"/>
        <v>0.50819672131147542</v>
      </c>
      <c r="BD18" s="107">
        <f t="shared" si="13"/>
        <v>157540.98360655739</v>
      </c>
      <c r="BE18" s="106">
        <f t="shared" si="14"/>
        <v>0</v>
      </c>
      <c r="BF18" s="108">
        <f t="shared" si="15"/>
        <v>0</v>
      </c>
      <c r="BG18" s="107">
        <f t="shared" si="16"/>
        <v>0</v>
      </c>
      <c r="BH18" s="106">
        <f t="shared" si="17"/>
        <v>0</v>
      </c>
      <c r="BI18" s="108">
        <f t="shared" si="18"/>
        <v>0</v>
      </c>
      <c r="BJ18" s="107">
        <f t="shared" si="19"/>
        <v>0</v>
      </c>
      <c r="BK18" s="106">
        <f t="shared" si="20"/>
        <v>0</v>
      </c>
      <c r="BL18" s="108">
        <f t="shared" si="21"/>
        <v>0</v>
      </c>
      <c r="BM18" s="107">
        <f t="shared" si="22"/>
        <v>0</v>
      </c>
      <c r="BN18" s="106">
        <f t="shared" si="23"/>
        <v>0</v>
      </c>
      <c r="BO18" s="108">
        <f t="shared" si="24"/>
        <v>0</v>
      </c>
      <c r="BP18" s="107">
        <f t="shared" si="25"/>
        <v>0</v>
      </c>
      <c r="BQ18" s="106">
        <f t="shared" si="26"/>
        <v>0</v>
      </c>
      <c r="BR18" s="108">
        <f t="shared" si="27"/>
        <v>0</v>
      </c>
      <c r="BS18" s="107">
        <f t="shared" si="28"/>
        <v>0</v>
      </c>
      <c r="BT18" s="106">
        <f t="shared" si="29"/>
        <v>0</v>
      </c>
      <c r="BU18" s="108">
        <f t="shared" si="30"/>
        <v>0</v>
      </c>
      <c r="BV18" s="107">
        <f t="shared" si="31"/>
        <v>0</v>
      </c>
      <c r="BW18" s="106">
        <f t="shared" si="32"/>
        <v>0</v>
      </c>
      <c r="BX18" s="108">
        <f t="shared" si="33"/>
        <v>0</v>
      </c>
      <c r="BY18" s="107">
        <f t="shared" si="34"/>
        <v>0</v>
      </c>
      <c r="BZ18" s="106">
        <f t="shared" si="35"/>
        <v>0</v>
      </c>
      <c r="CA18" s="108">
        <f t="shared" si="36"/>
        <v>0</v>
      </c>
      <c r="CB18" s="107">
        <f t="shared" si="37"/>
        <v>0</v>
      </c>
      <c r="CC18" s="106">
        <f t="shared" si="38"/>
        <v>0</v>
      </c>
      <c r="CD18" s="108">
        <f t="shared" si="39"/>
        <v>0</v>
      </c>
      <c r="CE18" s="107">
        <f t="shared" si="40"/>
        <v>0</v>
      </c>
      <c r="CF18" s="106">
        <f t="shared" si="41"/>
        <v>0</v>
      </c>
      <c r="CG18" s="108">
        <f t="shared" si="42"/>
        <v>0</v>
      </c>
      <c r="CH18" s="107">
        <f t="shared" si="43"/>
        <v>0</v>
      </c>
      <c r="CI18" s="106">
        <f t="shared" si="44"/>
        <v>0</v>
      </c>
      <c r="CJ18" s="108">
        <f t="shared" si="45"/>
        <v>0</v>
      </c>
      <c r="CK18" s="107">
        <f t="shared" si="46"/>
        <v>0</v>
      </c>
      <c r="CL18" s="106">
        <f t="shared" si="47"/>
        <v>0</v>
      </c>
      <c r="CM18" s="108">
        <f t="shared" si="48"/>
        <v>0</v>
      </c>
      <c r="CN18" s="107">
        <f t="shared" si="49"/>
        <v>0</v>
      </c>
      <c r="CO18" s="106">
        <f t="shared" si="50"/>
        <v>0</v>
      </c>
      <c r="CP18" s="108">
        <f t="shared" si="51"/>
        <v>0</v>
      </c>
      <c r="CQ18" s="107">
        <f t="shared" si="52"/>
        <v>0</v>
      </c>
      <c r="CR18" s="106">
        <f t="shared" si="53"/>
        <v>0</v>
      </c>
      <c r="CS18" s="108">
        <f t="shared" si="54"/>
        <v>0</v>
      </c>
      <c r="CT18" s="107">
        <f t="shared" si="55"/>
        <v>0</v>
      </c>
      <c r="CU18" s="106">
        <f t="shared" si="56"/>
        <v>0</v>
      </c>
      <c r="CV18" s="108">
        <f t="shared" si="57"/>
        <v>0</v>
      </c>
      <c r="CW18" s="107">
        <f t="shared" si="58"/>
        <v>0</v>
      </c>
      <c r="CX18" s="106">
        <f t="shared" si="59"/>
        <v>0</v>
      </c>
      <c r="CY18" s="108">
        <f t="shared" si="60"/>
        <v>0</v>
      </c>
      <c r="CZ18" s="107">
        <f t="shared" si="61"/>
        <v>0</v>
      </c>
      <c r="DA18" s="106">
        <f t="shared" si="62"/>
        <v>0</v>
      </c>
      <c r="DB18" s="108">
        <f t="shared" si="63"/>
        <v>0</v>
      </c>
      <c r="DC18" s="107">
        <f t="shared" si="64"/>
        <v>0</v>
      </c>
      <c r="DD18" s="106">
        <f t="shared" si="65"/>
        <v>0</v>
      </c>
      <c r="DE18" s="108">
        <f t="shared" si="66"/>
        <v>0</v>
      </c>
      <c r="DF18" s="107">
        <f t="shared" si="67"/>
        <v>0</v>
      </c>
      <c r="DG18" s="106">
        <f t="shared" si="68"/>
        <v>0</v>
      </c>
      <c r="DH18" s="108">
        <f t="shared" si="69"/>
        <v>0</v>
      </c>
      <c r="DI18" s="107">
        <f t="shared" si="70"/>
        <v>0</v>
      </c>
      <c r="DJ18" s="106">
        <f t="shared" si="71"/>
        <v>0</v>
      </c>
      <c r="DK18" s="108">
        <f t="shared" si="72"/>
        <v>0</v>
      </c>
      <c r="DL18" s="107">
        <f t="shared" si="73"/>
        <v>0</v>
      </c>
      <c r="DM18" s="106">
        <f t="shared" si="74"/>
        <v>0</v>
      </c>
    </row>
    <row r="19" spans="1:117" ht="14.25">
      <c r="A19" s="116">
        <v>1</v>
      </c>
      <c r="B19" s="115" t="s">
        <v>43</v>
      </c>
      <c r="C19" s="114" t="s">
        <v>101</v>
      </c>
      <c r="D19" s="114"/>
      <c r="E19" s="124" t="s">
        <v>126</v>
      </c>
      <c r="F19" s="123">
        <v>43983</v>
      </c>
      <c r="G19" s="122">
        <v>44044</v>
      </c>
      <c r="H19" s="110">
        <f>750000-H18</f>
        <v>440000</v>
      </c>
      <c r="I19" s="110">
        <v>0</v>
      </c>
      <c r="J19" s="109">
        <f t="shared" si="75"/>
        <v>0</v>
      </c>
      <c r="K19" s="107">
        <f t="shared" si="76"/>
        <v>0</v>
      </c>
      <c r="L19" s="106">
        <f t="shared" si="77"/>
        <v>0</v>
      </c>
      <c r="M19" s="108">
        <f t="shared" si="78"/>
        <v>0</v>
      </c>
      <c r="N19" s="107">
        <f t="shared" si="79"/>
        <v>0</v>
      </c>
      <c r="O19" s="106">
        <f t="shared" si="80"/>
        <v>0</v>
      </c>
      <c r="P19" s="108">
        <f t="shared" si="81"/>
        <v>0</v>
      </c>
      <c r="Q19" s="107">
        <f t="shared" si="82"/>
        <v>0</v>
      </c>
      <c r="R19" s="106">
        <f t="shared" si="83"/>
        <v>0</v>
      </c>
      <c r="S19" s="108">
        <f t="shared" si="84"/>
        <v>0</v>
      </c>
      <c r="T19" s="107">
        <f t="shared" si="85"/>
        <v>0</v>
      </c>
      <c r="U19" s="106">
        <f t="shared" si="86"/>
        <v>0</v>
      </c>
      <c r="V19" s="108">
        <f t="shared" si="87"/>
        <v>0</v>
      </c>
      <c r="W19" s="107">
        <f t="shared" si="88"/>
        <v>0</v>
      </c>
      <c r="X19" s="106">
        <f t="shared" si="89"/>
        <v>0</v>
      </c>
      <c r="Y19" s="108">
        <f t="shared" si="90"/>
        <v>0</v>
      </c>
      <c r="Z19" s="107">
        <f t="shared" si="91"/>
        <v>0</v>
      </c>
      <c r="AA19" s="106">
        <f t="shared" si="92"/>
        <v>0</v>
      </c>
      <c r="AB19" s="108">
        <f t="shared" si="93"/>
        <v>0</v>
      </c>
      <c r="AC19" s="107">
        <f t="shared" si="94"/>
        <v>0</v>
      </c>
      <c r="AD19" s="106">
        <f t="shared" si="95"/>
        <v>0</v>
      </c>
      <c r="AE19" s="108">
        <f t="shared" si="96"/>
        <v>0</v>
      </c>
      <c r="AF19" s="107">
        <f t="shared" si="97"/>
        <v>0</v>
      </c>
      <c r="AG19" s="106">
        <f t="shared" si="98"/>
        <v>0</v>
      </c>
      <c r="AH19" s="108">
        <f t="shared" si="99"/>
        <v>0</v>
      </c>
      <c r="AI19" s="107">
        <f t="shared" si="100"/>
        <v>0</v>
      </c>
      <c r="AJ19" s="106">
        <f t="shared" si="101"/>
        <v>0</v>
      </c>
      <c r="AK19" s="108">
        <f t="shared" si="102"/>
        <v>0</v>
      </c>
      <c r="AL19" s="107">
        <f t="shared" si="103"/>
        <v>0</v>
      </c>
      <c r="AM19" s="106">
        <f t="shared" si="104"/>
        <v>0</v>
      </c>
      <c r="AN19" s="108" t="e">
        <f>IF($F19&gt;#REF!,0,IF($F19&lt;AN$1,IF($G19&lt;AN$1,0,IF($G19&gt;#REF!,(($G19-AN$1)-($G19-#REF!))/($G19-$F19),($G19-AN$1)/($G19-$F19))),IF($G19&gt;#REF!,((($G19-$F19)-($G19-#REF!))/($G19-$F19)),1)))</f>
        <v>#REF!</v>
      </c>
      <c r="AO19" s="107" t="e">
        <f t="shared" si="105"/>
        <v>#REF!</v>
      </c>
      <c r="AP19" s="106" t="e">
        <f t="shared" si="106"/>
        <v>#REF!</v>
      </c>
      <c r="AQ19" s="108">
        <f t="shared" si="0"/>
        <v>0</v>
      </c>
      <c r="AR19" s="107">
        <f t="shared" si="1"/>
        <v>0</v>
      </c>
      <c r="AS19" s="106">
        <f t="shared" si="2"/>
        <v>0</v>
      </c>
      <c r="AT19" s="108">
        <f t="shared" si="3"/>
        <v>0</v>
      </c>
      <c r="AU19" s="107">
        <f t="shared" si="4"/>
        <v>0</v>
      </c>
      <c r="AV19" s="106">
        <f t="shared" si="5"/>
        <v>0</v>
      </c>
      <c r="AW19" s="108">
        <f t="shared" si="6"/>
        <v>0</v>
      </c>
      <c r="AX19" s="107">
        <f t="shared" si="7"/>
        <v>0</v>
      </c>
      <c r="AY19" s="106">
        <f t="shared" si="8"/>
        <v>0</v>
      </c>
      <c r="AZ19" s="108">
        <f t="shared" si="9"/>
        <v>0.49180327868852458</v>
      </c>
      <c r="BA19" s="107">
        <f t="shared" si="10"/>
        <v>216393.44262295082</v>
      </c>
      <c r="BB19" s="106">
        <f t="shared" si="11"/>
        <v>0</v>
      </c>
      <c r="BC19" s="108">
        <f t="shared" si="12"/>
        <v>0.50819672131147542</v>
      </c>
      <c r="BD19" s="107">
        <f t="shared" si="13"/>
        <v>223606.55737704918</v>
      </c>
      <c r="BE19" s="106">
        <f t="shared" si="14"/>
        <v>0</v>
      </c>
      <c r="BF19" s="108">
        <f t="shared" si="15"/>
        <v>0</v>
      </c>
      <c r="BG19" s="107">
        <f t="shared" si="16"/>
        <v>0</v>
      </c>
      <c r="BH19" s="106">
        <f t="shared" si="17"/>
        <v>0</v>
      </c>
      <c r="BI19" s="108">
        <f t="shared" si="18"/>
        <v>0</v>
      </c>
      <c r="BJ19" s="107">
        <f t="shared" si="19"/>
        <v>0</v>
      </c>
      <c r="BK19" s="106">
        <f t="shared" si="20"/>
        <v>0</v>
      </c>
      <c r="BL19" s="108">
        <f t="shared" si="21"/>
        <v>0</v>
      </c>
      <c r="BM19" s="107">
        <f t="shared" si="22"/>
        <v>0</v>
      </c>
      <c r="BN19" s="106">
        <f t="shared" si="23"/>
        <v>0</v>
      </c>
      <c r="BO19" s="108">
        <f t="shared" si="24"/>
        <v>0</v>
      </c>
      <c r="BP19" s="107">
        <f t="shared" si="25"/>
        <v>0</v>
      </c>
      <c r="BQ19" s="106">
        <f t="shared" si="26"/>
        <v>0</v>
      </c>
      <c r="BR19" s="108">
        <f t="shared" si="27"/>
        <v>0</v>
      </c>
      <c r="BS19" s="107">
        <f t="shared" si="28"/>
        <v>0</v>
      </c>
      <c r="BT19" s="106">
        <f t="shared" si="29"/>
        <v>0</v>
      </c>
      <c r="BU19" s="108">
        <f t="shared" si="30"/>
        <v>0</v>
      </c>
      <c r="BV19" s="107">
        <f t="shared" si="31"/>
        <v>0</v>
      </c>
      <c r="BW19" s="106">
        <f t="shared" si="32"/>
        <v>0</v>
      </c>
      <c r="BX19" s="108">
        <f t="shared" si="33"/>
        <v>0</v>
      </c>
      <c r="BY19" s="107">
        <f t="shared" si="34"/>
        <v>0</v>
      </c>
      <c r="BZ19" s="106">
        <f t="shared" si="35"/>
        <v>0</v>
      </c>
      <c r="CA19" s="108">
        <f t="shared" si="36"/>
        <v>0</v>
      </c>
      <c r="CB19" s="107">
        <f t="shared" si="37"/>
        <v>0</v>
      </c>
      <c r="CC19" s="106">
        <f t="shared" si="38"/>
        <v>0</v>
      </c>
      <c r="CD19" s="108">
        <f t="shared" si="39"/>
        <v>0</v>
      </c>
      <c r="CE19" s="107">
        <f t="shared" si="40"/>
        <v>0</v>
      </c>
      <c r="CF19" s="106">
        <f t="shared" si="41"/>
        <v>0</v>
      </c>
      <c r="CG19" s="108">
        <f t="shared" si="42"/>
        <v>0</v>
      </c>
      <c r="CH19" s="107">
        <f t="shared" si="43"/>
        <v>0</v>
      </c>
      <c r="CI19" s="106">
        <f t="shared" si="44"/>
        <v>0</v>
      </c>
      <c r="CJ19" s="108">
        <f t="shared" si="45"/>
        <v>0</v>
      </c>
      <c r="CK19" s="107">
        <f t="shared" si="46"/>
        <v>0</v>
      </c>
      <c r="CL19" s="106">
        <f t="shared" si="47"/>
        <v>0</v>
      </c>
      <c r="CM19" s="108">
        <f t="shared" si="48"/>
        <v>0</v>
      </c>
      <c r="CN19" s="107">
        <f t="shared" si="49"/>
        <v>0</v>
      </c>
      <c r="CO19" s="106">
        <f t="shared" si="50"/>
        <v>0</v>
      </c>
      <c r="CP19" s="108">
        <f t="shared" si="51"/>
        <v>0</v>
      </c>
      <c r="CQ19" s="107">
        <f t="shared" si="52"/>
        <v>0</v>
      </c>
      <c r="CR19" s="106">
        <f t="shared" si="53"/>
        <v>0</v>
      </c>
      <c r="CS19" s="108">
        <f t="shared" si="54"/>
        <v>0</v>
      </c>
      <c r="CT19" s="107">
        <f t="shared" si="55"/>
        <v>0</v>
      </c>
      <c r="CU19" s="106">
        <f t="shared" si="56"/>
        <v>0</v>
      </c>
      <c r="CV19" s="108">
        <f t="shared" si="57"/>
        <v>0</v>
      </c>
      <c r="CW19" s="107">
        <f t="shared" si="58"/>
        <v>0</v>
      </c>
      <c r="CX19" s="106">
        <f t="shared" si="59"/>
        <v>0</v>
      </c>
      <c r="CY19" s="108">
        <f t="shared" si="60"/>
        <v>0</v>
      </c>
      <c r="CZ19" s="107">
        <f t="shared" si="61"/>
        <v>0</v>
      </c>
      <c r="DA19" s="106">
        <f t="shared" si="62"/>
        <v>0</v>
      </c>
      <c r="DB19" s="108">
        <f t="shared" si="63"/>
        <v>0</v>
      </c>
      <c r="DC19" s="107">
        <f t="shared" si="64"/>
        <v>0</v>
      </c>
      <c r="DD19" s="106">
        <f t="shared" si="65"/>
        <v>0</v>
      </c>
      <c r="DE19" s="108">
        <f t="shared" si="66"/>
        <v>0</v>
      </c>
      <c r="DF19" s="107">
        <f t="shared" si="67"/>
        <v>0</v>
      </c>
      <c r="DG19" s="106">
        <f t="shared" si="68"/>
        <v>0</v>
      </c>
      <c r="DH19" s="108">
        <f t="shared" si="69"/>
        <v>0</v>
      </c>
      <c r="DI19" s="107">
        <f t="shared" si="70"/>
        <v>0</v>
      </c>
      <c r="DJ19" s="106">
        <f t="shared" si="71"/>
        <v>0</v>
      </c>
      <c r="DK19" s="108">
        <f t="shared" si="72"/>
        <v>0</v>
      </c>
      <c r="DL19" s="107">
        <f t="shared" si="73"/>
        <v>0</v>
      </c>
      <c r="DM19" s="106">
        <f t="shared" si="74"/>
        <v>0</v>
      </c>
    </row>
    <row r="20" spans="1:117" ht="14.25">
      <c r="A20" s="116">
        <v>1</v>
      </c>
      <c r="B20" s="115" t="s">
        <v>43</v>
      </c>
      <c r="C20" s="114" t="s">
        <v>99</v>
      </c>
      <c r="D20" s="114"/>
      <c r="E20" s="124" t="s">
        <v>125</v>
      </c>
      <c r="F20" s="123">
        <v>43983</v>
      </c>
      <c r="G20" s="122">
        <v>44013</v>
      </c>
      <c r="H20" s="110">
        <v>132000</v>
      </c>
      <c r="I20" s="110">
        <v>0</v>
      </c>
      <c r="J20" s="109">
        <f t="shared" si="75"/>
        <v>0</v>
      </c>
      <c r="K20" s="107">
        <f t="shared" si="76"/>
        <v>0</v>
      </c>
      <c r="L20" s="106">
        <f t="shared" si="77"/>
        <v>0</v>
      </c>
      <c r="M20" s="108">
        <f t="shared" si="78"/>
        <v>0</v>
      </c>
      <c r="N20" s="107">
        <f t="shared" si="79"/>
        <v>0</v>
      </c>
      <c r="O20" s="106">
        <f t="shared" si="80"/>
        <v>0</v>
      </c>
      <c r="P20" s="108">
        <f t="shared" si="81"/>
        <v>0</v>
      </c>
      <c r="Q20" s="107">
        <f t="shared" si="82"/>
        <v>0</v>
      </c>
      <c r="R20" s="106">
        <f t="shared" si="83"/>
        <v>0</v>
      </c>
      <c r="S20" s="108">
        <f t="shared" si="84"/>
        <v>0</v>
      </c>
      <c r="T20" s="107">
        <f t="shared" si="85"/>
        <v>0</v>
      </c>
      <c r="U20" s="106">
        <f t="shared" si="86"/>
        <v>0</v>
      </c>
      <c r="V20" s="108">
        <f t="shared" si="87"/>
        <v>0</v>
      </c>
      <c r="W20" s="107">
        <f t="shared" si="88"/>
        <v>0</v>
      </c>
      <c r="X20" s="106">
        <f t="shared" si="89"/>
        <v>0</v>
      </c>
      <c r="Y20" s="108">
        <f t="shared" si="90"/>
        <v>0</v>
      </c>
      <c r="Z20" s="107">
        <f t="shared" si="91"/>
        <v>0</v>
      </c>
      <c r="AA20" s="106">
        <f t="shared" si="92"/>
        <v>0</v>
      </c>
      <c r="AB20" s="108">
        <f t="shared" si="93"/>
        <v>0</v>
      </c>
      <c r="AC20" s="107">
        <f t="shared" si="94"/>
        <v>0</v>
      </c>
      <c r="AD20" s="106">
        <f t="shared" si="95"/>
        <v>0</v>
      </c>
      <c r="AE20" s="108">
        <f t="shared" si="96"/>
        <v>0</v>
      </c>
      <c r="AF20" s="107">
        <f t="shared" si="97"/>
        <v>0</v>
      </c>
      <c r="AG20" s="106">
        <f t="shared" si="98"/>
        <v>0</v>
      </c>
      <c r="AH20" s="108">
        <f t="shared" si="99"/>
        <v>0</v>
      </c>
      <c r="AI20" s="107">
        <f t="shared" si="100"/>
        <v>0</v>
      </c>
      <c r="AJ20" s="106">
        <f t="shared" si="101"/>
        <v>0</v>
      </c>
      <c r="AK20" s="108">
        <f t="shared" si="102"/>
        <v>0</v>
      </c>
      <c r="AL20" s="107">
        <f t="shared" si="103"/>
        <v>0</v>
      </c>
      <c r="AM20" s="106">
        <f t="shared" si="104"/>
        <v>0</v>
      </c>
      <c r="AN20" s="108" t="e">
        <f>IF($F20&gt;#REF!,0,IF($F20&lt;AN$1,IF($G20&lt;AN$1,0,IF($G20&gt;#REF!,(($G20-AN$1)-($G20-#REF!))/($G20-$F20),($G20-AN$1)/($G20-$F20))),IF($G20&gt;#REF!,((($G20-$F20)-($G20-#REF!))/($G20-$F20)),1)))</f>
        <v>#REF!</v>
      </c>
      <c r="AO20" s="107" t="e">
        <f t="shared" si="105"/>
        <v>#REF!</v>
      </c>
      <c r="AP20" s="106" t="e">
        <f t="shared" si="106"/>
        <v>#REF!</v>
      </c>
      <c r="AQ20" s="108">
        <f t="shared" si="0"/>
        <v>0</v>
      </c>
      <c r="AR20" s="107">
        <f t="shared" si="1"/>
        <v>0</v>
      </c>
      <c r="AS20" s="106">
        <f t="shared" si="2"/>
        <v>0</v>
      </c>
      <c r="AT20" s="108">
        <f t="shared" si="3"/>
        <v>0</v>
      </c>
      <c r="AU20" s="107">
        <f t="shared" si="4"/>
        <v>0</v>
      </c>
      <c r="AV20" s="106">
        <f t="shared" si="5"/>
        <v>0</v>
      </c>
      <c r="AW20" s="108">
        <f t="shared" si="6"/>
        <v>0</v>
      </c>
      <c r="AX20" s="107">
        <f t="shared" si="7"/>
        <v>0</v>
      </c>
      <c r="AY20" s="106">
        <f t="shared" si="8"/>
        <v>0</v>
      </c>
      <c r="AZ20" s="108">
        <f t="shared" si="9"/>
        <v>1</v>
      </c>
      <c r="BA20" s="107">
        <f t="shared" si="10"/>
        <v>132000</v>
      </c>
      <c r="BB20" s="106">
        <f t="shared" si="11"/>
        <v>0</v>
      </c>
      <c r="BC20" s="108">
        <f t="shared" si="12"/>
        <v>0</v>
      </c>
      <c r="BD20" s="107">
        <f t="shared" si="13"/>
        <v>0</v>
      </c>
      <c r="BE20" s="106">
        <f t="shared" si="14"/>
        <v>0</v>
      </c>
      <c r="BF20" s="108">
        <f t="shared" si="15"/>
        <v>0</v>
      </c>
      <c r="BG20" s="107">
        <f t="shared" si="16"/>
        <v>0</v>
      </c>
      <c r="BH20" s="106">
        <f t="shared" si="17"/>
        <v>0</v>
      </c>
      <c r="BI20" s="108">
        <f t="shared" si="18"/>
        <v>0</v>
      </c>
      <c r="BJ20" s="107">
        <f t="shared" si="19"/>
        <v>0</v>
      </c>
      <c r="BK20" s="106">
        <f t="shared" si="20"/>
        <v>0</v>
      </c>
      <c r="BL20" s="108">
        <f t="shared" si="21"/>
        <v>0</v>
      </c>
      <c r="BM20" s="107">
        <f t="shared" si="22"/>
        <v>0</v>
      </c>
      <c r="BN20" s="106">
        <f t="shared" si="23"/>
        <v>0</v>
      </c>
      <c r="BO20" s="108">
        <f t="shared" si="24"/>
        <v>0</v>
      </c>
      <c r="BP20" s="107">
        <f t="shared" si="25"/>
        <v>0</v>
      </c>
      <c r="BQ20" s="106">
        <f t="shared" si="26"/>
        <v>0</v>
      </c>
      <c r="BR20" s="108">
        <f t="shared" si="27"/>
        <v>0</v>
      </c>
      <c r="BS20" s="107">
        <f t="shared" si="28"/>
        <v>0</v>
      </c>
      <c r="BT20" s="106">
        <f t="shared" si="29"/>
        <v>0</v>
      </c>
      <c r="BU20" s="108">
        <f t="shared" si="30"/>
        <v>0</v>
      </c>
      <c r="BV20" s="107">
        <f t="shared" si="31"/>
        <v>0</v>
      </c>
      <c r="BW20" s="106">
        <f t="shared" si="32"/>
        <v>0</v>
      </c>
      <c r="BX20" s="108">
        <f t="shared" si="33"/>
        <v>0</v>
      </c>
      <c r="BY20" s="107">
        <f t="shared" si="34"/>
        <v>0</v>
      </c>
      <c r="BZ20" s="106">
        <f t="shared" si="35"/>
        <v>0</v>
      </c>
      <c r="CA20" s="108">
        <f t="shared" si="36"/>
        <v>0</v>
      </c>
      <c r="CB20" s="107">
        <f t="shared" si="37"/>
        <v>0</v>
      </c>
      <c r="CC20" s="106">
        <f t="shared" si="38"/>
        <v>0</v>
      </c>
      <c r="CD20" s="108">
        <f t="shared" si="39"/>
        <v>0</v>
      </c>
      <c r="CE20" s="107">
        <f t="shared" si="40"/>
        <v>0</v>
      </c>
      <c r="CF20" s="106">
        <f t="shared" si="41"/>
        <v>0</v>
      </c>
      <c r="CG20" s="108">
        <f t="shared" si="42"/>
        <v>0</v>
      </c>
      <c r="CH20" s="107">
        <f t="shared" si="43"/>
        <v>0</v>
      </c>
      <c r="CI20" s="106">
        <f t="shared" si="44"/>
        <v>0</v>
      </c>
      <c r="CJ20" s="108">
        <f t="shared" si="45"/>
        <v>0</v>
      </c>
      <c r="CK20" s="107">
        <f t="shared" si="46"/>
        <v>0</v>
      </c>
      <c r="CL20" s="106">
        <f t="shared" si="47"/>
        <v>0</v>
      </c>
      <c r="CM20" s="108">
        <f t="shared" si="48"/>
        <v>0</v>
      </c>
      <c r="CN20" s="107">
        <f t="shared" si="49"/>
        <v>0</v>
      </c>
      <c r="CO20" s="106">
        <f t="shared" si="50"/>
        <v>0</v>
      </c>
      <c r="CP20" s="108">
        <f t="shared" si="51"/>
        <v>0</v>
      </c>
      <c r="CQ20" s="107">
        <f t="shared" si="52"/>
        <v>0</v>
      </c>
      <c r="CR20" s="106">
        <f t="shared" si="53"/>
        <v>0</v>
      </c>
      <c r="CS20" s="108">
        <f t="shared" si="54"/>
        <v>0</v>
      </c>
      <c r="CT20" s="107">
        <f t="shared" si="55"/>
        <v>0</v>
      </c>
      <c r="CU20" s="106">
        <f t="shared" si="56"/>
        <v>0</v>
      </c>
      <c r="CV20" s="108">
        <f t="shared" si="57"/>
        <v>0</v>
      </c>
      <c r="CW20" s="107">
        <f t="shared" si="58"/>
        <v>0</v>
      </c>
      <c r="CX20" s="106">
        <f t="shared" si="59"/>
        <v>0</v>
      </c>
      <c r="CY20" s="108">
        <f t="shared" si="60"/>
        <v>0</v>
      </c>
      <c r="CZ20" s="107">
        <f t="shared" si="61"/>
        <v>0</v>
      </c>
      <c r="DA20" s="106">
        <f t="shared" si="62"/>
        <v>0</v>
      </c>
      <c r="DB20" s="108">
        <f t="shared" si="63"/>
        <v>0</v>
      </c>
      <c r="DC20" s="107">
        <f t="shared" si="64"/>
        <v>0</v>
      </c>
      <c r="DD20" s="106">
        <f t="shared" si="65"/>
        <v>0</v>
      </c>
      <c r="DE20" s="108">
        <f t="shared" si="66"/>
        <v>0</v>
      </c>
      <c r="DF20" s="107">
        <f t="shared" si="67"/>
        <v>0</v>
      </c>
      <c r="DG20" s="106">
        <f t="shared" si="68"/>
        <v>0</v>
      </c>
      <c r="DH20" s="108">
        <f t="shared" si="69"/>
        <v>0</v>
      </c>
      <c r="DI20" s="107">
        <f t="shared" si="70"/>
        <v>0</v>
      </c>
      <c r="DJ20" s="106">
        <f t="shared" si="71"/>
        <v>0</v>
      </c>
      <c r="DK20" s="108">
        <f t="shared" si="72"/>
        <v>0</v>
      </c>
      <c r="DL20" s="107">
        <f t="shared" si="73"/>
        <v>0</v>
      </c>
      <c r="DM20" s="106">
        <f t="shared" si="74"/>
        <v>0</v>
      </c>
    </row>
    <row r="21" spans="1:117" ht="14.25">
      <c r="A21" s="116">
        <v>1</v>
      </c>
      <c r="B21" s="115" t="s">
        <v>43</v>
      </c>
      <c r="C21" s="114" t="s">
        <v>99</v>
      </c>
      <c r="D21" s="114"/>
      <c r="E21" s="124" t="s">
        <v>124</v>
      </c>
      <c r="F21" s="129"/>
      <c r="G21" s="128"/>
      <c r="H21" s="121">
        <v>0</v>
      </c>
      <c r="I21" s="121">
        <v>0</v>
      </c>
      <c r="J21" s="109">
        <f t="shared" si="75"/>
        <v>0</v>
      </c>
      <c r="K21" s="107">
        <f t="shared" si="76"/>
        <v>0</v>
      </c>
      <c r="L21" s="106">
        <f t="shared" si="77"/>
        <v>0</v>
      </c>
      <c r="M21" s="108">
        <f t="shared" si="78"/>
        <v>0</v>
      </c>
      <c r="N21" s="107">
        <f t="shared" si="79"/>
        <v>0</v>
      </c>
      <c r="O21" s="106">
        <f t="shared" si="80"/>
        <v>0</v>
      </c>
      <c r="P21" s="108">
        <f t="shared" si="81"/>
        <v>0</v>
      </c>
      <c r="Q21" s="107">
        <f t="shared" si="82"/>
        <v>0</v>
      </c>
      <c r="R21" s="106">
        <f t="shared" si="83"/>
        <v>0</v>
      </c>
      <c r="S21" s="108">
        <f t="shared" si="84"/>
        <v>0</v>
      </c>
      <c r="T21" s="107">
        <f t="shared" si="85"/>
        <v>0</v>
      </c>
      <c r="U21" s="106">
        <f t="shared" si="86"/>
        <v>0</v>
      </c>
      <c r="V21" s="108">
        <f t="shared" si="87"/>
        <v>0</v>
      </c>
      <c r="W21" s="107">
        <f t="shared" si="88"/>
        <v>0</v>
      </c>
      <c r="X21" s="106">
        <f t="shared" si="89"/>
        <v>0</v>
      </c>
      <c r="Y21" s="108">
        <f t="shared" si="90"/>
        <v>0</v>
      </c>
      <c r="Z21" s="107">
        <f t="shared" si="91"/>
        <v>0</v>
      </c>
      <c r="AA21" s="106">
        <f t="shared" si="92"/>
        <v>0</v>
      </c>
      <c r="AB21" s="108">
        <f t="shared" si="93"/>
        <v>0</v>
      </c>
      <c r="AC21" s="107">
        <f t="shared" si="94"/>
        <v>0</v>
      </c>
      <c r="AD21" s="106">
        <f t="shared" si="95"/>
        <v>0</v>
      </c>
      <c r="AE21" s="108">
        <f t="shared" si="96"/>
        <v>0</v>
      </c>
      <c r="AF21" s="107">
        <f t="shared" si="97"/>
        <v>0</v>
      </c>
      <c r="AG21" s="106">
        <f t="shared" si="98"/>
        <v>0</v>
      </c>
      <c r="AH21" s="108">
        <f t="shared" si="99"/>
        <v>0</v>
      </c>
      <c r="AI21" s="107">
        <f t="shared" si="100"/>
        <v>0</v>
      </c>
      <c r="AJ21" s="106">
        <f t="shared" si="101"/>
        <v>0</v>
      </c>
      <c r="AK21" s="108">
        <f t="shared" si="102"/>
        <v>0</v>
      </c>
      <c r="AL21" s="107">
        <f t="shared" si="103"/>
        <v>0</v>
      </c>
      <c r="AM21" s="106">
        <f t="shared" si="104"/>
        <v>0</v>
      </c>
      <c r="AN21" s="108" t="e">
        <f>IF($F21&gt;#REF!,0,IF($F21&lt;AN$1,IF($G21&lt;AN$1,0,IF($G21&gt;#REF!,(($G21-AN$1)-($G21-#REF!))/($G21-$F21),($G21-AN$1)/($G21-$F21))),IF($G21&gt;#REF!,((($G21-$F21)-($G21-#REF!))/($G21-$F21)),1)))</f>
        <v>#REF!</v>
      </c>
      <c r="AO21" s="107" t="e">
        <f t="shared" si="105"/>
        <v>#REF!</v>
      </c>
      <c r="AP21" s="106" t="e">
        <f t="shared" si="106"/>
        <v>#REF!</v>
      </c>
      <c r="AQ21" s="108">
        <f t="shared" si="0"/>
        <v>0</v>
      </c>
      <c r="AR21" s="107">
        <f t="shared" si="1"/>
        <v>0</v>
      </c>
      <c r="AS21" s="106">
        <f t="shared" si="2"/>
        <v>0</v>
      </c>
      <c r="AT21" s="108">
        <f t="shared" si="3"/>
        <v>0</v>
      </c>
      <c r="AU21" s="107">
        <f t="shared" si="4"/>
        <v>0</v>
      </c>
      <c r="AV21" s="106">
        <f t="shared" si="5"/>
        <v>0</v>
      </c>
      <c r="AW21" s="108">
        <f t="shared" si="6"/>
        <v>0</v>
      </c>
      <c r="AX21" s="107">
        <f t="shared" si="7"/>
        <v>0</v>
      </c>
      <c r="AY21" s="106">
        <f t="shared" si="8"/>
        <v>0</v>
      </c>
      <c r="AZ21" s="108">
        <f t="shared" si="9"/>
        <v>0</v>
      </c>
      <c r="BA21" s="107">
        <f t="shared" si="10"/>
        <v>0</v>
      </c>
      <c r="BB21" s="106">
        <f t="shared" si="11"/>
        <v>0</v>
      </c>
      <c r="BC21" s="108">
        <f t="shared" si="12"/>
        <v>0</v>
      </c>
      <c r="BD21" s="107">
        <f t="shared" si="13"/>
        <v>0</v>
      </c>
      <c r="BE21" s="106">
        <f t="shared" si="14"/>
        <v>0</v>
      </c>
      <c r="BF21" s="108">
        <f t="shared" si="15"/>
        <v>0</v>
      </c>
      <c r="BG21" s="107">
        <f t="shared" si="16"/>
        <v>0</v>
      </c>
      <c r="BH21" s="106">
        <f t="shared" si="17"/>
        <v>0</v>
      </c>
      <c r="BI21" s="108">
        <f t="shared" si="18"/>
        <v>0</v>
      </c>
      <c r="BJ21" s="107">
        <f t="shared" si="19"/>
        <v>0</v>
      </c>
      <c r="BK21" s="106">
        <f t="shared" si="20"/>
        <v>0</v>
      </c>
      <c r="BL21" s="108">
        <f t="shared" si="21"/>
        <v>0</v>
      </c>
      <c r="BM21" s="107">
        <f t="shared" si="22"/>
        <v>0</v>
      </c>
      <c r="BN21" s="106">
        <f t="shared" si="23"/>
        <v>0</v>
      </c>
      <c r="BO21" s="108">
        <f t="shared" si="24"/>
        <v>0</v>
      </c>
      <c r="BP21" s="107">
        <f t="shared" si="25"/>
        <v>0</v>
      </c>
      <c r="BQ21" s="106">
        <f t="shared" si="26"/>
        <v>0</v>
      </c>
      <c r="BR21" s="108">
        <f t="shared" si="27"/>
        <v>0</v>
      </c>
      <c r="BS21" s="107">
        <f t="shared" si="28"/>
        <v>0</v>
      </c>
      <c r="BT21" s="106">
        <f t="shared" si="29"/>
        <v>0</v>
      </c>
      <c r="BU21" s="108">
        <f t="shared" si="30"/>
        <v>0</v>
      </c>
      <c r="BV21" s="107">
        <f t="shared" si="31"/>
        <v>0</v>
      </c>
      <c r="BW21" s="106">
        <f t="shared" si="32"/>
        <v>0</v>
      </c>
      <c r="BX21" s="108">
        <f t="shared" si="33"/>
        <v>0</v>
      </c>
      <c r="BY21" s="107">
        <f t="shared" si="34"/>
        <v>0</v>
      </c>
      <c r="BZ21" s="106">
        <f t="shared" si="35"/>
        <v>0</v>
      </c>
      <c r="CA21" s="108">
        <f t="shared" si="36"/>
        <v>0</v>
      </c>
      <c r="CB21" s="107">
        <f t="shared" si="37"/>
        <v>0</v>
      </c>
      <c r="CC21" s="106">
        <f t="shared" si="38"/>
        <v>0</v>
      </c>
      <c r="CD21" s="108">
        <f t="shared" si="39"/>
        <v>0</v>
      </c>
      <c r="CE21" s="107">
        <f t="shared" si="40"/>
        <v>0</v>
      </c>
      <c r="CF21" s="106">
        <f t="shared" si="41"/>
        <v>0</v>
      </c>
      <c r="CG21" s="108">
        <f t="shared" si="42"/>
        <v>0</v>
      </c>
      <c r="CH21" s="107">
        <f t="shared" si="43"/>
        <v>0</v>
      </c>
      <c r="CI21" s="106">
        <f t="shared" si="44"/>
        <v>0</v>
      </c>
      <c r="CJ21" s="108">
        <f t="shared" si="45"/>
        <v>0</v>
      </c>
      <c r="CK21" s="107">
        <f t="shared" si="46"/>
        <v>0</v>
      </c>
      <c r="CL21" s="106">
        <f t="shared" si="47"/>
        <v>0</v>
      </c>
      <c r="CM21" s="108">
        <f t="shared" si="48"/>
        <v>0</v>
      </c>
      <c r="CN21" s="107">
        <f t="shared" si="49"/>
        <v>0</v>
      </c>
      <c r="CO21" s="106">
        <f t="shared" si="50"/>
        <v>0</v>
      </c>
      <c r="CP21" s="108">
        <f t="shared" si="51"/>
        <v>0</v>
      </c>
      <c r="CQ21" s="107">
        <f t="shared" si="52"/>
        <v>0</v>
      </c>
      <c r="CR21" s="106">
        <f t="shared" si="53"/>
        <v>0</v>
      </c>
      <c r="CS21" s="108">
        <f t="shared" si="54"/>
        <v>0</v>
      </c>
      <c r="CT21" s="107">
        <f t="shared" si="55"/>
        <v>0</v>
      </c>
      <c r="CU21" s="106">
        <f t="shared" si="56"/>
        <v>0</v>
      </c>
      <c r="CV21" s="108">
        <f t="shared" si="57"/>
        <v>0</v>
      </c>
      <c r="CW21" s="107">
        <f t="shared" si="58"/>
        <v>0</v>
      </c>
      <c r="CX21" s="106">
        <f t="shared" si="59"/>
        <v>0</v>
      </c>
      <c r="CY21" s="108">
        <f t="shared" si="60"/>
        <v>0</v>
      </c>
      <c r="CZ21" s="107">
        <f t="shared" si="61"/>
        <v>0</v>
      </c>
      <c r="DA21" s="106">
        <f t="shared" si="62"/>
        <v>0</v>
      </c>
      <c r="DB21" s="108">
        <f t="shared" si="63"/>
        <v>0</v>
      </c>
      <c r="DC21" s="107">
        <f t="shared" si="64"/>
        <v>0</v>
      </c>
      <c r="DD21" s="106">
        <f t="shared" si="65"/>
        <v>0</v>
      </c>
      <c r="DE21" s="108">
        <f t="shared" si="66"/>
        <v>0</v>
      </c>
      <c r="DF21" s="107">
        <f t="shared" si="67"/>
        <v>0</v>
      </c>
      <c r="DG21" s="106">
        <f t="shared" si="68"/>
        <v>0</v>
      </c>
      <c r="DH21" s="108">
        <f t="shared" si="69"/>
        <v>0</v>
      </c>
      <c r="DI21" s="107">
        <f t="shared" si="70"/>
        <v>0</v>
      </c>
      <c r="DJ21" s="106">
        <f t="shared" si="71"/>
        <v>0</v>
      </c>
      <c r="DK21" s="108">
        <f t="shared" si="72"/>
        <v>0</v>
      </c>
      <c r="DL21" s="107">
        <f t="shared" si="73"/>
        <v>0</v>
      </c>
      <c r="DM21" s="106">
        <f t="shared" si="74"/>
        <v>0</v>
      </c>
    </row>
    <row r="22" spans="1:117" ht="15.75" customHeight="1">
      <c r="A22" s="116">
        <v>1</v>
      </c>
      <c r="B22" s="115" t="s">
        <v>43</v>
      </c>
      <c r="C22" s="114" t="s">
        <v>94</v>
      </c>
      <c r="D22" s="114"/>
      <c r="E22" s="124" t="s">
        <v>123</v>
      </c>
      <c r="F22" s="129"/>
      <c r="G22" s="128"/>
      <c r="H22" s="110">
        <v>0</v>
      </c>
      <c r="I22" s="110">
        <v>2156000</v>
      </c>
      <c r="J22" s="109">
        <f t="shared" si="75"/>
        <v>0</v>
      </c>
      <c r="K22" s="107">
        <f t="shared" si="76"/>
        <v>0</v>
      </c>
      <c r="L22" s="106">
        <f t="shared" si="77"/>
        <v>0</v>
      </c>
      <c r="M22" s="108">
        <f t="shared" si="78"/>
        <v>0</v>
      </c>
      <c r="N22" s="107">
        <f t="shared" si="79"/>
        <v>0</v>
      </c>
      <c r="O22" s="106">
        <f t="shared" si="80"/>
        <v>0</v>
      </c>
      <c r="P22" s="108">
        <f t="shared" si="81"/>
        <v>0</v>
      </c>
      <c r="Q22" s="107">
        <f t="shared" si="82"/>
        <v>0</v>
      </c>
      <c r="R22" s="106">
        <f t="shared" si="83"/>
        <v>0</v>
      </c>
      <c r="S22" s="108">
        <f t="shared" si="84"/>
        <v>0</v>
      </c>
      <c r="T22" s="107">
        <f t="shared" si="85"/>
        <v>0</v>
      </c>
      <c r="U22" s="106">
        <f t="shared" si="86"/>
        <v>0</v>
      </c>
      <c r="V22" s="108">
        <f t="shared" si="87"/>
        <v>0</v>
      </c>
      <c r="W22" s="107">
        <f t="shared" si="88"/>
        <v>0</v>
      </c>
      <c r="X22" s="106">
        <f t="shared" si="89"/>
        <v>0</v>
      </c>
      <c r="Y22" s="108">
        <f t="shared" si="90"/>
        <v>0</v>
      </c>
      <c r="Z22" s="107">
        <f t="shared" si="91"/>
        <v>0</v>
      </c>
      <c r="AA22" s="106">
        <f t="shared" si="92"/>
        <v>0</v>
      </c>
      <c r="AB22" s="108">
        <f t="shared" si="93"/>
        <v>0</v>
      </c>
      <c r="AC22" s="107">
        <f t="shared" si="94"/>
        <v>0</v>
      </c>
      <c r="AD22" s="106">
        <f t="shared" si="95"/>
        <v>0</v>
      </c>
      <c r="AE22" s="108">
        <f t="shared" si="96"/>
        <v>0</v>
      </c>
      <c r="AF22" s="107">
        <f t="shared" si="97"/>
        <v>0</v>
      </c>
      <c r="AG22" s="106">
        <f t="shared" si="98"/>
        <v>0</v>
      </c>
      <c r="AH22" s="108">
        <f t="shared" si="99"/>
        <v>0</v>
      </c>
      <c r="AI22" s="107">
        <f t="shared" si="100"/>
        <v>0</v>
      </c>
      <c r="AJ22" s="106">
        <f t="shared" si="101"/>
        <v>0</v>
      </c>
      <c r="AK22" s="108">
        <f t="shared" si="102"/>
        <v>0</v>
      </c>
      <c r="AL22" s="107">
        <f t="shared" si="103"/>
        <v>0</v>
      </c>
      <c r="AM22" s="106">
        <f t="shared" si="104"/>
        <v>0</v>
      </c>
      <c r="AN22" s="108" t="e">
        <f>IF($F22&gt;#REF!,0,IF($F22&lt;AN$1,IF($G22&lt;AN$1,0,IF($G22&gt;#REF!,(($G22-AN$1)-($G22-#REF!))/($G22-$F22),($G22-AN$1)/($G22-$F22))),IF($G22&gt;#REF!,((($G22-$F22)-($G22-#REF!))/($G22-$F22)),1)))</f>
        <v>#REF!</v>
      </c>
      <c r="AO22" s="107" t="e">
        <f t="shared" si="105"/>
        <v>#REF!</v>
      </c>
      <c r="AP22" s="106" t="e">
        <f t="shared" si="106"/>
        <v>#REF!</v>
      </c>
      <c r="AQ22" s="108">
        <f t="shared" si="0"/>
        <v>0</v>
      </c>
      <c r="AR22" s="107">
        <f t="shared" si="1"/>
        <v>0</v>
      </c>
      <c r="AS22" s="106">
        <f t="shared" si="2"/>
        <v>0</v>
      </c>
      <c r="AT22" s="108">
        <f t="shared" si="3"/>
        <v>0</v>
      </c>
      <c r="AU22" s="107">
        <f t="shared" si="4"/>
        <v>0</v>
      </c>
      <c r="AV22" s="106">
        <f t="shared" si="5"/>
        <v>0</v>
      </c>
      <c r="AW22" s="108">
        <f t="shared" si="6"/>
        <v>0</v>
      </c>
      <c r="AX22" s="107">
        <f t="shared" si="7"/>
        <v>0</v>
      </c>
      <c r="AY22" s="106">
        <f t="shared" si="8"/>
        <v>0</v>
      </c>
      <c r="AZ22" s="108">
        <f t="shared" si="9"/>
        <v>0</v>
      </c>
      <c r="BA22" s="107">
        <f t="shared" si="10"/>
        <v>0</v>
      </c>
      <c r="BB22" s="106">
        <f t="shared" si="11"/>
        <v>0</v>
      </c>
      <c r="BC22" s="108">
        <f t="shared" si="12"/>
        <v>0</v>
      </c>
      <c r="BD22" s="107">
        <f t="shared" si="13"/>
        <v>0</v>
      </c>
      <c r="BE22" s="106">
        <f t="shared" si="14"/>
        <v>0</v>
      </c>
      <c r="BF22" s="108">
        <f t="shared" si="15"/>
        <v>0</v>
      </c>
      <c r="BG22" s="107">
        <f t="shared" si="16"/>
        <v>0</v>
      </c>
      <c r="BH22" s="106">
        <f t="shared" si="17"/>
        <v>0</v>
      </c>
      <c r="BI22" s="108">
        <f t="shared" si="18"/>
        <v>0</v>
      </c>
      <c r="BJ22" s="107">
        <f t="shared" si="19"/>
        <v>0</v>
      </c>
      <c r="BK22" s="106">
        <f t="shared" si="20"/>
        <v>0</v>
      </c>
      <c r="BL22" s="108">
        <f t="shared" si="21"/>
        <v>0</v>
      </c>
      <c r="BM22" s="107">
        <f t="shared" si="22"/>
        <v>0</v>
      </c>
      <c r="BN22" s="106">
        <f t="shared" si="23"/>
        <v>0</v>
      </c>
      <c r="BO22" s="108">
        <f t="shared" si="24"/>
        <v>0</v>
      </c>
      <c r="BP22" s="107">
        <f t="shared" si="25"/>
        <v>0</v>
      </c>
      <c r="BQ22" s="106">
        <f t="shared" si="26"/>
        <v>0</v>
      </c>
      <c r="BR22" s="108">
        <f t="shared" si="27"/>
        <v>0</v>
      </c>
      <c r="BS22" s="107">
        <f t="shared" si="28"/>
        <v>0</v>
      </c>
      <c r="BT22" s="106">
        <f t="shared" si="29"/>
        <v>0</v>
      </c>
      <c r="BU22" s="108">
        <f t="shared" si="30"/>
        <v>0</v>
      </c>
      <c r="BV22" s="107">
        <f t="shared" si="31"/>
        <v>0</v>
      </c>
      <c r="BW22" s="106">
        <f t="shared" si="32"/>
        <v>0</v>
      </c>
      <c r="BX22" s="108">
        <f t="shared" si="33"/>
        <v>0</v>
      </c>
      <c r="BY22" s="107">
        <f t="shared" si="34"/>
        <v>0</v>
      </c>
      <c r="BZ22" s="106">
        <f t="shared" si="35"/>
        <v>0</v>
      </c>
      <c r="CA22" s="108">
        <f t="shared" si="36"/>
        <v>0</v>
      </c>
      <c r="CB22" s="107">
        <f t="shared" si="37"/>
        <v>0</v>
      </c>
      <c r="CC22" s="106">
        <f t="shared" si="38"/>
        <v>0</v>
      </c>
      <c r="CD22" s="108">
        <f t="shared" si="39"/>
        <v>0</v>
      </c>
      <c r="CE22" s="107">
        <f t="shared" si="40"/>
        <v>0</v>
      </c>
      <c r="CF22" s="106">
        <f t="shared" si="41"/>
        <v>0</v>
      </c>
      <c r="CG22" s="108">
        <f t="shared" si="42"/>
        <v>0</v>
      </c>
      <c r="CH22" s="107">
        <f t="shared" si="43"/>
        <v>0</v>
      </c>
      <c r="CI22" s="106">
        <f t="shared" si="44"/>
        <v>0</v>
      </c>
      <c r="CJ22" s="108">
        <f t="shared" si="45"/>
        <v>0</v>
      </c>
      <c r="CK22" s="107">
        <f t="shared" si="46"/>
        <v>0</v>
      </c>
      <c r="CL22" s="106">
        <f t="shared" si="47"/>
        <v>0</v>
      </c>
      <c r="CM22" s="108">
        <f t="shared" si="48"/>
        <v>0</v>
      </c>
      <c r="CN22" s="107">
        <f t="shared" si="49"/>
        <v>0</v>
      </c>
      <c r="CO22" s="106">
        <f t="shared" si="50"/>
        <v>0</v>
      </c>
      <c r="CP22" s="108">
        <f t="shared" si="51"/>
        <v>0</v>
      </c>
      <c r="CQ22" s="107">
        <f t="shared" si="52"/>
        <v>0</v>
      </c>
      <c r="CR22" s="106">
        <f t="shared" si="53"/>
        <v>0</v>
      </c>
      <c r="CS22" s="108">
        <f t="shared" si="54"/>
        <v>0</v>
      </c>
      <c r="CT22" s="107">
        <f t="shared" si="55"/>
        <v>0</v>
      </c>
      <c r="CU22" s="106">
        <f t="shared" si="56"/>
        <v>0</v>
      </c>
      <c r="CV22" s="108">
        <f t="shared" si="57"/>
        <v>0</v>
      </c>
      <c r="CW22" s="107">
        <f t="shared" si="58"/>
        <v>0</v>
      </c>
      <c r="CX22" s="106">
        <f t="shared" si="59"/>
        <v>0</v>
      </c>
      <c r="CY22" s="108">
        <f t="shared" si="60"/>
        <v>0</v>
      </c>
      <c r="CZ22" s="107">
        <f t="shared" si="61"/>
        <v>0</v>
      </c>
      <c r="DA22" s="106">
        <f t="shared" si="62"/>
        <v>0</v>
      </c>
      <c r="DB22" s="108">
        <f t="shared" si="63"/>
        <v>0</v>
      </c>
      <c r="DC22" s="107">
        <f t="shared" si="64"/>
        <v>0</v>
      </c>
      <c r="DD22" s="106">
        <f t="shared" si="65"/>
        <v>0</v>
      </c>
      <c r="DE22" s="108">
        <f t="shared" si="66"/>
        <v>0</v>
      </c>
      <c r="DF22" s="107">
        <f t="shared" si="67"/>
        <v>0</v>
      </c>
      <c r="DG22" s="106">
        <f t="shared" si="68"/>
        <v>0</v>
      </c>
      <c r="DH22" s="108">
        <f t="shared" si="69"/>
        <v>0</v>
      </c>
      <c r="DI22" s="107">
        <f t="shared" si="70"/>
        <v>0</v>
      </c>
      <c r="DJ22" s="106">
        <f t="shared" si="71"/>
        <v>0</v>
      </c>
      <c r="DK22" s="108">
        <f t="shared" si="72"/>
        <v>0</v>
      </c>
      <c r="DL22" s="107">
        <f t="shared" si="73"/>
        <v>0</v>
      </c>
      <c r="DM22" s="106">
        <f t="shared" si="74"/>
        <v>0</v>
      </c>
    </row>
    <row r="23" spans="1:117" ht="15.75" customHeight="1">
      <c r="A23" s="116">
        <v>1</v>
      </c>
      <c r="B23" s="115" t="s">
        <v>43</v>
      </c>
      <c r="C23" s="114" t="s">
        <v>94</v>
      </c>
      <c r="D23" s="114"/>
      <c r="E23" s="124" t="s">
        <v>122</v>
      </c>
      <c r="F23" s="129"/>
      <c r="G23" s="128"/>
      <c r="H23" s="110">
        <v>0</v>
      </c>
      <c r="I23" s="110">
        <v>832000</v>
      </c>
      <c r="J23" s="109">
        <f t="shared" si="75"/>
        <v>0</v>
      </c>
      <c r="K23" s="107">
        <f t="shared" si="76"/>
        <v>0</v>
      </c>
      <c r="L23" s="106">
        <f t="shared" si="77"/>
        <v>0</v>
      </c>
      <c r="M23" s="108">
        <f t="shared" si="78"/>
        <v>0</v>
      </c>
      <c r="N23" s="107">
        <f t="shared" si="79"/>
        <v>0</v>
      </c>
      <c r="O23" s="106">
        <f t="shared" si="80"/>
        <v>0</v>
      </c>
      <c r="P23" s="108">
        <f t="shared" si="81"/>
        <v>0</v>
      </c>
      <c r="Q23" s="107">
        <f t="shared" si="82"/>
        <v>0</v>
      </c>
      <c r="R23" s="106">
        <f t="shared" si="83"/>
        <v>0</v>
      </c>
      <c r="S23" s="108">
        <f t="shared" si="84"/>
        <v>0</v>
      </c>
      <c r="T23" s="107">
        <f t="shared" si="85"/>
        <v>0</v>
      </c>
      <c r="U23" s="106">
        <f t="shared" si="86"/>
        <v>0</v>
      </c>
      <c r="V23" s="108">
        <f t="shared" si="87"/>
        <v>0</v>
      </c>
      <c r="W23" s="107">
        <f t="shared" si="88"/>
        <v>0</v>
      </c>
      <c r="X23" s="106">
        <f t="shared" si="89"/>
        <v>0</v>
      </c>
      <c r="Y23" s="108">
        <f t="shared" si="90"/>
        <v>0</v>
      </c>
      <c r="Z23" s="107">
        <f t="shared" si="91"/>
        <v>0</v>
      </c>
      <c r="AA23" s="106">
        <f t="shared" si="92"/>
        <v>0</v>
      </c>
      <c r="AB23" s="108">
        <f t="shared" si="93"/>
        <v>0</v>
      </c>
      <c r="AC23" s="107">
        <f t="shared" si="94"/>
        <v>0</v>
      </c>
      <c r="AD23" s="106">
        <f t="shared" si="95"/>
        <v>0</v>
      </c>
      <c r="AE23" s="108">
        <f t="shared" si="96"/>
        <v>0</v>
      </c>
      <c r="AF23" s="107">
        <f t="shared" si="97"/>
        <v>0</v>
      </c>
      <c r="AG23" s="106">
        <f t="shared" si="98"/>
        <v>0</v>
      </c>
      <c r="AH23" s="108">
        <f t="shared" si="99"/>
        <v>0</v>
      </c>
      <c r="AI23" s="107">
        <f t="shared" si="100"/>
        <v>0</v>
      </c>
      <c r="AJ23" s="106">
        <f t="shared" si="101"/>
        <v>0</v>
      </c>
      <c r="AK23" s="108">
        <f t="shared" si="102"/>
        <v>0</v>
      </c>
      <c r="AL23" s="107">
        <f t="shared" si="103"/>
        <v>0</v>
      </c>
      <c r="AM23" s="106">
        <f t="shared" si="104"/>
        <v>0</v>
      </c>
      <c r="AN23" s="108" t="e">
        <f>IF($F23&gt;#REF!,0,IF($F23&lt;AN$1,IF($G23&lt;AN$1,0,IF($G23&gt;#REF!,(($G23-AN$1)-($G23-#REF!))/($G23-$F23),($G23-AN$1)/($G23-$F23))),IF($G23&gt;#REF!,((($G23-$F23)-($G23-#REF!))/($G23-$F23)),1)))</f>
        <v>#REF!</v>
      </c>
      <c r="AO23" s="107" t="e">
        <f t="shared" si="105"/>
        <v>#REF!</v>
      </c>
      <c r="AP23" s="106" t="e">
        <f t="shared" si="106"/>
        <v>#REF!</v>
      </c>
      <c r="AQ23" s="108">
        <f t="shared" si="0"/>
        <v>0</v>
      </c>
      <c r="AR23" s="107">
        <f t="shared" si="1"/>
        <v>0</v>
      </c>
      <c r="AS23" s="106">
        <f t="shared" si="2"/>
        <v>0</v>
      </c>
      <c r="AT23" s="108">
        <f t="shared" si="3"/>
        <v>0</v>
      </c>
      <c r="AU23" s="107">
        <f t="shared" si="4"/>
        <v>0</v>
      </c>
      <c r="AV23" s="106">
        <f t="shared" si="5"/>
        <v>0</v>
      </c>
      <c r="AW23" s="108">
        <f t="shared" si="6"/>
        <v>0</v>
      </c>
      <c r="AX23" s="107">
        <f t="shared" si="7"/>
        <v>0</v>
      </c>
      <c r="AY23" s="106">
        <f t="shared" si="8"/>
        <v>0</v>
      </c>
      <c r="AZ23" s="108">
        <f t="shared" si="9"/>
        <v>0</v>
      </c>
      <c r="BA23" s="107">
        <f t="shared" si="10"/>
        <v>0</v>
      </c>
      <c r="BB23" s="106">
        <f t="shared" si="11"/>
        <v>0</v>
      </c>
      <c r="BC23" s="108">
        <f t="shared" si="12"/>
        <v>0</v>
      </c>
      <c r="BD23" s="107">
        <f t="shared" si="13"/>
        <v>0</v>
      </c>
      <c r="BE23" s="106">
        <f t="shared" si="14"/>
        <v>0</v>
      </c>
      <c r="BF23" s="108">
        <f t="shared" si="15"/>
        <v>0</v>
      </c>
      <c r="BG23" s="107">
        <f t="shared" si="16"/>
        <v>0</v>
      </c>
      <c r="BH23" s="106">
        <f t="shared" si="17"/>
        <v>0</v>
      </c>
      <c r="BI23" s="108">
        <f t="shared" si="18"/>
        <v>0</v>
      </c>
      <c r="BJ23" s="107">
        <f t="shared" si="19"/>
        <v>0</v>
      </c>
      <c r="BK23" s="106">
        <f t="shared" si="20"/>
        <v>0</v>
      </c>
      <c r="BL23" s="108">
        <f t="shared" si="21"/>
        <v>0</v>
      </c>
      <c r="BM23" s="107">
        <f t="shared" si="22"/>
        <v>0</v>
      </c>
      <c r="BN23" s="106">
        <f t="shared" si="23"/>
        <v>0</v>
      </c>
      <c r="BO23" s="108">
        <f t="shared" si="24"/>
        <v>0</v>
      </c>
      <c r="BP23" s="107">
        <f t="shared" si="25"/>
        <v>0</v>
      </c>
      <c r="BQ23" s="106">
        <f t="shared" si="26"/>
        <v>0</v>
      </c>
      <c r="BR23" s="108">
        <f t="shared" si="27"/>
        <v>0</v>
      </c>
      <c r="BS23" s="107">
        <f t="shared" si="28"/>
        <v>0</v>
      </c>
      <c r="BT23" s="106">
        <f t="shared" si="29"/>
        <v>0</v>
      </c>
      <c r="BU23" s="108">
        <f t="shared" si="30"/>
        <v>0</v>
      </c>
      <c r="BV23" s="107">
        <f t="shared" si="31"/>
        <v>0</v>
      </c>
      <c r="BW23" s="106">
        <f t="shared" si="32"/>
        <v>0</v>
      </c>
      <c r="BX23" s="108">
        <f t="shared" si="33"/>
        <v>0</v>
      </c>
      <c r="BY23" s="107">
        <f t="shared" si="34"/>
        <v>0</v>
      </c>
      <c r="BZ23" s="106">
        <f t="shared" si="35"/>
        <v>0</v>
      </c>
      <c r="CA23" s="108">
        <f t="shared" si="36"/>
        <v>0</v>
      </c>
      <c r="CB23" s="107">
        <f t="shared" si="37"/>
        <v>0</v>
      </c>
      <c r="CC23" s="106">
        <f t="shared" si="38"/>
        <v>0</v>
      </c>
      <c r="CD23" s="108">
        <f t="shared" si="39"/>
        <v>0</v>
      </c>
      <c r="CE23" s="107">
        <f t="shared" si="40"/>
        <v>0</v>
      </c>
      <c r="CF23" s="106">
        <f t="shared" si="41"/>
        <v>0</v>
      </c>
      <c r="CG23" s="108">
        <f t="shared" si="42"/>
        <v>0</v>
      </c>
      <c r="CH23" s="107">
        <f t="shared" si="43"/>
        <v>0</v>
      </c>
      <c r="CI23" s="106">
        <f t="shared" si="44"/>
        <v>0</v>
      </c>
      <c r="CJ23" s="108">
        <f t="shared" si="45"/>
        <v>0</v>
      </c>
      <c r="CK23" s="107">
        <f t="shared" si="46"/>
        <v>0</v>
      </c>
      <c r="CL23" s="106">
        <f t="shared" si="47"/>
        <v>0</v>
      </c>
      <c r="CM23" s="108">
        <f t="shared" si="48"/>
        <v>0</v>
      </c>
      <c r="CN23" s="107">
        <f t="shared" si="49"/>
        <v>0</v>
      </c>
      <c r="CO23" s="106">
        <f t="shared" si="50"/>
        <v>0</v>
      </c>
      <c r="CP23" s="108">
        <f t="shared" si="51"/>
        <v>0</v>
      </c>
      <c r="CQ23" s="107">
        <f t="shared" si="52"/>
        <v>0</v>
      </c>
      <c r="CR23" s="106">
        <f t="shared" si="53"/>
        <v>0</v>
      </c>
      <c r="CS23" s="108">
        <f t="shared" si="54"/>
        <v>0</v>
      </c>
      <c r="CT23" s="107">
        <f t="shared" si="55"/>
        <v>0</v>
      </c>
      <c r="CU23" s="106">
        <f t="shared" si="56"/>
        <v>0</v>
      </c>
      <c r="CV23" s="108">
        <f t="shared" si="57"/>
        <v>0</v>
      </c>
      <c r="CW23" s="107">
        <f t="shared" si="58"/>
        <v>0</v>
      </c>
      <c r="CX23" s="106">
        <f t="shared" si="59"/>
        <v>0</v>
      </c>
      <c r="CY23" s="108">
        <f t="shared" si="60"/>
        <v>0</v>
      </c>
      <c r="CZ23" s="107">
        <f t="shared" si="61"/>
        <v>0</v>
      </c>
      <c r="DA23" s="106">
        <f t="shared" si="62"/>
        <v>0</v>
      </c>
      <c r="DB23" s="108">
        <f t="shared" si="63"/>
        <v>0</v>
      </c>
      <c r="DC23" s="107">
        <f t="shared" si="64"/>
        <v>0</v>
      </c>
      <c r="DD23" s="106">
        <f t="shared" si="65"/>
        <v>0</v>
      </c>
      <c r="DE23" s="108">
        <f t="shared" si="66"/>
        <v>0</v>
      </c>
      <c r="DF23" s="107">
        <f t="shared" si="67"/>
        <v>0</v>
      </c>
      <c r="DG23" s="106">
        <f t="shared" si="68"/>
        <v>0</v>
      </c>
      <c r="DH23" s="108">
        <f t="shared" si="69"/>
        <v>0</v>
      </c>
      <c r="DI23" s="107">
        <f t="shared" si="70"/>
        <v>0</v>
      </c>
      <c r="DJ23" s="106">
        <f t="shared" si="71"/>
        <v>0</v>
      </c>
      <c r="DK23" s="108">
        <f t="shared" si="72"/>
        <v>0</v>
      </c>
      <c r="DL23" s="107">
        <f t="shared" si="73"/>
        <v>0</v>
      </c>
      <c r="DM23" s="106">
        <f t="shared" si="74"/>
        <v>0</v>
      </c>
    </row>
    <row r="24" spans="1:117" ht="15.75" customHeight="1">
      <c r="A24" s="116">
        <v>1</v>
      </c>
      <c r="B24" s="115" t="s">
        <v>43</v>
      </c>
      <c r="C24" s="114" t="s">
        <v>99</v>
      </c>
      <c r="D24" s="114"/>
      <c r="E24" s="124" t="s">
        <v>121</v>
      </c>
      <c r="F24" s="129"/>
      <c r="G24" s="128"/>
      <c r="H24" s="110">
        <v>0</v>
      </c>
      <c r="I24" s="110">
        <v>0</v>
      </c>
      <c r="J24" s="109">
        <f t="shared" si="75"/>
        <v>0</v>
      </c>
      <c r="K24" s="107">
        <f t="shared" si="76"/>
        <v>0</v>
      </c>
      <c r="L24" s="106">
        <f t="shared" si="77"/>
        <v>0</v>
      </c>
      <c r="M24" s="108">
        <f t="shared" si="78"/>
        <v>0</v>
      </c>
      <c r="N24" s="107">
        <f t="shared" si="79"/>
        <v>0</v>
      </c>
      <c r="O24" s="106">
        <f t="shared" si="80"/>
        <v>0</v>
      </c>
      <c r="P24" s="108">
        <f t="shared" si="81"/>
        <v>0</v>
      </c>
      <c r="Q24" s="107">
        <f t="shared" si="82"/>
        <v>0</v>
      </c>
      <c r="R24" s="106">
        <f t="shared" si="83"/>
        <v>0</v>
      </c>
      <c r="S24" s="108">
        <f t="shared" si="84"/>
        <v>0</v>
      </c>
      <c r="T24" s="107">
        <f t="shared" si="85"/>
        <v>0</v>
      </c>
      <c r="U24" s="106">
        <f t="shared" si="86"/>
        <v>0</v>
      </c>
      <c r="V24" s="108">
        <f t="shared" si="87"/>
        <v>0</v>
      </c>
      <c r="W24" s="107">
        <f t="shared" si="88"/>
        <v>0</v>
      </c>
      <c r="X24" s="106">
        <f t="shared" si="89"/>
        <v>0</v>
      </c>
      <c r="Y24" s="108">
        <f t="shared" si="90"/>
        <v>0</v>
      </c>
      <c r="Z24" s="107">
        <f t="shared" si="91"/>
        <v>0</v>
      </c>
      <c r="AA24" s="106">
        <f t="shared" si="92"/>
        <v>0</v>
      </c>
      <c r="AB24" s="108">
        <f t="shared" si="93"/>
        <v>0</v>
      </c>
      <c r="AC24" s="107">
        <f t="shared" si="94"/>
        <v>0</v>
      </c>
      <c r="AD24" s="106">
        <f t="shared" si="95"/>
        <v>0</v>
      </c>
      <c r="AE24" s="108">
        <f t="shared" si="96"/>
        <v>0</v>
      </c>
      <c r="AF24" s="107">
        <f t="shared" si="97"/>
        <v>0</v>
      </c>
      <c r="AG24" s="106">
        <f t="shared" si="98"/>
        <v>0</v>
      </c>
      <c r="AH24" s="108">
        <f t="shared" si="99"/>
        <v>0</v>
      </c>
      <c r="AI24" s="107">
        <f t="shared" si="100"/>
        <v>0</v>
      </c>
      <c r="AJ24" s="106">
        <f t="shared" si="101"/>
        <v>0</v>
      </c>
      <c r="AK24" s="108">
        <f t="shared" si="102"/>
        <v>0</v>
      </c>
      <c r="AL24" s="107">
        <f t="shared" si="103"/>
        <v>0</v>
      </c>
      <c r="AM24" s="106">
        <f t="shared" si="104"/>
        <v>0</v>
      </c>
      <c r="AN24" s="108" t="e">
        <f>IF($F24&gt;#REF!,0,IF($F24&lt;AN$1,IF($G24&lt;AN$1,0,IF($G24&gt;#REF!,(($G24-AN$1)-($G24-#REF!))/($G24-$F24),($G24-AN$1)/($G24-$F24))),IF($G24&gt;#REF!,((($G24-$F24)-($G24-#REF!))/($G24-$F24)),1)))</f>
        <v>#REF!</v>
      </c>
      <c r="AO24" s="107" t="e">
        <f t="shared" si="105"/>
        <v>#REF!</v>
      </c>
      <c r="AP24" s="106" t="e">
        <f t="shared" si="106"/>
        <v>#REF!</v>
      </c>
      <c r="AQ24" s="108">
        <f t="shared" si="0"/>
        <v>0</v>
      </c>
      <c r="AR24" s="107">
        <f t="shared" si="1"/>
        <v>0</v>
      </c>
      <c r="AS24" s="106">
        <f t="shared" si="2"/>
        <v>0</v>
      </c>
      <c r="AT24" s="108">
        <f t="shared" si="3"/>
        <v>0</v>
      </c>
      <c r="AU24" s="107">
        <f t="shared" si="4"/>
        <v>0</v>
      </c>
      <c r="AV24" s="106">
        <f t="shared" si="5"/>
        <v>0</v>
      </c>
      <c r="AW24" s="108">
        <f t="shared" si="6"/>
        <v>0</v>
      </c>
      <c r="AX24" s="107">
        <f t="shared" si="7"/>
        <v>0</v>
      </c>
      <c r="AY24" s="106">
        <f t="shared" si="8"/>
        <v>0</v>
      </c>
      <c r="AZ24" s="108">
        <f t="shared" si="9"/>
        <v>0</v>
      </c>
      <c r="BA24" s="107">
        <f t="shared" si="10"/>
        <v>0</v>
      </c>
      <c r="BB24" s="106">
        <f t="shared" si="11"/>
        <v>0</v>
      </c>
      <c r="BC24" s="108">
        <f t="shared" si="12"/>
        <v>0</v>
      </c>
      <c r="BD24" s="107">
        <f t="shared" si="13"/>
        <v>0</v>
      </c>
      <c r="BE24" s="106">
        <f t="shared" si="14"/>
        <v>0</v>
      </c>
      <c r="BF24" s="108">
        <f t="shared" si="15"/>
        <v>0</v>
      </c>
      <c r="BG24" s="107">
        <f t="shared" si="16"/>
        <v>0</v>
      </c>
      <c r="BH24" s="106">
        <f t="shared" si="17"/>
        <v>0</v>
      </c>
      <c r="BI24" s="108">
        <f t="shared" si="18"/>
        <v>0</v>
      </c>
      <c r="BJ24" s="107">
        <f t="shared" si="19"/>
        <v>0</v>
      </c>
      <c r="BK24" s="106">
        <f t="shared" si="20"/>
        <v>0</v>
      </c>
      <c r="BL24" s="108">
        <f t="shared" si="21"/>
        <v>0</v>
      </c>
      <c r="BM24" s="107">
        <f t="shared" si="22"/>
        <v>0</v>
      </c>
      <c r="BN24" s="106">
        <f t="shared" si="23"/>
        <v>0</v>
      </c>
      <c r="BO24" s="108">
        <f t="shared" si="24"/>
        <v>0</v>
      </c>
      <c r="BP24" s="107">
        <f t="shared" si="25"/>
        <v>0</v>
      </c>
      <c r="BQ24" s="106">
        <f t="shared" si="26"/>
        <v>0</v>
      </c>
      <c r="BR24" s="108">
        <f t="shared" si="27"/>
        <v>0</v>
      </c>
      <c r="BS24" s="107">
        <f t="shared" si="28"/>
        <v>0</v>
      </c>
      <c r="BT24" s="106">
        <f t="shared" si="29"/>
        <v>0</v>
      </c>
      <c r="BU24" s="108">
        <f t="shared" si="30"/>
        <v>0</v>
      </c>
      <c r="BV24" s="107">
        <f t="shared" si="31"/>
        <v>0</v>
      </c>
      <c r="BW24" s="106">
        <f t="shared" si="32"/>
        <v>0</v>
      </c>
      <c r="BX24" s="108">
        <f t="shared" si="33"/>
        <v>0</v>
      </c>
      <c r="BY24" s="107">
        <f t="shared" si="34"/>
        <v>0</v>
      </c>
      <c r="BZ24" s="106">
        <f t="shared" si="35"/>
        <v>0</v>
      </c>
      <c r="CA24" s="108">
        <f t="shared" si="36"/>
        <v>0</v>
      </c>
      <c r="CB24" s="107">
        <f t="shared" si="37"/>
        <v>0</v>
      </c>
      <c r="CC24" s="106">
        <f t="shared" si="38"/>
        <v>0</v>
      </c>
      <c r="CD24" s="108">
        <f t="shared" si="39"/>
        <v>0</v>
      </c>
      <c r="CE24" s="107">
        <f t="shared" si="40"/>
        <v>0</v>
      </c>
      <c r="CF24" s="106">
        <f t="shared" si="41"/>
        <v>0</v>
      </c>
      <c r="CG24" s="108">
        <f t="shared" si="42"/>
        <v>0</v>
      </c>
      <c r="CH24" s="107">
        <f t="shared" si="43"/>
        <v>0</v>
      </c>
      <c r="CI24" s="106">
        <f t="shared" si="44"/>
        <v>0</v>
      </c>
      <c r="CJ24" s="108">
        <f t="shared" si="45"/>
        <v>0</v>
      </c>
      <c r="CK24" s="107">
        <f t="shared" si="46"/>
        <v>0</v>
      </c>
      <c r="CL24" s="106">
        <f t="shared" si="47"/>
        <v>0</v>
      </c>
      <c r="CM24" s="108">
        <f t="shared" si="48"/>
        <v>0</v>
      </c>
      <c r="CN24" s="107">
        <f t="shared" si="49"/>
        <v>0</v>
      </c>
      <c r="CO24" s="106">
        <f t="shared" si="50"/>
        <v>0</v>
      </c>
      <c r="CP24" s="108">
        <f t="shared" si="51"/>
        <v>0</v>
      </c>
      <c r="CQ24" s="107">
        <f t="shared" si="52"/>
        <v>0</v>
      </c>
      <c r="CR24" s="106">
        <f t="shared" si="53"/>
        <v>0</v>
      </c>
      <c r="CS24" s="108">
        <f t="shared" si="54"/>
        <v>0</v>
      </c>
      <c r="CT24" s="107">
        <f t="shared" si="55"/>
        <v>0</v>
      </c>
      <c r="CU24" s="106">
        <f t="shared" si="56"/>
        <v>0</v>
      </c>
      <c r="CV24" s="108">
        <f t="shared" si="57"/>
        <v>0</v>
      </c>
      <c r="CW24" s="107">
        <f t="shared" si="58"/>
        <v>0</v>
      </c>
      <c r="CX24" s="106">
        <f t="shared" si="59"/>
        <v>0</v>
      </c>
      <c r="CY24" s="108">
        <f t="shared" si="60"/>
        <v>0</v>
      </c>
      <c r="CZ24" s="107">
        <f t="shared" si="61"/>
        <v>0</v>
      </c>
      <c r="DA24" s="106">
        <f t="shared" si="62"/>
        <v>0</v>
      </c>
      <c r="DB24" s="108">
        <f t="shared" si="63"/>
        <v>0</v>
      </c>
      <c r="DC24" s="107">
        <f t="shared" si="64"/>
        <v>0</v>
      </c>
      <c r="DD24" s="106">
        <f t="shared" si="65"/>
        <v>0</v>
      </c>
      <c r="DE24" s="108">
        <f t="shared" si="66"/>
        <v>0</v>
      </c>
      <c r="DF24" s="107">
        <f t="shared" si="67"/>
        <v>0</v>
      </c>
      <c r="DG24" s="106">
        <f t="shared" si="68"/>
        <v>0</v>
      </c>
      <c r="DH24" s="108">
        <f t="shared" si="69"/>
        <v>0</v>
      </c>
      <c r="DI24" s="107">
        <f t="shared" si="70"/>
        <v>0</v>
      </c>
      <c r="DJ24" s="106">
        <f t="shared" si="71"/>
        <v>0</v>
      </c>
      <c r="DK24" s="108">
        <f t="shared" si="72"/>
        <v>0</v>
      </c>
      <c r="DL24" s="107">
        <f t="shared" si="73"/>
        <v>0</v>
      </c>
      <c r="DM24" s="106">
        <f t="shared" si="74"/>
        <v>0</v>
      </c>
    </row>
    <row r="25" spans="1:117" ht="15.75" customHeight="1">
      <c r="A25" s="116">
        <v>1</v>
      </c>
      <c r="B25" s="115" t="s">
        <v>43</v>
      </c>
      <c r="C25" s="114" t="s">
        <v>99</v>
      </c>
      <c r="D25" s="114"/>
      <c r="E25" s="113" t="s">
        <v>120</v>
      </c>
      <c r="F25" s="123">
        <v>43952</v>
      </c>
      <c r="G25" s="122">
        <v>43953</v>
      </c>
      <c r="H25" s="121">
        <v>110684</v>
      </c>
      <c r="I25" s="110">
        <v>0</v>
      </c>
      <c r="J25" s="109">
        <f t="shared" si="75"/>
        <v>0</v>
      </c>
      <c r="K25" s="107">
        <f t="shared" si="76"/>
        <v>0</v>
      </c>
      <c r="L25" s="106">
        <f t="shared" si="77"/>
        <v>0</v>
      </c>
      <c r="M25" s="108">
        <f t="shared" si="78"/>
        <v>0</v>
      </c>
      <c r="N25" s="107">
        <f t="shared" si="79"/>
        <v>0</v>
      </c>
      <c r="O25" s="106">
        <f t="shared" si="80"/>
        <v>0</v>
      </c>
      <c r="P25" s="108">
        <f t="shared" si="81"/>
        <v>0</v>
      </c>
      <c r="Q25" s="107">
        <f t="shared" si="82"/>
        <v>0</v>
      </c>
      <c r="R25" s="106">
        <f t="shared" si="83"/>
        <v>0</v>
      </c>
      <c r="S25" s="108">
        <f t="shared" si="84"/>
        <v>0</v>
      </c>
      <c r="T25" s="107">
        <f t="shared" si="85"/>
        <v>0</v>
      </c>
      <c r="U25" s="106">
        <f t="shared" si="86"/>
        <v>0</v>
      </c>
      <c r="V25" s="108">
        <f t="shared" si="87"/>
        <v>0</v>
      </c>
      <c r="W25" s="107">
        <f t="shared" si="88"/>
        <v>0</v>
      </c>
      <c r="X25" s="106">
        <f t="shared" si="89"/>
        <v>0</v>
      </c>
      <c r="Y25" s="108">
        <f t="shared" si="90"/>
        <v>0</v>
      </c>
      <c r="Z25" s="107">
        <f t="shared" si="91"/>
        <v>0</v>
      </c>
      <c r="AA25" s="106">
        <f t="shared" si="92"/>
        <v>0</v>
      </c>
      <c r="AB25" s="108">
        <f t="shared" si="93"/>
        <v>0</v>
      </c>
      <c r="AC25" s="107">
        <f t="shared" si="94"/>
        <v>0</v>
      </c>
      <c r="AD25" s="106">
        <f t="shared" si="95"/>
        <v>0</v>
      </c>
      <c r="AE25" s="108">
        <f t="shared" si="96"/>
        <v>0</v>
      </c>
      <c r="AF25" s="107">
        <f t="shared" si="97"/>
        <v>0</v>
      </c>
      <c r="AG25" s="106">
        <f t="shared" si="98"/>
        <v>0</v>
      </c>
      <c r="AH25" s="108">
        <f t="shared" si="99"/>
        <v>0</v>
      </c>
      <c r="AI25" s="107">
        <f t="shared" si="100"/>
        <v>0</v>
      </c>
      <c r="AJ25" s="106">
        <f t="shared" si="101"/>
        <v>0</v>
      </c>
      <c r="AK25" s="108">
        <f t="shared" si="102"/>
        <v>0</v>
      </c>
      <c r="AL25" s="107">
        <f t="shared" si="103"/>
        <v>0</v>
      </c>
      <c r="AM25" s="106">
        <f t="shared" si="104"/>
        <v>0</v>
      </c>
      <c r="AN25" s="108" t="e">
        <f>IF($F25&gt;#REF!,0,IF($F25&lt;AN$1,IF($G25&lt;AN$1,0,IF($G25&gt;#REF!,(($G25-AN$1)-($G25-#REF!))/($G25-$F25),($G25-AN$1)/($G25-$F25))),IF($G25&gt;#REF!,((($G25-$F25)-($G25-#REF!))/($G25-$F25)),1)))</f>
        <v>#REF!</v>
      </c>
      <c r="AO25" s="107" t="e">
        <f t="shared" si="105"/>
        <v>#REF!</v>
      </c>
      <c r="AP25" s="106" t="e">
        <f t="shared" si="106"/>
        <v>#REF!</v>
      </c>
      <c r="AQ25" s="108">
        <f t="shared" si="0"/>
        <v>0</v>
      </c>
      <c r="AR25" s="107">
        <f t="shared" si="1"/>
        <v>0</v>
      </c>
      <c r="AS25" s="106">
        <f t="shared" si="2"/>
        <v>0</v>
      </c>
      <c r="AT25" s="108">
        <f t="shared" si="3"/>
        <v>0</v>
      </c>
      <c r="AU25" s="107">
        <f t="shared" si="4"/>
        <v>0</v>
      </c>
      <c r="AV25" s="106">
        <f t="shared" si="5"/>
        <v>0</v>
      </c>
      <c r="AW25" s="108">
        <f t="shared" si="6"/>
        <v>1</v>
      </c>
      <c r="AX25" s="107">
        <f t="shared" si="7"/>
        <v>110684</v>
      </c>
      <c r="AY25" s="106">
        <f t="shared" si="8"/>
        <v>0</v>
      </c>
      <c r="AZ25" s="108">
        <f t="shared" si="9"/>
        <v>0</v>
      </c>
      <c r="BA25" s="107">
        <f t="shared" si="10"/>
        <v>0</v>
      </c>
      <c r="BB25" s="106">
        <f t="shared" si="11"/>
        <v>0</v>
      </c>
      <c r="BC25" s="108">
        <f t="shared" si="12"/>
        <v>0</v>
      </c>
      <c r="BD25" s="107">
        <f t="shared" si="13"/>
        <v>0</v>
      </c>
      <c r="BE25" s="106">
        <f t="shared" si="14"/>
        <v>0</v>
      </c>
      <c r="BF25" s="108">
        <f t="shared" si="15"/>
        <v>0</v>
      </c>
      <c r="BG25" s="107">
        <f t="shared" si="16"/>
        <v>0</v>
      </c>
      <c r="BH25" s="106">
        <f t="shared" si="17"/>
        <v>0</v>
      </c>
      <c r="BI25" s="108">
        <f t="shared" si="18"/>
        <v>0</v>
      </c>
      <c r="BJ25" s="107">
        <f t="shared" si="19"/>
        <v>0</v>
      </c>
      <c r="BK25" s="106">
        <f t="shared" si="20"/>
        <v>0</v>
      </c>
      <c r="BL25" s="108">
        <f t="shared" si="21"/>
        <v>0</v>
      </c>
      <c r="BM25" s="107">
        <f t="shared" si="22"/>
        <v>0</v>
      </c>
      <c r="BN25" s="106">
        <f t="shared" si="23"/>
        <v>0</v>
      </c>
      <c r="BO25" s="108">
        <f t="shared" si="24"/>
        <v>0</v>
      </c>
      <c r="BP25" s="107">
        <f t="shared" si="25"/>
        <v>0</v>
      </c>
      <c r="BQ25" s="106">
        <f t="shared" si="26"/>
        <v>0</v>
      </c>
      <c r="BR25" s="108">
        <f t="shared" si="27"/>
        <v>0</v>
      </c>
      <c r="BS25" s="107">
        <f t="shared" si="28"/>
        <v>0</v>
      </c>
      <c r="BT25" s="106">
        <f t="shared" si="29"/>
        <v>0</v>
      </c>
      <c r="BU25" s="108">
        <f t="shared" si="30"/>
        <v>0</v>
      </c>
      <c r="BV25" s="107">
        <f t="shared" si="31"/>
        <v>0</v>
      </c>
      <c r="BW25" s="106">
        <f t="shared" si="32"/>
        <v>0</v>
      </c>
      <c r="BX25" s="108">
        <f t="shared" si="33"/>
        <v>0</v>
      </c>
      <c r="BY25" s="107">
        <f t="shared" si="34"/>
        <v>0</v>
      </c>
      <c r="BZ25" s="106">
        <f t="shared" si="35"/>
        <v>0</v>
      </c>
      <c r="CA25" s="108">
        <f t="shared" si="36"/>
        <v>0</v>
      </c>
      <c r="CB25" s="107">
        <f t="shared" si="37"/>
        <v>0</v>
      </c>
      <c r="CC25" s="106">
        <f t="shared" si="38"/>
        <v>0</v>
      </c>
      <c r="CD25" s="108">
        <f t="shared" si="39"/>
        <v>0</v>
      </c>
      <c r="CE25" s="107">
        <f t="shared" si="40"/>
        <v>0</v>
      </c>
      <c r="CF25" s="106">
        <f t="shared" si="41"/>
        <v>0</v>
      </c>
      <c r="CG25" s="108">
        <f t="shared" si="42"/>
        <v>0</v>
      </c>
      <c r="CH25" s="107">
        <f t="shared" si="43"/>
        <v>0</v>
      </c>
      <c r="CI25" s="106">
        <f t="shared" si="44"/>
        <v>0</v>
      </c>
      <c r="CJ25" s="108">
        <f t="shared" si="45"/>
        <v>0</v>
      </c>
      <c r="CK25" s="107">
        <f t="shared" si="46"/>
        <v>0</v>
      </c>
      <c r="CL25" s="106">
        <f t="shared" si="47"/>
        <v>0</v>
      </c>
      <c r="CM25" s="108">
        <f t="shared" si="48"/>
        <v>0</v>
      </c>
      <c r="CN25" s="107">
        <f t="shared" si="49"/>
        <v>0</v>
      </c>
      <c r="CO25" s="106">
        <f t="shared" si="50"/>
        <v>0</v>
      </c>
      <c r="CP25" s="108">
        <f t="shared" si="51"/>
        <v>0</v>
      </c>
      <c r="CQ25" s="107">
        <f t="shared" si="52"/>
        <v>0</v>
      </c>
      <c r="CR25" s="106">
        <f t="shared" si="53"/>
        <v>0</v>
      </c>
      <c r="CS25" s="108">
        <f t="shared" si="54"/>
        <v>0</v>
      </c>
      <c r="CT25" s="107">
        <f t="shared" si="55"/>
        <v>0</v>
      </c>
      <c r="CU25" s="106">
        <f t="shared" si="56"/>
        <v>0</v>
      </c>
      <c r="CV25" s="108">
        <f t="shared" si="57"/>
        <v>0</v>
      </c>
      <c r="CW25" s="107">
        <f t="shared" si="58"/>
        <v>0</v>
      </c>
      <c r="CX25" s="106">
        <f t="shared" si="59"/>
        <v>0</v>
      </c>
      <c r="CY25" s="108">
        <f t="shared" si="60"/>
        <v>0</v>
      </c>
      <c r="CZ25" s="107">
        <f t="shared" si="61"/>
        <v>0</v>
      </c>
      <c r="DA25" s="106">
        <f t="shared" si="62"/>
        <v>0</v>
      </c>
      <c r="DB25" s="108">
        <f t="shared" si="63"/>
        <v>0</v>
      </c>
      <c r="DC25" s="107">
        <f t="shared" si="64"/>
        <v>0</v>
      </c>
      <c r="DD25" s="106">
        <f t="shared" si="65"/>
        <v>0</v>
      </c>
      <c r="DE25" s="108">
        <f t="shared" si="66"/>
        <v>0</v>
      </c>
      <c r="DF25" s="107">
        <f t="shared" si="67"/>
        <v>0</v>
      </c>
      <c r="DG25" s="106">
        <f t="shared" si="68"/>
        <v>0</v>
      </c>
      <c r="DH25" s="108">
        <f t="shared" si="69"/>
        <v>0</v>
      </c>
      <c r="DI25" s="107">
        <f t="shared" si="70"/>
        <v>0</v>
      </c>
      <c r="DJ25" s="106">
        <f t="shared" si="71"/>
        <v>0</v>
      </c>
      <c r="DK25" s="108">
        <f t="shared" si="72"/>
        <v>0</v>
      </c>
      <c r="DL25" s="107">
        <f t="shared" si="73"/>
        <v>0</v>
      </c>
      <c r="DM25" s="106">
        <f t="shared" si="74"/>
        <v>0</v>
      </c>
    </row>
    <row r="26" spans="1:117" ht="15.75" customHeight="1">
      <c r="A26" s="116">
        <v>1</v>
      </c>
      <c r="B26" s="115" t="s">
        <v>43</v>
      </c>
      <c r="C26" s="114" t="s">
        <v>99</v>
      </c>
      <c r="D26" s="114"/>
      <c r="E26" s="113" t="s">
        <v>119</v>
      </c>
      <c r="F26" s="123">
        <v>43952</v>
      </c>
      <c r="G26" s="122">
        <v>44013</v>
      </c>
      <c r="H26" s="110">
        <v>0</v>
      </c>
      <c r="I26" s="110">
        <v>0</v>
      </c>
      <c r="J26" s="109">
        <f t="shared" si="75"/>
        <v>0</v>
      </c>
      <c r="K26" s="107">
        <f t="shared" si="76"/>
        <v>0</v>
      </c>
      <c r="L26" s="106">
        <f t="shared" si="77"/>
        <v>0</v>
      </c>
      <c r="M26" s="108">
        <f t="shared" si="78"/>
        <v>0</v>
      </c>
      <c r="N26" s="107">
        <f t="shared" si="79"/>
        <v>0</v>
      </c>
      <c r="O26" s="106">
        <f t="shared" si="80"/>
        <v>0</v>
      </c>
      <c r="P26" s="108">
        <f t="shared" si="81"/>
        <v>0</v>
      </c>
      <c r="Q26" s="107">
        <f t="shared" si="82"/>
        <v>0</v>
      </c>
      <c r="R26" s="106">
        <f t="shared" si="83"/>
        <v>0</v>
      </c>
      <c r="S26" s="108">
        <f t="shared" si="84"/>
        <v>0</v>
      </c>
      <c r="T26" s="107">
        <f t="shared" si="85"/>
        <v>0</v>
      </c>
      <c r="U26" s="106">
        <f t="shared" si="86"/>
        <v>0</v>
      </c>
      <c r="V26" s="108">
        <f t="shared" si="87"/>
        <v>0</v>
      </c>
      <c r="W26" s="107">
        <f t="shared" si="88"/>
        <v>0</v>
      </c>
      <c r="X26" s="106">
        <f t="shared" si="89"/>
        <v>0</v>
      </c>
      <c r="Y26" s="108">
        <f t="shared" si="90"/>
        <v>0</v>
      </c>
      <c r="Z26" s="107">
        <f t="shared" si="91"/>
        <v>0</v>
      </c>
      <c r="AA26" s="106">
        <f t="shared" si="92"/>
        <v>0</v>
      </c>
      <c r="AB26" s="108">
        <f t="shared" si="93"/>
        <v>0</v>
      </c>
      <c r="AC26" s="107">
        <f t="shared" si="94"/>
        <v>0</v>
      </c>
      <c r="AD26" s="106">
        <f t="shared" si="95"/>
        <v>0</v>
      </c>
      <c r="AE26" s="108">
        <f t="shared" si="96"/>
        <v>0</v>
      </c>
      <c r="AF26" s="107">
        <f t="shared" si="97"/>
        <v>0</v>
      </c>
      <c r="AG26" s="106">
        <f t="shared" si="98"/>
        <v>0</v>
      </c>
      <c r="AH26" s="108">
        <f t="shared" si="99"/>
        <v>0</v>
      </c>
      <c r="AI26" s="107">
        <f t="shared" si="100"/>
        <v>0</v>
      </c>
      <c r="AJ26" s="106">
        <f t="shared" si="101"/>
        <v>0</v>
      </c>
      <c r="AK26" s="108">
        <f t="shared" si="102"/>
        <v>0</v>
      </c>
      <c r="AL26" s="107">
        <f t="shared" si="103"/>
        <v>0</v>
      </c>
      <c r="AM26" s="106">
        <f t="shared" si="104"/>
        <v>0</v>
      </c>
      <c r="AN26" s="108" t="e">
        <f>IF($F26&gt;#REF!,0,IF($F26&lt;AN$1,IF($G26&lt;AN$1,0,IF($G26&gt;#REF!,(($G26-AN$1)-($G26-#REF!))/($G26-$F26),($G26-AN$1)/($G26-$F26))),IF($G26&gt;#REF!,((($G26-$F26)-($G26-#REF!))/($G26-$F26)),1)))</f>
        <v>#REF!</v>
      </c>
      <c r="AO26" s="107" t="e">
        <f t="shared" si="105"/>
        <v>#REF!</v>
      </c>
      <c r="AP26" s="106" t="e">
        <f t="shared" si="106"/>
        <v>#REF!</v>
      </c>
      <c r="AQ26" s="108">
        <f t="shared" si="0"/>
        <v>0</v>
      </c>
      <c r="AR26" s="107">
        <f t="shared" si="1"/>
        <v>0</v>
      </c>
      <c r="AS26" s="106">
        <f t="shared" si="2"/>
        <v>0</v>
      </c>
      <c r="AT26" s="108">
        <f t="shared" si="3"/>
        <v>0</v>
      </c>
      <c r="AU26" s="107">
        <f t="shared" si="4"/>
        <v>0</v>
      </c>
      <c r="AV26" s="106">
        <f t="shared" si="5"/>
        <v>0</v>
      </c>
      <c r="AW26" s="108">
        <f t="shared" si="6"/>
        <v>0.50819672131147542</v>
      </c>
      <c r="AX26" s="107">
        <f t="shared" si="7"/>
        <v>0</v>
      </c>
      <c r="AY26" s="106">
        <f t="shared" si="8"/>
        <v>0</v>
      </c>
      <c r="AZ26" s="108">
        <f t="shared" si="9"/>
        <v>0.49180327868852458</v>
      </c>
      <c r="BA26" s="107">
        <f t="shared" si="10"/>
        <v>0</v>
      </c>
      <c r="BB26" s="106">
        <f t="shared" si="11"/>
        <v>0</v>
      </c>
      <c r="BC26" s="108">
        <f t="shared" si="12"/>
        <v>0</v>
      </c>
      <c r="BD26" s="107">
        <f t="shared" si="13"/>
        <v>0</v>
      </c>
      <c r="BE26" s="106">
        <f t="shared" si="14"/>
        <v>0</v>
      </c>
      <c r="BF26" s="108">
        <f t="shared" si="15"/>
        <v>0</v>
      </c>
      <c r="BG26" s="107">
        <f t="shared" si="16"/>
        <v>0</v>
      </c>
      <c r="BH26" s="106">
        <f t="shared" si="17"/>
        <v>0</v>
      </c>
      <c r="BI26" s="108">
        <f t="shared" si="18"/>
        <v>0</v>
      </c>
      <c r="BJ26" s="107">
        <f t="shared" si="19"/>
        <v>0</v>
      </c>
      <c r="BK26" s="106">
        <f t="shared" si="20"/>
        <v>0</v>
      </c>
      <c r="BL26" s="108">
        <f t="shared" si="21"/>
        <v>0</v>
      </c>
      <c r="BM26" s="107">
        <f t="shared" si="22"/>
        <v>0</v>
      </c>
      <c r="BN26" s="106">
        <f t="shared" si="23"/>
        <v>0</v>
      </c>
      <c r="BO26" s="108">
        <f t="shared" si="24"/>
        <v>0</v>
      </c>
      <c r="BP26" s="107">
        <f t="shared" si="25"/>
        <v>0</v>
      </c>
      <c r="BQ26" s="106">
        <f t="shared" si="26"/>
        <v>0</v>
      </c>
      <c r="BR26" s="108">
        <f t="shared" si="27"/>
        <v>0</v>
      </c>
      <c r="BS26" s="107">
        <f t="shared" si="28"/>
        <v>0</v>
      </c>
      <c r="BT26" s="106">
        <f t="shared" si="29"/>
        <v>0</v>
      </c>
      <c r="BU26" s="108">
        <f t="shared" si="30"/>
        <v>0</v>
      </c>
      <c r="BV26" s="107">
        <f t="shared" si="31"/>
        <v>0</v>
      </c>
      <c r="BW26" s="106">
        <f t="shared" si="32"/>
        <v>0</v>
      </c>
      <c r="BX26" s="108">
        <f t="shared" si="33"/>
        <v>0</v>
      </c>
      <c r="BY26" s="107">
        <f t="shared" si="34"/>
        <v>0</v>
      </c>
      <c r="BZ26" s="106">
        <f t="shared" si="35"/>
        <v>0</v>
      </c>
      <c r="CA26" s="108">
        <f t="shared" si="36"/>
        <v>0</v>
      </c>
      <c r="CB26" s="107">
        <f t="shared" si="37"/>
        <v>0</v>
      </c>
      <c r="CC26" s="106">
        <f t="shared" si="38"/>
        <v>0</v>
      </c>
      <c r="CD26" s="108">
        <f t="shared" si="39"/>
        <v>0</v>
      </c>
      <c r="CE26" s="107">
        <f t="shared" si="40"/>
        <v>0</v>
      </c>
      <c r="CF26" s="106">
        <f t="shared" si="41"/>
        <v>0</v>
      </c>
      <c r="CG26" s="108">
        <f t="shared" si="42"/>
        <v>0</v>
      </c>
      <c r="CH26" s="107">
        <f t="shared" si="43"/>
        <v>0</v>
      </c>
      <c r="CI26" s="106">
        <f t="shared" si="44"/>
        <v>0</v>
      </c>
      <c r="CJ26" s="108">
        <f t="shared" si="45"/>
        <v>0</v>
      </c>
      <c r="CK26" s="107">
        <f t="shared" si="46"/>
        <v>0</v>
      </c>
      <c r="CL26" s="106">
        <f t="shared" si="47"/>
        <v>0</v>
      </c>
      <c r="CM26" s="108">
        <f t="shared" si="48"/>
        <v>0</v>
      </c>
      <c r="CN26" s="107">
        <f t="shared" si="49"/>
        <v>0</v>
      </c>
      <c r="CO26" s="106">
        <f t="shared" si="50"/>
        <v>0</v>
      </c>
      <c r="CP26" s="108">
        <f t="shared" si="51"/>
        <v>0</v>
      </c>
      <c r="CQ26" s="107">
        <f t="shared" si="52"/>
        <v>0</v>
      </c>
      <c r="CR26" s="106">
        <f t="shared" si="53"/>
        <v>0</v>
      </c>
      <c r="CS26" s="108">
        <f t="shared" si="54"/>
        <v>0</v>
      </c>
      <c r="CT26" s="107">
        <f t="shared" si="55"/>
        <v>0</v>
      </c>
      <c r="CU26" s="106">
        <f t="shared" si="56"/>
        <v>0</v>
      </c>
      <c r="CV26" s="108">
        <f t="shared" si="57"/>
        <v>0</v>
      </c>
      <c r="CW26" s="107">
        <f t="shared" si="58"/>
        <v>0</v>
      </c>
      <c r="CX26" s="106">
        <f t="shared" si="59"/>
        <v>0</v>
      </c>
      <c r="CY26" s="108">
        <f t="shared" si="60"/>
        <v>0</v>
      </c>
      <c r="CZ26" s="107">
        <f t="shared" si="61"/>
        <v>0</v>
      </c>
      <c r="DA26" s="106">
        <f t="shared" si="62"/>
        <v>0</v>
      </c>
      <c r="DB26" s="108">
        <f t="shared" si="63"/>
        <v>0</v>
      </c>
      <c r="DC26" s="107">
        <f t="shared" si="64"/>
        <v>0</v>
      </c>
      <c r="DD26" s="106">
        <f t="shared" si="65"/>
        <v>0</v>
      </c>
      <c r="DE26" s="108">
        <f t="shared" si="66"/>
        <v>0</v>
      </c>
      <c r="DF26" s="107">
        <f t="shared" si="67"/>
        <v>0</v>
      </c>
      <c r="DG26" s="106">
        <f t="shared" si="68"/>
        <v>0</v>
      </c>
      <c r="DH26" s="108">
        <f t="shared" si="69"/>
        <v>0</v>
      </c>
      <c r="DI26" s="107">
        <f t="shared" si="70"/>
        <v>0</v>
      </c>
      <c r="DJ26" s="106">
        <f t="shared" si="71"/>
        <v>0</v>
      </c>
      <c r="DK26" s="108">
        <f t="shared" si="72"/>
        <v>0</v>
      </c>
      <c r="DL26" s="107">
        <f t="shared" si="73"/>
        <v>0</v>
      </c>
      <c r="DM26" s="106">
        <f t="shared" si="74"/>
        <v>0</v>
      </c>
    </row>
    <row r="27" spans="1:117" ht="15.75" customHeight="1">
      <c r="A27" s="176" t="s">
        <v>44</v>
      </c>
      <c r="B27" s="177"/>
      <c r="C27" s="177"/>
      <c r="D27" s="177"/>
      <c r="E27" s="177"/>
      <c r="F27" s="177"/>
      <c r="G27" s="177"/>
      <c r="H27" s="177"/>
      <c r="I27" s="153"/>
      <c r="J27" s="120"/>
      <c r="K27" s="118"/>
      <c r="L27" s="117"/>
      <c r="M27" s="119"/>
      <c r="N27" s="118"/>
      <c r="O27" s="117"/>
      <c r="P27" s="119"/>
      <c r="Q27" s="118"/>
      <c r="R27" s="117"/>
      <c r="S27" s="119"/>
      <c r="T27" s="118"/>
      <c r="U27" s="117"/>
      <c r="V27" s="119"/>
      <c r="W27" s="118"/>
      <c r="X27" s="117"/>
      <c r="Y27" s="119"/>
      <c r="Z27" s="118"/>
      <c r="AA27" s="117"/>
      <c r="AB27" s="119"/>
      <c r="AC27" s="118"/>
      <c r="AD27" s="117"/>
      <c r="AE27" s="119"/>
      <c r="AF27" s="118"/>
      <c r="AG27" s="117"/>
      <c r="AH27" s="119"/>
      <c r="AI27" s="118"/>
      <c r="AJ27" s="117"/>
      <c r="AK27" s="119"/>
      <c r="AL27" s="118"/>
      <c r="AM27" s="117"/>
      <c r="AN27" s="119"/>
      <c r="AO27" s="118"/>
      <c r="AP27" s="117"/>
      <c r="AQ27" s="119"/>
      <c r="AR27" s="118"/>
      <c r="AS27" s="117"/>
      <c r="AT27" s="119"/>
      <c r="AU27" s="118"/>
      <c r="AV27" s="117"/>
      <c r="AW27" s="119"/>
      <c r="AX27" s="118"/>
      <c r="AY27" s="117"/>
      <c r="AZ27" s="119"/>
      <c r="BA27" s="118"/>
      <c r="BB27" s="117"/>
      <c r="BC27" s="119"/>
      <c r="BD27" s="118"/>
      <c r="BE27" s="117"/>
      <c r="BF27" s="119"/>
      <c r="BG27" s="118"/>
      <c r="BH27" s="117"/>
      <c r="BI27" s="119"/>
      <c r="BJ27" s="118"/>
      <c r="BK27" s="117"/>
      <c r="BL27" s="119"/>
      <c r="BM27" s="118"/>
      <c r="BN27" s="117"/>
      <c r="BO27" s="119"/>
      <c r="BP27" s="118"/>
      <c r="BQ27" s="117"/>
      <c r="BR27" s="119"/>
      <c r="BS27" s="118"/>
      <c r="BT27" s="117"/>
      <c r="BU27" s="119"/>
      <c r="BV27" s="118"/>
      <c r="BW27" s="117"/>
      <c r="BX27" s="119"/>
      <c r="BY27" s="118"/>
      <c r="BZ27" s="117"/>
      <c r="CA27" s="119"/>
      <c r="CB27" s="118"/>
      <c r="CC27" s="117"/>
      <c r="CD27" s="119"/>
      <c r="CE27" s="118"/>
      <c r="CF27" s="117"/>
      <c r="CG27" s="119"/>
      <c r="CH27" s="118"/>
      <c r="CI27" s="117"/>
      <c r="CJ27" s="119"/>
      <c r="CK27" s="118"/>
      <c r="CL27" s="117"/>
      <c r="CM27" s="119"/>
      <c r="CN27" s="118"/>
      <c r="CO27" s="117"/>
      <c r="CP27" s="119"/>
      <c r="CQ27" s="118"/>
      <c r="CR27" s="117"/>
      <c r="CS27" s="119"/>
      <c r="CT27" s="118"/>
      <c r="CU27" s="117"/>
      <c r="CV27" s="119"/>
      <c r="CW27" s="118"/>
      <c r="CX27" s="117"/>
      <c r="CY27" s="119"/>
      <c r="CZ27" s="118"/>
      <c r="DA27" s="117"/>
      <c r="DB27" s="119"/>
      <c r="DC27" s="118"/>
      <c r="DD27" s="117"/>
      <c r="DE27" s="119"/>
      <c r="DF27" s="118"/>
      <c r="DG27" s="117"/>
      <c r="DH27" s="119"/>
      <c r="DI27" s="118"/>
      <c r="DJ27" s="117"/>
      <c r="DK27" s="119"/>
      <c r="DL27" s="118"/>
      <c r="DM27" s="117"/>
    </row>
    <row r="28" spans="1:117" ht="15.75" customHeight="1">
      <c r="A28" s="116">
        <v>2</v>
      </c>
      <c r="B28" s="115" t="s">
        <v>44</v>
      </c>
      <c r="C28" s="114" t="s">
        <v>99</v>
      </c>
      <c r="D28" s="114"/>
      <c r="E28" s="124" t="s">
        <v>118</v>
      </c>
      <c r="F28" s="129">
        <v>43952</v>
      </c>
      <c r="G28" s="122">
        <v>43983</v>
      </c>
      <c r="H28" s="110">
        <v>185355.06000000006</v>
      </c>
      <c r="I28" s="110">
        <v>0</v>
      </c>
      <c r="J28" s="109">
        <f>IF($F28&gt;M$1,0,IF($F28&lt;J$1,IF($G28&lt;J$1,0,IF($G28&gt;M$1,(($G28-J$1)-($G28-M$1))/($G28-$F28),($G28-J$1)/($G28-$F28))),IF($G28&gt;M$1,((($G28-$F28)-($G28-M$1))/($G28-$F28)),1)))</f>
        <v>0</v>
      </c>
      <c r="K28" s="107">
        <f>+J28*$H28</f>
        <v>0</v>
      </c>
      <c r="L28" s="106">
        <f>+J28*$I28</f>
        <v>0</v>
      </c>
      <c r="M28" s="108">
        <f>IF($F28&gt;P$1,0,IF($F28&lt;M$1,IF($G28&lt;M$1,0,IF($G28&gt;P$1,(($G28-M$1)-($G28-P$1))/($G28-$F28),($G28-M$1)/($G28-$F28))),IF($G28&gt;P$1,((($G28-$F28)-($G28-P$1))/($G28-$F28)),1)))</f>
        <v>0</v>
      </c>
      <c r="N28" s="107">
        <f>+M28*$H28</f>
        <v>0</v>
      </c>
      <c r="O28" s="106">
        <f>+M28*$I28</f>
        <v>0</v>
      </c>
      <c r="P28" s="108">
        <f>IF($F28&gt;S$1,0,IF($F28&lt;P$1,IF($G28&lt;P$1,0,IF($G28&gt;S$1,(($G28-P$1)-($G28-S$1))/($G28-$F28),($G28-P$1)/($G28-$F28))),IF($G28&gt;S$1,((($G28-$F28)-($G28-S$1))/($G28-$F28)),1)))</f>
        <v>0</v>
      </c>
      <c r="Q28" s="107">
        <f>+P28*$H28</f>
        <v>0</v>
      </c>
      <c r="R28" s="106">
        <f>+P28*$I28</f>
        <v>0</v>
      </c>
      <c r="S28" s="108">
        <f>IF($F28&gt;V$1,0,IF($F28&lt;S$1,IF($G28&lt;S$1,0,IF($G28&gt;V$1,(($G28-S$1)-($G28-V$1))/($G28-$F28),($G28-S$1)/($G28-$F28))),IF($G28&gt;V$1,((($G28-$F28)-($G28-V$1))/($G28-$F28)),1)))</f>
        <v>0</v>
      </c>
      <c r="T28" s="107">
        <f>+S28*$H28</f>
        <v>0</v>
      </c>
      <c r="U28" s="106">
        <f>+S28*$I28</f>
        <v>0</v>
      </c>
      <c r="V28" s="108">
        <f>IF($F28&gt;Y$1,0,IF($F28&lt;V$1,IF($G28&lt;V$1,0,IF($G28&gt;Y$1,(($G28-V$1)-($G28-Y$1))/($G28-$F28),($G28-V$1)/($G28-$F28))),IF($G28&gt;Y$1,((($G28-$F28)-($G28-Y$1))/($G28-$F28)),1)))</f>
        <v>0</v>
      </c>
      <c r="W28" s="107">
        <f>+V28*$H28</f>
        <v>0</v>
      </c>
      <c r="X28" s="106">
        <f>+V28*$I28</f>
        <v>0</v>
      </c>
      <c r="Y28" s="108">
        <f>IF($F28&gt;AB$1,0,IF($F28&lt;Y$1,IF($G28&lt;Y$1,0,IF($G28&gt;AB$1,(($G28-Y$1)-($G28-AB$1))/($G28-$F28),($G28-Y$1)/($G28-$F28))),IF($G28&gt;AB$1,((($G28-$F28)-($G28-AB$1))/($G28-$F28)),1)))</f>
        <v>0</v>
      </c>
      <c r="Z28" s="107">
        <f>+Y28*$H28</f>
        <v>0</v>
      </c>
      <c r="AA28" s="106">
        <f>+Y28*$I28</f>
        <v>0</v>
      </c>
      <c r="AB28" s="108">
        <f>IF($F28&gt;AE$1,0,IF($F28&lt;AB$1,IF($G28&lt;AB$1,0,IF($G28&gt;AE$1,(($G28-AB$1)-($G28-AE$1))/($G28-$F28),($G28-AB$1)/($G28-$F28))),IF($G28&gt;AE$1,((($G28-$F28)-($G28-AE$1))/($G28-$F28)),1)))</f>
        <v>0</v>
      </c>
      <c r="AC28" s="107">
        <f>+AB28*$H28</f>
        <v>0</v>
      </c>
      <c r="AD28" s="106">
        <f>+AB28*$I28</f>
        <v>0</v>
      </c>
      <c r="AE28" s="108">
        <f>IF($F28&gt;AH$1,0,IF($F28&lt;AE$1,IF($G28&lt;AE$1,0,IF($G28&gt;AH$1,(($G28-AE$1)-($G28-AH$1))/($G28-$F28),($G28-AE$1)/($G28-$F28))),IF($G28&gt;AH$1,((($G28-$F28)-($G28-AH$1))/($G28-$F28)),1)))</f>
        <v>0</v>
      </c>
      <c r="AF28" s="107">
        <f>+AE28*$H28</f>
        <v>0</v>
      </c>
      <c r="AG28" s="106">
        <f>+AE28*$I28</f>
        <v>0</v>
      </c>
      <c r="AH28" s="108">
        <f>IF($F28&gt;AK$1,0,IF($F28&lt;AH$1,IF($G28&lt;AH$1,0,IF($G28&gt;AK$1,(($G28-AH$1)-($G28-AK$1))/($G28-$F28),($G28-AH$1)/($G28-$F28))),IF($G28&gt;AK$1,((($G28-$F28)-($G28-AK$1))/($G28-$F28)),1)))</f>
        <v>0</v>
      </c>
      <c r="AI28" s="107">
        <f>+AH28*$H28</f>
        <v>0</v>
      </c>
      <c r="AJ28" s="106">
        <f>+AH28*$I28</f>
        <v>0</v>
      </c>
      <c r="AK28" s="108">
        <f>IF($F28&gt;AN$1,0,IF($F28&lt;AK$1,IF($G28&lt;AK$1,0,IF($G28&gt;AN$1,(($G28-AK$1)-($G28-AN$1))/($G28-$F28),($G28-AK$1)/($G28-$F28))),IF($G28&gt;AN$1,((($G28-$F28)-($G28-AN$1))/($G28-$F28)),1)))</f>
        <v>0</v>
      </c>
      <c r="AL28" s="107">
        <f>+AK28*$H28</f>
        <v>0</v>
      </c>
      <c r="AM28" s="106">
        <f>+AK28*$I28</f>
        <v>0</v>
      </c>
      <c r="AN28" s="108" t="e">
        <f>IF($F28&gt;#REF!,0,IF($F28&lt;AN$1,IF($G28&lt;AN$1,0,IF($G28&gt;#REF!,(($G28-AN$1)-($G28-#REF!))/($G28-$F28),($G28-AN$1)/($G28-$F28))),IF($G28&gt;#REF!,((($G28-$F28)-($G28-#REF!))/($G28-$F28)),1)))</f>
        <v>#REF!</v>
      </c>
      <c r="AO28" s="107" t="e">
        <f>+AN28*$H28</f>
        <v>#REF!</v>
      </c>
      <c r="AP28" s="106" t="e">
        <f>+AN28*$I28</f>
        <v>#REF!</v>
      </c>
      <c r="AQ28" s="108">
        <f>IF($F28&gt;AT$1,0,IF($F28&lt;AQ$1,IF($G28&lt;AQ$1,0,IF($G28&gt;AT$1,(($G28-AQ$1)-($G28-AT$1))/($G28-$F28),($G28-AQ$1)/($G28-$F28))),IF($G28&gt;AT$1,((($G28-$F28)-($G28-AT$1))/($G28-$F28)),1)))</f>
        <v>0</v>
      </c>
      <c r="AR28" s="107">
        <f>+AQ28*$H28</f>
        <v>0</v>
      </c>
      <c r="AS28" s="106">
        <f>+AQ28*$I28</f>
        <v>0</v>
      </c>
      <c r="AT28" s="108">
        <f>IF($F28&gt;AW$1,0,IF($F28&lt;AT$1,IF($G28&lt;AT$1,0,IF($G28&gt;AW$1,(($G28-AT$1)-($G28-AW$1))/($G28-$F28),($G28-AT$1)/($G28-$F28))),IF($G28&gt;AW$1,((($G28-$F28)-($G28-AW$1))/($G28-$F28)),1)))</f>
        <v>0</v>
      </c>
      <c r="AU28" s="107">
        <f>+AT28*$H28</f>
        <v>0</v>
      </c>
      <c r="AV28" s="106">
        <f>+AT28*$I28</f>
        <v>0</v>
      </c>
      <c r="AW28" s="108">
        <f>IF($F28&gt;AZ$1,0,IF($F28&lt;AW$1,IF($G28&lt;AW$1,0,IF($G28&gt;AZ$1,(($G28-AW$1)-($G28-AZ$1))/($G28-$F28),($G28-AW$1)/($G28-$F28))),IF($G28&gt;AZ$1,((($G28-$F28)-($G28-AZ$1))/($G28-$F28)),1)))</f>
        <v>1</v>
      </c>
      <c r="AX28" s="107">
        <f>+AW28*$H28</f>
        <v>185355.06000000006</v>
      </c>
      <c r="AY28" s="106">
        <f>+AW28*$I28</f>
        <v>0</v>
      </c>
      <c r="AZ28" s="108">
        <f>IF($F28&gt;BC$1,0,IF($F28&lt;AZ$1,IF($G28&lt;AZ$1,0,IF($G28&gt;BC$1,(($G28-AZ$1)-($G28-BC$1))/($G28-$F28),($G28-AZ$1)/($G28-$F28))),IF($G28&gt;BC$1,((($G28-$F28)-($G28-BC$1))/($G28-$F28)),1)))</f>
        <v>0</v>
      </c>
      <c r="BA28" s="107">
        <f>+AZ28*$H28</f>
        <v>0</v>
      </c>
      <c r="BB28" s="106">
        <f>+AZ28*$I28</f>
        <v>0</v>
      </c>
      <c r="BC28" s="108">
        <f>IF($F28&gt;BF$1,0,IF($F28&lt;BC$1,IF($G28&lt;BC$1,0,IF($G28&gt;BF$1,(($G28-BC$1)-($G28-BF$1))/($G28-$F28),($G28-BC$1)/($G28-$F28))),IF($G28&gt;BF$1,((($G28-$F28)-($G28-BF$1))/($G28-$F28)),1)))</f>
        <v>0</v>
      </c>
      <c r="BD28" s="107">
        <f>+BC28*$H28</f>
        <v>0</v>
      </c>
      <c r="BE28" s="106">
        <f>+BC28*$I28</f>
        <v>0</v>
      </c>
      <c r="BF28" s="108">
        <f>IF($F28&gt;BI$1,0,IF($F28&lt;BF$1,IF($G28&lt;BF$1,0,IF($G28&gt;BI$1,(($G28-BF$1)-($G28-BI$1))/($G28-$F28),($G28-BF$1)/($G28-$F28))),IF($G28&gt;BI$1,((($G28-$F28)-($G28-BI$1))/($G28-$F28)),1)))</f>
        <v>0</v>
      </c>
      <c r="BG28" s="107">
        <f>+BF28*$H28</f>
        <v>0</v>
      </c>
      <c r="BH28" s="106">
        <f>+BF28*$I28</f>
        <v>0</v>
      </c>
      <c r="BI28" s="108">
        <f>IF($F28&gt;BL$1,0,IF($F28&lt;BI$1,IF($G28&lt;BI$1,0,IF($G28&gt;BL$1,(($G28-BI$1)-($G28-BL$1))/($G28-$F28),($G28-BI$1)/($G28-$F28))),IF($G28&gt;BL$1,((($G28-$F28)-($G28-BL$1))/($G28-$F28)),1)))</f>
        <v>0</v>
      </c>
      <c r="BJ28" s="107">
        <f>+BI28*$H28</f>
        <v>0</v>
      </c>
      <c r="BK28" s="106">
        <f>+BI28*$I28</f>
        <v>0</v>
      </c>
      <c r="BL28" s="108">
        <f>IF($F28&gt;BO$1,0,IF($F28&lt;BL$1,IF($G28&lt;BL$1,0,IF($G28&gt;BO$1,(($G28-BL$1)-($G28-BO$1))/($G28-$F28),($G28-BL$1)/($G28-$F28))),IF($G28&gt;BO$1,((($G28-$F28)-($G28-BO$1))/($G28-$F28)),1)))</f>
        <v>0</v>
      </c>
      <c r="BM28" s="107">
        <f>+BL28*$H28</f>
        <v>0</v>
      </c>
      <c r="BN28" s="106">
        <f>+BL28*$I28</f>
        <v>0</v>
      </c>
      <c r="BO28" s="108">
        <f>IF($F28&gt;BR$1,0,IF($F28&lt;BO$1,IF($G28&lt;BO$1,0,IF($G28&gt;BR$1,(($G28-BO$1)-($G28-BR$1))/($G28-$F28),($G28-BO$1)/($G28-$F28))),IF($G28&gt;BR$1,((($G28-$F28)-($G28-BR$1))/($G28-$F28)),1)))</f>
        <v>0</v>
      </c>
      <c r="BP28" s="107">
        <f>+BO28*$H28</f>
        <v>0</v>
      </c>
      <c r="BQ28" s="106">
        <f>+BO28*$I28</f>
        <v>0</v>
      </c>
      <c r="BR28" s="108">
        <f>IF($F28&gt;BU$1,0,IF($F28&lt;BR$1,IF($G28&lt;BR$1,0,IF($G28&gt;BU$1,(($G28-BR$1)-($G28-BU$1))/($G28-$F28),($G28-BR$1)/($G28-$F28))),IF($G28&gt;BU$1,((($G28-$F28)-($G28-BU$1))/($G28-$F28)),1)))</f>
        <v>0</v>
      </c>
      <c r="BS28" s="107">
        <f>+BR28*$H28</f>
        <v>0</v>
      </c>
      <c r="BT28" s="106">
        <f>+BR28*$I28</f>
        <v>0</v>
      </c>
      <c r="BU28" s="108">
        <f>IF($F28&gt;BX$1,0,IF($F28&lt;BU$1,IF($G28&lt;BU$1,0,IF($G28&gt;BX$1,(($G28-BU$1)-($G28-BX$1))/($G28-$F28),($G28-BU$1)/($G28-$F28))),IF($G28&gt;BX$1,((($G28-$F28)-($G28-BX$1))/($G28-$F28)),1)))</f>
        <v>0</v>
      </c>
      <c r="BV28" s="107">
        <f>+BU28*$H28</f>
        <v>0</v>
      </c>
      <c r="BW28" s="106">
        <f>+BU28*$I28</f>
        <v>0</v>
      </c>
      <c r="BX28" s="108">
        <f>IF($F28&gt;CA$1,0,IF($F28&lt;BX$1,IF($G28&lt;BX$1,0,IF($G28&gt;CA$1,(($G28-BX$1)-($G28-CA$1))/($G28-$F28),($G28-BX$1)/($G28-$F28))),IF($G28&gt;CA$1,((($G28-$F28)-($G28-CA$1))/($G28-$F28)),1)))</f>
        <v>0</v>
      </c>
      <c r="BY28" s="107">
        <f>+BX28*$H28</f>
        <v>0</v>
      </c>
      <c r="BZ28" s="106">
        <f>+BX28*$I28</f>
        <v>0</v>
      </c>
      <c r="CA28" s="108">
        <f>IF($F28&gt;CD$1,0,IF($F28&lt;CA$1,IF($G28&lt;CA$1,0,IF($G28&gt;CD$1,(($G28-CA$1)-($G28-CD$1))/($G28-$F28),($G28-CA$1)/($G28-$F28))),IF($G28&gt;CD$1,((($G28-$F28)-($G28-CD$1))/($G28-$F28)),1)))</f>
        <v>0</v>
      </c>
      <c r="CB28" s="107">
        <f>+CA28*$H28</f>
        <v>0</v>
      </c>
      <c r="CC28" s="106">
        <f>+CA28*$I28</f>
        <v>0</v>
      </c>
      <c r="CD28" s="108">
        <f>IF($F28&gt;CG$1,0,IF($F28&lt;CD$1,IF($G28&lt;CD$1,0,IF($G28&gt;CG$1,(($G28-CD$1)-($G28-CG$1))/($G28-$F28),($G28-CD$1)/($G28-$F28))),IF($G28&gt;CG$1,((($G28-$F28)-($G28-CG$1))/($G28-$F28)),1)))</f>
        <v>0</v>
      </c>
      <c r="CE28" s="107">
        <f>+CD28*$H28</f>
        <v>0</v>
      </c>
      <c r="CF28" s="106">
        <f>+CD28*$I28</f>
        <v>0</v>
      </c>
      <c r="CG28" s="108">
        <f>IF($F28&gt;CJ$1,0,IF($F28&lt;CG$1,IF($G28&lt;CG$1,0,IF($G28&gt;CJ$1,(($G28-CG$1)-($G28-CJ$1))/($G28-$F28),($G28-CG$1)/($G28-$F28))),IF($G28&gt;CJ$1,((($G28-$F28)-($G28-CJ$1))/($G28-$F28)),1)))</f>
        <v>0</v>
      </c>
      <c r="CH28" s="107">
        <f>+CG28*$H28</f>
        <v>0</v>
      </c>
      <c r="CI28" s="106">
        <f>+CG28*$I28</f>
        <v>0</v>
      </c>
      <c r="CJ28" s="108">
        <f>IF($F28&gt;CM$1,0,IF($F28&lt;CJ$1,IF($G28&lt;CJ$1,0,IF($G28&gt;CM$1,(($G28-CJ$1)-($G28-CM$1))/($G28-$F28),($G28-CJ$1)/($G28-$F28))),IF($G28&gt;CM$1,((($G28-$F28)-($G28-CM$1))/($G28-$F28)),1)))</f>
        <v>0</v>
      </c>
      <c r="CK28" s="107">
        <f>+CJ28*$H28</f>
        <v>0</v>
      </c>
      <c r="CL28" s="106">
        <f>+CJ28*$I28</f>
        <v>0</v>
      </c>
      <c r="CM28" s="108">
        <f>IF($F28&gt;CP$1,0,IF($F28&lt;CM$1,IF($G28&lt;CM$1,0,IF($G28&gt;CP$1,(($G28-CM$1)-($G28-CP$1))/($G28-$F28),($G28-CM$1)/($G28-$F28))),IF($G28&gt;CP$1,((($G28-$F28)-($G28-CP$1))/($G28-$F28)),1)))</f>
        <v>0</v>
      </c>
      <c r="CN28" s="107">
        <f>+CM28*$H28</f>
        <v>0</v>
      </c>
      <c r="CO28" s="106">
        <f>+CM28*$I28</f>
        <v>0</v>
      </c>
      <c r="CP28" s="108">
        <f>IF($F28&gt;CS$1,0,IF($F28&lt;CP$1,IF($G28&lt;CP$1,0,IF($G28&gt;CS$1,(($G28-CP$1)-($G28-CS$1))/($G28-$F28),($G28-CP$1)/($G28-$F28))),IF($G28&gt;CS$1,((($G28-$F28)-($G28-CS$1))/($G28-$F28)),1)))</f>
        <v>0</v>
      </c>
      <c r="CQ28" s="107">
        <f>+CP28*$H28</f>
        <v>0</v>
      </c>
      <c r="CR28" s="106">
        <f>+CP28*$I28</f>
        <v>0</v>
      </c>
      <c r="CS28" s="108">
        <f>IF($F28&gt;CV$1,0,IF($F28&lt;CS$1,IF($G28&lt;CS$1,0,IF($G28&gt;CV$1,(($G28-CS$1)-($G28-CV$1))/($G28-$F28),($G28-CS$1)/($G28-$F28))),IF($G28&gt;CV$1,((($G28-$F28)-($G28-CV$1))/($G28-$F28)),1)))</f>
        <v>0</v>
      </c>
      <c r="CT28" s="107">
        <f>+CS28*$H28</f>
        <v>0</v>
      </c>
      <c r="CU28" s="106">
        <f>+CS28*$I28</f>
        <v>0</v>
      </c>
      <c r="CV28" s="108">
        <f>IF($F28&gt;CY$1,0,IF($F28&lt;CV$1,IF($G28&lt;CV$1,0,IF($G28&gt;CY$1,(($G28-CV$1)-($G28-CY$1))/($G28-$F28),($G28-CV$1)/($G28-$F28))),IF($G28&gt;CY$1,((($G28-$F28)-($G28-CY$1))/($G28-$F28)),1)))</f>
        <v>0</v>
      </c>
      <c r="CW28" s="107">
        <f>+CV28*$H28</f>
        <v>0</v>
      </c>
      <c r="CX28" s="106">
        <f>+CV28*$I28</f>
        <v>0</v>
      </c>
      <c r="CY28" s="108">
        <f>IF($F28&gt;DB$1,0,IF($F28&lt;CY$1,IF($G28&lt;CY$1,0,IF($G28&gt;DB$1,(($G28-CY$1)-($G28-DB$1))/($G28-$F28),($G28-CY$1)/($G28-$F28))),IF($G28&gt;DB$1,((($G28-$F28)-($G28-DB$1))/($G28-$F28)),1)))</f>
        <v>0</v>
      </c>
      <c r="CZ28" s="107">
        <f>+CY28*$H28</f>
        <v>0</v>
      </c>
      <c r="DA28" s="106">
        <f>+CY28*$I28</f>
        <v>0</v>
      </c>
      <c r="DB28" s="108">
        <f>IF($F28&gt;DE$1,0,IF($F28&lt;DB$1,IF($G28&lt;DB$1,0,IF($G28&gt;DE$1,(($G28-DB$1)-($G28-DE$1))/($G28-$F28),($G28-DB$1)/($G28-$F28))),IF($G28&gt;DE$1,((($G28-$F28)-($G28-DE$1))/($G28-$F28)),1)))</f>
        <v>0</v>
      </c>
      <c r="DC28" s="107">
        <f>+DB28*$H28</f>
        <v>0</v>
      </c>
      <c r="DD28" s="106">
        <f>+DB28*$I28</f>
        <v>0</v>
      </c>
      <c r="DE28" s="108">
        <f>IF($F28&gt;DH$1,0,IF($F28&lt;DE$1,IF($G28&lt;DE$1,0,IF($G28&gt;DH$1,(($G28-DE$1)-($G28-DH$1))/($G28-$F28),($G28-DE$1)/($G28-$F28))),IF($G28&gt;DH$1,((($G28-$F28)-($G28-DH$1))/($G28-$F28)),1)))</f>
        <v>0</v>
      </c>
      <c r="DF28" s="107">
        <f>+DE28*$H28</f>
        <v>0</v>
      </c>
      <c r="DG28" s="106">
        <f>+DE28*$I28</f>
        <v>0</v>
      </c>
      <c r="DH28" s="108">
        <f>IF($F28&gt;DK$1,0,IF($F28&lt;DH$1,IF($G28&lt;DH$1,0,IF($G28&gt;DK$1,(($G28-DH$1)-($G28-DK$1))/($G28-$F28),($G28-DH$1)/($G28-$F28))),IF($G28&gt;DK$1,((($G28-$F28)-($G28-DK$1))/($G28-$F28)),1)))</f>
        <v>0</v>
      </c>
      <c r="DI28" s="107">
        <f>+DH28*$H28</f>
        <v>0</v>
      </c>
      <c r="DJ28" s="106">
        <f>+DH28*$I28</f>
        <v>0</v>
      </c>
      <c r="DK28" s="108">
        <f>IF($F28&gt;DN$1,0,IF($F28&lt;DK$1,IF($G28&lt;DK$1,0,IF($G28&gt;DN$1,(($G28-DK$1)-($G28-DN$1))/($G28-$F28),($G28-DK$1)/($G28-$F28))),IF($G28&gt;DN$1,((($G28-$F28)-($G28-DN$1))/($G28-$F28)),1)))</f>
        <v>0</v>
      </c>
      <c r="DL28" s="107">
        <f>+DK28*$H28</f>
        <v>0</v>
      </c>
      <c r="DM28" s="106">
        <f>+DK28*$I28</f>
        <v>0</v>
      </c>
    </row>
    <row r="29" spans="1:117" ht="15.75" customHeight="1">
      <c r="A29" s="116">
        <v>2</v>
      </c>
      <c r="B29" s="115" t="s">
        <v>44</v>
      </c>
      <c r="C29" s="114" t="s">
        <v>99</v>
      </c>
      <c r="D29" s="150" t="s">
        <v>148</v>
      </c>
      <c r="E29" s="124" t="s">
        <v>117</v>
      </c>
      <c r="F29" s="123">
        <v>43952</v>
      </c>
      <c r="G29" s="122">
        <v>43983</v>
      </c>
      <c r="H29" s="110">
        <f>19137.4902035823*0</f>
        <v>0</v>
      </c>
      <c r="I29" s="110">
        <v>0</v>
      </c>
      <c r="J29" s="109">
        <f>IF($F29&gt;M$1,0,IF($F29&lt;J$1,IF($G29&lt;J$1,0,IF($G29&gt;M$1,(($G29-J$1)-($G29-M$1))/($G29-$F29),($G29-J$1)/($G29-$F29))),IF($G29&gt;M$1,((($G29-$F29)-($G29-M$1))/($G29-$F29)),1)))</f>
        <v>0</v>
      </c>
      <c r="K29" s="107">
        <f>+J29*$H29</f>
        <v>0</v>
      </c>
      <c r="L29" s="106">
        <f>+J29*$I29</f>
        <v>0</v>
      </c>
      <c r="M29" s="108">
        <f>IF($F29&gt;P$1,0,IF($F29&lt;M$1,IF($G29&lt;M$1,0,IF($G29&gt;P$1,(($G29-M$1)-($G29-P$1))/($G29-$F29),($G29-M$1)/($G29-$F29))),IF($G29&gt;P$1,((($G29-$F29)-($G29-P$1))/($G29-$F29)),1)))</f>
        <v>0</v>
      </c>
      <c r="N29" s="107">
        <f>+M29*$H29</f>
        <v>0</v>
      </c>
      <c r="O29" s="106">
        <f>+M29*$I29</f>
        <v>0</v>
      </c>
      <c r="P29" s="108">
        <f>IF($F29&gt;S$1,0,IF($F29&lt;P$1,IF($G29&lt;P$1,0,IF($G29&gt;S$1,(($G29-P$1)-($G29-S$1))/($G29-$F29),($G29-P$1)/($G29-$F29))),IF($G29&gt;S$1,((($G29-$F29)-($G29-S$1))/($G29-$F29)),1)))</f>
        <v>0</v>
      </c>
      <c r="Q29" s="107">
        <f>+P29*$H29</f>
        <v>0</v>
      </c>
      <c r="R29" s="106">
        <f>+P29*$I29</f>
        <v>0</v>
      </c>
      <c r="S29" s="108">
        <f>IF($F29&gt;V$1,0,IF($F29&lt;S$1,IF($G29&lt;S$1,0,IF($G29&gt;V$1,(($G29-S$1)-($G29-V$1))/($G29-$F29),($G29-S$1)/($G29-$F29))),IF($G29&gt;V$1,((($G29-$F29)-($G29-V$1))/($G29-$F29)),1)))</f>
        <v>0</v>
      </c>
      <c r="T29" s="107">
        <f>+S29*$H29</f>
        <v>0</v>
      </c>
      <c r="U29" s="106">
        <f>+S29*$I29</f>
        <v>0</v>
      </c>
      <c r="V29" s="108">
        <f>IF($F29&gt;Y$1,0,IF($F29&lt;V$1,IF($G29&lt;V$1,0,IF($G29&gt;Y$1,(($G29-V$1)-($G29-Y$1))/($G29-$F29),($G29-V$1)/($G29-$F29))),IF($G29&gt;Y$1,((($G29-$F29)-($G29-Y$1))/($G29-$F29)),1)))</f>
        <v>0</v>
      </c>
      <c r="W29" s="107">
        <f>+V29*$H29</f>
        <v>0</v>
      </c>
      <c r="X29" s="106">
        <f>+V29*$I29</f>
        <v>0</v>
      </c>
      <c r="Y29" s="108">
        <f>IF($F29&gt;AB$1,0,IF($F29&lt;Y$1,IF($G29&lt;Y$1,0,IF($G29&gt;AB$1,(($G29-Y$1)-($G29-AB$1))/($G29-$F29),($G29-Y$1)/($G29-$F29))),IF($G29&gt;AB$1,((($G29-$F29)-($G29-AB$1))/($G29-$F29)),1)))</f>
        <v>0</v>
      </c>
      <c r="Z29" s="107">
        <f>+Y29*$H29</f>
        <v>0</v>
      </c>
      <c r="AA29" s="106">
        <f>+Y29*$I29</f>
        <v>0</v>
      </c>
      <c r="AB29" s="108">
        <f>IF($F29&gt;AE$1,0,IF($F29&lt;AB$1,IF($G29&lt;AB$1,0,IF($G29&gt;AE$1,(($G29-AB$1)-($G29-AE$1))/($G29-$F29),($G29-AB$1)/($G29-$F29))),IF($G29&gt;AE$1,((($G29-$F29)-($G29-AE$1))/($G29-$F29)),1)))</f>
        <v>0</v>
      </c>
      <c r="AC29" s="107">
        <f>+AB29*$H29</f>
        <v>0</v>
      </c>
      <c r="AD29" s="106">
        <f>+AB29*$I29</f>
        <v>0</v>
      </c>
      <c r="AE29" s="108">
        <f>IF($F29&gt;AH$1,0,IF($F29&lt;AE$1,IF($G29&lt;AE$1,0,IF($G29&gt;AH$1,(($G29-AE$1)-($G29-AH$1))/($G29-$F29),($G29-AE$1)/($G29-$F29))),IF($G29&gt;AH$1,((($G29-$F29)-($G29-AH$1))/($G29-$F29)),1)))</f>
        <v>0</v>
      </c>
      <c r="AF29" s="107">
        <f>+AE29*$H29</f>
        <v>0</v>
      </c>
      <c r="AG29" s="106">
        <f>+AE29*$I29</f>
        <v>0</v>
      </c>
      <c r="AH29" s="108">
        <f>IF($F29&gt;AK$1,0,IF($F29&lt;AH$1,IF($G29&lt;AH$1,0,IF($G29&gt;AK$1,(($G29-AH$1)-($G29-AK$1))/($G29-$F29),($G29-AH$1)/($G29-$F29))),IF($G29&gt;AK$1,((($G29-$F29)-($G29-AK$1))/($G29-$F29)),1)))</f>
        <v>0</v>
      </c>
      <c r="AI29" s="107">
        <f>+AH29*$H29</f>
        <v>0</v>
      </c>
      <c r="AJ29" s="106">
        <f>+AH29*$I29</f>
        <v>0</v>
      </c>
      <c r="AK29" s="108">
        <f>IF($F29&gt;AN$1,0,IF($F29&lt;AK$1,IF($G29&lt;AK$1,0,IF($G29&gt;AN$1,(($G29-AK$1)-($G29-AN$1))/($G29-$F29),($G29-AK$1)/($G29-$F29))),IF($G29&gt;AN$1,((($G29-$F29)-($G29-AN$1))/($G29-$F29)),1)))</f>
        <v>0</v>
      </c>
      <c r="AL29" s="107">
        <f>+AK29*$H29</f>
        <v>0</v>
      </c>
      <c r="AM29" s="106">
        <f>+AK29*$I29</f>
        <v>0</v>
      </c>
      <c r="AN29" s="108" t="e">
        <f>IF($F29&gt;#REF!,0,IF($F29&lt;AN$1,IF($G29&lt;AN$1,0,IF($G29&gt;#REF!,(($G29-AN$1)-($G29-#REF!))/($G29-$F29),($G29-AN$1)/($G29-$F29))),IF($G29&gt;#REF!,((($G29-$F29)-($G29-#REF!))/($G29-$F29)),1)))</f>
        <v>#REF!</v>
      </c>
      <c r="AO29" s="107" t="e">
        <f>+AN29*$H29</f>
        <v>#REF!</v>
      </c>
      <c r="AP29" s="106" t="e">
        <f>+AN29*$I29</f>
        <v>#REF!</v>
      </c>
      <c r="AQ29" s="108">
        <f>IF($F29&gt;AT$1,0,IF($F29&lt;AQ$1,IF($G29&lt;AQ$1,0,IF($G29&gt;AT$1,(($G29-AQ$1)-($G29-AT$1))/($G29-$F29),($G29-AQ$1)/($G29-$F29))),IF($G29&gt;AT$1,((($G29-$F29)-($G29-AT$1))/($G29-$F29)),1)))</f>
        <v>0</v>
      </c>
      <c r="AR29" s="107">
        <f>+AQ29*$H29</f>
        <v>0</v>
      </c>
      <c r="AS29" s="106">
        <f>+AQ29*$I29</f>
        <v>0</v>
      </c>
      <c r="AT29" s="108">
        <f>IF($F29&gt;AW$1,0,IF($F29&lt;AT$1,IF($G29&lt;AT$1,0,IF($G29&gt;AW$1,(($G29-AT$1)-($G29-AW$1))/($G29-$F29),($G29-AT$1)/($G29-$F29))),IF($G29&gt;AW$1,((($G29-$F29)-($G29-AW$1))/($G29-$F29)),1)))</f>
        <v>0</v>
      </c>
      <c r="AU29" s="107">
        <f>+AT29*$H29</f>
        <v>0</v>
      </c>
      <c r="AV29" s="106">
        <f>+AT29*$I29</f>
        <v>0</v>
      </c>
      <c r="AW29" s="108">
        <f>IF($F29&gt;AZ$1,0,IF($F29&lt;AW$1,IF($G29&lt;AW$1,0,IF($G29&gt;AZ$1,(($G29-AW$1)-($G29-AZ$1))/($G29-$F29),($G29-AW$1)/($G29-$F29))),IF($G29&gt;AZ$1,((($G29-$F29)-($G29-AZ$1))/($G29-$F29)),1)))</f>
        <v>1</v>
      </c>
      <c r="AX29" s="107">
        <f>+AW29*$H29</f>
        <v>0</v>
      </c>
      <c r="AY29" s="106">
        <f>+AW29*$I29</f>
        <v>0</v>
      </c>
      <c r="AZ29" s="108">
        <f>IF($F29&gt;BC$1,0,IF($F29&lt;AZ$1,IF($G29&lt;AZ$1,0,IF($G29&gt;BC$1,(($G29-AZ$1)-($G29-BC$1))/($G29-$F29),($G29-AZ$1)/($G29-$F29))),IF($G29&gt;BC$1,((($G29-$F29)-($G29-BC$1))/($G29-$F29)),1)))</f>
        <v>0</v>
      </c>
      <c r="BA29" s="107">
        <f>+AZ29*$H29</f>
        <v>0</v>
      </c>
      <c r="BB29" s="106">
        <f>+AZ29*$I29</f>
        <v>0</v>
      </c>
      <c r="BC29" s="108">
        <f>IF($F29&gt;BF$1,0,IF($F29&lt;BC$1,IF($G29&lt;BC$1,0,IF($G29&gt;BF$1,(($G29-BC$1)-($G29-BF$1))/($G29-$F29),($G29-BC$1)/($G29-$F29))),IF($G29&gt;BF$1,((($G29-$F29)-($G29-BF$1))/($G29-$F29)),1)))</f>
        <v>0</v>
      </c>
      <c r="BD29" s="107">
        <f>+BC29*$H29</f>
        <v>0</v>
      </c>
      <c r="BE29" s="106">
        <f>+BC29*$I29</f>
        <v>0</v>
      </c>
      <c r="BF29" s="108">
        <f>IF($F29&gt;BI$1,0,IF($F29&lt;BF$1,IF($G29&lt;BF$1,0,IF($G29&gt;BI$1,(($G29-BF$1)-($G29-BI$1))/($G29-$F29),($G29-BF$1)/($G29-$F29))),IF($G29&gt;BI$1,((($G29-$F29)-($G29-BI$1))/($G29-$F29)),1)))</f>
        <v>0</v>
      </c>
      <c r="BG29" s="107">
        <f>+BF29*$H29</f>
        <v>0</v>
      </c>
      <c r="BH29" s="106">
        <f>+BF29*$I29</f>
        <v>0</v>
      </c>
      <c r="BI29" s="108">
        <f>IF($F29&gt;BL$1,0,IF($F29&lt;BI$1,IF($G29&lt;BI$1,0,IF($G29&gt;BL$1,(($G29-BI$1)-($G29-BL$1))/($G29-$F29),($G29-BI$1)/($G29-$F29))),IF($G29&gt;BL$1,((($G29-$F29)-($G29-BL$1))/($G29-$F29)),1)))</f>
        <v>0</v>
      </c>
      <c r="BJ29" s="107">
        <f>+BI29*$H29</f>
        <v>0</v>
      </c>
      <c r="BK29" s="106">
        <f>+BI29*$I29</f>
        <v>0</v>
      </c>
      <c r="BL29" s="108">
        <f>IF($F29&gt;BO$1,0,IF($F29&lt;BL$1,IF($G29&lt;BL$1,0,IF($G29&gt;BO$1,(($G29-BL$1)-($G29-BO$1))/($G29-$F29),($G29-BL$1)/($G29-$F29))),IF($G29&gt;BO$1,((($G29-$F29)-($G29-BO$1))/($G29-$F29)),1)))</f>
        <v>0</v>
      </c>
      <c r="BM29" s="107">
        <f>+BL29*$H29</f>
        <v>0</v>
      </c>
      <c r="BN29" s="106">
        <f>+BL29*$I29</f>
        <v>0</v>
      </c>
      <c r="BO29" s="108">
        <f>IF($F29&gt;BR$1,0,IF($F29&lt;BO$1,IF($G29&lt;BO$1,0,IF($G29&gt;BR$1,(($G29-BO$1)-($G29-BR$1))/($G29-$F29),($G29-BO$1)/($G29-$F29))),IF($G29&gt;BR$1,((($G29-$F29)-($G29-BR$1))/($G29-$F29)),1)))</f>
        <v>0</v>
      </c>
      <c r="BP29" s="107">
        <f>+BO29*$H29</f>
        <v>0</v>
      </c>
      <c r="BQ29" s="106">
        <f>+BO29*$I29</f>
        <v>0</v>
      </c>
      <c r="BR29" s="108">
        <f>IF($F29&gt;BU$1,0,IF($F29&lt;BR$1,IF($G29&lt;BR$1,0,IF($G29&gt;BU$1,(($G29-BR$1)-($G29-BU$1))/($G29-$F29),($G29-BR$1)/($G29-$F29))),IF($G29&gt;BU$1,((($G29-$F29)-($G29-BU$1))/($G29-$F29)),1)))</f>
        <v>0</v>
      </c>
      <c r="BS29" s="107">
        <f>+BR29*$H29</f>
        <v>0</v>
      </c>
      <c r="BT29" s="106">
        <f>+BR29*$I29</f>
        <v>0</v>
      </c>
      <c r="BU29" s="108">
        <f>IF($F29&gt;BX$1,0,IF($F29&lt;BU$1,IF($G29&lt;BU$1,0,IF($G29&gt;BX$1,(($G29-BU$1)-($G29-BX$1))/($G29-$F29),($G29-BU$1)/($G29-$F29))),IF($G29&gt;BX$1,((($G29-$F29)-($G29-BX$1))/($G29-$F29)),1)))</f>
        <v>0</v>
      </c>
      <c r="BV29" s="107">
        <f>+BU29*$H29</f>
        <v>0</v>
      </c>
      <c r="BW29" s="106">
        <f>+BU29*$I29</f>
        <v>0</v>
      </c>
      <c r="BX29" s="108">
        <f>IF($F29&gt;CA$1,0,IF($F29&lt;BX$1,IF($G29&lt;BX$1,0,IF($G29&gt;CA$1,(($G29-BX$1)-($G29-CA$1))/($G29-$F29),($G29-BX$1)/($G29-$F29))),IF($G29&gt;CA$1,((($G29-$F29)-($G29-CA$1))/($G29-$F29)),1)))</f>
        <v>0</v>
      </c>
      <c r="BY29" s="107">
        <f>+BX29*$H29</f>
        <v>0</v>
      </c>
      <c r="BZ29" s="106">
        <f>+BX29*$I29</f>
        <v>0</v>
      </c>
      <c r="CA29" s="108">
        <f>IF($F29&gt;CD$1,0,IF($F29&lt;CA$1,IF($G29&lt;CA$1,0,IF($G29&gt;CD$1,(($G29-CA$1)-($G29-CD$1))/($G29-$F29),($G29-CA$1)/($G29-$F29))),IF($G29&gt;CD$1,((($G29-$F29)-($G29-CD$1))/($G29-$F29)),1)))</f>
        <v>0</v>
      </c>
      <c r="CB29" s="107">
        <f>+CA29*$H29</f>
        <v>0</v>
      </c>
      <c r="CC29" s="106">
        <f>+CA29*$I29</f>
        <v>0</v>
      </c>
      <c r="CD29" s="108">
        <f>IF($F29&gt;CG$1,0,IF($F29&lt;CD$1,IF($G29&lt;CD$1,0,IF($G29&gt;CG$1,(($G29-CD$1)-($G29-CG$1))/($G29-$F29),($G29-CD$1)/($G29-$F29))),IF($G29&gt;CG$1,((($G29-$F29)-($G29-CG$1))/($G29-$F29)),1)))</f>
        <v>0</v>
      </c>
      <c r="CE29" s="107">
        <f>+CD29*$H29</f>
        <v>0</v>
      </c>
      <c r="CF29" s="106">
        <f>+CD29*$I29</f>
        <v>0</v>
      </c>
      <c r="CG29" s="108">
        <f>IF($F29&gt;CJ$1,0,IF($F29&lt;CG$1,IF($G29&lt;CG$1,0,IF($G29&gt;CJ$1,(($G29-CG$1)-($G29-CJ$1))/($G29-$F29),($G29-CG$1)/($G29-$F29))),IF($G29&gt;CJ$1,((($G29-$F29)-($G29-CJ$1))/($G29-$F29)),1)))</f>
        <v>0</v>
      </c>
      <c r="CH29" s="107">
        <f>+CG29*$H29</f>
        <v>0</v>
      </c>
      <c r="CI29" s="106">
        <f>+CG29*$I29</f>
        <v>0</v>
      </c>
      <c r="CJ29" s="108">
        <f>IF($F29&gt;CM$1,0,IF($F29&lt;CJ$1,IF($G29&lt;CJ$1,0,IF($G29&gt;CM$1,(($G29-CJ$1)-($G29-CM$1))/($G29-$F29),($G29-CJ$1)/($G29-$F29))),IF($G29&gt;CM$1,((($G29-$F29)-($G29-CM$1))/($G29-$F29)),1)))</f>
        <v>0</v>
      </c>
      <c r="CK29" s="107">
        <f>+CJ29*$H29</f>
        <v>0</v>
      </c>
      <c r="CL29" s="106">
        <f>+CJ29*$I29</f>
        <v>0</v>
      </c>
      <c r="CM29" s="108">
        <f>IF($F29&gt;CP$1,0,IF($F29&lt;CM$1,IF($G29&lt;CM$1,0,IF($G29&gt;CP$1,(($G29-CM$1)-($G29-CP$1))/($G29-$F29),($G29-CM$1)/($G29-$F29))),IF($G29&gt;CP$1,((($G29-$F29)-($G29-CP$1))/($G29-$F29)),1)))</f>
        <v>0</v>
      </c>
      <c r="CN29" s="107">
        <f>+CM29*$H29</f>
        <v>0</v>
      </c>
      <c r="CO29" s="106">
        <f>+CM29*$I29</f>
        <v>0</v>
      </c>
      <c r="CP29" s="108">
        <f>IF($F29&gt;CS$1,0,IF($F29&lt;CP$1,IF($G29&lt;CP$1,0,IF($G29&gt;CS$1,(($G29-CP$1)-($G29-CS$1))/($G29-$F29),($G29-CP$1)/($G29-$F29))),IF($G29&gt;CS$1,((($G29-$F29)-($G29-CS$1))/($G29-$F29)),1)))</f>
        <v>0</v>
      </c>
      <c r="CQ29" s="107">
        <f>+CP29*$H29</f>
        <v>0</v>
      </c>
      <c r="CR29" s="106">
        <f>+CP29*$I29</f>
        <v>0</v>
      </c>
      <c r="CS29" s="108">
        <f>IF($F29&gt;CV$1,0,IF($F29&lt;CS$1,IF($G29&lt;CS$1,0,IF($G29&gt;CV$1,(($G29-CS$1)-($G29-CV$1))/($G29-$F29),($G29-CS$1)/($G29-$F29))),IF($G29&gt;CV$1,((($G29-$F29)-($G29-CV$1))/($G29-$F29)),1)))</f>
        <v>0</v>
      </c>
      <c r="CT29" s="107">
        <f>+CS29*$H29</f>
        <v>0</v>
      </c>
      <c r="CU29" s="106">
        <f>+CS29*$I29</f>
        <v>0</v>
      </c>
      <c r="CV29" s="108">
        <f>IF($F29&gt;CY$1,0,IF($F29&lt;CV$1,IF($G29&lt;CV$1,0,IF($G29&gt;CY$1,(($G29-CV$1)-($G29-CY$1))/($G29-$F29),($G29-CV$1)/($G29-$F29))),IF($G29&gt;CY$1,((($G29-$F29)-($G29-CY$1))/($G29-$F29)),1)))</f>
        <v>0</v>
      </c>
      <c r="CW29" s="107">
        <f>+CV29*$H29</f>
        <v>0</v>
      </c>
      <c r="CX29" s="106">
        <f>+CV29*$I29</f>
        <v>0</v>
      </c>
      <c r="CY29" s="108">
        <f>IF($F29&gt;DB$1,0,IF($F29&lt;CY$1,IF($G29&lt;CY$1,0,IF($G29&gt;DB$1,(($G29-CY$1)-($G29-DB$1))/($G29-$F29),($G29-CY$1)/($G29-$F29))),IF($G29&gt;DB$1,((($G29-$F29)-($G29-DB$1))/($G29-$F29)),1)))</f>
        <v>0</v>
      </c>
      <c r="CZ29" s="107">
        <f>+CY29*$H29</f>
        <v>0</v>
      </c>
      <c r="DA29" s="106">
        <f>+CY29*$I29</f>
        <v>0</v>
      </c>
      <c r="DB29" s="108">
        <f>IF($F29&gt;DE$1,0,IF($F29&lt;DB$1,IF($G29&lt;DB$1,0,IF($G29&gt;DE$1,(($G29-DB$1)-($G29-DE$1))/($G29-$F29),($G29-DB$1)/($G29-$F29))),IF($G29&gt;DE$1,((($G29-$F29)-($G29-DE$1))/($G29-$F29)),1)))</f>
        <v>0</v>
      </c>
      <c r="DC29" s="107">
        <f>+DB29*$H29</f>
        <v>0</v>
      </c>
      <c r="DD29" s="106">
        <f>+DB29*$I29</f>
        <v>0</v>
      </c>
      <c r="DE29" s="108">
        <f>IF($F29&gt;DH$1,0,IF($F29&lt;DE$1,IF($G29&lt;DE$1,0,IF($G29&gt;DH$1,(($G29-DE$1)-($G29-DH$1))/($G29-$F29),($G29-DE$1)/($G29-$F29))),IF($G29&gt;DH$1,((($G29-$F29)-($G29-DH$1))/($G29-$F29)),1)))</f>
        <v>0</v>
      </c>
      <c r="DF29" s="107">
        <f>+DE29*$H29</f>
        <v>0</v>
      </c>
      <c r="DG29" s="106">
        <f>+DE29*$I29</f>
        <v>0</v>
      </c>
      <c r="DH29" s="108">
        <f>IF($F29&gt;DK$1,0,IF($F29&lt;DH$1,IF($G29&lt;DH$1,0,IF($G29&gt;DK$1,(($G29-DH$1)-($G29-DK$1))/($G29-$F29),($G29-DH$1)/($G29-$F29))),IF($G29&gt;DK$1,((($G29-$F29)-($G29-DK$1))/($G29-$F29)),1)))</f>
        <v>0</v>
      </c>
      <c r="DI29" s="107">
        <f>+DH29*$H29</f>
        <v>0</v>
      </c>
      <c r="DJ29" s="106">
        <f>+DH29*$I29</f>
        <v>0</v>
      </c>
      <c r="DK29" s="108">
        <f>IF($F29&gt;DN$1,0,IF($F29&lt;DK$1,IF($G29&lt;DK$1,0,IF($G29&gt;DN$1,(($G29-DK$1)-($G29-DN$1))/($G29-$F29),($G29-DK$1)/($G29-$F29))),IF($G29&gt;DN$1,((($G29-$F29)-($G29-DN$1))/($G29-$F29)),1)))</f>
        <v>0</v>
      </c>
      <c r="DL29" s="107">
        <f>+DK29*$H29</f>
        <v>0</v>
      </c>
      <c r="DM29" s="106">
        <f>+DK29*$I29</f>
        <v>0</v>
      </c>
    </row>
    <row r="30" spans="1:117" ht="15.75" customHeight="1">
      <c r="A30" s="116">
        <v>2</v>
      </c>
      <c r="B30" s="115" t="s">
        <v>44</v>
      </c>
      <c r="C30" s="114" t="s">
        <v>99</v>
      </c>
      <c r="D30" s="150" t="s">
        <v>148</v>
      </c>
      <c r="E30" s="124" t="s">
        <v>116</v>
      </c>
      <c r="F30" s="123">
        <v>43952</v>
      </c>
      <c r="G30" s="122">
        <v>44044</v>
      </c>
      <c r="H30" s="110">
        <f>2532840.85041867*0</f>
        <v>0</v>
      </c>
      <c r="I30" s="110">
        <v>0</v>
      </c>
      <c r="J30" s="109">
        <f>IF($F30&gt;M$1,0,IF($F30&lt;J$1,IF($G30&lt;J$1,0,IF($G30&gt;M$1,(($G30-J$1)-($G30-M$1))/($G30-$F30),($G30-J$1)/($G30-$F30))),IF($G30&gt;M$1,((($G30-$F30)-($G30-M$1))/($G30-$F30)),1)))</f>
        <v>0</v>
      </c>
      <c r="K30" s="107">
        <f>+J30*$H30</f>
        <v>0</v>
      </c>
      <c r="L30" s="106">
        <f>+J30*$I30</f>
        <v>0</v>
      </c>
      <c r="M30" s="108">
        <f>IF($F30&gt;P$1,0,IF($F30&lt;M$1,IF($G30&lt;M$1,0,IF($G30&gt;P$1,(($G30-M$1)-($G30-P$1))/($G30-$F30),($G30-M$1)/($G30-$F30))),IF($G30&gt;P$1,((($G30-$F30)-($G30-P$1))/($G30-$F30)),1)))</f>
        <v>0</v>
      </c>
      <c r="N30" s="107">
        <f>+M30*$H30</f>
        <v>0</v>
      </c>
      <c r="O30" s="106">
        <f>+M30*$I30</f>
        <v>0</v>
      </c>
      <c r="P30" s="108">
        <f>IF($F30&gt;S$1,0,IF($F30&lt;P$1,IF($G30&lt;P$1,0,IF($G30&gt;S$1,(($G30-P$1)-($G30-S$1))/($G30-$F30),($G30-P$1)/($G30-$F30))),IF($G30&gt;S$1,((($G30-$F30)-($G30-S$1))/($G30-$F30)),1)))</f>
        <v>0</v>
      </c>
      <c r="Q30" s="107">
        <f>+P30*$H30</f>
        <v>0</v>
      </c>
      <c r="R30" s="106">
        <f>+P30*$I30</f>
        <v>0</v>
      </c>
      <c r="S30" s="108">
        <f>IF($F30&gt;V$1,0,IF($F30&lt;S$1,IF($G30&lt;S$1,0,IF($G30&gt;V$1,(($G30-S$1)-($G30-V$1))/($G30-$F30),($G30-S$1)/($G30-$F30))),IF($G30&gt;V$1,((($G30-$F30)-($G30-V$1))/($G30-$F30)),1)))</f>
        <v>0</v>
      </c>
      <c r="T30" s="107">
        <f>+S30*$H30</f>
        <v>0</v>
      </c>
      <c r="U30" s="106">
        <f>+S30*$I30</f>
        <v>0</v>
      </c>
      <c r="V30" s="108">
        <f>IF($F30&gt;Y$1,0,IF($F30&lt;V$1,IF($G30&lt;V$1,0,IF($G30&gt;Y$1,(($G30-V$1)-($G30-Y$1))/($G30-$F30),($G30-V$1)/($G30-$F30))),IF($G30&gt;Y$1,((($G30-$F30)-($G30-Y$1))/($G30-$F30)),1)))</f>
        <v>0</v>
      </c>
      <c r="W30" s="107">
        <f>+V30*$H30</f>
        <v>0</v>
      </c>
      <c r="X30" s="106">
        <f>+V30*$I30</f>
        <v>0</v>
      </c>
      <c r="Y30" s="108">
        <f>IF($F30&gt;AB$1,0,IF($F30&lt;Y$1,IF($G30&lt;Y$1,0,IF($G30&gt;AB$1,(($G30-Y$1)-($G30-AB$1))/($G30-$F30),($G30-Y$1)/($G30-$F30))),IF($G30&gt;AB$1,((($G30-$F30)-($G30-AB$1))/($G30-$F30)),1)))</f>
        <v>0</v>
      </c>
      <c r="Z30" s="107">
        <f>+Y30*$H30</f>
        <v>0</v>
      </c>
      <c r="AA30" s="106">
        <f>+Y30*$I30</f>
        <v>0</v>
      </c>
      <c r="AB30" s="108">
        <f>IF($F30&gt;AE$1,0,IF($F30&lt;AB$1,IF($G30&lt;AB$1,0,IF($G30&gt;AE$1,(($G30-AB$1)-($G30-AE$1))/($G30-$F30),($G30-AB$1)/($G30-$F30))),IF($G30&gt;AE$1,((($G30-$F30)-($G30-AE$1))/($G30-$F30)),1)))</f>
        <v>0</v>
      </c>
      <c r="AC30" s="107">
        <f>+AB30*$H30</f>
        <v>0</v>
      </c>
      <c r="AD30" s="106">
        <f>+AB30*$I30</f>
        <v>0</v>
      </c>
      <c r="AE30" s="108">
        <f>IF($F30&gt;AH$1,0,IF($F30&lt;AE$1,IF($G30&lt;AE$1,0,IF($G30&gt;AH$1,(($G30-AE$1)-($G30-AH$1))/($G30-$F30),($G30-AE$1)/($G30-$F30))),IF($G30&gt;AH$1,((($G30-$F30)-($G30-AH$1))/($G30-$F30)),1)))</f>
        <v>0</v>
      </c>
      <c r="AF30" s="107">
        <f>+AE30*$H30</f>
        <v>0</v>
      </c>
      <c r="AG30" s="106">
        <f>+AE30*$I30</f>
        <v>0</v>
      </c>
      <c r="AH30" s="108">
        <f>IF($F30&gt;AK$1,0,IF($F30&lt;AH$1,IF($G30&lt;AH$1,0,IF($G30&gt;AK$1,(($G30-AH$1)-($G30-AK$1))/($G30-$F30),($G30-AH$1)/($G30-$F30))),IF($G30&gt;AK$1,((($G30-$F30)-($G30-AK$1))/($G30-$F30)),1)))</f>
        <v>0</v>
      </c>
      <c r="AI30" s="107">
        <f>+AH30*$H30</f>
        <v>0</v>
      </c>
      <c r="AJ30" s="106">
        <f>+AH30*$I30</f>
        <v>0</v>
      </c>
      <c r="AK30" s="108">
        <f>IF($F30&gt;AN$1,0,IF($F30&lt;AK$1,IF($G30&lt;AK$1,0,IF($G30&gt;AN$1,(($G30-AK$1)-($G30-AN$1))/($G30-$F30),($G30-AK$1)/($G30-$F30))),IF($G30&gt;AN$1,((($G30-$F30)-($G30-AN$1))/($G30-$F30)),1)))</f>
        <v>0</v>
      </c>
      <c r="AL30" s="107">
        <f>+AK30*$H30</f>
        <v>0</v>
      </c>
      <c r="AM30" s="106">
        <f>+AK30*$I30</f>
        <v>0</v>
      </c>
      <c r="AN30" s="108" t="e">
        <f>IF($F30&gt;#REF!,0,IF($F30&lt;AN$1,IF($G30&lt;AN$1,0,IF($G30&gt;#REF!,(($G30-AN$1)-($G30-#REF!))/($G30-$F30),($G30-AN$1)/($G30-$F30))),IF($G30&gt;#REF!,((($G30-$F30)-($G30-#REF!))/($G30-$F30)),1)))</f>
        <v>#REF!</v>
      </c>
      <c r="AO30" s="107" t="e">
        <f>+AN30*$H30</f>
        <v>#REF!</v>
      </c>
      <c r="AP30" s="106" t="e">
        <f>+AN30*$I30</f>
        <v>#REF!</v>
      </c>
      <c r="AQ30" s="108">
        <f>IF($F30&gt;AT$1,0,IF($F30&lt;AQ$1,IF($G30&lt;AQ$1,0,IF($G30&gt;AT$1,(($G30-AQ$1)-($G30-AT$1))/($G30-$F30),($G30-AQ$1)/($G30-$F30))),IF($G30&gt;AT$1,((($G30-$F30)-($G30-AT$1))/($G30-$F30)),1)))</f>
        <v>0</v>
      </c>
      <c r="AR30" s="107">
        <f>+AQ30*$H30</f>
        <v>0</v>
      </c>
      <c r="AS30" s="106">
        <f>+AQ30*$I30</f>
        <v>0</v>
      </c>
      <c r="AT30" s="108">
        <f>IF($F30&gt;AW$1,0,IF($F30&lt;AT$1,IF($G30&lt;AT$1,0,IF($G30&gt;AW$1,(($G30-AT$1)-($G30-AW$1))/($G30-$F30),($G30-AT$1)/($G30-$F30))),IF($G30&gt;AW$1,((($G30-$F30)-($G30-AW$1))/($G30-$F30)),1)))</f>
        <v>0</v>
      </c>
      <c r="AU30" s="107">
        <f>+AT30*$H30</f>
        <v>0</v>
      </c>
      <c r="AV30" s="106">
        <f>+AT30*$I30</f>
        <v>0</v>
      </c>
      <c r="AW30" s="108">
        <f>IF($F30&gt;AZ$1,0,IF($F30&lt;AW$1,IF($G30&lt;AW$1,0,IF($G30&gt;AZ$1,(($G30-AW$1)-($G30-AZ$1))/($G30-$F30),($G30-AW$1)/($G30-$F30))),IF($G30&gt;AZ$1,((($G30-$F30)-($G30-AZ$1))/($G30-$F30)),1)))</f>
        <v>0.33695652173913043</v>
      </c>
      <c r="AX30" s="107">
        <f>+AW30*$H30</f>
        <v>0</v>
      </c>
      <c r="AY30" s="106">
        <f>+AW30*$I30</f>
        <v>0</v>
      </c>
      <c r="AZ30" s="108">
        <f>IF($F30&gt;BC$1,0,IF($F30&lt;AZ$1,IF($G30&lt;AZ$1,0,IF($G30&gt;BC$1,(($G30-AZ$1)-($G30-BC$1))/($G30-$F30),($G30-AZ$1)/($G30-$F30))),IF($G30&gt;BC$1,((($G30-$F30)-($G30-BC$1))/($G30-$F30)),1)))</f>
        <v>0.32608695652173914</v>
      </c>
      <c r="BA30" s="107">
        <f>+AZ30*$H30</f>
        <v>0</v>
      </c>
      <c r="BB30" s="106">
        <f>+AZ30*$I30</f>
        <v>0</v>
      </c>
      <c r="BC30" s="108">
        <f>IF($F30&gt;BF$1,0,IF($F30&lt;BC$1,IF($G30&lt;BC$1,0,IF($G30&gt;BF$1,(($G30-BC$1)-($G30-BF$1))/($G30-$F30),($G30-BC$1)/($G30-$F30))),IF($G30&gt;BF$1,((($G30-$F30)-($G30-BF$1))/($G30-$F30)),1)))</f>
        <v>0.33695652173913043</v>
      </c>
      <c r="BD30" s="107">
        <f>+BC30*$H30</f>
        <v>0</v>
      </c>
      <c r="BE30" s="106">
        <f>+BC30*$I30</f>
        <v>0</v>
      </c>
      <c r="BF30" s="108">
        <f>IF($F30&gt;BI$1,0,IF($F30&lt;BF$1,IF($G30&lt;BF$1,0,IF($G30&gt;BI$1,(($G30-BF$1)-($G30-BI$1))/($G30-$F30),($G30-BF$1)/($G30-$F30))),IF($G30&gt;BI$1,((($G30-$F30)-($G30-BI$1))/($G30-$F30)),1)))</f>
        <v>0</v>
      </c>
      <c r="BG30" s="107">
        <f>+BF30*$H30</f>
        <v>0</v>
      </c>
      <c r="BH30" s="106">
        <f>+BF30*$I30</f>
        <v>0</v>
      </c>
      <c r="BI30" s="108">
        <f>IF($F30&gt;BL$1,0,IF($F30&lt;BI$1,IF($G30&lt;BI$1,0,IF($G30&gt;BL$1,(($G30-BI$1)-($G30-BL$1))/($G30-$F30),($G30-BI$1)/($G30-$F30))),IF($G30&gt;BL$1,((($G30-$F30)-($G30-BL$1))/($G30-$F30)),1)))</f>
        <v>0</v>
      </c>
      <c r="BJ30" s="107">
        <f>+BI30*$H30</f>
        <v>0</v>
      </c>
      <c r="BK30" s="106">
        <f>+BI30*$I30</f>
        <v>0</v>
      </c>
      <c r="BL30" s="108">
        <f>IF($F30&gt;BO$1,0,IF($F30&lt;BL$1,IF($G30&lt;BL$1,0,IF($G30&gt;BO$1,(($G30-BL$1)-($G30-BO$1))/($G30-$F30),($G30-BL$1)/($G30-$F30))),IF($G30&gt;BO$1,((($G30-$F30)-($G30-BO$1))/($G30-$F30)),1)))</f>
        <v>0</v>
      </c>
      <c r="BM30" s="107">
        <f>+BL30*$H30</f>
        <v>0</v>
      </c>
      <c r="BN30" s="106">
        <f>+BL30*$I30</f>
        <v>0</v>
      </c>
      <c r="BO30" s="108">
        <f>IF($F30&gt;BR$1,0,IF($F30&lt;BO$1,IF($G30&lt;BO$1,0,IF($G30&gt;BR$1,(($G30-BO$1)-($G30-BR$1))/($G30-$F30),($G30-BO$1)/($G30-$F30))),IF($G30&gt;BR$1,((($G30-$F30)-($G30-BR$1))/($G30-$F30)),1)))</f>
        <v>0</v>
      </c>
      <c r="BP30" s="107">
        <f>+BO30*$H30</f>
        <v>0</v>
      </c>
      <c r="BQ30" s="106">
        <f>+BO30*$I30</f>
        <v>0</v>
      </c>
      <c r="BR30" s="108">
        <f>IF($F30&gt;BU$1,0,IF($F30&lt;BR$1,IF($G30&lt;BR$1,0,IF($G30&gt;BU$1,(($G30-BR$1)-($G30-BU$1))/($G30-$F30),($G30-BR$1)/($G30-$F30))),IF($G30&gt;BU$1,((($G30-$F30)-($G30-BU$1))/($G30-$F30)),1)))</f>
        <v>0</v>
      </c>
      <c r="BS30" s="107">
        <f>+BR30*$H30</f>
        <v>0</v>
      </c>
      <c r="BT30" s="106">
        <f>+BR30*$I30</f>
        <v>0</v>
      </c>
      <c r="BU30" s="108">
        <f>IF($F30&gt;BX$1,0,IF($F30&lt;BU$1,IF($G30&lt;BU$1,0,IF($G30&gt;BX$1,(($G30-BU$1)-($G30-BX$1))/($G30-$F30),($G30-BU$1)/($G30-$F30))),IF($G30&gt;BX$1,((($G30-$F30)-($G30-BX$1))/($G30-$F30)),1)))</f>
        <v>0</v>
      </c>
      <c r="BV30" s="107">
        <f>+BU30*$H30</f>
        <v>0</v>
      </c>
      <c r="BW30" s="106">
        <f>+BU30*$I30</f>
        <v>0</v>
      </c>
      <c r="BX30" s="108">
        <f>IF($F30&gt;CA$1,0,IF($F30&lt;BX$1,IF($G30&lt;BX$1,0,IF($G30&gt;CA$1,(($G30-BX$1)-($G30-CA$1))/($G30-$F30),($G30-BX$1)/($G30-$F30))),IF($G30&gt;CA$1,((($G30-$F30)-($G30-CA$1))/($G30-$F30)),1)))</f>
        <v>0</v>
      </c>
      <c r="BY30" s="107">
        <f>+BX30*$H30</f>
        <v>0</v>
      </c>
      <c r="BZ30" s="106">
        <f>+BX30*$I30</f>
        <v>0</v>
      </c>
      <c r="CA30" s="108">
        <f>IF($F30&gt;CD$1,0,IF($F30&lt;CA$1,IF($G30&lt;CA$1,0,IF($G30&gt;CD$1,(($G30-CA$1)-($G30-CD$1))/($G30-$F30),($G30-CA$1)/($G30-$F30))),IF($G30&gt;CD$1,((($G30-$F30)-($G30-CD$1))/($G30-$F30)),1)))</f>
        <v>0</v>
      </c>
      <c r="CB30" s="107">
        <f>+CA30*$H30</f>
        <v>0</v>
      </c>
      <c r="CC30" s="106">
        <f>+CA30*$I30</f>
        <v>0</v>
      </c>
      <c r="CD30" s="108">
        <f>IF($F30&gt;CG$1,0,IF($F30&lt;CD$1,IF($G30&lt;CD$1,0,IF($G30&gt;CG$1,(($G30-CD$1)-($G30-CG$1))/($G30-$F30),($G30-CD$1)/($G30-$F30))),IF($G30&gt;CG$1,((($G30-$F30)-($G30-CG$1))/($G30-$F30)),1)))</f>
        <v>0</v>
      </c>
      <c r="CE30" s="107">
        <f>+CD30*$H30</f>
        <v>0</v>
      </c>
      <c r="CF30" s="106">
        <f>+CD30*$I30</f>
        <v>0</v>
      </c>
      <c r="CG30" s="108">
        <f>IF($F30&gt;CJ$1,0,IF($F30&lt;CG$1,IF($G30&lt;CG$1,0,IF($G30&gt;CJ$1,(($G30-CG$1)-($G30-CJ$1))/($G30-$F30),($G30-CG$1)/($G30-$F30))),IF($G30&gt;CJ$1,((($G30-$F30)-($G30-CJ$1))/($G30-$F30)),1)))</f>
        <v>0</v>
      </c>
      <c r="CH30" s="107">
        <f>+CG30*$H30</f>
        <v>0</v>
      </c>
      <c r="CI30" s="106">
        <f>+CG30*$I30</f>
        <v>0</v>
      </c>
      <c r="CJ30" s="108">
        <f>IF($F30&gt;CM$1,0,IF($F30&lt;CJ$1,IF($G30&lt;CJ$1,0,IF($G30&gt;CM$1,(($G30-CJ$1)-($G30-CM$1))/($G30-$F30),($G30-CJ$1)/($G30-$F30))),IF($G30&gt;CM$1,((($G30-$F30)-($G30-CM$1))/($G30-$F30)),1)))</f>
        <v>0</v>
      </c>
      <c r="CK30" s="107">
        <f>+CJ30*$H30</f>
        <v>0</v>
      </c>
      <c r="CL30" s="106">
        <f>+CJ30*$I30</f>
        <v>0</v>
      </c>
      <c r="CM30" s="108">
        <f>IF($F30&gt;CP$1,0,IF($F30&lt;CM$1,IF($G30&lt;CM$1,0,IF($G30&gt;CP$1,(($G30-CM$1)-($G30-CP$1))/($G30-$F30),($G30-CM$1)/($G30-$F30))),IF($G30&gt;CP$1,((($G30-$F30)-($G30-CP$1))/($G30-$F30)),1)))</f>
        <v>0</v>
      </c>
      <c r="CN30" s="107">
        <f>+CM30*$H30</f>
        <v>0</v>
      </c>
      <c r="CO30" s="106">
        <f>+CM30*$I30</f>
        <v>0</v>
      </c>
      <c r="CP30" s="108">
        <f>IF($F30&gt;CS$1,0,IF($F30&lt;CP$1,IF($G30&lt;CP$1,0,IF($G30&gt;CS$1,(($G30-CP$1)-($G30-CS$1))/($G30-$F30),($G30-CP$1)/($G30-$F30))),IF($G30&gt;CS$1,((($G30-$F30)-($G30-CS$1))/($G30-$F30)),1)))</f>
        <v>0</v>
      </c>
      <c r="CQ30" s="107">
        <f>+CP30*$H30</f>
        <v>0</v>
      </c>
      <c r="CR30" s="106">
        <f>+CP30*$I30</f>
        <v>0</v>
      </c>
      <c r="CS30" s="108">
        <f>IF($F30&gt;CV$1,0,IF($F30&lt;CS$1,IF($G30&lt;CS$1,0,IF($G30&gt;CV$1,(($G30-CS$1)-($G30-CV$1))/($G30-$F30),($G30-CS$1)/($G30-$F30))),IF($G30&gt;CV$1,((($G30-$F30)-($G30-CV$1))/($G30-$F30)),1)))</f>
        <v>0</v>
      </c>
      <c r="CT30" s="107">
        <f>+CS30*$H30</f>
        <v>0</v>
      </c>
      <c r="CU30" s="106">
        <f>+CS30*$I30</f>
        <v>0</v>
      </c>
      <c r="CV30" s="108">
        <f>IF($F30&gt;CY$1,0,IF($F30&lt;CV$1,IF($G30&lt;CV$1,0,IF($G30&gt;CY$1,(($G30-CV$1)-($G30-CY$1))/($G30-$F30),($G30-CV$1)/($G30-$F30))),IF($G30&gt;CY$1,((($G30-$F30)-($G30-CY$1))/($G30-$F30)),1)))</f>
        <v>0</v>
      </c>
      <c r="CW30" s="107">
        <f>+CV30*$H30</f>
        <v>0</v>
      </c>
      <c r="CX30" s="106">
        <f>+CV30*$I30</f>
        <v>0</v>
      </c>
      <c r="CY30" s="108">
        <f>IF($F30&gt;DB$1,0,IF($F30&lt;CY$1,IF($G30&lt;CY$1,0,IF($G30&gt;DB$1,(($G30-CY$1)-($G30-DB$1))/($G30-$F30),($G30-CY$1)/($G30-$F30))),IF($G30&gt;DB$1,((($G30-$F30)-($G30-DB$1))/($G30-$F30)),1)))</f>
        <v>0</v>
      </c>
      <c r="CZ30" s="107">
        <f>+CY30*$H30</f>
        <v>0</v>
      </c>
      <c r="DA30" s="106">
        <f>+CY30*$I30</f>
        <v>0</v>
      </c>
      <c r="DB30" s="108">
        <f>IF($F30&gt;DE$1,0,IF($F30&lt;DB$1,IF($G30&lt;DB$1,0,IF($G30&gt;DE$1,(($G30-DB$1)-($G30-DE$1))/($G30-$F30),($G30-DB$1)/($G30-$F30))),IF($G30&gt;DE$1,((($G30-$F30)-($G30-DE$1))/($G30-$F30)),1)))</f>
        <v>0</v>
      </c>
      <c r="DC30" s="107">
        <f>+DB30*$H30</f>
        <v>0</v>
      </c>
      <c r="DD30" s="106">
        <f>+DB30*$I30</f>
        <v>0</v>
      </c>
      <c r="DE30" s="108">
        <f>IF($F30&gt;DH$1,0,IF($F30&lt;DE$1,IF($G30&lt;DE$1,0,IF($G30&gt;DH$1,(($G30-DE$1)-($G30-DH$1))/($G30-$F30),($G30-DE$1)/($G30-$F30))),IF($G30&gt;DH$1,((($G30-$F30)-($G30-DH$1))/($G30-$F30)),1)))</f>
        <v>0</v>
      </c>
      <c r="DF30" s="107">
        <f>+DE30*$H30</f>
        <v>0</v>
      </c>
      <c r="DG30" s="106">
        <f>+DE30*$I30</f>
        <v>0</v>
      </c>
      <c r="DH30" s="108">
        <f>IF($F30&gt;DK$1,0,IF($F30&lt;DH$1,IF($G30&lt;DH$1,0,IF($G30&gt;DK$1,(($G30-DH$1)-($G30-DK$1))/($G30-$F30),($G30-DH$1)/($G30-$F30))),IF($G30&gt;DK$1,((($G30-$F30)-($G30-DK$1))/($G30-$F30)),1)))</f>
        <v>0</v>
      </c>
      <c r="DI30" s="107">
        <f>+DH30*$H30</f>
        <v>0</v>
      </c>
      <c r="DJ30" s="106">
        <f>+DH30*$I30</f>
        <v>0</v>
      </c>
      <c r="DK30" s="108">
        <f>IF($F30&gt;DN$1,0,IF($F30&lt;DK$1,IF($G30&lt;DK$1,0,IF($G30&gt;DN$1,(($G30-DK$1)-($G30-DN$1))/($G30-$F30),($G30-DK$1)/($G30-$F30))),IF($G30&gt;DN$1,((($G30-$F30)-($G30-DN$1))/($G30-$F30)),1)))</f>
        <v>0</v>
      </c>
      <c r="DL30" s="107">
        <f>+DK30*$H30</f>
        <v>0</v>
      </c>
      <c r="DM30" s="106">
        <f>+DK30*$I30</f>
        <v>0</v>
      </c>
    </row>
    <row r="31" spans="1:117" ht="15.75" customHeight="1">
      <c r="A31" s="116">
        <v>2</v>
      </c>
      <c r="B31" s="115" t="s">
        <v>44</v>
      </c>
      <c r="C31" s="114" t="s">
        <v>99</v>
      </c>
      <c r="D31" s="114"/>
      <c r="E31" s="124" t="s">
        <v>115</v>
      </c>
      <c r="F31" s="123">
        <v>43952</v>
      </c>
      <c r="G31" s="122">
        <v>43966</v>
      </c>
      <c r="H31" s="110">
        <v>100000</v>
      </c>
      <c r="I31" s="110">
        <v>0</v>
      </c>
      <c r="J31" s="109">
        <f>IF($F31&gt;M$1,0,IF($F31&lt;J$1,IF($G31&lt;J$1,0,IF($G31&gt;M$1,(($G31-J$1)-($G31-M$1))/($G31-$F31),($G31-J$1)/($G31-$F31))),IF($G31&gt;M$1,((($G31-$F31)-($G31-M$1))/($G31-$F31)),1)))</f>
        <v>0</v>
      </c>
      <c r="K31" s="107">
        <f>+J31*$H31</f>
        <v>0</v>
      </c>
      <c r="L31" s="106">
        <f>+J31*$I31</f>
        <v>0</v>
      </c>
      <c r="M31" s="108">
        <f>IF($F31&gt;P$1,0,IF($F31&lt;M$1,IF($G31&lt;M$1,0,IF($G31&gt;P$1,(($G31-M$1)-($G31-P$1))/($G31-$F31),($G31-M$1)/($G31-$F31))),IF($G31&gt;P$1,((($G31-$F31)-($G31-P$1))/($G31-$F31)),1)))</f>
        <v>0</v>
      </c>
      <c r="N31" s="107">
        <f>+M31*$H31</f>
        <v>0</v>
      </c>
      <c r="O31" s="106">
        <f>+M31*$I31</f>
        <v>0</v>
      </c>
      <c r="P31" s="108">
        <f>IF($F31&gt;S$1,0,IF($F31&lt;P$1,IF($G31&lt;P$1,0,IF($G31&gt;S$1,(($G31-P$1)-($G31-S$1))/($G31-$F31),($G31-P$1)/($G31-$F31))),IF($G31&gt;S$1,((($G31-$F31)-($G31-S$1))/($G31-$F31)),1)))</f>
        <v>0</v>
      </c>
      <c r="Q31" s="107">
        <f>+P31*$H31</f>
        <v>0</v>
      </c>
      <c r="R31" s="106">
        <f>+P31*$I31</f>
        <v>0</v>
      </c>
      <c r="S31" s="108">
        <f>IF($F31&gt;V$1,0,IF($F31&lt;S$1,IF($G31&lt;S$1,0,IF($G31&gt;V$1,(($G31-S$1)-($G31-V$1))/($G31-$F31),($G31-S$1)/($G31-$F31))),IF($G31&gt;V$1,((($G31-$F31)-($G31-V$1))/($G31-$F31)),1)))</f>
        <v>0</v>
      </c>
      <c r="T31" s="107">
        <f>+S31*$H31</f>
        <v>0</v>
      </c>
      <c r="U31" s="106">
        <f>+S31*$I31</f>
        <v>0</v>
      </c>
      <c r="V31" s="108">
        <f>IF($F31&gt;Y$1,0,IF($F31&lt;V$1,IF($G31&lt;V$1,0,IF($G31&gt;Y$1,(($G31-V$1)-($G31-Y$1))/($G31-$F31),($G31-V$1)/($G31-$F31))),IF($G31&gt;Y$1,((($G31-$F31)-($G31-Y$1))/($G31-$F31)),1)))</f>
        <v>0</v>
      </c>
      <c r="W31" s="107">
        <f>+V31*$H31</f>
        <v>0</v>
      </c>
      <c r="X31" s="106">
        <f>+V31*$I31</f>
        <v>0</v>
      </c>
      <c r="Y31" s="108">
        <f>IF($F31&gt;AB$1,0,IF($F31&lt;Y$1,IF($G31&lt;Y$1,0,IF($G31&gt;AB$1,(($G31-Y$1)-($G31-AB$1))/($G31-$F31),($G31-Y$1)/($G31-$F31))),IF($G31&gt;AB$1,((($G31-$F31)-($G31-AB$1))/($G31-$F31)),1)))</f>
        <v>0</v>
      </c>
      <c r="Z31" s="107">
        <f>+Y31*$H31</f>
        <v>0</v>
      </c>
      <c r="AA31" s="106">
        <f>+Y31*$I31</f>
        <v>0</v>
      </c>
      <c r="AB31" s="108">
        <f>IF($F31&gt;AE$1,0,IF($F31&lt;AB$1,IF($G31&lt;AB$1,0,IF($G31&gt;AE$1,(($G31-AB$1)-($G31-AE$1))/($G31-$F31),($G31-AB$1)/($G31-$F31))),IF($G31&gt;AE$1,((($G31-$F31)-($G31-AE$1))/($G31-$F31)),1)))</f>
        <v>0</v>
      </c>
      <c r="AC31" s="107">
        <f>+AB31*$H31</f>
        <v>0</v>
      </c>
      <c r="AD31" s="106">
        <f>+AB31*$I31</f>
        <v>0</v>
      </c>
      <c r="AE31" s="108">
        <f>IF($F31&gt;AH$1,0,IF($F31&lt;AE$1,IF($G31&lt;AE$1,0,IF($G31&gt;AH$1,(($G31-AE$1)-($G31-AH$1))/($G31-$F31),($G31-AE$1)/($G31-$F31))),IF($G31&gt;AH$1,((($G31-$F31)-($G31-AH$1))/($G31-$F31)),1)))</f>
        <v>0</v>
      </c>
      <c r="AF31" s="107">
        <f>+AE31*$H31</f>
        <v>0</v>
      </c>
      <c r="AG31" s="106">
        <f>+AE31*$I31</f>
        <v>0</v>
      </c>
      <c r="AH31" s="108">
        <f>IF($F31&gt;AK$1,0,IF($F31&lt;AH$1,IF($G31&lt;AH$1,0,IF($G31&gt;AK$1,(($G31-AH$1)-($G31-AK$1))/($G31-$F31),($G31-AH$1)/($G31-$F31))),IF($G31&gt;AK$1,((($G31-$F31)-($G31-AK$1))/($G31-$F31)),1)))</f>
        <v>0</v>
      </c>
      <c r="AI31" s="107">
        <f>+AH31*$H31</f>
        <v>0</v>
      </c>
      <c r="AJ31" s="106">
        <f>+AH31*$I31</f>
        <v>0</v>
      </c>
      <c r="AK31" s="108">
        <f>IF($F31&gt;AN$1,0,IF($F31&lt;AK$1,IF($G31&lt;AK$1,0,IF($G31&gt;AN$1,(($G31-AK$1)-($G31-AN$1))/($G31-$F31),($G31-AK$1)/($G31-$F31))),IF($G31&gt;AN$1,((($G31-$F31)-($G31-AN$1))/($G31-$F31)),1)))</f>
        <v>0</v>
      </c>
      <c r="AL31" s="107">
        <f>+AK31*$H31</f>
        <v>0</v>
      </c>
      <c r="AM31" s="106">
        <f>+AK31*$I31</f>
        <v>0</v>
      </c>
      <c r="AN31" s="108" t="e">
        <f>IF($F31&gt;#REF!,0,IF($F31&lt;AN$1,IF($G31&lt;AN$1,0,IF($G31&gt;#REF!,(($G31-AN$1)-($G31-#REF!))/($G31-$F31),($G31-AN$1)/($G31-$F31))),IF($G31&gt;#REF!,((($G31-$F31)-($G31-#REF!))/($G31-$F31)),1)))</f>
        <v>#REF!</v>
      </c>
      <c r="AO31" s="107" t="e">
        <f>+AN31*$H31</f>
        <v>#REF!</v>
      </c>
      <c r="AP31" s="106" t="e">
        <f>+AN31*$I31</f>
        <v>#REF!</v>
      </c>
      <c r="AQ31" s="108">
        <f>IF($F31&gt;AT$1,0,IF($F31&lt;AQ$1,IF($G31&lt;AQ$1,0,IF($G31&gt;AT$1,(($G31-AQ$1)-($G31-AT$1))/($G31-$F31),($G31-AQ$1)/($G31-$F31))),IF($G31&gt;AT$1,((($G31-$F31)-($G31-AT$1))/($G31-$F31)),1)))</f>
        <v>0</v>
      </c>
      <c r="AR31" s="107">
        <f>+AQ31*$H31</f>
        <v>0</v>
      </c>
      <c r="AS31" s="106">
        <f>+AQ31*$I31</f>
        <v>0</v>
      </c>
      <c r="AT31" s="108">
        <f>IF($F31&gt;AW$1,0,IF($F31&lt;AT$1,IF($G31&lt;AT$1,0,IF($G31&gt;AW$1,(($G31-AT$1)-($G31-AW$1))/($G31-$F31),($G31-AT$1)/($G31-$F31))),IF($G31&gt;AW$1,((($G31-$F31)-($G31-AW$1))/($G31-$F31)),1)))</f>
        <v>0</v>
      </c>
      <c r="AU31" s="107">
        <f>+AT31*$H31</f>
        <v>0</v>
      </c>
      <c r="AV31" s="106">
        <f>+AT31*$I31</f>
        <v>0</v>
      </c>
      <c r="AW31" s="108">
        <f>IF($F31&gt;AZ$1,0,IF($F31&lt;AW$1,IF($G31&lt;AW$1,0,IF($G31&gt;AZ$1,(($G31-AW$1)-($G31-AZ$1))/($G31-$F31),($G31-AW$1)/($G31-$F31))),IF($G31&gt;AZ$1,((($G31-$F31)-($G31-AZ$1))/($G31-$F31)),1)))</f>
        <v>1</v>
      </c>
      <c r="AX31" s="107">
        <f>+AW31*$H31</f>
        <v>100000</v>
      </c>
      <c r="AY31" s="106">
        <f>+AW31*$I31</f>
        <v>0</v>
      </c>
      <c r="AZ31" s="108">
        <f>IF($F31&gt;BC$1,0,IF($F31&lt;AZ$1,IF($G31&lt;AZ$1,0,IF($G31&gt;BC$1,(($G31-AZ$1)-($G31-BC$1))/($G31-$F31),($G31-AZ$1)/($G31-$F31))),IF($G31&gt;BC$1,((($G31-$F31)-($G31-BC$1))/($G31-$F31)),1)))</f>
        <v>0</v>
      </c>
      <c r="BA31" s="107">
        <f>+AZ31*$H31</f>
        <v>0</v>
      </c>
      <c r="BB31" s="106">
        <f>+AZ31*$I31</f>
        <v>0</v>
      </c>
      <c r="BC31" s="108">
        <f>IF($F31&gt;BF$1,0,IF($F31&lt;BC$1,IF($G31&lt;BC$1,0,IF($G31&gt;BF$1,(($G31-BC$1)-($G31-BF$1))/($G31-$F31),($G31-BC$1)/($G31-$F31))),IF($G31&gt;BF$1,((($G31-$F31)-($G31-BF$1))/($G31-$F31)),1)))</f>
        <v>0</v>
      </c>
      <c r="BD31" s="107">
        <f>+BC31*$H31</f>
        <v>0</v>
      </c>
      <c r="BE31" s="106">
        <f>+BC31*$I31</f>
        <v>0</v>
      </c>
      <c r="BF31" s="108">
        <f>IF($F31&gt;BI$1,0,IF($F31&lt;BF$1,IF($G31&lt;BF$1,0,IF($G31&gt;BI$1,(($G31-BF$1)-($G31-BI$1))/($G31-$F31),($G31-BF$1)/($G31-$F31))),IF($G31&gt;BI$1,((($G31-$F31)-($G31-BI$1))/($G31-$F31)),1)))</f>
        <v>0</v>
      </c>
      <c r="BG31" s="107">
        <f>+BF31*$H31</f>
        <v>0</v>
      </c>
      <c r="BH31" s="106">
        <f>+BF31*$I31</f>
        <v>0</v>
      </c>
      <c r="BI31" s="108">
        <f>IF($F31&gt;BL$1,0,IF($F31&lt;BI$1,IF($G31&lt;BI$1,0,IF($G31&gt;BL$1,(($G31-BI$1)-($G31-BL$1))/($G31-$F31),($G31-BI$1)/($G31-$F31))),IF($G31&gt;BL$1,((($G31-$F31)-($G31-BL$1))/($G31-$F31)),1)))</f>
        <v>0</v>
      </c>
      <c r="BJ31" s="107">
        <f>+BI31*$H31</f>
        <v>0</v>
      </c>
      <c r="BK31" s="106">
        <f>+BI31*$I31</f>
        <v>0</v>
      </c>
      <c r="BL31" s="108">
        <f>IF($F31&gt;BO$1,0,IF($F31&lt;BL$1,IF($G31&lt;BL$1,0,IF($G31&gt;BO$1,(($G31-BL$1)-($G31-BO$1))/($G31-$F31),($G31-BL$1)/($G31-$F31))),IF($G31&gt;BO$1,((($G31-$F31)-($G31-BO$1))/($G31-$F31)),1)))</f>
        <v>0</v>
      </c>
      <c r="BM31" s="107">
        <f>+BL31*$H31</f>
        <v>0</v>
      </c>
      <c r="BN31" s="106">
        <f>+BL31*$I31</f>
        <v>0</v>
      </c>
      <c r="BO31" s="108">
        <f>IF($F31&gt;BR$1,0,IF($F31&lt;BO$1,IF($G31&lt;BO$1,0,IF($G31&gt;BR$1,(($G31-BO$1)-($G31-BR$1))/($G31-$F31),($G31-BO$1)/($G31-$F31))),IF($G31&gt;BR$1,((($G31-$F31)-($G31-BR$1))/($G31-$F31)),1)))</f>
        <v>0</v>
      </c>
      <c r="BP31" s="107">
        <f>+BO31*$H31</f>
        <v>0</v>
      </c>
      <c r="BQ31" s="106">
        <f>+BO31*$I31</f>
        <v>0</v>
      </c>
      <c r="BR31" s="108">
        <f>IF($F31&gt;BU$1,0,IF($F31&lt;BR$1,IF($G31&lt;BR$1,0,IF($G31&gt;BU$1,(($G31-BR$1)-($G31-BU$1))/($G31-$F31),($G31-BR$1)/($G31-$F31))),IF($G31&gt;BU$1,((($G31-$F31)-($G31-BU$1))/($G31-$F31)),1)))</f>
        <v>0</v>
      </c>
      <c r="BS31" s="107">
        <f>+BR31*$H31</f>
        <v>0</v>
      </c>
      <c r="BT31" s="106">
        <f>+BR31*$I31</f>
        <v>0</v>
      </c>
      <c r="BU31" s="108">
        <f>IF($F31&gt;BX$1,0,IF($F31&lt;BU$1,IF($G31&lt;BU$1,0,IF($G31&gt;BX$1,(($G31-BU$1)-($G31-BX$1))/($G31-$F31),($G31-BU$1)/($G31-$F31))),IF($G31&gt;BX$1,((($G31-$F31)-($G31-BX$1))/($G31-$F31)),1)))</f>
        <v>0</v>
      </c>
      <c r="BV31" s="107">
        <f>+BU31*$H31</f>
        <v>0</v>
      </c>
      <c r="BW31" s="106">
        <f>+BU31*$I31</f>
        <v>0</v>
      </c>
      <c r="BX31" s="108">
        <f>IF($F31&gt;CA$1,0,IF($F31&lt;BX$1,IF($G31&lt;BX$1,0,IF($G31&gt;CA$1,(($G31-BX$1)-($G31-CA$1))/($G31-$F31),($G31-BX$1)/($G31-$F31))),IF($G31&gt;CA$1,((($G31-$F31)-($G31-CA$1))/($G31-$F31)),1)))</f>
        <v>0</v>
      </c>
      <c r="BY31" s="107">
        <f>+BX31*$H31</f>
        <v>0</v>
      </c>
      <c r="BZ31" s="106">
        <f>+BX31*$I31</f>
        <v>0</v>
      </c>
      <c r="CA31" s="108">
        <f>IF($F31&gt;CD$1,0,IF($F31&lt;CA$1,IF($G31&lt;CA$1,0,IF($G31&gt;CD$1,(($G31-CA$1)-($G31-CD$1))/($G31-$F31),($G31-CA$1)/($G31-$F31))),IF($G31&gt;CD$1,((($G31-$F31)-($G31-CD$1))/($G31-$F31)),1)))</f>
        <v>0</v>
      </c>
      <c r="CB31" s="107">
        <f>+CA31*$H31</f>
        <v>0</v>
      </c>
      <c r="CC31" s="106">
        <f>+CA31*$I31</f>
        <v>0</v>
      </c>
      <c r="CD31" s="108">
        <f>IF($F31&gt;CG$1,0,IF($F31&lt;CD$1,IF($G31&lt;CD$1,0,IF($G31&gt;CG$1,(($G31-CD$1)-($G31-CG$1))/($G31-$F31),($G31-CD$1)/($G31-$F31))),IF($G31&gt;CG$1,((($G31-$F31)-($G31-CG$1))/($G31-$F31)),1)))</f>
        <v>0</v>
      </c>
      <c r="CE31" s="107">
        <f>+CD31*$H31</f>
        <v>0</v>
      </c>
      <c r="CF31" s="106">
        <f>+CD31*$I31</f>
        <v>0</v>
      </c>
      <c r="CG31" s="108">
        <f>IF($F31&gt;CJ$1,0,IF($F31&lt;CG$1,IF($G31&lt;CG$1,0,IF($G31&gt;CJ$1,(($G31-CG$1)-($G31-CJ$1))/($G31-$F31),($G31-CG$1)/($G31-$F31))),IF($G31&gt;CJ$1,((($G31-$F31)-($G31-CJ$1))/($G31-$F31)),1)))</f>
        <v>0</v>
      </c>
      <c r="CH31" s="107">
        <f>+CG31*$H31</f>
        <v>0</v>
      </c>
      <c r="CI31" s="106">
        <f>+CG31*$I31</f>
        <v>0</v>
      </c>
      <c r="CJ31" s="108">
        <f>IF($F31&gt;CM$1,0,IF($F31&lt;CJ$1,IF($G31&lt;CJ$1,0,IF($G31&gt;CM$1,(($G31-CJ$1)-($G31-CM$1))/($G31-$F31),($G31-CJ$1)/($G31-$F31))),IF($G31&gt;CM$1,((($G31-$F31)-($G31-CM$1))/($G31-$F31)),1)))</f>
        <v>0</v>
      </c>
      <c r="CK31" s="107">
        <f>+CJ31*$H31</f>
        <v>0</v>
      </c>
      <c r="CL31" s="106">
        <f>+CJ31*$I31</f>
        <v>0</v>
      </c>
      <c r="CM31" s="108">
        <f>IF($F31&gt;CP$1,0,IF($F31&lt;CM$1,IF($G31&lt;CM$1,0,IF($G31&gt;CP$1,(($G31-CM$1)-($G31-CP$1))/($G31-$F31),($G31-CM$1)/($G31-$F31))),IF($G31&gt;CP$1,((($G31-$F31)-($G31-CP$1))/($G31-$F31)),1)))</f>
        <v>0</v>
      </c>
      <c r="CN31" s="107">
        <f>+CM31*$H31</f>
        <v>0</v>
      </c>
      <c r="CO31" s="106">
        <f>+CM31*$I31</f>
        <v>0</v>
      </c>
      <c r="CP31" s="108">
        <f>IF($F31&gt;CS$1,0,IF($F31&lt;CP$1,IF($G31&lt;CP$1,0,IF($G31&gt;CS$1,(($G31-CP$1)-($G31-CS$1))/($G31-$F31),($G31-CP$1)/($G31-$F31))),IF($G31&gt;CS$1,((($G31-$F31)-($G31-CS$1))/($G31-$F31)),1)))</f>
        <v>0</v>
      </c>
      <c r="CQ31" s="107">
        <f>+CP31*$H31</f>
        <v>0</v>
      </c>
      <c r="CR31" s="106">
        <f>+CP31*$I31</f>
        <v>0</v>
      </c>
      <c r="CS31" s="108">
        <f>IF($F31&gt;CV$1,0,IF($F31&lt;CS$1,IF($G31&lt;CS$1,0,IF($G31&gt;CV$1,(($G31-CS$1)-($G31-CV$1))/($G31-$F31),($G31-CS$1)/($G31-$F31))),IF($G31&gt;CV$1,((($G31-$F31)-($G31-CV$1))/($G31-$F31)),1)))</f>
        <v>0</v>
      </c>
      <c r="CT31" s="107">
        <f>+CS31*$H31</f>
        <v>0</v>
      </c>
      <c r="CU31" s="106">
        <f>+CS31*$I31</f>
        <v>0</v>
      </c>
      <c r="CV31" s="108">
        <f>IF($F31&gt;CY$1,0,IF($F31&lt;CV$1,IF($G31&lt;CV$1,0,IF($G31&gt;CY$1,(($G31-CV$1)-($G31-CY$1))/($G31-$F31),($G31-CV$1)/($G31-$F31))),IF($G31&gt;CY$1,((($G31-$F31)-($G31-CY$1))/($G31-$F31)),1)))</f>
        <v>0</v>
      </c>
      <c r="CW31" s="107">
        <f>+CV31*$H31</f>
        <v>0</v>
      </c>
      <c r="CX31" s="106">
        <f>+CV31*$I31</f>
        <v>0</v>
      </c>
      <c r="CY31" s="108">
        <f>IF($F31&gt;DB$1,0,IF($F31&lt;CY$1,IF($G31&lt;CY$1,0,IF($G31&gt;DB$1,(($G31-CY$1)-($G31-DB$1))/($G31-$F31),($G31-CY$1)/($G31-$F31))),IF($G31&gt;DB$1,((($G31-$F31)-($G31-DB$1))/($G31-$F31)),1)))</f>
        <v>0</v>
      </c>
      <c r="CZ31" s="107">
        <f>+CY31*$H31</f>
        <v>0</v>
      </c>
      <c r="DA31" s="106">
        <f>+CY31*$I31</f>
        <v>0</v>
      </c>
      <c r="DB31" s="108">
        <f>IF($F31&gt;DE$1,0,IF($F31&lt;DB$1,IF($G31&lt;DB$1,0,IF($G31&gt;DE$1,(($G31-DB$1)-($G31-DE$1))/($G31-$F31),($G31-DB$1)/($G31-$F31))),IF($G31&gt;DE$1,((($G31-$F31)-($G31-DE$1))/($G31-$F31)),1)))</f>
        <v>0</v>
      </c>
      <c r="DC31" s="107">
        <f>+DB31*$H31</f>
        <v>0</v>
      </c>
      <c r="DD31" s="106">
        <f>+DB31*$I31</f>
        <v>0</v>
      </c>
      <c r="DE31" s="108">
        <f>IF($F31&gt;DH$1,0,IF($F31&lt;DE$1,IF($G31&lt;DE$1,0,IF($G31&gt;DH$1,(($G31-DE$1)-($G31-DH$1))/($G31-$F31),($G31-DE$1)/($G31-$F31))),IF($G31&gt;DH$1,((($G31-$F31)-($G31-DH$1))/($G31-$F31)),1)))</f>
        <v>0</v>
      </c>
      <c r="DF31" s="107">
        <f>+DE31*$H31</f>
        <v>0</v>
      </c>
      <c r="DG31" s="106">
        <f>+DE31*$I31</f>
        <v>0</v>
      </c>
      <c r="DH31" s="108">
        <f>IF($F31&gt;DK$1,0,IF($F31&lt;DH$1,IF($G31&lt;DH$1,0,IF($G31&gt;DK$1,(($G31-DH$1)-($G31-DK$1))/($G31-$F31),($G31-DH$1)/($G31-$F31))),IF($G31&gt;DK$1,((($G31-$F31)-($G31-DK$1))/($G31-$F31)),1)))</f>
        <v>0</v>
      </c>
      <c r="DI31" s="107">
        <f>+DH31*$H31</f>
        <v>0</v>
      </c>
      <c r="DJ31" s="106">
        <f>+DH31*$I31</f>
        <v>0</v>
      </c>
      <c r="DK31" s="108">
        <f>IF($F31&gt;DN$1,0,IF($F31&lt;DK$1,IF($G31&lt;DK$1,0,IF($G31&gt;DN$1,(($G31-DK$1)-($G31-DN$1))/($G31-$F31),($G31-DK$1)/($G31-$F31))),IF($G31&gt;DN$1,((($G31-$F31)-($G31-DN$1))/($G31-$F31)),1)))</f>
        <v>0</v>
      </c>
      <c r="DL31" s="107">
        <f>+DK31*$H31</f>
        <v>0</v>
      </c>
      <c r="DM31" s="106">
        <f>+DK31*$I31</f>
        <v>0</v>
      </c>
    </row>
    <row r="32" spans="1:117" ht="15.75" customHeight="1">
      <c r="A32" s="176" t="s">
        <v>45</v>
      </c>
      <c r="B32" s="177"/>
      <c r="C32" s="177"/>
      <c r="D32" s="177"/>
      <c r="E32" s="177"/>
      <c r="F32" s="177"/>
      <c r="G32" s="177"/>
      <c r="H32" s="177"/>
      <c r="I32" s="153"/>
      <c r="J32" s="120"/>
      <c r="K32" s="118"/>
      <c r="L32" s="117"/>
      <c r="M32" s="119"/>
      <c r="N32" s="118"/>
      <c r="O32" s="117"/>
      <c r="P32" s="119"/>
      <c r="Q32" s="118"/>
      <c r="R32" s="117"/>
      <c r="S32" s="119"/>
      <c r="T32" s="118"/>
      <c r="U32" s="117"/>
      <c r="V32" s="119"/>
      <c r="W32" s="118"/>
      <c r="X32" s="117"/>
      <c r="Y32" s="119"/>
      <c r="Z32" s="118"/>
      <c r="AA32" s="117"/>
      <c r="AB32" s="119"/>
      <c r="AC32" s="118"/>
      <c r="AD32" s="117"/>
      <c r="AE32" s="119"/>
      <c r="AF32" s="118"/>
      <c r="AG32" s="117"/>
      <c r="AH32" s="119"/>
      <c r="AI32" s="118"/>
      <c r="AJ32" s="117"/>
      <c r="AK32" s="119"/>
      <c r="AL32" s="118"/>
      <c r="AM32" s="117"/>
      <c r="AN32" s="119"/>
      <c r="AO32" s="118"/>
      <c r="AP32" s="117"/>
      <c r="AQ32" s="119"/>
      <c r="AR32" s="118"/>
      <c r="AS32" s="117"/>
      <c r="AT32" s="119"/>
      <c r="AU32" s="118"/>
      <c r="AV32" s="117"/>
      <c r="AW32" s="119"/>
      <c r="AX32" s="118"/>
      <c r="AY32" s="117"/>
      <c r="AZ32" s="119"/>
      <c r="BA32" s="118"/>
      <c r="BB32" s="117"/>
      <c r="BC32" s="119"/>
      <c r="BD32" s="118"/>
      <c r="BE32" s="117"/>
      <c r="BF32" s="119"/>
      <c r="BG32" s="118"/>
      <c r="BH32" s="117"/>
      <c r="BI32" s="119"/>
      <c r="BJ32" s="118"/>
      <c r="BK32" s="117"/>
      <c r="BL32" s="119"/>
      <c r="BM32" s="118"/>
      <c r="BN32" s="117"/>
      <c r="BO32" s="119"/>
      <c r="BP32" s="118"/>
      <c r="BQ32" s="117"/>
      <c r="BR32" s="119"/>
      <c r="BS32" s="118"/>
      <c r="BT32" s="117"/>
      <c r="BU32" s="119"/>
      <c r="BV32" s="118"/>
      <c r="BW32" s="117"/>
      <c r="BX32" s="119"/>
      <c r="BY32" s="118"/>
      <c r="BZ32" s="117"/>
      <c r="CA32" s="119"/>
      <c r="CB32" s="118"/>
      <c r="CC32" s="117"/>
      <c r="CD32" s="119"/>
      <c r="CE32" s="118"/>
      <c r="CF32" s="117"/>
      <c r="CG32" s="119"/>
      <c r="CH32" s="118"/>
      <c r="CI32" s="117"/>
      <c r="CJ32" s="119"/>
      <c r="CK32" s="118"/>
      <c r="CL32" s="117"/>
      <c r="CM32" s="119"/>
      <c r="CN32" s="118"/>
      <c r="CO32" s="117"/>
      <c r="CP32" s="119"/>
      <c r="CQ32" s="118"/>
      <c r="CR32" s="117"/>
      <c r="CS32" s="119"/>
      <c r="CT32" s="118"/>
      <c r="CU32" s="117"/>
      <c r="CV32" s="119"/>
      <c r="CW32" s="118"/>
      <c r="CX32" s="117"/>
      <c r="CY32" s="119"/>
      <c r="CZ32" s="118"/>
      <c r="DA32" s="117"/>
      <c r="DB32" s="119"/>
      <c r="DC32" s="118"/>
      <c r="DD32" s="117"/>
      <c r="DE32" s="119"/>
      <c r="DF32" s="118"/>
      <c r="DG32" s="117"/>
      <c r="DH32" s="119"/>
      <c r="DI32" s="118"/>
      <c r="DJ32" s="117"/>
      <c r="DK32" s="119"/>
      <c r="DL32" s="118"/>
      <c r="DM32" s="117"/>
    </row>
    <row r="33" spans="1:117" ht="15.75" customHeight="1">
      <c r="A33" s="116">
        <v>1</v>
      </c>
      <c r="B33" s="115" t="s">
        <v>45</v>
      </c>
      <c r="C33" s="114" t="s">
        <v>99</v>
      </c>
      <c r="D33" s="150" t="s">
        <v>148</v>
      </c>
      <c r="E33" s="124" t="s">
        <v>114</v>
      </c>
      <c r="F33" s="123">
        <v>43955</v>
      </c>
      <c r="G33" s="122">
        <v>44020</v>
      </c>
      <c r="H33" s="110">
        <f>1230886.10714869*0</f>
        <v>0</v>
      </c>
      <c r="I33" s="110">
        <v>0</v>
      </c>
      <c r="J33" s="109">
        <f t="shared" ref="J33:J39" si="107">IF($F33&gt;M$1,0,IF($F33&lt;J$1,IF($G33&lt;J$1,0,IF($G33&gt;M$1,(($G33-J$1)-($G33-M$1))/($G33-$F33),($G33-J$1)/($G33-$F33))),IF($G33&gt;M$1,((($G33-$F33)-($G33-M$1))/($G33-$F33)),1)))</f>
        <v>0</v>
      </c>
      <c r="K33" s="107">
        <f t="shared" ref="K33:K39" si="108">+J33*$H33</f>
        <v>0</v>
      </c>
      <c r="L33" s="106">
        <f t="shared" ref="L33:L39" si="109">+J33*$I33</f>
        <v>0</v>
      </c>
      <c r="M33" s="108">
        <f t="shared" ref="M33:M39" si="110">IF($F33&gt;P$1,0,IF($F33&lt;M$1,IF($G33&lt;M$1,0,IF($G33&gt;P$1,(($G33-M$1)-($G33-P$1))/($G33-$F33),($G33-M$1)/($G33-$F33))),IF($G33&gt;P$1,((($G33-$F33)-($G33-P$1))/($G33-$F33)),1)))</f>
        <v>0</v>
      </c>
      <c r="N33" s="107">
        <f t="shared" ref="N33:N39" si="111">+M33*$H33</f>
        <v>0</v>
      </c>
      <c r="O33" s="106">
        <f t="shared" ref="O33:O39" si="112">+M33*$I33</f>
        <v>0</v>
      </c>
      <c r="P33" s="108">
        <f t="shared" ref="P33:P39" si="113">IF($F33&gt;S$1,0,IF($F33&lt;P$1,IF($G33&lt;P$1,0,IF($G33&gt;S$1,(($G33-P$1)-($G33-S$1))/($G33-$F33),($G33-P$1)/($G33-$F33))),IF($G33&gt;S$1,((($G33-$F33)-($G33-S$1))/($G33-$F33)),1)))</f>
        <v>0</v>
      </c>
      <c r="Q33" s="107">
        <f t="shared" ref="Q33:Q39" si="114">+P33*$H33</f>
        <v>0</v>
      </c>
      <c r="R33" s="106">
        <f t="shared" ref="R33:R39" si="115">+P33*$I33</f>
        <v>0</v>
      </c>
      <c r="S33" s="108">
        <f t="shared" ref="S33:S39" si="116">IF($F33&gt;V$1,0,IF($F33&lt;S$1,IF($G33&lt;S$1,0,IF($G33&gt;V$1,(($G33-S$1)-($G33-V$1))/($G33-$F33),($G33-S$1)/($G33-$F33))),IF($G33&gt;V$1,((($G33-$F33)-($G33-V$1))/($G33-$F33)),1)))</f>
        <v>0</v>
      </c>
      <c r="T33" s="107">
        <f t="shared" ref="T33:T39" si="117">+S33*$H33</f>
        <v>0</v>
      </c>
      <c r="U33" s="106">
        <f t="shared" ref="U33:U39" si="118">+S33*$I33</f>
        <v>0</v>
      </c>
      <c r="V33" s="108">
        <f t="shared" ref="V33:V39" si="119">IF($F33&gt;Y$1,0,IF($F33&lt;V$1,IF($G33&lt;V$1,0,IF($G33&gt;Y$1,(($G33-V$1)-($G33-Y$1))/($G33-$F33),($G33-V$1)/($G33-$F33))),IF($G33&gt;Y$1,((($G33-$F33)-($G33-Y$1))/($G33-$F33)),1)))</f>
        <v>0</v>
      </c>
      <c r="W33" s="107">
        <f t="shared" ref="W33:W39" si="120">+V33*$H33</f>
        <v>0</v>
      </c>
      <c r="X33" s="106">
        <f t="shared" ref="X33:X39" si="121">+V33*$I33</f>
        <v>0</v>
      </c>
      <c r="Y33" s="108">
        <f t="shared" ref="Y33:Y39" si="122">IF($F33&gt;AB$1,0,IF($F33&lt;Y$1,IF($G33&lt;Y$1,0,IF($G33&gt;AB$1,(($G33-Y$1)-($G33-AB$1))/($G33-$F33),($G33-Y$1)/($G33-$F33))),IF($G33&gt;AB$1,((($G33-$F33)-($G33-AB$1))/($G33-$F33)),1)))</f>
        <v>0</v>
      </c>
      <c r="Z33" s="107">
        <f t="shared" ref="Z33:Z39" si="123">+Y33*$H33</f>
        <v>0</v>
      </c>
      <c r="AA33" s="106">
        <f t="shared" ref="AA33:AA39" si="124">+Y33*$I33</f>
        <v>0</v>
      </c>
      <c r="AB33" s="108">
        <f t="shared" ref="AB33:AB39" si="125">IF($F33&gt;AE$1,0,IF($F33&lt;AB$1,IF($G33&lt;AB$1,0,IF($G33&gt;AE$1,(($G33-AB$1)-($G33-AE$1))/($G33-$F33),($G33-AB$1)/($G33-$F33))),IF($G33&gt;AE$1,((($G33-$F33)-($G33-AE$1))/($G33-$F33)),1)))</f>
        <v>0</v>
      </c>
      <c r="AC33" s="107">
        <f t="shared" ref="AC33:AC39" si="126">+AB33*$H33</f>
        <v>0</v>
      </c>
      <c r="AD33" s="106">
        <f t="shared" ref="AD33:AD39" si="127">+AB33*$I33</f>
        <v>0</v>
      </c>
      <c r="AE33" s="108">
        <f t="shared" ref="AE33:AE39" si="128">IF($F33&gt;AH$1,0,IF($F33&lt;AE$1,IF($G33&lt;AE$1,0,IF($G33&gt;AH$1,(($G33-AE$1)-($G33-AH$1))/($G33-$F33),($G33-AE$1)/($G33-$F33))),IF($G33&gt;AH$1,((($G33-$F33)-($G33-AH$1))/($G33-$F33)),1)))</f>
        <v>0</v>
      </c>
      <c r="AF33" s="107">
        <f t="shared" ref="AF33:AF39" si="129">+AE33*$H33</f>
        <v>0</v>
      </c>
      <c r="AG33" s="106">
        <f t="shared" ref="AG33:AG39" si="130">+AE33*$I33</f>
        <v>0</v>
      </c>
      <c r="AH33" s="108">
        <f t="shared" ref="AH33:AH39" si="131">IF($F33&gt;AK$1,0,IF($F33&lt;AH$1,IF($G33&lt;AH$1,0,IF($G33&gt;AK$1,(($G33-AH$1)-($G33-AK$1))/($G33-$F33),($G33-AH$1)/($G33-$F33))),IF($G33&gt;AK$1,((($G33-$F33)-($G33-AK$1))/($G33-$F33)),1)))</f>
        <v>0</v>
      </c>
      <c r="AI33" s="107">
        <f t="shared" ref="AI33:AI39" si="132">+AH33*$H33</f>
        <v>0</v>
      </c>
      <c r="AJ33" s="106">
        <f t="shared" ref="AJ33:AJ39" si="133">+AH33*$I33</f>
        <v>0</v>
      </c>
      <c r="AK33" s="108">
        <f t="shared" ref="AK33:AK39" si="134">IF($F33&gt;AN$1,0,IF($F33&lt;AK$1,IF($G33&lt;AK$1,0,IF($G33&gt;AN$1,(($G33-AK$1)-($G33-AN$1))/($G33-$F33),($G33-AK$1)/($G33-$F33))),IF($G33&gt;AN$1,((($G33-$F33)-($G33-AN$1))/($G33-$F33)),1)))</f>
        <v>0</v>
      </c>
      <c r="AL33" s="107">
        <f t="shared" ref="AL33:AL39" si="135">+AK33*$H33</f>
        <v>0</v>
      </c>
      <c r="AM33" s="106">
        <f t="shared" ref="AM33:AM39" si="136">+AK33*$I33</f>
        <v>0</v>
      </c>
      <c r="AN33" s="108" t="e">
        <f>IF($F33&gt;#REF!,0,IF($F33&lt;AN$1,IF($G33&lt;AN$1,0,IF($G33&gt;#REF!,(($G33-AN$1)-($G33-#REF!))/($G33-$F33),($G33-AN$1)/($G33-$F33))),IF($G33&gt;#REF!,((($G33-$F33)-($G33-#REF!))/($G33-$F33)),1)))</f>
        <v>#REF!</v>
      </c>
      <c r="AO33" s="107" t="e">
        <f t="shared" ref="AO33:AO39" si="137">+AN33*$H33</f>
        <v>#REF!</v>
      </c>
      <c r="AP33" s="106" t="e">
        <f t="shared" ref="AP33:AP39" si="138">+AN33*$I33</f>
        <v>#REF!</v>
      </c>
      <c r="AQ33" s="108">
        <f t="shared" ref="AQ33:AQ47" si="139">IF($F33&gt;AT$1,0,IF($F33&lt;AQ$1,IF($G33&lt;AQ$1,0,IF($G33&gt;AT$1,(($G33-AQ$1)-($G33-AT$1))/($G33-$F33),($G33-AQ$1)/($G33-$F33))),IF($G33&gt;AT$1,((($G33-$F33)-($G33-AT$1))/($G33-$F33)),1)))</f>
        <v>0</v>
      </c>
      <c r="AR33" s="107">
        <f t="shared" ref="AR33:AR47" si="140">+AQ33*$H33</f>
        <v>0</v>
      </c>
      <c r="AS33" s="106">
        <f t="shared" ref="AS33:AS47" si="141">+AQ33*$I33</f>
        <v>0</v>
      </c>
      <c r="AT33" s="108">
        <f t="shared" ref="AT33:AT47" si="142">IF($F33&gt;AW$1,0,IF($F33&lt;AT$1,IF($G33&lt;AT$1,0,IF($G33&gt;AW$1,(($G33-AT$1)-($G33-AW$1))/($G33-$F33),($G33-AT$1)/($G33-$F33))),IF($G33&gt;AW$1,((($G33-$F33)-($G33-AW$1))/($G33-$F33)),1)))</f>
        <v>0</v>
      </c>
      <c r="AU33" s="107">
        <f t="shared" ref="AU33:AU47" si="143">+AT33*$H33</f>
        <v>0</v>
      </c>
      <c r="AV33" s="106">
        <f t="shared" ref="AV33:AV47" si="144">+AT33*$I33</f>
        <v>0</v>
      </c>
      <c r="AW33" s="108">
        <f t="shared" ref="AW33:AW47" si="145">IF($F33&gt;AZ$1,0,IF($F33&lt;AW$1,IF($G33&lt;AW$1,0,IF($G33&gt;AZ$1,(($G33-AW$1)-($G33-AZ$1))/($G33-$F33),($G33-AW$1)/($G33-$F33))),IF($G33&gt;AZ$1,((($G33-$F33)-($G33-AZ$1))/($G33-$F33)),1)))</f>
        <v>0.43076923076923079</v>
      </c>
      <c r="AX33" s="107">
        <f t="shared" ref="AX33:AX47" si="146">+AW33*$H33</f>
        <v>0</v>
      </c>
      <c r="AY33" s="106">
        <f t="shared" ref="AY33:AY47" si="147">+AW33*$I33</f>
        <v>0</v>
      </c>
      <c r="AZ33" s="108">
        <f t="shared" ref="AZ33:AZ47" si="148">IF($F33&gt;BC$1,0,IF($F33&lt;AZ$1,IF($G33&lt;AZ$1,0,IF($G33&gt;BC$1,(($G33-AZ$1)-($G33-BC$1))/($G33-$F33),($G33-AZ$1)/($G33-$F33))),IF($G33&gt;BC$1,((($G33-$F33)-($G33-BC$1))/($G33-$F33)),1)))</f>
        <v>0.46153846153846156</v>
      </c>
      <c r="BA33" s="107">
        <f t="shared" ref="BA33:BA47" si="149">+AZ33*$H33</f>
        <v>0</v>
      </c>
      <c r="BB33" s="106">
        <f t="shared" ref="BB33:BB47" si="150">+AZ33*$I33</f>
        <v>0</v>
      </c>
      <c r="BC33" s="108">
        <f t="shared" ref="BC33:BC47" si="151">IF($F33&gt;BF$1,0,IF($F33&lt;BC$1,IF($G33&lt;BC$1,0,IF($G33&gt;BF$1,(($G33-BC$1)-($G33-BF$1))/($G33-$F33),($G33-BC$1)/($G33-$F33))),IF($G33&gt;BF$1,((($G33-$F33)-($G33-BF$1))/($G33-$F33)),1)))</f>
        <v>0.1076923076923077</v>
      </c>
      <c r="BD33" s="107">
        <f t="shared" ref="BD33:BD47" si="152">+BC33*$H33</f>
        <v>0</v>
      </c>
      <c r="BE33" s="106">
        <f t="shared" ref="BE33:BE47" si="153">+BC33*$I33</f>
        <v>0</v>
      </c>
      <c r="BF33" s="108">
        <f t="shared" ref="BF33:BF47" si="154">IF($F33&gt;BI$1,0,IF($F33&lt;BF$1,IF($G33&lt;BF$1,0,IF($G33&gt;BI$1,(($G33-BF$1)-($G33-BI$1))/($G33-$F33),($G33-BF$1)/($G33-$F33))),IF($G33&gt;BI$1,((($G33-$F33)-($G33-BI$1))/($G33-$F33)),1)))</f>
        <v>0</v>
      </c>
      <c r="BG33" s="107">
        <f t="shared" ref="BG33:BG47" si="155">+BF33*$H33</f>
        <v>0</v>
      </c>
      <c r="BH33" s="106">
        <f t="shared" ref="BH33:BH47" si="156">+BF33*$I33</f>
        <v>0</v>
      </c>
      <c r="BI33" s="108">
        <f t="shared" ref="BI33:BI47" si="157">IF($F33&gt;BL$1,0,IF($F33&lt;BI$1,IF($G33&lt;BI$1,0,IF($G33&gt;BL$1,(($G33-BI$1)-($G33-BL$1))/($G33-$F33),($G33-BI$1)/($G33-$F33))),IF($G33&gt;BL$1,((($G33-$F33)-($G33-BL$1))/($G33-$F33)),1)))</f>
        <v>0</v>
      </c>
      <c r="BJ33" s="107">
        <f t="shared" ref="BJ33:BJ47" si="158">+BI33*$H33</f>
        <v>0</v>
      </c>
      <c r="BK33" s="106">
        <f t="shared" ref="BK33:BK47" si="159">+BI33*$I33</f>
        <v>0</v>
      </c>
      <c r="BL33" s="108">
        <f t="shared" ref="BL33:BL47" si="160">IF($F33&gt;BO$1,0,IF($F33&lt;BL$1,IF($G33&lt;BL$1,0,IF($G33&gt;BO$1,(($G33-BL$1)-($G33-BO$1))/($G33-$F33),($G33-BL$1)/($G33-$F33))),IF($G33&gt;BO$1,((($G33-$F33)-($G33-BO$1))/($G33-$F33)),1)))</f>
        <v>0</v>
      </c>
      <c r="BM33" s="107">
        <f t="shared" ref="BM33:BM47" si="161">+BL33*$H33</f>
        <v>0</v>
      </c>
      <c r="BN33" s="106">
        <f t="shared" ref="BN33:BN47" si="162">+BL33*$I33</f>
        <v>0</v>
      </c>
      <c r="BO33" s="108">
        <f t="shared" ref="BO33:BO47" si="163">IF($F33&gt;BR$1,0,IF($F33&lt;BO$1,IF($G33&lt;BO$1,0,IF($G33&gt;BR$1,(($G33-BO$1)-($G33-BR$1))/($G33-$F33),($G33-BO$1)/($G33-$F33))),IF($G33&gt;BR$1,((($G33-$F33)-($G33-BR$1))/($G33-$F33)),1)))</f>
        <v>0</v>
      </c>
      <c r="BP33" s="107">
        <f t="shared" ref="BP33:BP47" si="164">+BO33*$H33</f>
        <v>0</v>
      </c>
      <c r="BQ33" s="106">
        <f t="shared" ref="BQ33:BQ47" si="165">+BO33*$I33</f>
        <v>0</v>
      </c>
      <c r="BR33" s="108">
        <f t="shared" ref="BR33:BR47" si="166">IF($F33&gt;BU$1,0,IF($F33&lt;BR$1,IF($G33&lt;BR$1,0,IF($G33&gt;BU$1,(($G33-BR$1)-($G33-BU$1))/($G33-$F33),($G33-BR$1)/($G33-$F33))),IF($G33&gt;BU$1,((($G33-$F33)-($G33-BU$1))/($G33-$F33)),1)))</f>
        <v>0</v>
      </c>
      <c r="BS33" s="107">
        <f t="shared" ref="BS33:BS47" si="167">+BR33*$H33</f>
        <v>0</v>
      </c>
      <c r="BT33" s="106">
        <f t="shared" ref="BT33:BT47" si="168">+BR33*$I33</f>
        <v>0</v>
      </c>
      <c r="BU33" s="108">
        <f t="shared" ref="BU33:BU47" si="169">IF($F33&gt;BX$1,0,IF($F33&lt;BU$1,IF($G33&lt;BU$1,0,IF($G33&gt;BX$1,(($G33-BU$1)-($G33-BX$1))/($G33-$F33),($G33-BU$1)/($G33-$F33))),IF($G33&gt;BX$1,((($G33-$F33)-($G33-BX$1))/($G33-$F33)),1)))</f>
        <v>0</v>
      </c>
      <c r="BV33" s="107">
        <f t="shared" ref="BV33:BV47" si="170">+BU33*$H33</f>
        <v>0</v>
      </c>
      <c r="BW33" s="106">
        <f t="shared" ref="BW33:BW47" si="171">+BU33*$I33</f>
        <v>0</v>
      </c>
      <c r="BX33" s="108">
        <f t="shared" ref="BX33:BX47" si="172">IF($F33&gt;CA$1,0,IF($F33&lt;BX$1,IF($G33&lt;BX$1,0,IF($G33&gt;CA$1,(($G33-BX$1)-($G33-CA$1))/($G33-$F33),($G33-BX$1)/($G33-$F33))),IF($G33&gt;CA$1,((($G33-$F33)-($G33-CA$1))/($G33-$F33)),1)))</f>
        <v>0</v>
      </c>
      <c r="BY33" s="107">
        <f t="shared" ref="BY33:BY47" si="173">+BX33*$H33</f>
        <v>0</v>
      </c>
      <c r="BZ33" s="106">
        <f t="shared" ref="BZ33:BZ47" si="174">+BX33*$I33</f>
        <v>0</v>
      </c>
      <c r="CA33" s="108">
        <f t="shared" ref="CA33:CA47" si="175">IF($F33&gt;CD$1,0,IF($F33&lt;CA$1,IF($G33&lt;CA$1,0,IF($G33&gt;CD$1,(($G33-CA$1)-($G33-CD$1))/($G33-$F33),($G33-CA$1)/($G33-$F33))),IF($G33&gt;CD$1,((($G33-$F33)-($G33-CD$1))/($G33-$F33)),1)))</f>
        <v>0</v>
      </c>
      <c r="CB33" s="107">
        <f t="shared" ref="CB33:CB47" si="176">+CA33*$H33</f>
        <v>0</v>
      </c>
      <c r="CC33" s="106">
        <f t="shared" ref="CC33:CC47" si="177">+CA33*$I33</f>
        <v>0</v>
      </c>
      <c r="CD33" s="108">
        <f t="shared" ref="CD33:CD47" si="178">IF($F33&gt;CG$1,0,IF($F33&lt;CD$1,IF($G33&lt;CD$1,0,IF($G33&gt;CG$1,(($G33-CD$1)-($G33-CG$1))/($G33-$F33),($G33-CD$1)/($G33-$F33))),IF($G33&gt;CG$1,((($G33-$F33)-($G33-CG$1))/($G33-$F33)),1)))</f>
        <v>0</v>
      </c>
      <c r="CE33" s="107">
        <f t="shared" ref="CE33:CE47" si="179">+CD33*$H33</f>
        <v>0</v>
      </c>
      <c r="CF33" s="106">
        <f t="shared" ref="CF33:CF47" si="180">+CD33*$I33</f>
        <v>0</v>
      </c>
      <c r="CG33" s="108">
        <f t="shared" ref="CG33:CG47" si="181">IF($F33&gt;CJ$1,0,IF($F33&lt;CG$1,IF($G33&lt;CG$1,0,IF($G33&gt;CJ$1,(($G33-CG$1)-($G33-CJ$1))/($G33-$F33),($G33-CG$1)/($G33-$F33))),IF($G33&gt;CJ$1,((($G33-$F33)-($G33-CJ$1))/($G33-$F33)),1)))</f>
        <v>0</v>
      </c>
      <c r="CH33" s="107">
        <f t="shared" ref="CH33:CH47" si="182">+CG33*$H33</f>
        <v>0</v>
      </c>
      <c r="CI33" s="106">
        <f t="shared" ref="CI33:CI47" si="183">+CG33*$I33</f>
        <v>0</v>
      </c>
      <c r="CJ33" s="108">
        <f t="shared" ref="CJ33:CJ47" si="184">IF($F33&gt;CM$1,0,IF($F33&lt;CJ$1,IF($G33&lt;CJ$1,0,IF($G33&gt;CM$1,(($G33-CJ$1)-($G33-CM$1))/($G33-$F33),($G33-CJ$1)/($G33-$F33))),IF($G33&gt;CM$1,((($G33-$F33)-($G33-CM$1))/($G33-$F33)),1)))</f>
        <v>0</v>
      </c>
      <c r="CK33" s="107">
        <f t="shared" ref="CK33:CK47" si="185">+CJ33*$H33</f>
        <v>0</v>
      </c>
      <c r="CL33" s="106">
        <f t="shared" ref="CL33:CL47" si="186">+CJ33*$I33</f>
        <v>0</v>
      </c>
      <c r="CM33" s="108">
        <f t="shared" ref="CM33:CM47" si="187">IF($F33&gt;CP$1,0,IF($F33&lt;CM$1,IF($G33&lt;CM$1,0,IF($G33&gt;CP$1,(($G33-CM$1)-($G33-CP$1))/($G33-$F33),($G33-CM$1)/($G33-$F33))),IF($G33&gt;CP$1,((($G33-$F33)-($G33-CP$1))/($G33-$F33)),1)))</f>
        <v>0</v>
      </c>
      <c r="CN33" s="107">
        <f t="shared" ref="CN33:CN47" si="188">+CM33*$H33</f>
        <v>0</v>
      </c>
      <c r="CO33" s="106">
        <f t="shared" ref="CO33:CO47" si="189">+CM33*$I33</f>
        <v>0</v>
      </c>
      <c r="CP33" s="108">
        <f t="shared" ref="CP33:CP47" si="190">IF($F33&gt;CS$1,0,IF($F33&lt;CP$1,IF($G33&lt;CP$1,0,IF($G33&gt;CS$1,(($G33-CP$1)-($G33-CS$1))/($G33-$F33),($G33-CP$1)/($G33-$F33))),IF($G33&gt;CS$1,((($G33-$F33)-($G33-CS$1))/($G33-$F33)),1)))</f>
        <v>0</v>
      </c>
      <c r="CQ33" s="107">
        <f t="shared" ref="CQ33:CQ47" si="191">+CP33*$H33</f>
        <v>0</v>
      </c>
      <c r="CR33" s="106">
        <f t="shared" ref="CR33:CR47" si="192">+CP33*$I33</f>
        <v>0</v>
      </c>
      <c r="CS33" s="108">
        <f t="shared" ref="CS33:CS47" si="193">IF($F33&gt;CV$1,0,IF($F33&lt;CS$1,IF($G33&lt;CS$1,0,IF($G33&gt;CV$1,(($G33-CS$1)-($G33-CV$1))/($G33-$F33),($G33-CS$1)/($G33-$F33))),IF($G33&gt;CV$1,((($G33-$F33)-($G33-CV$1))/($G33-$F33)),1)))</f>
        <v>0</v>
      </c>
      <c r="CT33" s="107">
        <f t="shared" ref="CT33:CT47" si="194">+CS33*$H33</f>
        <v>0</v>
      </c>
      <c r="CU33" s="106">
        <f t="shared" ref="CU33:CU47" si="195">+CS33*$I33</f>
        <v>0</v>
      </c>
      <c r="CV33" s="108">
        <f t="shared" ref="CV33:CV47" si="196">IF($F33&gt;CY$1,0,IF($F33&lt;CV$1,IF($G33&lt;CV$1,0,IF($G33&gt;CY$1,(($G33-CV$1)-($G33-CY$1))/($G33-$F33),($G33-CV$1)/($G33-$F33))),IF($G33&gt;CY$1,((($G33-$F33)-($G33-CY$1))/($G33-$F33)),1)))</f>
        <v>0</v>
      </c>
      <c r="CW33" s="107">
        <f t="shared" ref="CW33:CW47" si="197">+CV33*$H33</f>
        <v>0</v>
      </c>
      <c r="CX33" s="106">
        <f t="shared" ref="CX33:CX47" si="198">+CV33*$I33</f>
        <v>0</v>
      </c>
      <c r="CY33" s="108">
        <f t="shared" ref="CY33:CY47" si="199">IF($F33&gt;DB$1,0,IF($F33&lt;CY$1,IF($G33&lt;CY$1,0,IF($G33&gt;DB$1,(($G33-CY$1)-($G33-DB$1))/($G33-$F33),($G33-CY$1)/($G33-$F33))),IF($G33&gt;DB$1,((($G33-$F33)-($G33-DB$1))/($G33-$F33)),1)))</f>
        <v>0</v>
      </c>
      <c r="CZ33" s="107">
        <f t="shared" ref="CZ33:CZ47" si="200">+CY33*$H33</f>
        <v>0</v>
      </c>
      <c r="DA33" s="106">
        <f t="shared" ref="DA33:DA47" si="201">+CY33*$I33</f>
        <v>0</v>
      </c>
      <c r="DB33" s="108">
        <f t="shared" ref="DB33:DB47" si="202">IF($F33&gt;DE$1,0,IF($F33&lt;DB$1,IF($G33&lt;DB$1,0,IF($G33&gt;DE$1,(($G33-DB$1)-($G33-DE$1))/($G33-$F33),($G33-DB$1)/($G33-$F33))),IF($G33&gt;DE$1,((($G33-$F33)-($G33-DE$1))/($G33-$F33)),1)))</f>
        <v>0</v>
      </c>
      <c r="DC33" s="107">
        <f t="shared" ref="DC33:DC47" si="203">+DB33*$H33</f>
        <v>0</v>
      </c>
      <c r="DD33" s="106">
        <f t="shared" ref="DD33:DD47" si="204">+DB33*$I33</f>
        <v>0</v>
      </c>
      <c r="DE33" s="108">
        <f t="shared" ref="DE33:DE47" si="205">IF($F33&gt;DH$1,0,IF($F33&lt;DE$1,IF($G33&lt;DE$1,0,IF($G33&gt;DH$1,(($G33-DE$1)-($G33-DH$1))/($G33-$F33),($G33-DE$1)/($G33-$F33))),IF($G33&gt;DH$1,((($G33-$F33)-($G33-DH$1))/($G33-$F33)),1)))</f>
        <v>0</v>
      </c>
      <c r="DF33" s="107">
        <f t="shared" ref="DF33:DF47" si="206">+DE33*$H33</f>
        <v>0</v>
      </c>
      <c r="DG33" s="106">
        <f t="shared" ref="DG33:DG47" si="207">+DE33*$I33</f>
        <v>0</v>
      </c>
      <c r="DH33" s="108">
        <f t="shared" ref="DH33:DH47" si="208">IF($F33&gt;DK$1,0,IF($F33&lt;DH$1,IF($G33&lt;DH$1,0,IF($G33&gt;DK$1,(($G33-DH$1)-($G33-DK$1))/($G33-$F33),($G33-DH$1)/($G33-$F33))),IF($G33&gt;DK$1,((($G33-$F33)-($G33-DK$1))/($G33-$F33)),1)))</f>
        <v>0</v>
      </c>
      <c r="DI33" s="107">
        <f t="shared" ref="DI33:DI47" si="209">+DH33*$H33</f>
        <v>0</v>
      </c>
      <c r="DJ33" s="106">
        <f t="shared" ref="DJ33:DJ47" si="210">+DH33*$I33</f>
        <v>0</v>
      </c>
      <c r="DK33" s="108">
        <f t="shared" ref="DK33:DK47" si="211">IF($F33&gt;DN$1,0,IF($F33&lt;DK$1,IF($G33&lt;DK$1,0,IF($G33&gt;DN$1,(($G33-DK$1)-($G33-DN$1))/($G33-$F33),($G33-DK$1)/($G33-$F33))),IF($G33&gt;DN$1,((($G33-$F33)-($G33-DN$1))/($G33-$F33)),1)))</f>
        <v>0</v>
      </c>
      <c r="DL33" s="107">
        <f t="shared" ref="DL33:DL47" si="212">+DK33*$H33</f>
        <v>0</v>
      </c>
      <c r="DM33" s="106">
        <f t="shared" ref="DM33:DM47" si="213">+DK33*$I33</f>
        <v>0</v>
      </c>
    </row>
    <row r="34" spans="1:117" ht="15.75" customHeight="1">
      <c r="A34" s="116">
        <v>1</v>
      </c>
      <c r="B34" s="115" t="s">
        <v>45</v>
      </c>
      <c r="C34" s="114" t="s">
        <v>99</v>
      </c>
      <c r="D34" s="150" t="s">
        <v>148</v>
      </c>
      <c r="E34" s="124" t="s">
        <v>113</v>
      </c>
      <c r="F34" s="123">
        <v>43955</v>
      </c>
      <c r="G34" s="122">
        <v>43976</v>
      </c>
      <c r="H34" s="110">
        <f>573457.414464293*0</f>
        <v>0</v>
      </c>
      <c r="I34" s="110">
        <v>274000</v>
      </c>
      <c r="J34" s="109">
        <f t="shared" si="107"/>
        <v>0</v>
      </c>
      <c r="K34" s="107">
        <f t="shared" si="108"/>
        <v>0</v>
      </c>
      <c r="L34" s="106">
        <f t="shared" si="109"/>
        <v>0</v>
      </c>
      <c r="M34" s="108">
        <f t="shared" si="110"/>
        <v>0</v>
      </c>
      <c r="N34" s="107">
        <f t="shared" si="111"/>
        <v>0</v>
      </c>
      <c r="O34" s="106">
        <f t="shared" si="112"/>
        <v>0</v>
      </c>
      <c r="P34" s="108">
        <f t="shared" si="113"/>
        <v>0</v>
      </c>
      <c r="Q34" s="107">
        <f t="shared" si="114"/>
        <v>0</v>
      </c>
      <c r="R34" s="106">
        <f t="shared" si="115"/>
        <v>0</v>
      </c>
      <c r="S34" s="108">
        <f t="shared" si="116"/>
        <v>0</v>
      </c>
      <c r="T34" s="107">
        <f t="shared" si="117"/>
        <v>0</v>
      </c>
      <c r="U34" s="106">
        <f t="shared" si="118"/>
        <v>0</v>
      </c>
      <c r="V34" s="108">
        <f t="shared" si="119"/>
        <v>0</v>
      </c>
      <c r="W34" s="107">
        <f t="shared" si="120"/>
        <v>0</v>
      </c>
      <c r="X34" s="106">
        <f t="shared" si="121"/>
        <v>0</v>
      </c>
      <c r="Y34" s="108">
        <f t="shared" si="122"/>
        <v>0</v>
      </c>
      <c r="Z34" s="107">
        <f t="shared" si="123"/>
        <v>0</v>
      </c>
      <c r="AA34" s="106">
        <f t="shared" si="124"/>
        <v>0</v>
      </c>
      <c r="AB34" s="108">
        <f t="shared" si="125"/>
        <v>0</v>
      </c>
      <c r="AC34" s="107">
        <f t="shared" si="126"/>
        <v>0</v>
      </c>
      <c r="AD34" s="106">
        <f t="shared" si="127"/>
        <v>0</v>
      </c>
      <c r="AE34" s="108">
        <f t="shared" si="128"/>
        <v>0</v>
      </c>
      <c r="AF34" s="107">
        <f t="shared" si="129"/>
        <v>0</v>
      </c>
      <c r="AG34" s="106">
        <f t="shared" si="130"/>
        <v>0</v>
      </c>
      <c r="AH34" s="108">
        <f t="shared" si="131"/>
        <v>0</v>
      </c>
      <c r="AI34" s="107">
        <f t="shared" si="132"/>
        <v>0</v>
      </c>
      <c r="AJ34" s="106">
        <f t="shared" si="133"/>
        <v>0</v>
      </c>
      <c r="AK34" s="108">
        <f t="shared" si="134"/>
        <v>0</v>
      </c>
      <c r="AL34" s="107">
        <f t="shared" si="135"/>
        <v>0</v>
      </c>
      <c r="AM34" s="106">
        <f t="shared" si="136"/>
        <v>0</v>
      </c>
      <c r="AN34" s="108" t="e">
        <f>IF($F34&gt;#REF!,0,IF($F34&lt;AN$1,IF($G34&lt;AN$1,0,IF($G34&gt;#REF!,(($G34-AN$1)-($G34-#REF!))/($G34-$F34),($G34-AN$1)/($G34-$F34))),IF($G34&gt;#REF!,((($G34-$F34)-($G34-#REF!))/($G34-$F34)),1)))</f>
        <v>#REF!</v>
      </c>
      <c r="AO34" s="107" t="e">
        <f t="shared" si="137"/>
        <v>#REF!</v>
      </c>
      <c r="AP34" s="106" t="e">
        <f t="shared" si="138"/>
        <v>#REF!</v>
      </c>
      <c r="AQ34" s="108">
        <f t="shared" si="139"/>
        <v>0</v>
      </c>
      <c r="AR34" s="107">
        <f t="shared" si="140"/>
        <v>0</v>
      </c>
      <c r="AS34" s="106">
        <f t="shared" si="141"/>
        <v>0</v>
      </c>
      <c r="AT34" s="108">
        <f t="shared" si="142"/>
        <v>0</v>
      </c>
      <c r="AU34" s="107">
        <f t="shared" si="143"/>
        <v>0</v>
      </c>
      <c r="AV34" s="106">
        <f t="shared" si="144"/>
        <v>0</v>
      </c>
      <c r="AW34" s="108">
        <f t="shared" si="145"/>
        <v>1</v>
      </c>
      <c r="AX34" s="107">
        <f t="shared" si="146"/>
        <v>0</v>
      </c>
      <c r="AY34" s="106">
        <f t="shared" si="147"/>
        <v>274000</v>
      </c>
      <c r="AZ34" s="108">
        <f t="shared" si="148"/>
        <v>0</v>
      </c>
      <c r="BA34" s="107">
        <f t="shared" si="149"/>
        <v>0</v>
      </c>
      <c r="BB34" s="106">
        <f t="shared" si="150"/>
        <v>0</v>
      </c>
      <c r="BC34" s="108">
        <f t="shared" si="151"/>
        <v>0</v>
      </c>
      <c r="BD34" s="107">
        <f t="shared" si="152"/>
        <v>0</v>
      </c>
      <c r="BE34" s="106">
        <f t="shared" si="153"/>
        <v>0</v>
      </c>
      <c r="BF34" s="108">
        <f t="shared" si="154"/>
        <v>0</v>
      </c>
      <c r="BG34" s="107">
        <f t="shared" si="155"/>
        <v>0</v>
      </c>
      <c r="BH34" s="106">
        <f t="shared" si="156"/>
        <v>0</v>
      </c>
      <c r="BI34" s="108">
        <f t="shared" si="157"/>
        <v>0</v>
      </c>
      <c r="BJ34" s="107">
        <f t="shared" si="158"/>
        <v>0</v>
      </c>
      <c r="BK34" s="106">
        <f t="shared" si="159"/>
        <v>0</v>
      </c>
      <c r="BL34" s="108">
        <f t="shared" si="160"/>
        <v>0</v>
      </c>
      <c r="BM34" s="107">
        <f t="shared" si="161"/>
        <v>0</v>
      </c>
      <c r="BN34" s="106">
        <f t="shared" si="162"/>
        <v>0</v>
      </c>
      <c r="BO34" s="108">
        <f t="shared" si="163"/>
        <v>0</v>
      </c>
      <c r="BP34" s="107">
        <f t="shared" si="164"/>
        <v>0</v>
      </c>
      <c r="BQ34" s="106">
        <f t="shared" si="165"/>
        <v>0</v>
      </c>
      <c r="BR34" s="108">
        <f t="shared" si="166"/>
        <v>0</v>
      </c>
      <c r="BS34" s="107">
        <f t="shared" si="167"/>
        <v>0</v>
      </c>
      <c r="BT34" s="106">
        <f t="shared" si="168"/>
        <v>0</v>
      </c>
      <c r="BU34" s="108">
        <f t="shared" si="169"/>
        <v>0</v>
      </c>
      <c r="BV34" s="107">
        <f t="shared" si="170"/>
        <v>0</v>
      </c>
      <c r="BW34" s="106">
        <f t="shared" si="171"/>
        <v>0</v>
      </c>
      <c r="BX34" s="108">
        <f t="shared" si="172"/>
        <v>0</v>
      </c>
      <c r="BY34" s="107">
        <f t="shared" si="173"/>
        <v>0</v>
      </c>
      <c r="BZ34" s="106">
        <f t="shared" si="174"/>
        <v>0</v>
      </c>
      <c r="CA34" s="108">
        <f t="shared" si="175"/>
        <v>0</v>
      </c>
      <c r="CB34" s="107">
        <f t="shared" si="176"/>
        <v>0</v>
      </c>
      <c r="CC34" s="106">
        <f t="shared" si="177"/>
        <v>0</v>
      </c>
      <c r="CD34" s="108">
        <f t="shared" si="178"/>
        <v>0</v>
      </c>
      <c r="CE34" s="107">
        <f t="shared" si="179"/>
        <v>0</v>
      </c>
      <c r="CF34" s="106">
        <f t="shared" si="180"/>
        <v>0</v>
      </c>
      <c r="CG34" s="108">
        <f t="shared" si="181"/>
        <v>0</v>
      </c>
      <c r="CH34" s="107">
        <f t="shared" si="182"/>
        <v>0</v>
      </c>
      <c r="CI34" s="106">
        <f t="shared" si="183"/>
        <v>0</v>
      </c>
      <c r="CJ34" s="108">
        <f t="shared" si="184"/>
        <v>0</v>
      </c>
      <c r="CK34" s="107">
        <f t="shared" si="185"/>
        <v>0</v>
      </c>
      <c r="CL34" s="106">
        <f t="shared" si="186"/>
        <v>0</v>
      </c>
      <c r="CM34" s="108">
        <f t="shared" si="187"/>
        <v>0</v>
      </c>
      <c r="CN34" s="107">
        <f t="shared" si="188"/>
        <v>0</v>
      </c>
      <c r="CO34" s="106">
        <f t="shared" si="189"/>
        <v>0</v>
      </c>
      <c r="CP34" s="108">
        <f t="shared" si="190"/>
        <v>0</v>
      </c>
      <c r="CQ34" s="107">
        <f t="shared" si="191"/>
        <v>0</v>
      </c>
      <c r="CR34" s="106">
        <f t="shared" si="192"/>
        <v>0</v>
      </c>
      <c r="CS34" s="108">
        <f t="shared" si="193"/>
        <v>0</v>
      </c>
      <c r="CT34" s="107">
        <f t="shared" si="194"/>
        <v>0</v>
      </c>
      <c r="CU34" s="106">
        <f t="shared" si="195"/>
        <v>0</v>
      </c>
      <c r="CV34" s="108">
        <f t="shared" si="196"/>
        <v>0</v>
      </c>
      <c r="CW34" s="107">
        <f t="shared" si="197"/>
        <v>0</v>
      </c>
      <c r="CX34" s="106">
        <f t="shared" si="198"/>
        <v>0</v>
      </c>
      <c r="CY34" s="108">
        <f t="shared" si="199"/>
        <v>0</v>
      </c>
      <c r="CZ34" s="107">
        <f t="shared" si="200"/>
        <v>0</v>
      </c>
      <c r="DA34" s="106">
        <f t="shared" si="201"/>
        <v>0</v>
      </c>
      <c r="DB34" s="108">
        <f t="shared" si="202"/>
        <v>0</v>
      </c>
      <c r="DC34" s="107">
        <f t="shared" si="203"/>
        <v>0</v>
      </c>
      <c r="DD34" s="106">
        <f t="shared" si="204"/>
        <v>0</v>
      </c>
      <c r="DE34" s="108">
        <f t="shared" si="205"/>
        <v>0</v>
      </c>
      <c r="DF34" s="107">
        <f t="shared" si="206"/>
        <v>0</v>
      </c>
      <c r="DG34" s="106">
        <f t="shared" si="207"/>
        <v>0</v>
      </c>
      <c r="DH34" s="108">
        <f t="shared" si="208"/>
        <v>0</v>
      </c>
      <c r="DI34" s="107">
        <f t="shared" si="209"/>
        <v>0</v>
      </c>
      <c r="DJ34" s="106">
        <f t="shared" si="210"/>
        <v>0</v>
      </c>
      <c r="DK34" s="108">
        <f t="shared" si="211"/>
        <v>0</v>
      </c>
      <c r="DL34" s="107">
        <f t="shared" si="212"/>
        <v>0</v>
      </c>
      <c r="DM34" s="106">
        <f t="shared" si="213"/>
        <v>0</v>
      </c>
    </row>
    <row r="35" spans="1:117" ht="15.75" customHeight="1">
      <c r="A35" s="116">
        <v>1</v>
      </c>
      <c r="B35" s="115" t="s">
        <v>45</v>
      </c>
      <c r="C35" s="114" t="s">
        <v>99</v>
      </c>
      <c r="D35" s="150" t="s">
        <v>148</v>
      </c>
      <c r="E35" s="124" t="s">
        <v>112</v>
      </c>
      <c r="F35" s="123">
        <v>43955</v>
      </c>
      <c r="G35" s="122">
        <v>43979</v>
      </c>
      <c r="H35" s="110">
        <f>591694.157058469*0</f>
        <v>0</v>
      </c>
      <c r="I35" s="110">
        <v>0</v>
      </c>
      <c r="J35" s="109">
        <f t="shared" si="107"/>
        <v>0</v>
      </c>
      <c r="K35" s="107">
        <f t="shared" si="108"/>
        <v>0</v>
      </c>
      <c r="L35" s="106">
        <f t="shared" si="109"/>
        <v>0</v>
      </c>
      <c r="M35" s="108">
        <f t="shared" si="110"/>
        <v>0</v>
      </c>
      <c r="N35" s="107">
        <f t="shared" si="111"/>
        <v>0</v>
      </c>
      <c r="O35" s="106">
        <f t="shared" si="112"/>
        <v>0</v>
      </c>
      <c r="P35" s="108">
        <f t="shared" si="113"/>
        <v>0</v>
      </c>
      <c r="Q35" s="107">
        <f t="shared" si="114"/>
        <v>0</v>
      </c>
      <c r="R35" s="106">
        <f t="shared" si="115"/>
        <v>0</v>
      </c>
      <c r="S35" s="108">
        <f t="shared" si="116"/>
        <v>0</v>
      </c>
      <c r="T35" s="107">
        <f t="shared" si="117"/>
        <v>0</v>
      </c>
      <c r="U35" s="106">
        <f t="shared" si="118"/>
        <v>0</v>
      </c>
      <c r="V35" s="108">
        <f t="shared" si="119"/>
        <v>0</v>
      </c>
      <c r="W35" s="107">
        <f t="shared" si="120"/>
        <v>0</v>
      </c>
      <c r="X35" s="106">
        <f t="shared" si="121"/>
        <v>0</v>
      </c>
      <c r="Y35" s="108">
        <f t="shared" si="122"/>
        <v>0</v>
      </c>
      <c r="Z35" s="107">
        <f t="shared" si="123"/>
        <v>0</v>
      </c>
      <c r="AA35" s="106">
        <f t="shared" si="124"/>
        <v>0</v>
      </c>
      <c r="AB35" s="108">
        <f t="shared" si="125"/>
        <v>0</v>
      </c>
      <c r="AC35" s="107">
        <f t="shared" si="126"/>
        <v>0</v>
      </c>
      <c r="AD35" s="106">
        <f t="shared" si="127"/>
        <v>0</v>
      </c>
      <c r="AE35" s="108">
        <f t="shared" si="128"/>
        <v>0</v>
      </c>
      <c r="AF35" s="107">
        <f t="shared" si="129"/>
        <v>0</v>
      </c>
      <c r="AG35" s="106">
        <f t="shared" si="130"/>
        <v>0</v>
      </c>
      <c r="AH35" s="108">
        <f t="shared" si="131"/>
        <v>0</v>
      </c>
      <c r="AI35" s="107">
        <f t="shared" si="132"/>
        <v>0</v>
      </c>
      <c r="AJ35" s="106">
        <f t="shared" si="133"/>
        <v>0</v>
      </c>
      <c r="AK35" s="108">
        <f t="shared" si="134"/>
        <v>0</v>
      </c>
      <c r="AL35" s="107">
        <f t="shared" si="135"/>
        <v>0</v>
      </c>
      <c r="AM35" s="106">
        <f t="shared" si="136"/>
        <v>0</v>
      </c>
      <c r="AN35" s="108" t="e">
        <f>IF($F35&gt;#REF!,0,IF($F35&lt;AN$1,IF($G35&lt;AN$1,0,IF($G35&gt;#REF!,(($G35-AN$1)-($G35-#REF!))/($G35-$F35),($G35-AN$1)/($G35-$F35))),IF($G35&gt;#REF!,((($G35-$F35)-($G35-#REF!))/($G35-$F35)),1)))</f>
        <v>#REF!</v>
      </c>
      <c r="AO35" s="107" t="e">
        <f t="shared" si="137"/>
        <v>#REF!</v>
      </c>
      <c r="AP35" s="106" t="e">
        <f t="shared" si="138"/>
        <v>#REF!</v>
      </c>
      <c r="AQ35" s="108">
        <f t="shared" si="139"/>
        <v>0</v>
      </c>
      <c r="AR35" s="107">
        <f t="shared" si="140"/>
        <v>0</v>
      </c>
      <c r="AS35" s="106">
        <f t="shared" si="141"/>
        <v>0</v>
      </c>
      <c r="AT35" s="108">
        <f t="shared" si="142"/>
        <v>0</v>
      </c>
      <c r="AU35" s="107">
        <f t="shared" si="143"/>
        <v>0</v>
      </c>
      <c r="AV35" s="106">
        <f t="shared" si="144"/>
        <v>0</v>
      </c>
      <c r="AW35" s="108">
        <f t="shared" si="145"/>
        <v>1</v>
      </c>
      <c r="AX35" s="107">
        <f t="shared" si="146"/>
        <v>0</v>
      </c>
      <c r="AY35" s="106">
        <f t="shared" si="147"/>
        <v>0</v>
      </c>
      <c r="AZ35" s="108">
        <f t="shared" si="148"/>
        <v>0</v>
      </c>
      <c r="BA35" s="107">
        <f t="shared" si="149"/>
        <v>0</v>
      </c>
      <c r="BB35" s="106">
        <f t="shared" si="150"/>
        <v>0</v>
      </c>
      <c r="BC35" s="108">
        <f t="shared" si="151"/>
        <v>0</v>
      </c>
      <c r="BD35" s="107">
        <f t="shared" si="152"/>
        <v>0</v>
      </c>
      <c r="BE35" s="106">
        <f t="shared" si="153"/>
        <v>0</v>
      </c>
      <c r="BF35" s="108">
        <f t="shared" si="154"/>
        <v>0</v>
      </c>
      <c r="BG35" s="107">
        <f t="shared" si="155"/>
        <v>0</v>
      </c>
      <c r="BH35" s="106">
        <f t="shared" si="156"/>
        <v>0</v>
      </c>
      <c r="BI35" s="108">
        <f t="shared" si="157"/>
        <v>0</v>
      </c>
      <c r="BJ35" s="107">
        <f t="shared" si="158"/>
        <v>0</v>
      </c>
      <c r="BK35" s="106">
        <f t="shared" si="159"/>
        <v>0</v>
      </c>
      <c r="BL35" s="108">
        <f t="shared" si="160"/>
        <v>0</v>
      </c>
      <c r="BM35" s="107">
        <f t="shared" si="161"/>
        <v>0</v>
      </c>
      <c r="BN35" s="106">
        <f t="shared" si="162"/>
        <v>0</v>
      </c>
      <c r="BO35" s="108">
        <f t="shared" si="163"/>
        <v>0</v>
      </c>
      <c r="BP35" s="107">
        <f t="shared" si="164"/>
        <v>0</v>
      </c>
      <c r="BQ35" s="106">
        <f t="shared" si="165"/>
        <v>0</v>
      </c>
      <c r="BR35" s="108">
        <f t="shared" si="166"/>
        <v>0</v>
      </c>
      <c r="BS35" s="107">
        <f t="shared" si="167"/>
        <v>0</v>
      </c>
      <c r="BT35" s="106">
        <f t="shared" si="168"/>
        <v>0</v>
      </c>
      <c r="BU35" s="108">
        <f t="shared" si="169"/>
        <v>0</v>
      </c>
      <c r="BV35" s="107">
        <f t="shared" si="170"/>
        <v>0</v>
      </c>
      <c r="BW35" s="106">
        <f t="shared" si="171"/>
        <v>0</v>
      </c>
      <c r="BX35" s="108">
        <f t="shared" si="172"/>
        <v>0</v>
      </c>
      <c r="BY35" s="107">
        <f t="shared" si="173"/>
        <v>0</v>
      </c>
      <c r="BZ35" s="106">
        <f t="shared" si="174"/>
        <v>0</v>
      </c>
      <c r="CA35" s="108">
        <f t="shared" si="175"/>
        <v>0</v>
      </c>
      <c r="CB35" s="107">
        <f t="shared" si="176"/>
        <v>0</v>
      </c>
      <c r="CC35" s="106">
        <f t="shared" si="177"/>
        <v>0</v>
      </c>
      <c r="CD35" s="108">
        <f t="shared" si="178"/>
        <v>0</v>
      </c>
      <c r="CE35" s="107">
        <f t="shared" si="179"/>
        <v>0</v>
      </c>
      <c r="CF35" s="106">
        <f t="shared" si="180"/>
        <v>0</v>
      </c>
      <c r="CG35" s="108">
        <f t="shared" si="181"/>
        <v>0</v>
      </c>
      <c r="CH35" s="107">
        <f t="shared" si="182"/>
        <v>0</v>
      </c>
      <c r="CI35" s="106">
        <f t="shared" si="183"/>
        <v>0</v>
      </c>
      <c r="CJ35" s="108">
        <f t="shared" si="184"/>
        <v>0</v>
      </c>
      <c r="CK35" s="107">
        <f t="shared" si="185"/>
        <v>0</v>
      </c>
      <c r="CL35" s="106">
        <f t="shared" si="186"/>
        <v>0</v>
      </c>
      <c r="CM35" s="108">
        <f t="shared" si="187"/>
        <v>0</v>
      </c>
      <c r="CN35" s="107">
        <f t="shared" si="188"/>
        <v>0</v>
      </c>
      <c r="CO35" s="106">
        <f t="shared" si="189"/>
        <v>0</v>
      </c>
      <c r="CP35" s="108">
        <f t="shared" si="190"/>
        <v>0</v>
      </c>
      <c r="CQ35" s="107">
        <f t="shared" si="191"/>
        <v>0</v>
      </c>
      <c r="CR35" s="106">
        <f t="shared" si="192"/>
        <v>0</v>
      </c>
      <c r="CS35" s="108">
        <f t="shared" si="193"/>
        <v>0</v>
      </c>
      <c r="CT35" s="107">
        <f t="shared" si="194"/>
        <v>0</v>
      </c>
      <c r="CU35" s="106">
        <f t="shared" si="195"/>
        <v>0</v>
      </c>
      <c r="CV35" s="108">
        <f t="shared" si="196"/>
        <v>0</v>
      </c>
      <c r="CW35" s="107">
        <f t="shared" si="197"/>
        <v>0</v>
      </c>
      <c r="CX35" s="106">
        <f t="shared" si="198"/>
        <v>0</v>
      </c>
      <c r="CY35" s="108">
        <f t="shared" si="199"/>
        <v>0</v>
      </c>
      <c r="CZ35" s="107">
        <f t="shared" si="200"/>
        <v>0</v>
      </c>
      <c r="DA35" s="106">
        <f t="shared" si="201"/>
        <v>0</v>
      </c>
      <c r="DB35" s="108">
        <f t="shared" si="202"/>
        <v>0</v>
      </c>
      <c r="DC35" s="107">
        <f t="shared" si="203"/>
        <v>0</v>
      </c>
      <c r="DD35" s="106">
        <f t="shared" si="204"/>
        <v>0</v>
      </c>
      <c r="DE35" s="108">
        <f t="shared" si="205"/>
        <v>0</v>
      </c>
      <c r="DF35" s="107">
        <f t="shared" si="206"/>
        <v>0</v>
      </c>
      <c r="DG35" s="106">
        <f t="shared" si="207"/>
        <v>0</v>
      </c>
      <c r="DH35" s="108">
        <f t="shared" si="208"/>
        <v>0</v>
      </c>
      <c r="DI35" s="107">
        <f t="shared" si="209"/>
        <v>0</v>
      </c>
      <c r="DJ35" s="106">
        <f t="shared" si="210"/>
        <v>0</v>
      </c>
      <c r="DK35" s="108">
        <f t="shared" si="211"/>
        <v>0</v>
      </c>
      <c r="DL35" s="107">
        <f t="shared" si="212"/>
        <v>0</v>
      </c>
      <c r="DM35" s="106">
        <f t="shared" si="213"/>
        <v>0</v>
      </c>
    </row>
    <row r="36" spans="1:117" ht="15.75" customHeight="1">
      <c r="A36" s="116">
        <v>1</v>
      </c>
      <c r="B36" s="115" t="s">
        <v>45</v>
      </c>
      <c r="C36" s="114" t="s">
        <v>99</v>
      </c>
      <c r="D36" s="150" t="s">
        <v>148</v>
      </c>
      <c r="E36" s="124" t="s">
        <v>111</v>
      </c>
      <c r="F36" s="123">
        <v>43956</v>
      </c>
      <c r="G36" s="122">
        <v>44140</v>
      </c>
      <c r="H36" s="110">
        <f>2109762.94762516*0</f>
        <v>0</v>
      </c>
      <c r="I36" s="110">
        <v>1134000</v>
      </c>
      <c r="J36" s="109">
        <f t="shared" si="107"/>
        <v>0</v>
      </c>
      <c r="K36" s="107">
        <f t="shared" si="108"/>
        <v>0</v>
      </c>
      <c r="L36" s="106">
        <f t="shared" si="109"/>
        <v>0</v>
      </c>
      <c r="M36" s="108">
        <f t="shared" si="110"/>
        <v>0</v>
      </c>
      <c r="N36" s="107">
        <f t="shared" si="111"/>
        <v>0</v>
      </c>
      <c r="O36" s="106">
        <f t="shared" si="112"/>
        <v>0</v>
      </c>
      <c r="P36" s="108">
        <f t="shared" si="113"/>
        <v>0</v>
      </c>
      <c r="Q36" s="107">
        <f t="shared" si="114"/>
        <v>0</v>
      </c>
      <c r="R36" s="106">
        <f t="shared" si="115"/>
        <v>0</v>
      </c>
      <c r="S36" s="108">
        <f t="shared" si="116"/>
        <v>0</v>
      </c>
      <c r="T36" s="107">
        <f t="shared" si="117"/>
        <v>0</v>
      </c>
      <c r="U36" s="106">
        <f t="shared" si="118"/>
        <v>0</v>
      </c>
      <c r="V36" s="108">
        <f t="shared" si="119"/>
        <v>0</v>
      </c>
      <c r="W36" s="107">
        <f t="shared" si="120"/>
        <v>0</v>
      </c>
      <c r="X36" s="106">
        <f t="shared" si="121"/>
        <v>0</v>
      </c>
      <c r="Y36" s="108">
        <f t="shared" si="122"/>
        <v>0</v>
      </c>
      <c r="Z36" s="107">
        <f t="shared" si="123"/>
        <v>0</v>
      </c>
      <c r="AA36" s="106">
        <f t="shared" si="124"/>
        <v>0</v>
      </c>
      <c r="AB36" s="108">
        <f t="shared" si="125"/>
        <v>0</v>
      </c>
      <c r="AC36" s="107">
        <f t="shared" si="126"/>
        <v>0</v>
      </c>
      <c r="AD36" s="106">
        <f t="shared" si="127"/>
        <v>0</v>
      </c>
      <c r="AE36" s="108">
        <f t="shared" si="128"/>
        <v>0</v>
      </c>
      <c r="AF36" s="107">
        <f t="shared" si="129"/>
        <v>0</v>
      </c>
      <c r="AG36" s="106">
        <f t="shared" si="130"/>
        <v>0</v>
      </c>
      <c r="AH36" s="108">
        <f t="shared" si="131"/>
        <v>0</v>
      </c>
      <c r="AI36" s="107">
        <f t="shared" si="132"/>
        <v>0</v>
      </c>
      <c r="AJ36" s="106">
        <f t="shared" si="133"/>
        <v>0</v>
      </c>
      <c r="AK36" s="108">
        <f t="shared" si="134"/>
        <v>0</v>
      </c>
      <c r="AL36" s="107">
        <f t="shared" si="135"/>
        <v>0</v>
      </c>
      <c r="AM36" s="106">
        <f t="shared" si="136"/>
        <v>0</v>
      </c>
      <c r="AN36" s="108" t="e">
        <f>IF($F36&gt;#REF!,0,IF($F36&lt;AN$1,IF($G36&lt;AN$1,0,IF($G36&gt;#REF!,(($G36-AN$1)-($G36-#REF!))/($G36-$F36),($G36-AN$1)/($G36-$F36))),IF($G36&gt;#REF!,((($G36-$F36)-($G36-#REF!))/($G36-$F36)),1)))</f>
        <v>#REF!</v>
      </c>
      <c r="AO36" s="107" t="e">
        <f t="shared" si="137"/>
        <v>#REF!</v>
      </c>
      <c r="AP36" s="106" t="e">
        <f t="shared" si="138"/>
        <v>#REF!</v>
      </c>
      <c r="AQ36" s="108">
        <f t="shared" si="139"/>
        <v>0</v>
      </c>
      <c r="AR36" s="107">
        <f t="shared" si="140"/>
        <v>0</v>
      </c>
      <c r="AS36" s="106">
        <f t="shared" si="141"/>
        <v>0</v>
      </c>
      <c r="AT36" s="108">
        <f t="shared" si="142"/>
        <v>0</v>
      </c>
      <c r="AU36" s="107">
        <f t="shared" si="143"/>
        <v>0</v>
      </c>
      <c r="AV36" s="106">
        <f t="shared" si="144"/>
        <v>0</v>
      </c>
      <c r="AW36" s="108">
        <f t="shared" si="145"/>
        <v>0.14673913043478262</v>
      </c>
      <c r="AX36" s="107">
        <f t="shared" si="146"/>
        <v>0</v>
      </c>
      <c r="AY36" s="106">
        <f t="shared" si="147"/>
        <v>166402.17391304349</v>
      </c>
      <c r="AZ36" s="108">
        <f t="shared" si="148"/>
        <v>0.16304347826086957</v>
      </c>
      <c r="BA36" s="107">
        <f t="shared" si="149"/>
        <v>0</v>
      </c>
      <c r="BB36" s="106">
        <f t="shared" si="150"/>
        <v>184891.30434782608</v>
      </c>
      <c r="BC36" s="108">
        <f t="shared" si="151"/>
        <v>0.16847826086956522</v>
      </c>
      <c r="BD36" s="107">
        <f t="shared" si="152"/>
        <v>0</v>
      </c>
      <c r="BE36" s="106">
        <f t="shared" si="153"/>
        <v>191054.34782608695</v>
      </c>
      <c r="BF36" s="108">
        <f t="shared" si="154"/>
        <v>0.16847826086956522</v>
      </c>
      <c r="BG36" s="107">
        <f t="shared" si="155"/>
        <v>0</v>
      </c>
      <c r="BH36" s="106">
        <f t="shared" si="156"/>
        <v>191054.34782608695</v>
      </c>
      <c r="BI36" s="108">
        <f t="shared" si="157"/>
        <v>0.16304347826086957</v>
      </c>
      <c r="BJ36" s="107">
        <f t="shared" si="158"/>
        <v>0</v>
      </c>
      <c r="BK36" s="106">
        <f t="shared" si="159"/>
        <v>184891.30434782608</v>
      </c>
      <c r="BL36" s="108">
        <f t="shared" si="160"/>
        <v>0.16847826086956522</v>
      </c>
      <c r="BM36" s="107">
        <f t="shared" si="161"/>
        <v>0</v>
      </c>
      <c r="BN36" s="106">
        <f t="shared" si="162"/>
        <v>191054.34782608695</v>
      </c>
      <c r="BO36" s="108">
        <f t="shared" si="163"/>
        <v>2.1739130434782608E-2</v>
      </c>
      <c r="BP36" s="107">
        <f t="shared" si="164"/>
        <v>0</v>
      </c>
      <c r="BQ36" s="106">
        <f t="shared" si="165"/>
        <v>24652.173913043476</v>
      </c>
      <c r="BR36" s="108">
        <f t="shared" si="166"/>
        <v>0</v>
      </c>
      <c r="BS36" s="107">
        <f t="shared" si="167"/>
        <v>0</v>
      </c>
      <c r="BT36" s="106">
        <f t="shared" si="168"/>
        <v>0</v>
      </c>
      <c r="BU36" s="108">
        <f t="shared" si="169"/>
        <v>0</v>
      </c>
      <c r="BV36" s="107">
        <f t="shared" si="170"/>
        <v>0</v>
      </c>
      <c r="BW36" s="106">
        <f t="shared" si="171"/>
        <v>0</v>
      </c>
      <c r="BX36" s="108">
        <f t="shared" si="172"/>
        <v>0</v>
      </c>
      <c r="BY36" s="107">
        <f t="shared" si="173"/>
        <v>0</v>
      </c>
      <c r="BZ36" s="106">
        <f t="shared" si="174"/>
        <v>0</v>
      </c>
      <c r="CA36" s="108">
        <f t="shared" si="175"/>
        <v>0</v>
      </c>
      <c r="CB36" s="107">
        <f t="shared" si="176"/>
        <v>0</v>
      </c>
      <c r="CC36" s="106">
        <f t="shared" si="177"/>
        <v>0</v>
      </c>
      <c r="CD36" s="108">
        <f t="shared" si="178"/>
        <v>0</v>
      </c>
      <c r="CE36" s="107">
        <f t="shared" si="179"/>
        <v>0</v>
      </c>
      <c r="CF36" s="106">
        <f t="shared" si="180"/>
        <v>0</v>
      </c>
      <c r="CG36" s="108">
        <f t="shared" si="181"/>
        <v>0</v>
      </c>
      <c r="CH36" s="107">
        <f t="shared" si="182"/>
        <v>0</v>
      </c>
      <c r="CI36" s="106">
        <f t="shared" si="183"/>
        <v>0</v>
      </c>
      <c r="CJ36" s="108">
        <f t="shared" si="184"/>
        <v>0</v>
      </c>
      <c r="CK36" s="107">
        <f t="shared" si="185"/>
        <v>0</v>
      </c>
      <c r="CL36" s="106">
        <f t="shared" si="186"/>
        <v>0</v>
      </c>
      <c r="CM36" s="108">
        <f t="shared" si="187"/>
        <v>0</v>
      </c>
      <c r="CN36" s="107">
        <f t="shared" si="188"/>
        <v>0</v>
      </c>
      <c r="CO36" s="106">
        <f t="shared" si="189"/>
        <v>0</v>
      </c>
      <c r="CP36" s="108">
        <f t="shared" si="190"/>
        <v>0</v>
      </c>
      <c r="CQ36" s="107">
        <f t="shared" si="191"/>
        <v>0</v>
      </c>
      <c r="CR36" s="106">
        <f t="shared" si="192"/>
        <v>0</v>
      </c>
      <c r="CS36" s="108">
        <f t="shared" si="193"/>
        <v>0</v>
      </c>
      <c r="CT36" s="107">
        <f t="shared" si="194"/>
        <v>0</v>
      </c>
      <c r="CU36" s="106">
        <f t="shared" si="195"/>
        <v>0</v>
      </c>
      <c r="CV36" s="108">
        <f t="shared" si="196"/>
        <v>0</v>
      </c>
      <c r="CW36" s="107">
        <f t="shared" si="197"/>
        <v>0</v>
      </c>
      <c r="CX36" s="106">
        <f t="shared" si="198"/>
        <v>0</v>
      </c>
      <c r="CY36" s="108">
        <f t="shared" si="199"/>
        <v>0</v>
      </c>
      <c r="CZ36" s="107">
        <f t="shared" si="200"/>
        <v>0</v>
      </c>
      <c r="DA36" s="106">
        <f t="shared" si="201"/>
        <v>0</v>
      </c>
      <c r="DB36" s="108">
        <f t="shared" si="202"/>
        <v>0</v>
      </c>
      <c r="DC36" s="107">
        <f t="shared" si="203"/>
        <v>0</v>
      </c>
      <c r="DD36" s="106">
        <f t="shared" si="204"/>
        <v>0</v>
      </c>
      <c r="DE36" s="108">
        <f t="shared" si="205"/>
        <v>0</v>
      </c>
      <c r="DF36" s="107">
        <f t="shared" si="206"/>
        <v>0</v>
      </c>
      <c r="DG36" s="106">
        <f t="shared" si="207"/>
        <v>0</v>
      </c>
      <c r="DH36" s="108">
        <f t="shared" si="208"/>
        <v>0</v>
      </c>
      <c r="DI36" s="107">
        <f t="shared" si="209"/>
        <v>0</v>
      </c>
      <c r="DJ36" s="106">
        <f t="shared" si="210"/>
        <v>0</v>
      </c>
      <c r="DK36" s="108">
        <f t="shared" si="211"/>
        <v>0</v>
      </c>
      <c r="DL36" s="107">
        <f t="shared" si="212"/>
        <v>0</v>
      </c>
      <c r="DM36" s="106">
        <f t="shared" si="213"/>
        <v>0</v>
      </c>
    </row>
    <row r="37" spans="1:117" ht="15.75" customHeight="1">
      <c r="A37" s="116">
        <v>1</v>
      </c>
      <c r="B37" s="115" t="s">
        <v>45</v>
      </c>
      <c r="C37" s="114" t="s">
        <v>99</v>
      </c>
      <c r="D37" s="150" t="s">
        <v>148</v>
      </c>
      <c r="E37" s="124" t="s">
        <v>110</v>
      </c>
      <c r="F37" s="123">
        <v>43956</v>
      </c>
      <c r="G37" s="122">
        <v>44140</v>
      </c>
      <c r="H37" s="121">
        <f>(191000+176000)*0</f>
        <v>0</v>
      </c>
      <c r="I37" s="110">
        <v>0</v>
      </c>
      <c r="J37" s="109">
        <f t="shared" si="107"/>
        <v>0</v>
      </c>
      <c r="K37" s="107">
        <f t="shared" si="108"/>
        <v>0</v>
      </c>
      <c r="L37" s="106">
        <f t="shared" si="109"/>
        <v>0</v>
      </c>
      <c r="M37" s="108">
        <f t="shared" si="110"/>
        <v>0</v>
      </c>
      <c r="N37" s="107">
        <f t="shared" si="111"/>
        <v>0</v>
      </c>
      <c r="O37" s="106">
        <f t="shared" si="112"/>
        <v>0</v>
      </c>
      <c r="P37" s="108">
        <f t="shared" si="113"/>
        <v>0</v>
      </c>
      <c r="Q37" s="107">
        <f t="shared" si="114"/>
        <v>0</v>
      </c>
      <c r="R37" s="106">
        <f t="shared" si="115"/>
        <v>0</v>
      </c>
      <c r="S37" s="108">
        <f t="shared" si="116"/>
        <v>0</v>
      </c>
      <c r="T37" s="107">
        <f t="shared" si="117"/>
        <v>0</v>
      </c>
      <c r="U37" s="106">
        <f t="shared" si="118"/>
        <v>0</v>
      </c>
      <c r="V37" s="108">
        <f t="shared" si="119"/>
        <v>0</v>
      </c>
      <c r="W37" s="107">
        <f t="shared" si="120"/>
        <v>0</v>
      </c>
      <c r="X37" s="106">
        <f t="shared" si="121"/>
        <v>0</v>
      </c>
      <c r="Y37" s="108">
        <f t="shared" si="122"/>
        <v>0</v>
      </c>
      <c r="Z37" s="107">
        <f t="shared" si="123"/>
        <v>0</v>
      </c>
      <c r="AA37" s="106">
        <f t="shared" si="124"/>
        <v>0</v>
      </c>
      <c r="AB37" s="108">
        <f t="shared" si="125"/>
        <v>0</v>
      </c>
      <c r="AC37" s="107">
        <f t="shared" si="126"/>
        <v>0</v>
      </c>
      <c r="AD37" s="106">
        <f t="shared" si="127"/>
        <v>0</v>
      </c>
      <c r="AE37" s="108">
        <f t="shared" si="128"/>
        <v>0</v>
      </c>
      <c r="AF37" s="107">
        <f t="shared" si="129"/>
        <v>0</v>
      </c>
      <c r="AG37" s="106">
        <f t="shared" si="130"/>
        <v>0</v>
      </c>
      <c r="AH37" s="108">
        <f t="shared" si="131"/>
        <v>0</v>
      </c>
      <c r="AI37" s="107">
        <f t="shared" si="132"/>
        <v>0</v>
      </c>
      <c r="AJ37" s="106">
        <f t="shared" si="133"/>
        <v>0</v>
      </c>
      <c r="AK37" s="108">
        <f t="shared" si="134"/>
        <v>0</v>
      </c>
      <c r="AL37" s="107">
        <f t="shared" si="135"/>
        <v>0</v>
      </c>
      <c r="AM37" s="106">
        <f t="shared" si="136"/>
        <v>0</v>
      </c>
      <c r="AN37" s="108" t="e">
        <f>IF($F37&gt;#REF!,0,IF($F37&lt;AN$1,IF($G37&lt;AN$1,0,IF($G37&gt;#REF!,(($G37-AN$1)-($G37-#REF!))/($G37-$F37),($G37-AN$1)/($G37-$F37))),IF($G37&gt;#REF!,((($G37-$F37)-($G37-#REF!))/($G37-$F37)),1)))</f>
        <v>#REF!</v>
      </c>
      <c r="AO37" s="107" t="e">
        <f t="shared" si="137"/>
        <v>#REF!</v>
      </c>
      <c r="AP37" s="106" t="e">
        <f t="shared" si="138"/>
        <v>#REF!</v>
      </c>
      <c r="AQ37" s="108">
        <f t="shared" si="139"/>
        <v>0</v>
      </c>
      <c r="AR37" s="107">
        <f t="shared" si="140"/>
        <v>0</v>
      </c>
      <c r="AS37" s="106">
        <f t="shared" si="141"/>
        <v>0</v>
      </c>
      <c r="AT37" s="108">
        <f t="shared" si="142"/>
        <v>0</v>
      </c>
      <c r="AU37" s="107">
        <f t="shared" si="143"/>
        <v>0</v>
      </c>
      <c r="AV37" s="106">
        <f t="shared" si="144"/>
        <v>0</v>
      </c>
      <c r="AW37" s="108">
        <f t="shared" si="145"/>
        <v>0.14673913043478262</v>
      </c>
      <c r="AX37" s="107">
        <f t="shared" si="146"/>
        <v>0</v>
      </c>
      <c r="AY37" s="106">
        <f t="shared" si="147"/>
        <v>0</v>
      </c>
      <c r="AZ37" s="108">
        <f t="shared" si="148"/>
        <v>0.16304347826086957</v>
      </c>
      <c r="BA37" s="107">
        <f t="shared" si="149"/>
        <v>0</v>
      </c>
      <c r="BB37" s="106">
        <f t="shared" si="150"/>
        <v>0</v>
      </c>
      <c r="BC37" s="108">
        <f t="shared" si="151"/>
        <v>0.16847826086956522</v>
      </c>
      <c r="BD37" s="107">
        <f t="shared" si="152"/>
        <v>0</v>
      </c>
      <c r="BE37" s="106">
        <f t="shared" si="153"/>
        <v>0</v>
      </c>
      <c r="BF37" s="108">
        <f t="shared" si="154"/>
        <v>0.16847826086956522</v>
      </c>
      <c r="BG37" s="107">
        <f t="shared" si="155"/>
        <v>0</v>
      </c>
      <c r="BH37" s="106">
        <f t="shared" si="156"/>
        <v>0</v>
      </c>
      <c r="BI37" s="108">
        <f t="shared" si="157"/>
        <v>0.16304347826086957</v>
      </c>
      <c r="BJ37" s="107">
        <f t="shared" si="158"/>
        <v>0</v>
      </c>
      <c r="BK37" s="106">
        <f t="shared" si="159"/>
        <v>0</v>
      </c>
      <c r="BL37" s="108">
        <f t="shared" si="160"/>
        <v>0.16847826086956522</v>
      </c>
      <c r="BM37" s="107">
        <f t="shared" si="161"/>
        <v>0</v>
      </c>
      <c r="BN37" s="106">
        <f t="shared" si="162"/>
        <v>0</v>
      </c>
      <c r="BO37" s="108">
        <f t="shared" si="163"/>
        <v>2.1739130434782608E-2</v>
      </c>
      <c r="BP37" s="107">
        <f t="shared" si="164"/>
        <v>0</v>
      </c>
      <c r="BQ37" s="106">
        <f t="shared" si="165"/>
        <v>0</v>
      </c>
      <c r="BR37" s="108">
        <f t="shared" si="166"/>
        <v>0</v>
      </c>
      <c r="BS37" s="107">
        <f t="shared" si="167"/>
        <v>0</v>
      </c>
      <c r="BT37" s="106">
        <f t="shared" si="168"/>
        <v>0</v>
      </c>
      <c r="BU37" s="108">
        <f t="shared" si="169"/>
        <v>0</v>
      </c>
      <c r="BV37" s="107">
        <f t="shared" si="170"/>
        <v>0</v>
      </c>
      <c r="BW37" s="106">
        <f t="shared" si="171"/>
        <v>0</v>
      </c>
      <c r="BX37" s="108">
        <f t="shared" si="172"/>
        <v>0</v>
      </c>
      <c r="BY37" s="107">
        <f t="shared" si="173"/>
        <v>0</v>
      </c>
      <c r="BZ37" s="106">
        <f t="shared" si="174"/>
        <v>0</v>
      </c>
      <c r="CA37" s="108">
        <f t="shared" si="175"/>
        <v>0</v>
      </c>
      <c r="CB37" s="107">
        <f t="shared" si="176"/>
        <v>0</v>
      </c>
      <c r="CC37" s="106">
        <f t="shared" si="177"/>
        <v>0</v>
      </c>
      <c r="CD37" s="108">
        <f t="shared" si="178"/>
        <v>0</v>
      </c>
      <c r="CE37" s="107">
        <f t="shared" si="179"/>
        <v>0</v>
      </c>
      <c r="CF37" s="106">
        <f t="shared" si="180"/>
        <v>0</v>
      </c>
      <c r="CG37" s="108">
        <f t="shared" si="181"/>
        <v>0</v>
      </c>
      <c r="CH37" s="107">
        <f t="shared" si="182"/>
        <v>0</v>
      </c>
      <c r="CI37" s="106">
        <f t="shared" si="183"/>
        <v>0</v>
      </c>
      <c r="CJ37" s="108">
        <f t="shared" si="184"/>
        <v>0</v>
      </c>
      <c r="CK37" s="107">
        <f t="shared" si="185"/>
        <v>0</v>
      </c>
      <c r="CL37" s="106">
        <f t="shared" si="186"/>
        <v>0</v>
      </c>
      <c r="CM37" s="108">
        <f t="shared" si="187"/>
        <v>0</v>
      </c>
      <c r="CN37" s="107">
        <f t="shared" si="188"/>
        <v>0</v>
      </c>
      <c r="CO37" s="106">
        <f t="shared" si="189"/>
        <v>0</v>
      </c>
      <c r="CP37" s="108">
        <f t="shared" si="190"/>
        <v>0</v>
      </c>
      <c r="CQ37" s="107">
        <f t="shared" si="191"/>
        <v>0</v>
      </c>
      <c r="CR37" s="106">
        <f t="shared" si="192"/>
        <v>0</v>
      </c>
      <c r="CS37" s="108">
        <f t="shared" si="193"/>
        <v>0</v>
      </c>
      <c r="CT37" s="107">
        <f t="shared" si="194"/>
        <v>0</v>
      </c>
      <c r="CU37" s="106">
        <f t="shared" si="195"/>
        <v>0</v>
      </c>
      <c r="CV37" s="108">
        <f t="shared" si="196"/>
        <v>0</v>
      </c>
      <c r="CW37" s="107">
        <f t="shared" si="197"/>
        <v>0</v>
      </c>
      <c r="CX37" s="106">
        <f t="shared" si="198"/>
        <v>0</v>
      </c>
      <c r="CY37" s="108">
        <f t="shared" si="199"/>
        <v>0</v>
      </c>
      <c r="CZ37" s="107">
        <f t="shared" si="200"/>
        <v>0</v>
      </c>
      <c r="DA37" s="106">
        <f t="shared" si="201"/>
        <v>0</v>
      </c>
      <c r="DB37" s="108">
        <f t="shared" si="202"/>
        <v>0</v>
      </c>
      <c r="DC37" s="107">
        <f t="shared" si="203"/>
        <v>0</v>
      </c>
      <c r="DD37" s="106">
        <f t="shared" si="204"/>
        <v>0</v>
      </c>
      <c r="DE37" s="108">
        <f t="shared" si="205"/>
        <v>0</v>
      </c>
      <c r="DF37" s="107">
        <f t="shared" si="206"/>
        <v>0</v>
      </c>
      <c r="DG37" s="106">
        <f t="shared" si="207"/>
        <v>0</v>
      </c>
      <c r="DH37" s="108">
        <f t="shared" si="208"/>
        <v>0</v>
      </c>
      <c r="DI37" s="107">
        <f t="shared" si="209"/>
        <v>0</v>
      </c>
      <c r="DJ37" s="106">
        <f t="shared" si="210"/>
        <v>0</v>
      </c>
      <c r="DK37" s="108">
        <f t="shared" si="211"/>
        <v>0</v>
      </c>
      <c r="DL37" s="107">
        <f t="shared" si="212"/>
        <v>0</v>
      </c>
      <c r="DM37" s="106">
        <f t="shared" si="213"/>
        <v>0</v>
      </c>
    </row>
    <row r="38" spans="1:117" ht="15.75" customHeight="1">
      <c r="A38" s="116">
        <v>1</v>
      </c>
      <c r="B38" s="115" t="s">
        <v>45</v>
      </c>
      <c r="C38" s="114" t="s">
        <v>99</v>
      </c>
      <c r="D38" s="150" t="s">
        <v>148</v>
      </c>
      <c r="E38" s="124" t="s">
        <v>109</v>
      </c>
      <c r="F38" s="123">
        <v>43955</v>
      </c>
      <c r="G38" s="122">
        <v>43997</v>
      </c>
      <c r="H38" s="110">
        <f>589860.913546326*0</f>
        <v>0</v>
      </c>
      <c r="I38" s="110"/>
      <c r="J38" s="109">
        <f t="shared" si="107"/>
        <v>0</v>
      </c>
      <c r="K38" s="107">
        <f t="shared" si="108"/>
        <v>0</v>
      </c>
      <c r="L38" s="106">
        <f t="shared" si="109"/>
        <v>0</v>
      </c>
      <c r="M38" s="108">
        <f t="shared" si="110"/>
        <v>0</v>
      </c>
      <c r="N38" s="107">
        <f t="shared" si="111"/>
        <v>0</v>
      </c>
      <c r="O38" s="106">
        <f t="shared" si="112"/>
        <v>0</v>
      </c>
      <c r="P38" s="108">
        <f t="shared" si="113"/>
        <v>0</v>
      </c>
      <c r="Q38" s="107">
        <f t="shared" si="114"/>
        <v>0</v>
      </c>
      <c r="R38" s="106">
        <f t="shared" si="115"/>
        <v>0</v>
      </c>
      <c r="S38" s="108">
        <f t="shared" si="116"/>
        <v>0</v>
      </c>
      <c r="T38" s="107">
        <f t="shared" si="117"/>
        <v>0</v>
      </c>
      <c r="U38" s="106">
        <f t="shared" si="118"/>
        <v>0</v>
      </c>
      <c r="V38" s="108">
        <f t="shared" si="119"/>
        <v>0</v>
      </c>
      <c r="W38" s="107">
        <f t="shared" si="120"/>
        <v>0</v>
      </c>
      <c r="X38" s="106">
        <f t="shared" si="121"/>
        <v>0</v>
      </c>
      <c r="Y38" s="108">
        <f t="shared" si="122"/>
        <v>0</v>
      </c>
      <c r="Z38" s="107">
        <f t="shared" si="123"/>
        <v>0</v>
      </c>
      <c r="AA38" s="106">
        <f t="shared" si="124"/>
        <v>0</v>
      </c>
      <c r="AB38" s="108">
        <f t="shared" si="125"/>
        <v>0</v>
      </c>
      <c r="AC38" s="107">
        <f t="shared" si="126"/>
        <v>0</v>
      </c>
      <c r="AD38" s="106">
        <f t="shared" si="127"/>
        <v>0</v>
      </c>
      <c r="AE38" s="108">
        <f t="shared" si="128"/>
        <v>0</v>
      </c>
      <c r="AF38" s="107">
        <f t="shared" si="129"/>
        <v>0</v>
      </c>
      <c r="AG38" s="106">
        <f t="shared" si="130"/>
        <v>0</v>
      </c>
      <c r="AH38" s="108">
        <f t="shared" si="131"/>
        <v>0</v>
      </c>
      <c r="AI38" s="107">
        <f t="shared" si="132"/>
        <v>0</v>
      </c>
      <c r="AJ38" s="106">
        <f t="shared" si="133"/>
        <v>0</v>
      </c>
      <c r="AK38" s="108">
        <f t="shared" si="134"/>
        <v>0</v>
      </c>
      <c r="AL38" s="107">
        <f t="shared" si="135"/>
        <v>0</v>
      </c>
      <c r="AM38" s="106">
        <f t="shared" si="136"/>
        <v>0</v>
      </c>
      <c r="AN38" s="108" t="e">
        <f>IF($F38&gt;#REF!,0,IF($F38&lt;AN$1,IF($G38&lt;AN$1,0,IF($G38&gt;#REF!,(($G38-AN$1)-($G38-#REF!))/($G38-$F38),($G38-AN$1)/($G38-$F38))),IF($G38&gt;#REF!,((($G38-$F38)-($G38-#REF!))/($G38-$F38)),1)))</f>
        <v>#REF!</v>
      </c>
      <c r="AO38" s="107" t="e">
        <f t="shared" si="137"/>
        <v>#REF!</v>
      </c>
      <c r="AP38" s="106" t="e">
        <f t="shared" si="138"/>
        <v>#REF!</v>
      </c>
      <c r="AQ38" s="108">
        <f t="shared" si="139"/>
        <v>0</v>
      </c>
      <c r="AR38" s="107">
        <f t="shared" si="140"/>
        <v>0</v>
      </c>
      <c r="AS38" s="106">
        <f t="shared" si="141"/>
        <v>0</v>
      </c>
      <c r="AT38" s="108">
        <f t="shared" si="142"/>
        <v>0</v>
      </c>
      <c r="AU38" s="107">
        <f t="shared" si="143"/>
        <v>0</v>
      </c>
      <c r="AV38" s="106">
        <f t="shared" si="144"/>
        <v>0</v>
      </c>
      <c r="AW38" s="108">
        <f t="shared" si="145"/>
        <v>0.66666666666666663</v>
      </c>
      <c r="AX38" s="107">
        <f t="shared" si="146"/>
        <v>0</v>
      </c>
      <c r="AY38" s="106">
        <f t="shared" si="147"/>
        <v>0</v>
      </c>
      <c r="AZ38" s="108">
        <f t="shared" si="148"/>
        <v>0.33333333333333331</v>
      </c>
      <c r="BA38" s="107">
        <f t="shared" si="149"/>
        <v>0</v>
      </c>
      <c r="BB38" s="106">
        <f t="shared" si="150"/>
        <v>0</v>
      </c>
      <c r="BC38" s="108">
        <f t="shared" si="151"/>
        <v>0</v>
      </c>
      <c r="BD38" s="107">
        <f t="shared" si="152"/>
        <v>0</v>
      </c>
      <c r="BE38" s="106">
        <f t="shared" si="153"/>
        <v>0</v>
      </c>
      <c r="BF38" s="108">
        <f t="shared" si="154"/>
        <v>0</v>
      </c>
      <c r="BG38" s="107">
        <f t="shared" si="155"/>
        <v>0</v>
      </c>
      <c r="BH38" s="106">
        <f t="shared" si="156"/>
        <v>0</v>
      </c>
      <c r="BI38" s="108">
        <f t="shared" si="157"/>
        <v>0</v>
      </c>
      <c r="BJ38" s="107">
        <f t="shared" si="158"/>
        <v>0</v>
      </c>
      <c r="BK38" s="106">
        <f t="shared" si="159"/>
        <v>0</v>
      </c>
      <c r="BL38" s="108">
        <f t="shared" si="160"/>
        <v>0</v>
      </c>
      <c r="BM38" s="107">
        <f t="shared" si="161"/>
        <v>0</v>
      </c>
      <c r="BN38" s="106">
        <f t="shared" si="162"/>
        <v>0</v>
      </c>
      <c r="BO38" s="108">
        <f t="shared" si="163"/>
        <v>0</v>
      </c>
      <c r="BP38" s="107">
        <f t="shared" si="164"/>
        <v>0</v>
      </c>
      <c r="BQ38" s="106">
        <f t="shared" si="165"/>
        <v>0</v>
      </c>
      <c r="BR38" s="108">
        <f t="shared" si="166"/>
        <v>0</v>
      </c>
      <c r="BS38" s="107">
        <f t="shared" si="167"/>
        <v>0</v>
      </c>
      <c r="BT38" s="106">
        <f t="shared" si="168"/>
        <v>0</v>
      </c>
      <c r="BU38" s="108">
        <f t="shared" si="169"/>
        <v>0</v>
      </c>
      <c r="BV38" s="107">
        <f t="shared" si="170"/>
        <v>0</v>
      </c>
      <c r="BW38" s="106">
        <f t="shared" si="171"/>
        <v>0</v>
      </c>
      <c r="BX38" s="108">
        <f t="shared" si="172"/>
        <v>0</v>
      </c>
      <c r="BY38" s="107">
        <f t="shared" si="173"/>
        <v>0</v>
      </c>
      <c r="BZ38" s="106">
        <f t="shared" si="174"/>
        <v>0</v>
      </c>
      <c r="CA38" s="108">
        <f t="shared" si="175"/>
        <v>0</v>
      </c>
      <c r="CB38" s="107">
        <f t="shared" si="176"/>
        <v>0</v>
      </c>
      <c r="CC38" s="106">
        <f t="shared" si="177"/>
        <v>0</v>
      </c>
      <c r="CD38" s="108">
        <f t="shared" si="178"/>
        <v>0</v>
      </c>
      <c r="CE38" s="107">
        <f t="shared" si="179"/>
        <v>0</v>
      </c>
      <c r="CF38" s="106">
        <f t="shared" si="180"/>
        <v>0</v>
      </c>
      <c r="CG38" s="108">
        <f t="shared" si="181"/>
        <v>0</v>
      </c>
      <c r="CH38" s="107">
        <f t="shared" si="182"/>
        <v>0</v>
      </c>
      <c r="CI38" s="106">
        <f t="shared" si="183"/>
        <v>0</v>
      </c>
      <c r="CJ38" s="108">
        <f t="shared" si="184"/>
        <v>0</v>
      </c>
      <c r="CK38" s="107">
        <f t="shared" si="185"/>
        <v>0</v>
      </c>
      <c r="CL38" s="106">
        <f t="shared" si="186"/>
        <v>0</v>
      </c>
      <c r="CM38" s="108">
        <f t="shared" si="187"/>
        <v>0</v>
      </c>
      <c r="CN38" s="107">
        <f t="shared" si="188"/>
        <v>0</v>
      </c>
      <c r="CO38" s="106">
        <f t="shared" si="189"/>
        <v>0</v>
      </c>
      <c r="CP38" s="108">
        <f t="shared" si="190"/>
        <v>0</v>
      </c>
      <c r="CQ38" s="107">
        <f t="shared" si="191"/>
        <v>0</v>
      </c>
      <c r="CR38" s="106">
        <f t="shared" si="192"/>
        <v>0</v>
      </c>
      <c r="CS38" s="108">
        <f t="shared" si="193"/>
        <v>0</v>
      </c>
      <c r="CT38" s="107">
        <f t="shared" si="194"/>
        <v>0</v>
      </c>
      <c r="CU38" s="106">
        <f t="shared" si="195"/>
        <v>0</v>
      </c>
      <c r="CV38" s="108">
        <f t="shared" si="196"/>
        <v>0</v>
      </c>
      <c r="CW38" s="107">
        <f t="shared" si="197"/>
        <v>0</v>
      </c>
      <c r="CX38" s="106">
        <f t="shared" si="198"/>
        <v>0</v>
      </c>
      <c r="CY38" s="108">
        <f t="shared" si="199"/>
        <v>0</v>
      </c>
      <c r="CZ38" s="107">
        <f t="shared" si="200"/>
        <v>0</v>
      </c>
      <c r="DA38" s="106">
        <f t="shared" si="201"/>
        <v>0</v>
      </c>
      <c r="DB38" s="108">
        <f t="shared" si="202"/>
        <v>0</v>
      </c>
      <c r="DC38" s="107">
        <f t="shared" si="203"/>
        <v>0</v>
      </c>
      <c r="DD38" s="106">
        <f t="shared" si="204"/>
        <v>0</v>
      </c>
      <c r="DE38" s="108">
        <f t="shared" si="205"/>
        <v>0</v>
      </c>
      <c r="DF38" s="107">
        <f t="shared" si="206"/>
        <v>0</v>
      </c>
      <c r="DG38" s="106">
        <f t="shared" si="207"/>
        <v>0</v>
      </c>
      <c r="DH38" s="108">
        <f t="shared" si="208"/>
        <v>0</v>
      </c>
      <c r="DI38" s="107">
        <f t="shared" si="209"/>
        <v>0</v>
      </c>
      <c r="DJ38" s="106">
        <f t="shared" si="210"/>
        <v>0</v>
      </c>
      <c r="DK38" s="108">
        <f t="shared" si="211"/>
        <v>0</v>
      </c>
      <c r="DL38" s="107">
        <f t="shared" si="212"/>
        <v>0</v>
      </c>
      <c r="DM38" s="106">
        <f t="shared" si="213"/>
        <v>0</v>
      </c>
    </row>
    <row r="39" spans="1:117" ht="15.75" customHeight="1">
      <c r="A39" s="116">
        <v>1</v>
      </c>
      <c r="B39" s="115" t="s">
        <v>45</v>
      </c>
      <c r="C39" s="114" t="s">
        <v>99</v>
      </c>
      <c r="D39" s="150" t="s">
        <v>148</v>
      </c>
      <c r="E39" s="124" t="s">
        <v>108</v>
      </c>
      <c r="F39" s="123">
        <v>43997</v>
      </c>
      <c r="G39" s="122">
        <v>44006</v>
      </c>
      <c r="H39" s="110">
        <f>112081*0</f>
        <v>0</v>
      </c>
      <c r="I39" s="110">
        <v>39084</v>
      </c>
      <c r="J39" s="109">
        <f t="shared" si="107"/>
        <v>0</v>
      </c>
      <c r="K39" s="107">
        <f t="shared" si="108"/>
        <v>0</v>
      </c>
      <c r="L39" s="106">
        <f t="shared" si="109"/>
        <v>0</v>
      </c>
      <c r="M39" s="108">
        <f t="shared" si="110"/>
        <v>0</v>
      </c>
      <c r="N39" s="107">
        <f t="shared" si="111"/>
        <v>0</v>
      </c>
      <c r="O39" s="106">
        <f t="shared" si="112"/>
        <v>0</v>
      </c>
      <c r="P39" s="108">
        <f t="shared" si="113"/>
        <v>0</v>
      </c>
      <c r="Q39" s="107">
        <f t="shared" si="114"/>
        <v>0</v>
      </c>
      <c r="R39" s="106">
        <f t="shared" si="115"/>
        <v>0</v>
      </c>
      <c r="S39" s="108">
        <f t="shared" si="116"/>
        <v>0</v>
      </c>
      <c r="T39" s="107">
        <f t="shared" si="117"/>
        <v>0</v>
      </c>
      <c r="U39" s="106">
        <f t="shared" si="118"/>
        <v>0</v>
      </c>
      <c r="V39" s="108">
        <f t="shared" si="119"/>
        <v>0</v>
      </c>
      <c r="W39" s="107">
        <f t="shared" si="120"/>
        <v>0</v>
      </c>
      <c r="X39" s="106">
        <f t="shared" si="121"/>
        <v>0</v>
      </c>
      <c r="Y39" s="108">
        <f t="shared" si="122"/>
        <v>0</v>
      </c>
      <c r="Z39" s="107">
        <f t="shared" si="123"/>
        <v>0</v>
      </c>
      <c r="AA39" s="106">
        <f t="shared" si="124"/>
        <v>0</v>
      </c>
      <c r="AB39" s="108">
        <f t="shared" si="125"/>
        <v>0</v>
      </c>
      <c r="AC39" s="107">
        <f t="shared" si="126"/>
        <v>0</v>
      </c>
      <c r="AD39" s="106">
        <f t="shared" si="127"/>
        <v>0</v>
      </c>
      <c r="AE39" s="108">
        <f t="shared" si="128"/>
        <v>0</v>
      </c>
      <c r="AF39" s="107">
        <f t="shared" si="129"/>
        <v>0</v>
      </c>
      <c r="AG39" s="106">
        <f t="shared" si="130"/>
        <v>0</v>
      </c>
      <c r="AH39" s="108">
        <f t="shared" si="131"/>
        <v>0</v>
      </c>
      <c r="AI39" s="107">
        <f t="shared" si="132"/>
        <v>0</v>
      </c>
      <c r="AJ39" s="106">
        <f t="shared" si="133"/>
        <v>0</v>
      </c>
      <c r="AK39" s="108">
        <f t="shared" si="134"/>
        <v>0</v>
      </c>
      <c r="AL39" s="107">
        <f t="shared" si="135"/>
        <v>0</v>
      </c>
      <c r="AM39" s="106">
        <f t="shared" si="136"/>
        <v>0</v>
      </c>
      <c r="AN39" s="108" t="e">
        <f>IF($F39&gt;#REF!,0,IF($F39&lt;AN$1,IF($G39&lt;AN$1,0,IF($G39&gt;#REF!,(($G39-AN$1)-($G39-#REF!))/($G39-$F39),($G39-AN$1)/($G39-$F39))),IF($G39&gt;#REF!,((($G39-$F39)-($G39-#REF!))/($G39-$F39)),1)))</f>
        <v>#REF!</v>
      </c>
      <c r="AO39" s="107" t="e">
        <f t="shared" si="137"/>
        <v>#REF!</v>
      </c>
      <c r="AP39" s="106" t="e">
        <f t="shared" si="138"/>
        <v>#REF!</v>
      </c>
      <c r="AQ39" s="108">
        <f t="shared" si="139"/>
        <v>0</v>
      </c>
      <c r="AR39" s="107">
        <f t="shared" si="140"/>
        <v>0</v>
      </c>
      <c r="AS39" s="106">
        <f t="shared" si="141"/>
        <v>0</v>
      </c>
      <c r="AT39" s="108">
        <f t="shared" si="142"/>
        <v>0</v>
      </c>
      <c r="AU39" s="107">
        <f t="shared" si="143"/>
        <v>0</v>
      </c>
      <c r="AV39" s="106">
        <f t="shared" si="144"/>
        <v>0</v>
      </c>
      <c r="AW39" s="108">
        <f t="shared" si="145"/>
        <v>0</v>
      </c>
      <c r="AX39" s="107">
        <f t="shared" si="146"/>
        <v>0</v>
      </c>
      <c r="AY39" s="106">
        <f t="shared" si="147"/>
        <v>0</v>
      </c>
      <c r="AZ39" s="108">
        <f t="shared" si="148"/>
        <v>1</v>
      </c>
      <c r="BA39" s="107">
        <f t="shared" si="149"/>
        <v>0</v>
      </c>
      <c r="BB39" s="106">
        <f t="shared" si="150"/>
        <v>39084</v>
      </c>
      <c r="BC39" s="108">
        <f t="shared" si="151"/>
        <v>0</v>
      </c>
      <c r="BD39" s="107">
        <f t="shared" si="152"/>
        <v>0</v>
      </c>
      <c r="BE39" s="106">
        <f t="shared" si="153"/>
        <v>0</v>
      </c>
      <c r="BF39" s="108">
        <f t="shared" si="154"/>
        <v>0</v>
      </c>
      <c r="BG39" s="107">
        <f t="shared" si="155"/>
        <v>0</v>
      </c>
      <c r="BH39" s="106">
        <f t="shared" si="156"/>
        <v>0</v>
      </c>
      <c r="BI39" s="108">
        <f t="shared" si="157"/>
        <v>0</v>
      </c>
      <c r="BJ39" s="107">
        <f t="shared" si="158"/>
        <v>0</v>
      </c>
      <c r="BK39" s="106">
        <f t="shared" si="159"/>
        <v>0</v>
      </c>
      <c r="BL39" s="108">
        <f t="shared" si="160"/>
        <v>0</v>
      </c>
      <c r="BM39" s="107">
        <f t="shared" si="161"/>
        <v>0</v>
      </c>
      <c r="BN39" s="106">
        <f t="shared" si="162"/>
        <v>0</v>
      </c>
      <c r="BO39" s="108">
        <f t="shared" si="163"/>
        <v>0</v>
      </c>
      <c r="BP39" s="107">
        <f t="shared" si="164"/>
        <v>0</v>
      </c>
      <c r="BQ39" s="106">
        <f t="shared" si="165"/>
        <v>0</v>
      </c>
      <c r="BR39" s="108">
        <f t="shared" si="166"/>
        <v>0</v>
      </c>
      <c r="BS39" s="107">
        <f t="shared" si="167"/>
        <v>0</v>
      </c>
      <c r="BT39" s="106">
        <f t="shared" si="168"/>
        <v>0</v>
      </c>
      <c r="BU39" s="108">
        <f t="shared" si="169"/>
        <v>0</v>
      </c>
      <c r="BV39" s="107">
        <f t="shared" si="170"/>
        <v>0</v>
      </c>
      <c r="BW39" s="106">
        <f t="shared" si="171"/>
        <v>0</v>
      </c>
      <c r="BX39" s="108">
        <f t="shared" si="172"/>
        <v>0</v>
      </c>
      <c r="BY39" s="107">
        <f t="shared" si="173"/>
        <v>0</v>
      </c>
      <c r="BZ39" s="106">
        <f t="shared" si="174"/>
        <v>0</v>
      </c>
      <c r="CA39" s="108">
        <f t="shared" si="175"/>
        <v>0</v>
      </c>
      <c r="CB39" s="107">
        <f t="shared" si="176"/>
        <v>0</v>
      </c>
      <c r="CC39" s="106">
        <f t="shared" si="177"/>
        <v>0</v>
      </c>
      <c r="CD39" s="108">
        <f t="shared" si="178"/>
        <v>0</v>
      </c>
      <c r="CE39" s="107">
        <f t="shared" si="179"/>
        <v>0</v>
      </c>
      <c r="CF39" s="106">
        <f t="shared" si="180"/>
        <v>0</v>
      </c>
      <c r="CG39" s="108">
        <f t="shared" si="181"/>
        <v>0</v>
      </c>
      <c r="CH39" s="107">
        <f t="shared" si="182"/>
        <v>0</v>
      </c>
      <c r="CI39" s="106">
        <f t="shared" si="183"/>
        <v>0</v>
      </c>
      <c r="CJ39" s="108">
        <f t="shared" si="184"/>
        <v>0</v>
      </c>
      <c r="CK39" s="107">
        <f t="shared" si="185"/>
        <v>0</v>
      </c>
      <c r="CL39" s="106">
        <f t="shared" si="186"/>
        <v>0</v>
      </c>
      <c r="CM39" s="108">
        <f t="shared" si="187"/>
        <v>0</v>
      </c>
      <c r="CN39" s="107">
        <f t="shared" si="188"/>
        <v>0</v>
      </c>
      <c r="CO39" s="106">
        <f t="shared" si="189"/>
        <v>0</v>
      </c>
      <c r="CP39" s="108">
        <f t="shared" si="190"/>
        <v>0</v>
      </c>
      <c r="CQ39" s="107">
        <f t="shared" si="191"/>
        <v>0</v>
      </c>
      <c r="CR39" s="106">
        <f t="shared" si="192"/>
        <v>0</v>
      </c>
      <c r="CS39" s="108">
        <f t="shared" si="193"/>
        <v>0</v>
      </c>
      <c r="CT39" s="107">
        <f t="shared" si="194"/>
        <v>0</v>
      </c>
      <c r="CU39" s="106">
        <f t="shared" si="195"/>
        <v>0</v>
      </c>
      <c r="CV39" s="108">
        <f t="shared" si="196"/>
        <v>0</v>
      </c>
      <c r="CW39" s="107">
        <f t="shared" si="197"/>
        <v>0</v>
      </c>
      <c r="CX39" s="106">
        <f t="shared" si="198"/>
        <v>0</v>
      </c>
      <c r="CY39" s="108">
        <f t="shared" si="199"/>
        <v>0</v>
      </c>
      <c r="CZ39" s="107">
        <f t="shared" si="200"/>
        <v>0</v>
      </c>
      <c r="DA39" s="106">
        <f t="shared" si="201"/>
        <v>0</v>
      </c>
      <c r="DB39" s="108">
        <f t="shared" si="202"/>
        <v>0</v>
      </c>
      <c r="DC39" s="107">
        <f t="shared" si="203"/>
        <v>0</v>
      </c>
      <c r="DD39" s="106">
        <f t="shared" si="204"/>
        <v>0</v>
      </c>
      <c r="DE39" s="108">
        <f t="shared" si="205"/>
        <v>0</v>
      </c>
      <c r="DF39" s="107">
        <f t="shared" si="206"/>
        <v>0</v>
      </c>
      <c r="DG39" s="106">
        <f t="shared" si="207"/>
        <v>0</v>
      </c>
      <c r="DH39" s="108">
        <f t="shared" si="208"/>
        <v>0</v>
      </c>
      <c r="DI39" s="107">
        <f t="shared" si="209"/>
        <v>0</v>
      </c>
      <c r="DJ39" s="106">
        <f t="shared" si="210"/>
        <v>0</v>
      </c>
      <c r="DK39" s="108">
        <f t="shared" si="211"/>
        <v>0</v>
      </c>
      <c r="DL39" s="107">
        <f t="shared" si="212"/>
        <v>0</v>
      </c>
      <c r="DM39" s="106">
        <f t="shared" si="213"/>
        <v>0</v>
      </c>
    </row>
    <row r="40" spans="1:117" ht="15.75" customHeight="1">
      <c r="A40" s="116">
        <v>1</v>
      </c>
      <c r="B40" s="115" t="s">
        <v>45</v>
      </c>
      <c r="C40" s="114" t="s">
        <v>99</v>
      </c>
      <c r="D40" s="114"/>
      <c r="E40" s="124" t="s">
        <v>107</v>
      </c>
      <c r="F40" s="129">
        <v>43952</v>
      </c>
      <c r="G40" s="122">
        <v>44136</v>
      </c>
      <c r="H40" s="110">
        <f>63409.6778159453*(G40-F40)/30</f>
        <v>388912.6906044645</v>
      </c>
      <c r="I40" s="110"/>
      <c r="J40" s="109"/>
      <c r="K40" s="107"/>
      <c r="L40" s="106"/>
      <c r="M40" s="108"/>
      <c r="N40" s="107"/>
      <c r="O40" s="106"/>
      <c r="P40" s="108"/>
      <c r="Q40" s="107"/>
      <c r="R40" s="106"/>
      <c r="S40" s="108"/>
      <c r="T40" s="107"/>
      <c r="U40" s="106"/>
      <c r="V40" s="108"/>
      <c r="W40" s="107"/>
      <c r="X40" s="106"/>
      <c r="Y40" s="108"/>
      <c r="Z40" s="107"/>
      <c r="AA40" s="106"/>
      <c r="AB40" s="108"/>
      <c r="AC40" s="107"/>
      <c r="AD40" s="106"/>
      <c r="AE40" s="108"/>
      <c r="AF40" s="107"/>
      <c r="AG40" s="106"/>
      <c r="AH40" s="108"/>
      <c r="AI40" s="107"/>
      <c r="AJ40" s="106"/>
      <c r="AK40" s="108"/>
      <c r="AL40" s="107"/>
      <c r="AM40" s="106"/>
      <c r="AN40" s="108"/>
      <c r="AO40" s="107"/>
      <c r="AP40" s="106"/>
      <c r="AQ40" s="108">
        <f t="shared" si="139"/>
        <v>0</v>
      </c>
      <c r="AR40" s="107">
        <f t="shared" si="140"/>
        <v>0</v>
      </c>
      <c r="AS40" s="106">
        <f t="shared" si="141"/>
        <v>0</v>
      </c>
      <c r="AT40" s="108">
        <f t="shared" si="142"/>
        <v>0</v>
      </c>
      <c r="AU40" s="107">
        <f t="shared" si="143"/>
        <v>0</v>
      </c>
      <c r="AV40" s="106">
        <f t="shared" si="144"/>
        <v>0</v>
      </c>
      <c r="AW40" s="108">
        <f t="shared" si="145"/>
        <v>0.16847826086956522</v>
      </c>
      <c r="AX40" s="107">
        <f t="shared" si="146"/>
        <v>65523.333743143477</v>
      </c>
      <c r="AY40" s="106">
        <f t="shared" si="147"/>
        <v>0</v>
      </c>
      <c r="AZ40" s="108">
        <f t="shared" si="148"/>
        <v>0.16304347826086957</v>
      </c>
      <c r="BA40" s="107">
        <f t="shared" si="149"/>
        <v>63409.677815945302</v>
      </c>
      <c r="BB40" s="106">
        <f t="shared" si="150"/>
        <v>0</v>
      </c>
      <c r="BC40" s="108">
        <f t="shared" si="151"/>
        <v>0.16847826086956522</v>
      </c>
      <c r="BD40" s="107">
        <f t="shared" si="152"/>
        <v>65523.333743143477</v>
      </c>
      <c r="BE40" s="106">
        <f t="shared" si="153"/>
        <v>0</v>
      </c>
      <c r="BF40" s="108">
        <f t="shared" si="154"/>
        <v>0.16847826086956522</v>
      </c>
      <c r="BG40" s="107">
        <f t="shared" si="155"/>
        <v>65523.333743143477</v>
      </c>
      <c r="BH40" s="106">
        <f t="shared" si="156"/>
        <v>0</v>
      </c>
      <c r="BI40" s="108">
        <f t="shared" si="157"/>
        <v>0.16304347826086957</v>
      </c>
      <c r="BJ40" s="107">
        <f t="shared" si="158"/>
        <v>63409.677815945302</v>
      </c>
      <c r="BK40" s="106">
        <f t="shared" si="159"/>
        <v>0</v>
      </c>
      <c r="BL40" s="108">
        <f t="shared" si="160"/>
        <v>0.16847826086956522</v>
      </c>
      <c r="BM40" s="107">
        <f t="shared" si="161"/>
        <v>65523.333743143477</v>
      </c>
      <c r="BN40" s="106">
        <f t="shared" si="162"/>
        <v>0</v>
      </c>
      <c r="BO40" s="108">
        <f t="shared" si="163"/>
        <v>0</v>
      </c>
      <c r="BP40" s="107">
        <f t="shared" si="164"/>
        <v>0</v>
      </c>
      <c r="BQ40" s="106">
        <f t="shared" si="165"/>
        <v>0</v>
      </c>
      <c r="BR40" s="108">
        <f t="shared" si="166"/>
        <v>0</v>
      </c>
      <c r="BS40" s="107">
        <f t="shared" si="167"/>
        <v>0</v>
      </c>
      <c r="BT40" s="106">
        <f t="shared" si="168"/>
        <v>0</v>
      </c>
      <c r="BU40" s="108">
        <f t="shared" si="169"/>
        <v>0</v>
      </c>
      <c r="BV40" s="107">
        <f t="shared" si="170"/>
        <v>0</v>
      </c>
      <c r="BW40" s="106">
        <f t="shared" si="171"/>
        <v>0</v>
      </c>
      <c r="BX40" s="108">
        <f t="shared" si="172"/>
        <v>0</v>
      </c>
      <c r="BY40" s="107">
        <f t="shared" si="173"/>
        <v>0</v>
      </c>
      <c r="BZ40" s="106">
        <f t="shared" si="174"/>
        <v>0</v>
      </c>
      <c r="CA40" s="108">
        <f t="shared" si="175"/>
        <v>0</v>
      </c>
      <c r="CB40" s="107">
        <f t="shared" si="176"/>
        <v>0</v>
      </c>
      <c r="CC40" s="106">
        <f t="shared" si="177"/>
        <v>0</v>
      </c>
      <c r="CD40" s="108">
        <f t="shared" si="178"/>
        <v>0</v>
      </c>
      <c r="CE40" s="107">
        <f t="shared" si="179"/>
        <v>0</v>
      </c>
      <c r="CF40" s="106">
        <f t="shared" si="180"/>
        <v>0</v>
      </c>
      <c r="CG40" s="108">
        <f t="shared" si="181"/>
        <v>0</v>
      </c>
      <c r="CH40" s="107">
        <f t="shared" si="182"/>
        <v>0</v>
      </c>
      <c r="CI40" s="106">
        <f t="shared" si="183"/>
        <v>0</v>
      </c>
      <c r="CJ40" s="108">
        <f t="shared" si="184"/>
        <v>0</v>
      </c>
      <c r="CK40" s="107">
        <f t="shared" si="185"/>
        <v>0</v>
      </c>
      <c r="CL40" s="106">
        <f t="shared" si="186"/>
        <v>0</v>
      </c>
      <c r="CM40" s="108">
        <f t="shared" si="187"/>
        <v>0</v>
      </c>
      <c r="CN40" s="107">
        <f t="shared" si="188"/>
        <v>0</v>
      </c>
      <c r="CO40" s="106">
        <f t="shared" si="189"/>
        <v>0</v>
      </c>
      <c r="CP40" s="108">
        <f t="shared" si="190"/>
        <v>0</v>
      </c>
      <c r="CQ40" s="107">
        <f t="shared" si="191"/>
        <v>0</v>
      </c>
      <c r="CR40" s="106">
        <f t="shared" si="192"/>
        <v>0</v>
      </c>
      <c r="CS40" s="108">
        <f t="shared" si="193"/>
        <v>0</v>
      </c>
      <c r="CT40" s="107">
        <f t="shared" si="194"/>
        <v>0</v>
      </c>
      <c r="CU40" s="106">
        <f t="shared" si="195"/>
        <v>0</v>
      </c>
      <c r="CV40" s="108">
        <f t="shared" si="196"/>
        <v>0</v>
      </c>
      <c r="CW40" s="107">
        <f t="shared" si="197"/>
        <v>0</v>
      </c>
      <c r="CX40" s="106">
        <f t="shared" si="198"/>
        <v>0</v>
      </c>
      <c r="CY40" s="108">
        <f t="shared" si="199"/>
        <v>0</v>
      </c>
      <c r="CZ40" s="107">
        <f t="shared" si="200"/>
        <v>0</v>
      </c>
      <c r="DA40" s="106">
        <f t="shared" si="201"/>
        <v>0</v>
      </c>
      <c r="DB40" s="108">
        <f t="shared" si="202"/>
        <v>0</v>
      </c>
      <c r="DC40" s="107">
        <f t="shared" si="203"/>
        <v>0</v>
      </c>
      <c r="DD40" s="106">
        <f t="shared" si="204"/>
        <v>0</v>
      </c>
      <c r="DE40" s="108">
        <f t="shared" si="205"/>
        <v>0</v>
      </c>
      <c r="DF40" s="107">
        <f t="shared" si="206"/>
        <v>0</v>
      </c>
      <c r="DG40" s="106">
        <f t="shared" si="207"/>
        <v>0</v>
      </c>
      <c r="DH40" s="108">
        <f t="shared" si="208"/>
        <v>0</v>
      </c>
      <c r="DI40" s="107">
        <f t="shared" si="209"/>
        <v>0</v>
      </c>
      <c r="DJ40" s="106">
        <f t="shared" si="210"/>
        <v>0</v>
      </c>
      <c r="DK40" s="108">
        <f t="shared" si="211"/>
        <v>0</v>
      </c>
      <c r="DL40" s="107">
        <f t="shared" si="212"/>
        <v>0</v>
      </c>
      <c r="DM40" s="106">
        <f t="shared" si="213"/>
        <v>0</v>
      </c>
    </row>
    <row r="41" spans="1:117" ht="15.75" customHeight="1">
      <c r="A41" s="116">
        <v>1</v>
      </c>
      <c r="B41" s="115" t="s">
        <v>45</v>
      </c>
      <c r="C41" s="114" t="s">
        <v>99</v>
      </c>
      <c r="D41" s="114"/>
      <c r="E41" s="113" t="s">
        <v>106</v>
      </c>
      <c r="F41" s="129">
        <v>43952</v>
      </c>
      <c r="G41" s="122">
        <v>44136</v>
      </c>
      <c r="H41" s="110">
        <f>15550*(G41-F41)/30</f>
        <v>95373.333333333328</v>
      </c>
      <c r="I41" s="110"/>
      <c r="J41" s="109"/>
      <c r="K41" s="107"/>
      <c r="L41" s="106"/>
      <c r="M41" s="108"/>
      <c r="N41" s="107"/>
      <c r="O41" s="106"/>
      <c r="P41" s="108"/>
      <c r="Q41" s="107"/>
      <c r="R41" s="106"/>
      <c r="S41" s="108"/>
      <c r="T41" s="107"/>
      <c r="U41" s="106"/>
      <c r="V41" s="108"/>
      <c r="W41" s="107"/>
      <c r="X41" s="106"/>
      <c r="Y41" s="108"/>
      <c r="Z41" s="107"/>
      <c r="AA41" s="106"/>
      <c r="AB41" s="108"/>
      <c r="AC41" s="107"/>
      <c r="AD41" s="106"/>
      <c r="AE41" s="108"/>
      <c r="AF41" s="107"/>
      <c r="AG41" s="106"/>
      <c r="AH41" s="108"/>
      <c r="AI41" s="107"/>
      <c r="AJ41" s="106"/>
      <c r="AK41" s="108"/>
      <c r="AL41" s="107"/>
      <c r="AM41" s="106"/>
      <c r="AN41" s="108"/>
      <c r="AO41" s="107"/>
      <c r="AP41" s="106"/>
      <c r="AQ41" s="108">
        <f t="shared" si="139"/>
        <v>0</v>
      </c>
      <c r="AR41" s="107">
        <f t="shared" si="140"/>
        <v>0</v>
      </c>
      <c r="AS41" s="106">
        <f t="shared" si="141"/>
        <v>0</v>
      </c>
      <c r="AT41" s="108">
        <f t="shared" si="142"/>
        <v>0</v>
      </c>
      <c r="AU41" s="107">
        <f t="shared" si="143"/>
        <v>0</v>
      </c>
      <c r="AV41" s="106">
        <f t="shared" si="144"/>
        <v>0</v>
      </c>
      <c r="AW41" s="108">
        <f t="shared" si="145"/>
        <v>0.16847826086956522</v>
      </c>
      <c r="AX41" s="107">
        <f t="shared" si="146"/>
        <v>16068.333333333332</v>
      </c>
      <c r="AY41" s="106">
        <f t="shared" si="147"/>
        <v>0</v>
      </c>
      <c r="AZ41" s="108">
        <f t="shared" si="148"/>
        <v>0.16304347826086957</v>
      </c>
      <c r="BA41" s="107">
        <f t="shared" si="149"/>
        <v>15550</v>
      </c>
      <c r="BB41" s="106">
        <f t="shared" si="150"/>
        <v>0</v>
      </c>
      <c r="BC41" s="108">
        <f t="shared" si="151"/>
        <v>0.16847826086956522</v>
      </c>
      <c r="BD41" s="107">
        <f t="shared" si="152"/>
        <v>16068.333333333332</v>
      </c>
      <c r="BE41" s="106">
        <f t="shared" si="153"/>
        <v>0</v>
      </c>
      <c r="BF41" s="108">
        <f t="shared" si="154"/>
        <v>0.16847826086956522</v>
      </c>
      <c r="BG41" s="107">
        <f t="shared" si="155"/>
        <v>16068.333333333332</v>
      </c>
      <c r="BH41" s="106">
        <f t="shared" si="156"/>
        <v>0</v>
      </c>
      <c r="BI41" s="108">
        <f t="shared" si="157"/>
        <v>0.16304347826086957</v>
      </c>
      <c r="BJ41" s="107">
        <f t="shared" si="158"/>
        <v>15550</v>
      </c>
      <c r="BK41" s="106">
        <f t="shared" si="159"/>
        <v>0</v>
      </c>
      <c r="BL41" s="108">
        <f t="shared" si="160"/>
        <v>0.16847826086956522</v>
      </c>
      <c r="BM41" s="107">
        <f t="shared" si="161"/>
        <v>16068.333333333332</v>
      </c>
      <c r="BN41" s="106">
        <f t="shared" si="162"/>
        <v>0</v>
      </c>
      <c r="BO41" s="108">
        <f t="shared" si="163"/>
        <v>0</v>
      </c>
      <c r="BP41" s="107">
        <f t="shared" si="164"/>
        <v>0</v>
      </c>
      <c r="BQ41" s="106">
        <f t="shared" si="165"/>
        <v>0</v>
      </c>
      <c r="BR41" s="108">
        <f t="shared" si="166"/>
        <v>0</v>
      </c>
      <c r="BS41" s="107">
        <f t="shared" si="167"/>
        <v>0</v>
      </c>
      <c r="BT41" s="106">
        <f t="shared" si="168"/>
        <v>0</v>
      </c>
      <c r="BU41" s="108">
        <f t="shared" si="169"/>
        <v>0</v>
      </c>
      <c r="BV41" s="107">
        <f t="shared" si="170"/>
        <v>0</v>
      </c>
      <c r="BW41" s="106">
        <f t="shared" si="171"/>
        <v>0</v>
      </c>
      <c r="BX41" s="108">
        <f t="shared" si="172"/>
        <v>0</v>
      </c>
      <c r="BY41" s="107">
        <f t="shared" si="173"/>
        <v>0</v>
      </c>
      <c r="BZ41" s="106">
        <f t="shared" si="174"/>
        <v>0</v>
      </c>
      <c r="CA41" s="108">
        <f t="shared" si="175"/>
        <v>0</v>
      </c>
      <c r="CB41" s="107">
        <f t="shared" si="176"/>
        <v>0</v>
      </c>
      <c r="CC41" s="106">
        <f t="shared" si="177"/>
        <v>0</v>
      </c>
      <c r="CD41" s="108">
        <f t="shared" si="178"/>
        <v>0</v>
      </c>
      <c r="CE41" s="107">
        <f t="shared" si="179"/>
        <v>0</v>
      </c>
      <c r="CF41" s="106">
        <f t="shared" si="180"/>
        <v>0</v>
      </c>
      <c r="CG41" s="108">
        <f t="shared" si="181"/>
        <v>0</v>
      </c>
      <c r="CH41" s="107">
        <f t="shared" si="182"/>
        <v>0</v>
      </c>
      <c r="CI41" s="106">
        <f t="shared" si="183"/>
        <v>0</v>
      </c>
      <c r="CJ41" s="108">
        <f t="shared" si="184"/>
        <v>0</v>
      </c>
      <c r="CK41" s="107">
        <f t="shared" si="185"/>
        <v>0</v>
      </c>
      <c r="CL41" s="106">
        <f t="shared" si="186"/>
        <v>0</v>
      </c>
      <c r="CM41" s="108">
        <f t="shared" si="187"/>
        <v>0</v>
      </c>
      <c r="CN41" s="107">
        <f t="shared" si="188"/>
        <v>0</v>
      </c>
      <c r="CO41" s="106">
        <f t="shared" si="189"/>
        <v>0</v>
      </c>
      <c r="CP41" s="108">
        <f t="shared" si="190"/>
        <v>0</v>
      </c>
      <c r="CQ41" s="107">
        <f t="shared" si="191"/>
        <v>0</v>
      </c>
      <c r="CR41" s="106">
        <f t="shared" si="192"/>
        <v>0</v>
      </c>
      <c r="CS41" s="108">
        <f t="shared" si="193"/>
        <v>0</v>
      </c>
      <c r="CT41" s="107">
        <f t="shared" si="194"/>
        <v>0</v>
      </c>
      <c r="CU41" s="106">
        <f t="shared" si="195"/>
        <v>0</v>
      </c>
      <c r="CV41" s="108">
        <f t="shared" si="196"/>
        <v>0</v>
      </c>
      <c r="CW41" s="107">
        <f t="shared" si="197"/>
        <v>0</v>
      </c>
      <c r="CX41" s="106">
        <f t="shared" si="198"/>
        <v>0</v>
      </c>
      <c r="CY41" s="108">
        <f t="shared" si="199"/>
        <v>0</v>
      </c>
      <c r="CZ41" s="107">
        <f t="shared" si="200"/>
        <v>0</v>
      </c>
      <c r="DA41" s="106">
        <f t="shared" si="201"/>
        <v>0</v>
      </c>
      <c r="DB41" s="108">
        <f t="shared" si="202"/>
        <v>0</v>
      </c>
      <c r="DC41" s="107">
        <f t="shared" si="203"/>
        <v>0</v>
      </c>
      <c r="DD41" s="106">
        <f t="shared" si="204"/>
        <v>0</v>
      </c>
      <c r="DE41" s="108">
        <f t="shared" si="205"/>
        <v>0</v>
      </c>
      <c r="DF41" s="107">
        <f t="shared" si="206"/>
        <v>0</v>
      </c>
      <c r="DG41" s="106">
        <f t="shared" si="207"/>
        <v>0</v>
      </c>
      <c r="DH41" s="108">
        <f t="shared" si="208"/>
        <v>0</v>
      </c>
      <c r="DI41" s="107">
        <f t="shared" si="209"/>
        <v>0</v>
      </c>
      <c r="DJ41" s="106">
        <f t="shared" si="210"/>
        <v>0</v>
      </c>
      <c r="DK41" s="108">
        <f t="shared" si="211"/>
        <v>0</v>
      </c>
      <c r="DL41" s="107">
        <f t="shared" si="212"/>
        <v>0</v>
      </c>
      <c r="DM41" s="106">
        <f t="shared" si="213"/>
        <v>0</v>
      </c>
    </row>
    <row r="42" spans="1:117" ht="15.75" customHeight="1">
      <c r="A42" s="116">
        <v>1</v>
      </c>
      <c r="B42" s="115" t="s">
        <v>45</v>
      </c>
      <c r="C42" s="114" t="s">
        <v>99</v>
      </c>
      <c r="D42" s="114"/>
      <c r="E42" s="124" t="s">
        <v>105</v>
      </c>
      <c r="F42" s="123">
        <v>43955</v>
      </c>
      <c r="G42" s="122">
        <v>44008</v>
      </c>
      <c r="H42" s="110">
        <v>0</v>
      </c>
      <c r="I42" s="110">
        <v>0</v>
      </c>
      <c r="J42" s="109">
        <f>IF($F42&gt;M$1,0,IF($F42&lt;J$1,IF($G42&lt;J$1,0,IF($G42&gt;M$1,(($G42-J$1)-($G42-M$1))/($G42-$F42),($G42-J$1)/($G42-$F42))),IF($G42&gt;M$1,((($G42-$F42)-($G42-M$1))/($G42-$F42)),1)))</f>
        <v>0</v>
      </c>
      <c r="K42" s="107">
        <f>+J42*$H42</f>
        <v>0</v>
      </c>
      <c r="L42" s="106">
        <f>+J42*$I42</f>
        <v>0</v>
      </c>
      <c r="M42" s="108">
        <f>IF($F42&gt;P$1,0,IF($F42&lt;M$1,IF($G42&lt;M$1,0,IF($G42&gt;P$1,(($G42-M$1)-($G42-P$1))/($G42-$F42),($G42-M$1)/($G42-$F42))),IF($G42&gt;P$1,((($G42-$F42)-($G42-P$1))/($G42-$F42)),1)))</f>
        <v>0</v>
      </c>
      <c r="N42" s="107">
        <f>+M42*$H42</f>
        <v>0</v>
      </c>
      <c r="O42" s="106">
        <f>+M42*$I42</f>
        <v>0</v>
      </c>
      <c r="P42" s="108">
        <f>IF($F42&gt;S$1,0,IF($F42&lt;P$1,IF($G42&lt;P$1,0,IF($G42&gt;S$1,(($G42-P$1)-($G42-S$1))/($G42-$F42),($G42-P$1)/($G42-$F42))),IF($G42&gt;S$1,((($G42-$F42)-($G42-S$1))/($G42-$F42)),1)))</f>
        <v>0</v>
      </c>
      <c r="Q42" s="107">
        <f>+P42*$H42</f>
        <v>0</v>
      </c>
      <c r="R42" s="106">
        <f>+P42*$I42</f>
        <v>0</v>
      </c>
      <c r="S42" s="108">
        <f>IF($F42&gt;V$1,0,IF($F42&lt;S$1,IF($G42&lt;S$1,0,IF($G42&gt;V$1,(($G42-S$1)-($G42-V$1))/($G42-$F42),($G42-S$1)/($G42-$F42))),IF($G42&gt;V$1,((($G42-$F42)-($G42-V$1))/($G42-$F42)),1)))</f>
        <v>0</v>
      </c>
      <c r="T42" s="107">
        <f>+S42*$H42</f>
        <v>0</v>
      </c>
      <c r="U42" s="106">
        <f>+S42*$I42</f>
        <v>0</v>
      </c>
      <c r="V42" s="108">
        <f>IF($F42&gt;Y$1,0,IF($F42&lt;V$1,IF($G42&lt;V$1,0,IF($G42&gt;Y$1,(($G42-V$1)-($G42-Y$1))/($G42-$F42),($G42-V$1)/($G42-$F42))),IF($G42&gt;Y$1,((($G42-$F42)-($G42-Y$1))/($G42-$F42)),1)))</f>
        <v>0</v>
      </c>
      <c r="W42" s="107">
        <f>+V42*$H42</f>
        <v>0</v>
      </c>
      <c r="X42" s="106">
        <f>+V42*$I42</f>
        <v>0</v>
      </c>
      <c r="Y42" s="108">
        <f>IF($F42&gt;AB$1,0,IF($F42&lt;Y$1,IF($G42&lt;Y$1,0,IF($G42&gt;AB$1,(($G42-Y$1)-($G42-AB$1))/($G42-$F42),($G42-Y$1)/($G42-$F42))),IF($G42&gt;AB$1,((($G42-$F42)-($G42-AB$1))/($G42-$F42)),1)))</f>
        <v>0</v>
      </c>
      <c r="Z42" s="107">
        <f>+Y42*$H42</f>
        <v>0</v>
      </c>
      <c r="AA42" s="106">
        <f>+Y42*$I42</f>
        <v>0</v>
      </c>
      <c r="AB42" s="108">
        <f>IF($F42&gt;AE$1,0,IF($F42&lt;AB$1,IF($G42&lt;AB$1,0,IF($G42&gt;AE$1,(($G42-AB$1)-($G42-AE$1))/($G42-$F42),($G42-AB$1)/($G42-$F42))),IF($G42&gt;AE$1,((($G42-$F42)-($G42-AE$1))/($G42-$F42)),1)))</f>
        <v>0</v>
      </c>
      <c r="AC42" s="107">
        <f>+AB42*$H42</f>
        <v>0</v>
      </c>
      <c r="AD42" s="106">
        <f>+AB42*$I42</f>
        <v>0</v>
      </c>
      <c r="AE42" s="108">
        <f>IF($F42&gt;AH$1,0,IF($F42&lt;AE$1,IF($G42&lt;AE$1,0,IF($G42&gt;AH$1,(($G42-AE$1)-($G42-AH$1))/($G42-$F42),($G42-AE$1)/($G42-$F42))),IF($G42&gt;AH$1,((($G42-$F42)-($G42-AH$1))/($G42-$F42)),1)))</f>
        <v>0</v>
      </c>
      <c r="AF42" s="107">
        <f>+AE42*$H42</f>
        <v>0</v>
      </c>
      <c r="AG42" s="106">
        <f>+AE42*$I42</f>
        <v>0</v>
      </c>
      <c r="AH42" s="108">
        <f>IF($F42&gt;AK$1,0,IF($F42&lt;AH$1,IF($G42&lt;AH$1,0,IF($G42&gt;AK$1,(($G42-AH$1)-($G42-AK$1))/($G42-$F42),($G42-AH$1)/($G42-$F42))),IF($G42&gt;AK$1,((($G42-$F42)-($G42-AK$1))/($G42-$F42)),1)))</f>
        <v>0</v>
      </c>
      <c r="AI42" s="107">
        <f>+AH42*$H42</f>
        <v>0</v>
      </c>
      <c r="AJ42" s="106">
        <f>+AH42*$I42</f>
        <v>0</v>
      </c>
      <c r="AK42" s="108">
        <f>IF($F42&gt;AN$1,0,IF($F42&lt;AK$1,IF($G42&lt;AK$1,0,IF($G42&gt;AN$1,(($G42-AK$1)-($G42-AN$1))/($G42-$F42),($G42-AK$1)/($G42-$F42))),IF($G42&gt;AN$1,((($G42-$F42)-($G42-AN$1))/($G42-$F42)),1)))</f>
        <v>0</v>
      </c>
      <c r="AL42" s="107">
        <f>+AK42*$H42</f>
        <v>0</v>
      </c>
      <c r="AM42" s="106">
        <f>+AK42*$I42</f>
        <v>0</v>
      </c>
      <c r="AN42" s="108" t="e">
        <f>IF($F42&gt;#REF!,0,IF($F42&lt;AN$1,IF($G42&lt;AN$1,0,IF($G42&gt;#REF!,(($G42-AN$1)-($G42-#REF!))/($G42-$F42),($G42-AN$1)/($G42-$F42))),IF($G42&gt;#REF!,((($G42-$F42)-($G42-#REF!))/($G42-$F42)),1)))</f>
        <v>#REF!</v>
      </c>
      <c r="AO42" s="107" t="e">
        <f>+AN42*$H42</f>
        <v>#REF!</v>
      </c>
      <c r="AP42" s="106" t="e">
        <f>+AN42*$I42</f>
        <v>#REF!</v>
      </c>
      <c r="AQ42" s="108">
        <f t="shared" si="139"/>
        <v>0</v>
      </c>
      <c r="AR42" s="107">
        <f t="shared" si="140"/>
        <v>0</v>
      </c>
      <c r="AS42" s="106">
        <f t="shared" si="141"/>
        <v>0</v>
      </c>
      <c r="AT42" s="108">
        <f t="shared" si="142"/>
        <v>0</v>
      </c>
      <c r="AU42" s="107">
        <f t="shared" si="143"/>
        <v>0</v>
      </c>
      <c r="AV42" s="106">
        <f t="shared" si="144"/>
        <v>0</v>
      </c>
      <c r="AW42" s="108">
        <f t="shared" si="145"/>
        <v>0.52830188679245282</v>
      </c>
      <c r="AX42" s="107">
        <f t="shared" si="146"/>
        <v>0</v>
      </c>
      <c r="AY42" s="106">
        <f t="shared" si="147"/>
        <v>0</v>
      </c>
      <c r="AZ42" s="108">
        <f t="shared" si="148"/>
        <v>0.47169811320754718</v>
      </c>
      <c r="BA42" s="107">
        <f t="shared" si="149"/>
        <v>0</v>
      </c>
      <c r="BB42" s="106">
        <f t="shared" si="150"/>
        <v>0</v>
      </c>
      <c r="BC42" s="108">
        <f t="shared" si="151"/>
        <v>0</v>
      </c>
      <c r="BD42" s="107">
        <f t="shared" si="152"/>
        <v>0</v>
      </c>
      <c r="BE42" s="106">
        <f t="shared" si="153"/>
        <v>0</v>
      </c>
      <c r="BF42" s="108">
        <f t="shared" si="154"/>
        <v>0</v>
      </c>
      <c r="BG42" s="107">
        <f t="shared" si="155"/>
        <v>0</v>
      </c>
      <c r="BH42" s="106">
        <f t="shared" si="156"/>
        <v>0</v>
      </c>
      <c r="BI42" s="108">
        <f t="shared" si="157"/>
        <v>0</v>
      </c>
      <c r="BJ42" s="107">
        <f t="shared" si="158"/>
        <v>0</v>
      </c>
      <c r="BK42" s="106">
        <f t="shared" si="159"/>
        <v>0</v>
      </c>
      <c r="BL42" s="108">
        <f t="shared" si="160"/>
        <v>0</v>
      </c>
      <c r="BM42" s="107">
        <f t="shared" si="161"/>
        <v>0</v>
      </c>
      <c r="BN42" s="106">
        <f t="shared" si="162"/>
        <v>0</v>
      </c>
      <c r="BO42" s="108">
        <f t="shared" si="163"/>
        <v>0</v>
      </c>
      <c r="BP42" s="107">
        <f t="shared" si="164"/>
        <v>0</v>
      </c>
      <c r="BQ42" s="106">
        <f t="shared" si="165"/>
        <v>0</v>
      </c>
      <c r="BR42" s="108">
        <f t="shared" si="166"/>
        <v>0</v>
      </c>
      <c r="BS42" s="107">
        <f t="shared" si="167"/>
        <v>0</v>
      </c>
      <c r="BT42" s="106">
        <f t="shared" si="168"/>
        <v>0</v>
      </c>
      <c r="BU42" s="108">
        <f t="shared" si="169"/>
        <v>0</v>
      </c>
      <c r="BV42" s="107">
        <f t="shared" si="170"/>
        <v>0</v>
      </c>
      <c r="BW42" s="106">
        <f t="shared" si="171"/>
        <v>0</v>
      </c>
      <c r="BX42" s="108">
        <f t="shared" si="172"/>
        <v>0</v>
      </c>
      <c r="BY42" s="107">
        <f t="shared" si="173"/>
        <v>0</v>
      </c>
      <c r="BZ42" s="106">
        <f t="shared" si="174"/>
        <v>0</v>
      </c>
      <c r="CA42" s="108">
        <f t="shared" si="175"/>
        <v>0</v>
      </c>
      <c r="CB42" s="107">
        <f t="shared" si="176"/>
        <v>0</v>
      </c>
      <c r="CC42" s="106">
        <f t="shared" si="177"/>
        <v>0</v>
      </c>
      <c r="CD42" s="108">
        <f t="shared" si="178"/>
        <v>0</v>
      </c>
      <c r="CE42" s="107">
        <f t="shared" si="179"/>
        <v>0</v>
      </c>
      <c r="CF42" s="106">
        <f t="shared" si="180"/>
        <v>0</v>
      </c>
      <c r="CG42" s="108">
        <f t="shared" si="181"/>
        <v>0</v>
      </c>
      <c r="CH42" s="107">
        <f t="shared" si="182"/>
        <v>0</v>
      </c>
      <c r="CI42" s="106">
        <f t="shared" si="183"/>
        <v>0</v>
      </c>
      <c r="CJ42" s="108">
        <f t="shared" si="184"/>
        <v>0</v>
      </c>
      <c r="CK42" s="107">
        <f t="shared" si="185"/>
        <v>0</v>
      </c>
      <c r="CL42" s="106">
        <f t="shared" si="186"/>
        <v>0</v>
      </c>
      <c r="CM42" s="108">
        <f t="shared" si="187"/>
        <v>0</v>
      </c>
      <c r="CN42" s="107">
        <f t="shared" si="188"/>
        <v>0</v>
      </c>
      <c r="CO42" s="106">
        <f t="shared" si="189"/>
        <v>0</v>
      </c>
      <c r="CP42" s="108">
        <f t="shared" si="190"/>
        <v>0</v>
      </c>
      <c r="CQ42" s="107">
        <f t="shared" si="191"/>
        <v>0</v>
      </c>
      <c r="CR42" s="106">
        <f t="shared" si="192"/>
        <v>0</v>
      </c>
      <c r="CS42" s="108">
        <f t="shared" si="193"/>
        <v>0</v>
      </c>
      <c r="CT42" s="107">
        <f t="shared" si="194"/>
        <v>0</v>
      </c>
      <c r="CU42" s="106">
        <f t="shared" si="195"/>
        <v>0</v>
      </c>
      <c r="CV42" s="108">
        <f t="shared" si="196"/>
        <v>0</v>
      </c>
      <c r="CW42" s="107">
        <f t="shared" si="197"/>
        <v>0</v>
      </c>
      <c r="CX42" s="106">
        <f t="shared" si="198"/>
        <v>0</v>
      </c>
      <c r="CY42" s="108">
        <f t="shared" si="199"/>
        <v>0</v>
      </c>
      <c r="CZ42" s="107">
        <f t="shared" si="200"/>
        <v>0</v>
      </c>
      <c r="DA42" s="106">
        <f t="shared" si="201"/>
        <v>0</v>
      </c>
      <c r="DB42" s="108">
        <f t="shared" si="202"/>
        <v>0</v>
      </c>
      <c r="DC42" s="107">
        <f t="shared" si="203"/>
        <v>0</v>
      </c>
      <c r="DD42" s="106">
        <f t="shared" si="204"/>
        <v>0</v>
      </c>
      <c r="DE42" s="108">
        <f t="shared" si="205"/>
        <v>0</v>
      </c>
      <c r="DF42" s="107">
        <f t="shared" si="206"/>
        <v>0</v>
      </c>
      <c r="DG42" s="106">
        <f t="shared" si="207"/>
        <v>0</v>
      </c>
      <c r="DH42" s="108">
        <f t="shared" si="208"/>
        <v>0</v>
      </c>
      <c r="DI42" s="107">
        <f t="shared" si="209"/>
        <v>0</v>
      </c>
      <c r="DJ42" s="106">
        <f t="shared" si="210"/>
        <v>0</v>
      </c>
      <c r="DK42" s="108">
        <f t="shared" si="211"/>
        <v>0</v>
      </c>
      <c r="DL42" s="107">
        <f t="shared" si="212"/>
        <v>0</v>
      </c>
      <c r="DM42" s="106">
        <f t="shared" si="213"/>
        <v>0</v>
      </c>
    </row>
    <row r="43" spans="1:117" ht="15.75" customHeight="1">
      <c r="A43" s="116">
        <v>1</v>
      </c>
      <c r="B43" s="115" t="s">
        <v>45</v>
      </c>
      <c r="C43" s="114" t="s">
        <v>99</v>
      </c>
      <c r="D43" s="114"/>
      <c r="E43" s="124" t="s">
        <v>104</v>
      </c>
      <c r="F43" s="123">
        <v>43955</v>
      </c>
      <c r="G43" s="122">
        <v>43973</v>
      </c>
      <c r="H43" s="110">
        <v>38000</v>
      </c>
      <c r="I43" s="110">
        <v>0</v>
      </c>
      <c r="J43" s="109">
        <f>IF($F43&gt;M$1,0,IF($F43&lt;J$1,IF($G43&lt;J$1,0,IF($G43&gt;M$1,(($G43-J$1)-($G43-M$1))/($G43-$F43),($G43-J$1)/($G43-$F43))),IF($G43&gt;M$1,((($G43-$F43)-($G43-M$1))/($G43-$F43)),1)))</f>
        <v>0</v>
      </c>
      <c r="K43" s="107">
        <f>+J43*$H43</f>
        <v>0</v>
      </c>
      <c r="L43" s="106">
        <f>+J43*$I43</f>
        <v>0</v>
      </c>
      <c r="M43" s="108">
        <f>IF($F43&gt;P$1,0,IF($F43&lt;M$1,IF($G43&lt;M$1,0,IF($G43&gt;P$1,(($G43-M$1)-($G43-P$1))/($G43-$F43),($G43-M$1)/($G43-$F43))),IF($G43&gt;P$1,((($G43-$F43)-($G43-P$1))/($G43-$F43)),1)))</f>
        <v>0</v>
      </c>
      <c r="N43" s="107">
        <f>+M43*$H43</f>
        <v>0</v>
      </c>
      <c r="O43" s="106">
        <f>+M43*$I43</f>
        <v>0</v>
      </c>
      <c r="P43" s="108">
        <f>IF($F43&gt;S$1,0,IF($F43&lt;P$1,IF($G43&lt;P$1,0,IF($G43&gt;S$1,(($G43-P$1)-($G43-S$1))/($G43-$F43),($G43-P$1)/($G43-$F43))),IF($G43&gt;S$1,((($G43-$F43)-($G43-S$1))/($G43-$F43)),1)))</f>
        <v>0</v>
      </c>
      <c r="Q43" s="107">
        <f>+P43*$H43</f>
        <v>0</v>
      </c>
      <c r="R43" s="106">
        <f>+P43*$I43</f>
        <v>0</v>
      </c>
      <c r="S43" s="108">
        <f>IF($F43&gt;V$1,0,IF($F43&lt;S$1,IF($G43&lt;S$1,0,IF($G43&gt;V$1,(($G43-S$1)-($G43-V$1))/($G43-$F43),($G43-S$1)/($G43-$F43))),IF($G43&gt;V$1,((($G43-$F43)-($G43-V$1))/($G43-$F43)),1)))</f>
        <v>0</v>
      </c>
      <c r="T43" s="107">
        <f>+S43*$H43</f>
        <v>0</v>
      </c>
      <c r="U43" s="106">
        <f>+S43*$I43</f>
        <v>0</v>
      </c>
      <c r="V43" s="108">
        <f>IF($F43&gt;Y$1,0,IF($F43&lt;V$1,IF($G43&lt;V$1,0,IF($G43&gt;Y$1,(($G43-V$1)-($G43-Y$1))/($G43-$F43),($G43-V$1)/($G43-$F43))),IF($G43&gt;Y$1,((($G43-$F43)-($G43-Y$1))/($G43-$F43)),1)))</f>
        <v>0</v>
      </c>
      <c r="W43" s="107">
        <f>+V43*$H43</f>
        <v>0</v>
      </c>
      <c r="X43" s="106">
        <f>+V43*$I43</f>
        <v>0</v>
      </c>
      <c r="Y43" s="108">
        <f>IF($F43&gt;AB$1,0,IF($F43&lt;Y$1,IF($G43&lt;Y$1,0,IF($G43&gt;AB$1,(($G43-Y$1)-($G43-AB$1))/($G43-$F43),($G43-Y$1)/($G43-$F43))),IF($G43&gt;AB$1,((($G43-$F43)-($G43-AB$1))/($G43-$F43)),1)))</f>
        <v>0</v>
      </c>
      <c r="Z43" s="107">
        <f>+Y43*$H43</f>
        <v>0</v>
      </c>
      <c r="AA43" s="106">
        <f>+Y43*$I43</f>
        <v>0</v>
      </c>
      <c r="AB43" s="108">
        <f>IF($F43&gt;AE$1,0,IF($F43&lt;AB$1,IF($G43&lt;AB$1,0,IF($G43&gt;AE$1,(($G43-AB$1)-($G43-AE$1))/($G43-$F43),($G43-AB$1)/($G43-$F43))),IF($G43&gt;AE$1,((($G43-$F43)-($G43-AE$1))/($G43-$F43)),1)))</f>
        <v>0</v>
      </c>
      <c r="AC43" s="107">
        <f>+AB43*$H43</f>
        <v>0</v>
      </c>
      <c r="AD43" s="106">
        <f>+AB43*$I43</f>
        <v>0</v>
      </c>
      <c r="AE43" s="108">
        <f>IF($F43&gt;AH$1,0,IF($F43&lt;AE$1,IF($G43&lt;AE$1,0,IF($G43&gt;AH$1,(($G43-AE$1)-($G43-AH$1))/($G43-$F43),($G43-AE$1)/($G43-$F43))),IF($G43&gt;AH$1,((($G43-$F43)-($G43-AH$1))/($G43-$F43)),1)))</f>
        <v>0</v>
      </c>
      <c r="AF43" s="107">
        <f>+AE43*$H43</f>
        <v>0</v>
      </c>
      <c r="AG43" s="106">
        <f>+AE43*$I43</f>
        <v>0</v>
      </c>
      <c r="AH43" s="108">
        <f>IF($F43&gt;AK$1,0,IF($F43&lt;AH$1,IF($G43&lt;AH$1,0,IF($G43&gt;AK$1,(($G43-AH$1)-($G43-AK$1))/($G43-$F43),($G43-AH$1)/($G43-$F43))),IF($G43&gt;AK$1,((($G43-$F43)-($G43-AK$1))/($G43-$F43)),1)))</f>
        <v>0</v>
      </c>
      <c r="AI43" s="107">
        <f>+AH43*$H43</f>
        <v>0</v>
      </c>
      <c r="AJ43" s="106">
        <f>+AH43*$I43</f>
        <v>0</v>
      </c>
      <c r="AK43" s="108">
        <f>IF($F43&gt;AN$1,0,IF($F43&lt;AK$1,IF($G43&lt;AK$1,0,IF($G43&gt;AN$1,(($G43-AK$1)-($G43-AN$1))/($G43-$F43),($G43-AK$1)/($G43-$F43))),IF($G43&gt;AN$1,((($G43-$F43)-($G43-AN$1))/($G43-$F43)),1)))</f>
        <v>0</v>
      </c>
      <c r="AL43" s="107">
        <f>+AK43*$H43</f>
        <v>0</v>
      </c>
      <c r="AM43" s="106">
        <f>+AK43*$I43</f>
        <v>0</v>
      </c>
      <c r="AN43" s="108" t="e">
        <f>IF($F43&gt;#REF!,0,IF($F43&lt;AN$1,IF($G43&lt;AN$1,0,IF($G43&gt;#REF!,(($G43-AN$1)-($G43-#REF!))/($G43-$F43),($G43-AN$1)/($G43-$F43))),IF($G43&gt;#REF!,((($G43-$F43)-($G43-#REF!))/($G43-$F43)),1)))</f>
        <v>#REF!</v>
      </c>
      <c r="AO43" s="107" t="e">
        <f>+AN43*$H43</f>
        <v>#REF!</v>
      </c>
      <c r="AP43" s="106" t="e">
        <f>+AN43*$I43</f>
        <v>#REF!</v>
      </c>
      <c r="AQ43" s="108">
        <f t="shared" si="139"/>
        <v>0</v>
      </c>
      <c r="AR43" s="107">
        <f t="shared" si="140"/>
        <v>0</v>
      </c>
      <c r="AS43" s="106">
        <f t="shared" si="141"/>
        <v>0</v>
      </c>
      <c r="AT43" s="108">
        <f t="shared" si="142"/>
        <v>0</v>
      </c>
      <c r="AU43" s="107">
        <f t="shared" si="143"/>
        <v>0</v>
      </c>
      <c r="AV43" s="106">
        <f t="shared" si="144"/>
        <v>0</v>
      </c>
      <c r="AW43" s="108">
        <f t="shared" si="145"/>
        <v>1</v>
      </c>
      <c r="AX43" s="107">
        <f t="shared" si="146"/>
        <v>38000</v>
      </c>
      <c r="AY43" s="106">
        <f t="shared" si="147"/>
        <v>0</v>
      </c>
      <c r="AZ43" s="108">
        <f t="shared" si="148"/>
        <v>0</v>
      </c>
      <c r="BA43" s="107">
        <f t="shared" si="149"/>
        <v>0</v>
      </c>
      <c r="BB43" s="106">
        <f t="shared" si="150"/>
        <v>0</v>
      </c>
      <c r="BC43" s="108">
        <f t="shared" si="151"/>
        <v>0</v>
      </c>
      <c r="BD43" s="107">
        <f t="shared" si="152"/>
        <v>0</v>
      </c>
      <c r="BE43" s="106">
        <f t="shared" si="153"/>
        <v>0</v>
      </c>
      <c r="BF43" s="108">
        <f t="shared" si="154"/>
        <v>0</v>
      </c>
      <c r="BG43" s="107">
        <f t="shared" si="155"/>
        <v>0</v>
      </c>
      <c r="BH43" s="106">
        <f t="shared" si="156"/>
        <v>0</v>
      </c>
      <c r="BI43" s="108">
        <f t="shared" si="157"/>
        <v>0</v>
      </c>
      <c r="BJ43" s="107">
        <f t="shared" si="158"/>
        <v>0</v>
      </c>
      <c r="BK43" s="106">
        <f t="shared" si="159"/>
        <v>0</v>
      </c>
      <c r="BL43" s="108">
        <f t="shared" si="160"/>
        <v>0</v>
      </c>
      <c r="BM43" s="107">
        <f t="shared" si="161"/>
        <v>0</v>
      </c>
      <c r="BN43" s="106">
        <f t="shared" si="162"/>
        <v>0</v>
      </c>
      <c r="BO43" s="108">
        <f t="shared" si="163"/>
        <v>0</v>
      </c>
      <c r="BP43" s="107">
        <f t="shared" si="164"/>
        <v>0</v>
      </c>
      <c r="BQ43" s="106">
        <f t="shared" si="165"/>
        <v>0</v>
      </c>
      <c r="BR43" s="108">
        <f t="shared" si="166"/>
        <v>0</v>
      </c>
      <c r="BS43" s="107">
        <f t="shared" si="167"/>
        <v>0</v>
      </c>
      <c r="BT43" s="106">
        <f t="shared" si="168"/>
        <v>0</v>
      </c>
      <c r="BU43" s="108">
        <f t="shared" si="169"/>
        <v>0</v>
      </c>
      <c r="BV43" s="107">
        <f t="shared" si="170"/>
        <v>0</v>
      </c>
      <c r="BW43" s="106">
        <f t="shared" si="171"/>
        <v>0</v>
      </c>
      <c r="BX43" s="108">
        <f t="shared" si="172"/>
        <v>0</v>
      </c>
      <c r="BY43" s="107">
        <f t="shared" si="173"/>
        <v>0</v>
      </c>
      <c r="BZ43" s="106">
        <f t="shared" si="174"/>
        <v>0</v>
      </c>
      <c r="CA43" s="108">
        <f t="shared" si="175"/>
        <v>0</v>
      </c>
      <c r="CB43" s="107">
        <f t="shared" si="176"/>
        <v>0</v>
      </c>
      <c r="CC43" s="106">
        <f t="shared" si="177"/>
        <v>0</v>
      </c>
      <c r="CD43" s="108">
        <f t="shared" si="178"/>
        <v>0</v>
      </c>
      <c r="CE43" s="107">
        <f t="shared" si="179"/>
        <v>0</v>
      </c>
      <c r="CF43" s="106">
        <f t="shared" si="180"/>
        <v>0</v>
      </c>
      <c r="CG43" s="108">
        <f t="shared" si="181"/>
        <v>0</v>
      </c>
      <c r="CH43" s="107">
        <f t="shared" si="182"/>
        <v>0</v>
      </c>
      <c r="CI43" s="106">
        <f t="shared" si="183"/>
        <v>0</v>
      </c>
      <c r="CJ43" s="108">
        <f t="shared" si="184"/>
        <v>0</v>
      </c>
      <c r="CK43" s="107">
        <f t="shared" si="185"/>
        <v>0</v>
      </c>
      <c r="CL43" s="106">
        <f t="shared" si="186"/>
        <v>0</v>
      </c>
      <c r="CM43" s="108">
        <f t="shared" si="187"/>
        <v>0</v>
      </c>
      <c r="CN43" s="107">
        <f t="shared" si="188"/>
        <v>0</v>
      </c>
      <c r="CO43" s="106">
        <f t="shared" si="189"/>
        <v>0</v>
      </c>
      <c r="CP43" s="108">
        <f t="shared" si="190"/>
        <v>0</v>
      </c>
      <c r="CQ43" s="107">
        <f t="shared" si="191"/>
        <v>0</v>
      </c>
      <c r="CR43" s="106">
        <f t="shared" si="192"/>
        <v>0</v>
      </c>
      <c r="CS43" s="108">
        <f t="shared" si="193"/>
        <v>0</v>
      </c>
      <c r="CT43" s="107">
        <f t="shared" si="194"/>
        <v>0</v>
      </c>
      <c r="CU43" s="106">
        <f t="shared" si="195"/>
        <v>0</v>
      </c>
      <c r="CV43" s="108">
        <f t="shared" si="196"/>
        <v>0</v>
      </c>
      <c r="CW43" s="107">
        <f t="shared" si="197"/>
        <v>0</v>
      </c>
      <c r="CX43" s="106">
        <f t="shared" si="198"/>
        <v>0</v>
      </c>
      <c r="CY43" s="108">
        <f t="shared" si="199"/>
        <v>0</v>
      </c>
      <c r="CZ43" s="107">
        <f t="shared" si="200"/>
        <v>0</v>
      </c>
      <c r="DA43" s="106">
        <f t="shared" si="201"/>
        <v>0</v>
      </c>
      <c r="DB43" s="108">
        <f t="shared" si="202"/>
        <v>0</v>
      </c>
      <c r="DC43" s="107">
        <f t="shared" si="203"/>
        <v>0</v>
      </c>
      <c r="DD43" s="106">
        <f t="shared" si="204"/>
        <v>0</v>
      </c>
      <c r="DE43" s="108">
        <f t="shared" si="205"/>
        <v>0</v>
      </c>
      <c r="DF43" s="107">
        <f t="shared" si="206"/>
        <v>0</v>
      </c>
      <c r="DG43" s="106">
        <f t="shared" si="207"/>
        <v>0</v>
      </c>
      <c r="DH43" s="108">
        <f t="shared" si="208"/>
        <v>0</v>
      </c>
      <c r="DI43" s="107">
        <f t="shared" si="209"/>
        <v>0</v>
      </c>
      <c r="DJ43" s="106">
        <f t="shared" si="210"/>
        <v>0</v>
      </c>
      <c r="DK43" s="108">
        <f t="shared" si="211"/>
        <v>0</v>
      </c>
      <c r="DL43" s="107">
        <f t="shared" si="212"/>
        <v>0</v>
      </c>
      <c r="DM43" s="106">
        <f t="shared" si="213"/>
        <v>0</v>
      </c>
    </row>
    <row r="44" spans="1:117" ht="15.75" customHeight="1">
      <c r="A44" s="116">
        <v>1</v>
      </c>
      <c r="B44" s="115" t="s">
        <v>45</v>
      </c>
      <c r="C44" s="114" t="s">
        <v>99</v>
      </c>
      <c r="D44" s="114"/>
      <c r="E44" s="124" t="s">
        <v>103</v>
      </c>
      <c r="F44" s="129"/>
      <c r="G44" s="128"/>
      <c r="H44" s="110">
        <v>159800</v>
      </c>
      <c r="I44" s="110">
        <v>0</v>
      </c>
      <c r="J44" s="109">
        <f>IF($F44&gt;M$1,0,IF($F44&lt;J$1,IF($G44&lt;J$1,0,IF($G44&gt;M$1,(($G44-J$1)-($G44-M$1))/($G44-$F44),($G44-J$1)/($G44-$F44))),IF($G44&gt;M$1,((($G44-$F44)-($G44-M$1))/($G44-$F44)),1)))</f>
        <v>0</v>
      </c>
      <c r="K44" s="107">
        <f>+J44*$H44</f>
        <v>0</v>
      </c>
      <c r="L44" s="106">
        <f>+J44*$I44</f>
        <v>0</v>
      </c>
      <c r="M44" s="108">
        <f>IF($F44&gt;P$1,0,IF($F44&lt;M$1,IF($G44&lt;M$1,0,IF($G44&gt;P$1,(($G44-M$1)-($G44-P$1))/($G44-$F44),($G44-M$1)/($G44-$F44))),IF($G44&gt;P$1,((($G44-$F44)-($G44-P$1))/($G44-$F44)),1)))</f>
        <v>0</v>
      </c>
      <c r="N44" s="107">
        <f>+M44*$H44</f>
        <v>0</v>
      </c>
      <c r="O44" s="106">
        <f>+M44*$I44</f>
        <v>0</v>
      </c>
      <c r="P44" s="108">
        <f>IF($F44&gt;S$1,0,IF($F44&lt;P$1,IF($G44&lt;P$1,0,IF($G44&gt;S$1,(($G44-P$1)-($G44-S$1))/($G44-$F44),($G44-P$1)/($G44-$F44))),IF($G44&gt;S$1,((($G44-$F44)-($G44-S$1))/($G44-$F44)),1)))</f>
        <v>0</v>
      </c>
      <c r="Q44" s="107">
        <f>+P44*$H44</f>
        <v>0</v>
      </c>
      <c r="R44" s="106">
        <f>+P44*$I44</f>
        <v>0</v>
      </c>
      <c r="S44" s="108">
        <f>IF($F44&gt;V$1,0,IF($F44&lt;S$1,IF($G44&lt;S$1,0,IF($G44&gt;V$1,(($G44-S$1)-($G44-V$1))/($G44-$F44),($G44-S$1)/($G44-$F44))),IF($G44&gt;V$1,((($G44-$F44)-($G44-V$1))/($G44-$F44)),1)))</f>
        <v>0</v>
      </c>
      <c r="T44" s="107">
        <f>+S44*$H44</f>
        <v>0</v>
      </c>
      <c r="U44" s="106">
        <f>+S44*$I44</f>
        <v>0</v>
      </c>
      <c r="V44" s="108">
        <f>IF($F44&gt;Y$1,0,IF($F44&lt;V$1,IF($G44&lt;V$1,0,IF($G44&gt;Y$1,(($G44-V$1)-($G44-Y$1))/($G44-$F44),($G44-V$1)/($G44-$F44))),IF($G44&gt;Y$1,((($G44-$F44)-($G44-Y$1))/($G44-$F44)),1)))</f>
        <v>0</v>
      </c>
      <c r="W44" s="107">
        <f>+V44*$H44</f>
        <v>0</v>
      </c>
      <c r="X44" s="106">
        <f>+V44*$I44</f>
        <v>0</v>
      </c>
      <c r="Y44" s="108">
        <f>IF($F44&gt;AB$1,0,IF($F44&lt;Y$1,IF($G44&lt;Y$1,0,IF($G44&gt;AB$1,(($G44-Y$1)-($G44-AB$1))/($G44-$F44),($G44-Y$1)/($G44-$F44))),IF($G44&gt;AB$1,((($G44-$F44)-($G44-AB$1))/($G44-$F44)),1)))</f>
        <v>0</v>
      </c>
      <c r="Z44" s="107">
        <f>+Y44*$H44</f>
        <v>0</v>
      </c>
      <c r="AA44" s="106">
        <f>+Y44*$I44</f>
        <v>0</v>
      </c>
      <c r="AB44" s="108">
        <f>IF($F44&gt;AE$1,0,IF($F44&lt;AB$1,IF($G44&lt;AB$1,0,IF($G44&gt;AE$1,(($G44-AB$1)-($G44-AE$1))/($G44-$F44),($G44-AB$1)/($G44-$F44))),IF($G44&gt;AE$1,((($G44-$F44)-($G44-AE$1))/($G44-$F44)),1)))</f>
        <v>0</v>
      </c>
      <c r="AC44" s="107">
        <f>+AB44*$H44</f>
        <v>0</v>
      </c>
      <c r="AD44" s="106">
        <f>+AB44*$I44</f>
        <v>0</v>
      </c>
      <c r="AE44" s="108">
        <f>IF($F44&gt;AH$1,0,IF($F44&lt;AE$1,IF($G44&lt;AE$1,0,IF($G44&gt;AH$1,(($G44-AE$1)-($G44-AH$1))/($G44-$F44),($G44-AE$1)/($G44-$F44))),IF($G44&gt;AH$1,((($G44-$F44)-($G44-AH$1))/($G44-$F44)),1)))</f>
        <v>0</v>
      </c>
      <c r="AF44" s="107">
        <f>+AE44*$H44</f>
        <v>0</v>
      </c>
      <c r="AG44" s="106">
        <f>+AE44*$I44</f>
        <v>0</v>
      </c>
      <c r="AH44" s="108">
        <f>IF($F44&gt;AK$1,0,IF($F44&lt;AH$1,IF($G44&lt;AH$1,0,IF($G44&gt;AK$1,(($G44-AH$1)-($G44-AK$1))/($G44-$F44),($G44-AH$1)/($G44-$F44))),IF($G44&gt;AK$1,((($G44-$F44)-($G44-AK$1))/($G44-$F44)),1)))</f>
        <v>0</v>
      </c>
      <c r="AI44" s="107">
        <f>+AH44*$H44</f>
        <v>0</v>
      </c>
      <c r="AJ44" s="106">
        <f>+AH44*$I44</f>
        <v>0</v>
      </c>
      <c r="AK44" s="108">
        <f>IF($F44&gt;AN$1,0,IF($F44&lt;AK$1,IF($G44&lt;AK$1,0,IF($G44&gt;AN$1,(($G44-AK$1)-($G44-AN$1))/($G44-$F44),($G44-AK$1)/($G44-$F44))),IF($G44&gt;AN$1,((($G44-$F44)-($G44-AN$1))/($G44-$F44)),1)))</f>
        <v>0</v>
      </c>
      <c r="AL44" s="107">
        <f>+AK44*$H44</f>
        <v>0</v>
      </c>
      <c r="AM44" s="106">
        <f>+AK44*$I44</f>
        <v>0</v>
      </c>
      <c r="AN44" s="108" t="e">
        <f>IF($F44&gt;#REF!,0,IF($F44&lt;AN$1,IF($G44&lt;AN$1,0,IF($G44&gt;#REF!,(($G44-AN$1)-($G44-#REF!))/($G44-$F44),($G44-AN$1)/($G44-$F44))),IF($G44&gt;#REF!,((($G44-$F44)-($G44-#REF!))/($G44-$F44)),1)))</f>
        <v>#REF!</v>
      </c>
      <c r="AO44" s="107" t="e">
        <f>+AN44*$H44</f>
        <v>#REF!</v>
      </c>
      <c r="AP44" s="106" t="e">
        <f>+AN44*$I44</f>
        <v>#REF!</v>
      </c>
      <c r="AQ44" s="108">
        <f t="shared" si="139"/>
        <v>0</v>
      </c>
      <c r="AR44" s="107">
        <f t="shared" si="140"/>
        <v>0</v>
      </c>
      <c r="AS44" s="106">
        <f t="shared" si="141"/>
        <v>0</v>
      </c>
      <c r="AT44" s="108">
        <f t="shared" si="142"/>
        <v>0</v>
      </c>
      <c r="AU44" s="107">
        <f t="shared" si="143"/>
        <v>0</v>
      </c>
      <c r="AV44" s="106">
        <f t="shared" si="144"/>
        <v>0</v>
      </c>
      <c r="AW44" s="108">
        <f t="shared" si="145"/>
        <v>0</v>
      </c>
      <c r="AX44" s="107">
        <f t="shared" si="146"/>
        <v>0</v>
      </c>
      <c r="AY44" s="106">
        <f t="shared" si="147"/>
        <v>0</v>
      </c>
      <c r="AZ44" s="108">
        <f t="shared" si="148"/>
        <v>0</v>
      </c>
      <c r="BA44" s="107">
        <f t="shared" si="149"/>
        <v>0</v>
      </c>
      <c r="BB44" s="106">
        <f t="shared" si="150"/>
        <v>0</v>
      </c>
      <c r="BC44" s="108">
        <f t="shared" si="151"/>
        <v>0</v>
      </c>
      <c r="BD44" s="107">
        <f t="shared" si="152"/>
        <v>0</v>
      </c>
      <c r="BE44" s="106">
        <f t="shared" si="153"/>
        <v>0</v>
      </c>
      <c r="BF44" s="108">
        <f t="shared" si="154"/>
        <v>0</v>
      </c>
      <c r="BG44" s="107">
        <f t="shared" si="155"/>
        <v>0</v>
      </c>
      <c r="BH44" s="106">
        <f t="shared" si="156"/>
        <v>0</v>
      </c>
      <c r="BI44" s="108">
        <f t="shared" si="157"/>
        <v>0</v>
      </c>
      <c r="BJ44" s="107">
        <f t="shared" si="158"/>
        <v>0</v>
      </c>
      <c r="BK44" s="106">
        <f t="shared" si="159"/>
        <v>0</v>
      </c>
      <c r="BL44" s="108">
        <f t="shared" si="160"/>
        <v>0</v>
      </c>
      <c r="BM44" s="107">
        <f t="shared" si="161"/>
        <v>0</v>
      </c>
      <c r="BN44" s="106">
        <f t="shared" si="162"/>
        <v>0</v>
      </c>
      <c r="BO44" s="108">
        <f t="shared" si="163"/>
        <v>0</v>
      </c>
      <c r="BP44" s="107">
        <f t="shared" si="164"/>
        <v>0</v>
      </c>
      <c r="BQ44" s="106">
        <f t="shared" si="165"/>
        <v>0</v>
      </c>
      <c r="BR44" s="108">
        <f t="shared" si="166"/>
        <v>0</v>
      </c>
      <c r="BS44" s="107">
        <f t="shared" si="167"/>
        <v>0</v>
      </c>
      <c r="BT44" s="106">
        <f t="shared" si="168"/>
        <v>0</v>
      </c>
      <c r="BU44" s="108">
        <f t="shared" si="169"/>
        <v>0</v>
      </c>
      <c r="BV44" s="107">
        <f t="shared" si="170"/>
        <v>0</v>
      </c>
      <c r="BW44" s="106">
        <f t="shared" si="171"/>
        <v>0</v>
      </c>
      <c r="BX44" s="108">
        <f t="shared" si="172"/>
        <v>0</v>
      </c>
      <c r="BY44" s="107">
        <f t="shared" si="173"/>
        <v>0</v>
      </c>
      <c r="BZ44" s="106">
        <f t="shared" si="174"/>
        <v>0</v>
      </c>
      <c r="CA44" s="108">
        <f t="shared" si="175"/>
        <v>0</v>
      </c>
      <c r="CB44" s="107">
        <f t="shared" si="176"/>
        <v>0</v>
      </c>
      <c r="CC44" s="106">
        <f t="shared" si="177"/>
        <v>0</v>
      </c>
      <c r="CD44" s="108">
        <f t="shared" si="178"/>
        <v>0</v>
      </c>
      <c r="CE44" s="107">
        <f t="shared" si="179"/>
        <v>0</v>
      </c>
      <c r="CF44" s="106">
        <f t="shared" si="180"/>
        <v>0</v>
      </c>
      <c r="CG44" s="108">
        <f t="shared" si="181"/>
        <v>0</v>
      </c>
      <c r="CH44" s="107">
        <f t="shared" si="182"/>
        <v>0</v>
      </c>
      <c r="CI44" s="106">
        <f t="shared" si="183"/>
        <v>0</v>
      </c>
      <c r="CJ44" s="108">
        <f t="shared" si="184"/>
        <v>0</v>
      </c>
      <c r="CK44" s="107">
        <f t="shared" si="185"/>
        <v>0</v>
      </c>
      <c r="CL44" s="106">
        <f t="shared" si="186"/>
        <v>0</v>
      </c>
      <c r="CM44" s="108">
        <f t="shared" si="187"/>
        <v>0</v>
      </c>
      <c r="CN44" s="107">
        <f t="shared" si="188"/>
        <v>0</v>
      </c>
      <c r="CO44" s="106">
        <f t="shared" si="189"/>
        <v>0</v>
      </c>
      <c r="CP44" s="108">
        <f t="shared" si="190"/>
        <v>0</v>
      </c>
      <c r="CQ44" s="107">
        <f t="shared" si="191"/>
        <v>0</v>
      </c>
      <c r="CR44" s="106">
        <f t="shared" si="192"/>
        <v>0</v>
      </c>
      <c r="CS44" s="108">
        <f t="shared" si="193"/>
        <v>0</v>
      </c>
      <c r="CT44" s="107">
        <f t="shared" si="194"/>
        <v>0</v>
      </c>
      <c r="CU44" s="106">
        <f t="shared" si="195"/>
        <v>0</v>
      </c>
      <c r="CV44" s="108">
        <f t="shared" si="196"/>
        <v>0</v>
      </c>
      <c r="CW44" s="107">
        <f t="shared" si="197"/>
        <v>0</v>
      </c>
      <c r="CX44" s="106">
        <f t="shared" si="198"/>
        <v>0</v>
      </c>
      <c r="CY44" s="108">
        <f t="shared" si="199"/>
        <v>0</v>
      </c>
      <c r="CZ44" s="107">
        <f t="shared" si="200"/>
        <v>0</v>
      </c>
      <c r="DA44" s="106">
        <f t="shared" si="201"/>
        <v>0</v>
      </c>
      <c r="DB44" s="108">
        <f t="shared" si="202"/>
        <v>0</v>
      </c>
      <c r="DC44" s="107">
        <f t="shared" si="203"/>
        <v>0</v>
      </c>
      <c r="DD44" s="106">
        <f t="shared" si="204"/>
        <v>0</v>
      </c>
      <c r="DE44" s="108">
        <f t="shared" si="205"/>
        <v>0</v>
      </c>
      <c r="DF44" s="107">
        <f t="shared" si="206"/>
        <v>0</v>
      </c>
      <c r="DG44" s="106">
        <f t="shared" si="207"/>
        <v>0</v>
      </c>
      <c r="DH44" s="108">
        <f t="shared" si="208"/>
        <v>0</v>
      </c>
      <c r="DI44" s="107">
        <f t="shared" si="209"/>
        <v>0</v>
      </c>
      <c r="DJ44" s="106">
        <f t="shared" si="210"/>
        <v>0</v>
      </c>
      <c r="DK44" s="108">
        <f t="shared" si="211"/>
        <v>0</v>
      </c>
      <c r="DL44" s="107">
        <f t="shared" si="212"/>
        <v>0</v>
      </c>
      <c r="DM44" s="106">
        <f t="shared" si="213"/>
        <v>0</v>
      </c>
    </row>
    <row r="45" spans="1:117" ht="15.75" customHeight="1">
      <c r="A45" s="116">
        <v>4</v>
      </c>
      <c r="B45" s="115" t="s">
        <v>45</v>
      </c>
      <c r="C45" s="114" t="s">
        <v>99</v>
      </c>
      <c r="D45" s="114"/>
      <c r="E45" s="124" t="s">
        <v>102</v>
      </c>
      <c r="F45" s="123">
        <v>43983</v>
      </c>
      <c r="G45" s="122">
        <v>44013</v>
      </c>
      <c r="H45" s="110">
        <v>280000</v>
      </c>
      <c r="I45" s="110">
        <v>0</v>
      </c>
      <c r="J45" s="109">
        <f>IF($F45&gt;M$1,0,IF($F45&lt;J$1,IF($G45&lt;J$1,0,IF($G45&gt;M$1,(($G45-J$1)-($G45-M$1))/($G45-$F45),($G45-J$1)/($G45-$F45))),IF($G45&gt;M$1,((($G45-$F45)-($G45-M$1))/($G45-$F45)),1)))</f>
        <v>0</v>
      </c>
      <c r="K45" s="107">
        <f>+J45*$H45</f>
        <v>0</v>
      </c>
      <c r="L45" s="106">
        <f>+J45*$I45</f>
        <v>0</v>
      </c>
      <c r="M45" s="108">
        <f>IF($F45&gt;P$1,0,IF($F45&lt;M$1,IF($G45&lt;M$1,0,IF($G45&gt;P$1,(($G45-M$1)-($G45-P$1))/($G45-$F45),($G45-M$1)/($G45-$F45))),IF($G45&gt;P$1,((($G45-$F45)-($G45-P$1))/($G45-$F45)),1)))</f>
        <v>0</v>
      </c>
      <c r="N45" s="107">
        <f>+M45*$H45</f>
        <v>0</v>
      </c>
      <c r="O45" s="106">
        <f>+M45*$I45</f>
        <v>0</v>
      </c>
      <c r="P45" s="108">
        <f>IF($F45&gt;S$1,0,IF($F45&lt;P$1,IF($G45&lt;P$1,0,IF($G45&gt;S$1,(($G45-P$1)-($G45-S$1))/($G45-$F45),($G45-P$1)/($G45-$F45))),IF($G45&gt;S$1,((($G45-$F45)-($G45-S$1))/($G45-$F45)),1)))</f>
        <v>0</v>
      </c>
      <c r="Q45" s="107">
        <f>+P45*$H45</f>
        <v>0</v>
      </c>
      <c r="R45" s="106">
        <f>+P45*$I45</f>
        <v>0</v>
      </c>
      <c r="S45" s="108">
        <f>IF($F45&gt;V$1,0,IF($F45&lt;S$1,IF($G45&lt;S$1,0,IF($G45&gt;V$1,(($G45-S$1)-($G45-V$1))/($G45-$F45),($G45-S$1)/($G45-$F45))),IF($G45&gt;V$1,((($G45-$F45)-($G45-V$1))/($G45-$F45)),1)))</f>
        <v>0</v>
      </c>
      <c r="T45" s="107">
        <f>+S45*$H45</f>
        <v>0</v>
      </c>
      <c r="U45" s="106">
        <f>+S45*$I45</f>
        <v>0</v>
      </c>
      <c r="V45" s="108">
        <f>IF($F45&gt;Y$1,0,IF($F45&lt;V$1,IF($G45&lt;V$1,0,IF($G45&gt;Y$1,(($G45-V$1)-($G45-Y$1))/($G45-$F45),($G45-V$1)/($G45-$F45))),IF($G45&gt;Y$1,((($G45-$F45)-($G45-Y$1))/($G45-$F45)),1)))</f>
        <v>0</v>
      </c>
      <c r="W45" s="107">
        <f>+V45*$H45</f>
        <v>0</v>
      </c>
      <c r="X45" s="106">
        <f>+V45*$I45</f>
        <v>0</v>
      </c>
      <c r="Y45" s="108">
        <f>IF($F45&gt;AB$1,0,IF($F45&lt;Y$1,IF($G45&lt;Y$1,0,IF($G45&gt;AB$1,(($G45-Y$1)-($G45-AB$1))/($G45-$F45),($G45-Y$1)/($G45-$F45))),IF($G45&gt;AB$1,((($G45-$F45)-($G45-AB$1))/($G45-$F45)),1)))</f>
        <v>0</v>
      </c>
      <c r="Z45" s="107">
        <f>+Y45*$H45</f>
        <v>0</v>
      </c>
      <c r="AA45" s="106">
        <f>+Y45*$I45</f>
        <v>0</v>
      </c>
      <c r="AB45" s="108">
        <f>IF($F45&gt;AE$1,0,IF($F45&lt;AB$1,IF($G45&lt;AB$1,0,IF($G45&gt;AE$1,(($G45-AB$1)-($G45-AE$1))/($G45-$F45),($G45-AB$1)/($G45-$F45))),IF($G45&gt;AE$1,((($G45-$F45)-($G45-AE$1))/($G45-$F45)),1)))</f>
        <v>0</v>
      </c>
      <c r="AC45" s="107">
        <f>+AB45*$H45</f>
        <v>0</v>
      </c>
      <c r="AD45" s="106">
        <f>+AB45*$I45</f>
        <v>0</v>
      </c>
      <c r="AE45" s="108">
        <f>IF($F45&gt;AH$1,0,IF($F45&lt;AE$1,IF($G45&lt;AE$1,0,IF($G45&gt;AH$1,(($G45-AE$1)-($G45-AH$1))/($G45-$F45),($G45-AE$1)/($G45-$F45))),IF($G45&gt;AH$1,((($G45-$F45)-($G45-AH$1))/($G45-$F45)),1)))</f>
        <v>0</v>
      </c>
      <c r="AF45" s="107">
        <f>+AE45*$H45</f>
        <v>0</v>
      </c>
      <c r="AG45" s="106">
        <f>+AE45*$I45</f>
        <v>0</v>
      </c>
      <c r="AH45" s="108">
        <f>IF($F45&gt;AK$1,0,IF($F45&lt;AH$1,IF($G45&lt;AH$1,0,IF($G45&gt;AK$1,(($G45-AH$1)-($G45-AK$1))/($G45-$F45),($G45-AH$1)/($G45-$F45))),IF($G45&gt;AK$1,((($G45-$F45)-($G45-AK$1))/($G45-$F45)),1)))</f>
        <v>0</v>
      </c>
      <c r="AI45" s="107">
        <f>+AH45*$H45</f>
        <v>0</v>
      </c>
      <c r="AJ45" s="106">
        <f>+AH45*$I45</f>
        <v>0</v>
      </c>
      <c r="AK45" s="108">
        <f>IF($F45&gt;AN$1,0,IF($F45&lt;AK$1,IF($G45&lt;AK$1,0,IF($G45&gt;AN$1,(($G45-AK$1)-($G45-AN$1))/($G45-$F45),($G45-AK$1)/($G45-$F45))),IF($G45&gt;AN$1,((($G45-$F45)-($G45-AN$1))/($G45-$F45)),1)))</f>
        <v>0</v>
      </c>
      <c r="AL45" s="107">
        <f>+AK45*$H45</f>
        <v>0</v>
      </c>
      <c r="AM45" s="106">
        <f>+AK45*$I45</f>
        <v>0</v>
      </c>
      <c r="AN45" s="108" t="e">
        <f>IF($F45&gt;#REF!,0,IF($F45&lt;AN$1,IF($G45&lt;AN$1,0,IF($G45&gt;#REF!,(($G45-AN$1)-($G45-#REF!))/($G45-$F45),($G45-AN$1)/($G45-$F45))),IF($G45&gt;#REF!,((($G45-$F45)-($G45-#REF!))/($G45-$F45)),1)))</f>
        <v>#REF!</v>
      </c>
      <c r="AO45" s="107" t="e">
        <f>+AN45*$H45</f>
        <v>#REF!</v>
      </c>
      <c r="AP45" s="106" t="e">
        <f>+AN45*$I45</f>
        <v>#REF!</v>
      </c>
      <c r="AQ45" s="108">
        <f t="shared" si="139"/>
        <v>0</v>
      </c>
      <c r="AR45" s="107">
        <f t="shared" si="140"/>
        <v>0</v>
      </c>
      <c r="AS45" s="106">
        <f t="shared" si="141"/>
        <v>0</v>
      </c>
      <c r="AT45" s="108">
        <f t="shared" si="142"/>
        <v>0</v>
      </c>
      <c r="AU45" s="107">
        <f t="shared" si="143"/>
        <v>0</v>
      </c>
      <c r="AV45" s="106">
        <f t="shared" si="144"/>
        <v>0</v>
      </c>
      <c r="AW45" s="108">
        <f t="shared" si="145"/>
        <v>0</v>
      </c>
      <c r="AX45" s="107">
        <f t="shared" si="146"/>
        <v>0</v>
      </c>
      <c r="AY45" s="106">
        <f t="shared" si="147"/>
        <v>0</v>
      </c>
      <c r="AZ45" s="108">
        <f t="shared" si="148"/>
        <v>1</v>
      </c>
      <c r="BA45" s="107">
        <f t="shared" si="149"/>
        <v>280000</v>
      </c>
      <c r="BB45" s="106">
        <f t="shared" si="150"/>
        <v>0</v>
      </c>
      <c r="BC45" s="108">
        <f t="shared" si="151"/>
        <v>0</v>
      </c>
      <c r="BD45" s="107">
        <f t="shared" si="152"/>
        <v>0</v>
      </c>
      <c r="BE45" s="106">
        <f t="shared" si="153"/>
        <v>0</v>
      </c>
      <c r="BF45" s="108">
        <f t="shared" si="154"/>
        <v>0</v>
      </c>
      <c r="BG45" s="107">
        <f t="shared" si="155"/>
        <v>0</v>
      </c>
      <c r="BH45" s="106">
        <f t="shared" si="156"/>
        <v>0</v>
      </c>
      <c r="BI45" s="108">
        <f t="shared" si="157"/>
        <v>0</v>
      </c>
      <c r="BJ45" s="107">
        <f t="shared" si="158"/>
        <v>0</v>
      </c>
      <c r="BK45" s="106">
        <f t="shared" si="159"/>
        <v>0</v>
      </c>
      <c r="BL45" s="108">
        <f t="shared" si="160"/>
        <v>0</v>
      </c>
      <c r="BM45" s="107">
        <f t="shared" si="161"/>
        <v>0</v>
      </c>
      <c r="BN45" s="106">
        <f t="shared" si="162"/>
        <v>0</v>
      </c>
      <c r="BO45" s="108">
        <f t="shared" si="163"/>
        <v>0</v>
      </c>
      <c r="BP45" s="107">
        <f t="shared" si="164"/>
        <v>0</v>
      </c>
      <c r="BQ45" s="106">
        <f t="shared" si="165"/>
        <v>0</v>
      </c>
      <c r="BR45" s="108">
        <f t="shared" si="166"/>
        <v>0</v>
      </c>
      <c r="BS45" s="107">
        <f t="shared" si="167"/>
        <v>0</v>
      </c>
      <c r="BT45" s="106">
        <f t="shared" si="168"/>
        <v>0</v>
      </c>
      <c r="BU45" s="108">
        <f t="shared" si="169"/>
        <v>0</v>
      </c>
      <c r="BV45" s="107">
        <f t="shared" si="170"/>
        <v>0</v>
      </c>
      <c r="BW45" s="106">
        <f t="shared" si="171"/>
        <v>0</v>
      </c>
      <c r="BX45" s="108">
        <f t="shared" si="172"/>
        <v>0</v>
      </c>
      <c r="BY45" s="107">
        <f t="shared" si="173"/>
        <v>0</v>
      </c>
      <c r="BZ45" s="106">
        <f t="shared" si="174"/>
        <v>0</v>
      </c>
      <c r="CA45" s="108">
        <f t="shared" si="175"/>
        <v>0</v>
      </c>
      <c r="CB45" s="107">
        <f t="shared" si="176"/>
        <v>0</v>
      </c>
      <c r="CC45" s="106">
        <f t="shared" si="177"/>
        <v>0</v>
      </c>
      <c r="CD45" s="108">
        <f t="shared" si="178"/>
        <v>0</v>
      </c>
      <c r="CE45" s="107">
        <f t="shared" si="179"/>
        <v>0</v>
      </c>
      <c r="CF45" s="106">
        <f t="shared" si="180"/>
        <v>0</v>
      </c>
      <c r="CG45" s="108">
        <f t="shared" si="181"/>
        <v>0</v>
      </c>
      <c r="CH45" s="107">
        <f t="shared" si="182"/>
        <v>0</v>
      </c>
      <c r="CI45" s="106">
        <f t="shared" si="183"/>
        <v>0</v>
      </c>
      <c r="CJ45" s="108">
        <f t="shared" si="184"/>
        <v>0</v>
      </c>
      <c r="CK45" s="107">
        <f t="shared" si="185"/>
        <v>0</v>
      </c>
      <c r="CL45" s="106">
        <f t="shared" si="186"/>
        <v>0</v>
      </c>
      <c r="CM45" s="108">
        <f t="shared" si="187"/>
        <v>0</v>
      </c>
      <c r="CN45" s="107">
        <f t="shared" si="188"/>
        <v>0</v>
      </c>
      <c r="CO45" s="106">
        <f t="shared" si="189"/>
        <v>0</v>
      </c>
      <c r="CP45" s="108">
        <f t="shared" si="190"/>
        <v>0</v>
      </c>
      <c r="CQ45" s="107">
        <f t="shared" si="191"/>
        <v>0</v>
      </c>
      <c r="CR45" s="106">
        <f t="shared" si="192"/>
        <v>0</v>
      </c>
      <c r="CS45" s="108">
        <f t="shared" si="193"/>
        <v>0</v>
      </c>
      <c r="CT45" s="107">
        <f t="shared" si="194"/>
        <v>0</v>
      </c>
      <c r="CU45" s="106">
        <f t="shared" si="195"/>
        <v>0</v>
      </c>
      <c r="CV45" s="108">
        <f t="shared" si="196"/>
        <v>0</v>
      </c>
      <c r="CW45" s="107">
        <f t="shared" si="197"/>
        <v>0</v>
      </c>
      <c r="CX45" s="106">
        <f t="shared" si="198"/>
        <v>0</v>
      </c>
      <c r="CY45" s="108">
        <f t="shared" si="199"/>
        <v>0</v>
      </c>
      <c r="CZ45" s="107">
        <f t="shared" si="200"/>
        <v>0</v>
      </c>
      <c r="DA45" s="106">
        <f t="shared" si="201"/>
        <v>0</v>
      </c>
      <c r="DB45" s="108">
        <f t="shared" si="202"/>
        <v>0</v>
      </c>
      <c r="DC45" s="107">
        <f t="shared" si="203"/>
        <v>0</v>
      </c>
      <c r="DD45" s="106">
        <f t="shared" si="204"/>
        <v>0</v>
      </c>
      <c r="DE45" s="108">
        <f t="shared" si="205"/>
        <v>0</v>
      </c>
      <c r="DF45" s="107">
        <f t="shared" si="206"/>
        <v>0</v>
      </c>
      <c r="DG45" s="106">
        <f t="shared" si="207"/>
        <v>0</v>
      </c>
      <c r="DH45" s="108">
        <f t="shared" si="208"/>
        <v>0</v>
      </c>
      <c r="DI45" s="107">
        <f t="shared" si="209"/>
        <v>0</v>
      </c>
      <c r="DJ45" s="106">
        <f t="shared" si="210"/>
        <v>0</v>
      </c>
      <c r="DK45" s="108">
        <f t="shared" si="211"/>
        <v>0</v>
      </c>
      <c r="DL45" s="107">
        <f t="shared" si="212"/>
        <v>0</v>
      </c>
      <c r="DM45" s="106">
        <f t="shared" si="213"/>
        <v>0</v>
      </c>
    </row>
    <row r="46" spans="1:117" ht="15.75" customHeight="1">
      <c r="A46" s="116"/>
      <c r="B46" s="115" t="s">
        <v>45</v>
      </c>
      <c r="C46" s="127" t="s">
        <v>101</v>
      </c>
      <c r="D46" s="127"/>
      <c r="E46" s="113" t="s">
        <v>100</v>
      </c>
      <c r="F46" s="126"/>
      <c r="G46" s="125"/>
      <c r="H46" s="110">
        <f>46854/1.105*66</f>
        <v>2798519.4570135744</v>
      </c>
      <c r="I46" s="110"/>
      <c r="J46" s="109"/>
      <c r="K46" s="107"/>
      <c r="L46" s="106"/>
      <c r="M46" s="108"/>
      <c r="N46" s="107"/>
      <c r="O46" s="106"/>
      <c r="P46" s="108"/>
      <c r="Q46" s="107"/>
      <c r="R46" s="106"/>
      <c r="S46" s="108"/>
      <c r="T46" s="107"/>
      <c r="U46" s="106"/>
      <c r="V46" s="108"/>
      <c r="W46" s="107"/>
      <c r="X46" s="106"/>
      <c r="Y46" s="108"/>
      <c r="Z46" s="107"/>
      <c r="AA46" s="106"/>
      <c r="AB46" s="108"/>
      <c r="AC46" s="107"/>
      <c r="AD46" s="106"/>
      <c r="AE46" s="108"/>
      <c r="AF46" s="107"/>
      <c r="AG46" s="106"/>
      <c r="AH46" s="108"/>
      <c r="AI46" s="107"/>
      <c r="AJ46" s="106"/>
      <c r="AK46" s="108"/>
      <c r="AL46" s="107"/>
      <c r="AM46" s="106"/>
      <c r="AN46" s="108"/>
      <c r="AO46" s="107"/>
      <c r="AP46" s="106"/>
      <c r="AQ46" s="108">
        <f t="shared" si="139"/>
        <v>0</v>
      </c>
      <c r="AR46" s="107">
        <f t="shared" si="140"/>
        <v>0</v>
      </c>
      <c r="AS46" s="106">
        <f t="shared" si="141"/>
        <v>0</v>
      </c>
      <c r="AT46" s="108">
        <f t="shared" si="142"/>
        <v>0</v>
      </c>
      <c r="AU46" s="107">
        <f t="shared" si="143"/>
        <v>0</v>
      </c>
      <c r="AV46" s="106">
        <f t="shared" si="144"/>
        <v>0</v>
      </c>
      <c r="AW46" s="108">
        <f t="shared" si="145"/>
        <v>0</v>
      </c>
      <c r="AX46" s="107">
        <f t="shared" si="146"/>
        <v>0</v>
      </c>
      <c r="AY46" s="106">
        <f t="shared" si="147"/>
        <v>0</v>
      </c>
      <c r="AZ46" s="108">
        <f t="shared" si="148"/>
        <v>0</v>
      </c>
      <c r="BA46" s="107">
        <f t="shared" si="149"/>
        <v>0</v>
      </c>
      <c r="BB46" s="106">
        <f t="shared" si="150"/>
        <v>0</v>
      </c>
      <c r="BC46" s="108">
        <f t="shared" si="151"/>
        <v>0</v>
      </c>
      <c r="BD46" s="107">
        <f t="shared" si="152"/>
        <v>0</v>
      </c>
      <c r="BE46" s="106">
        <f t="shared" si="153"/>
        <v>0</v>
      </c>
      <c r="BF46" s="108">
        <f t="shared" si="154"/>
        <v>0</v>
      </c>
      <c r="BG46" s="107">
        <f t="shared" si="155"/>
        <v>0</v>
      </c>
      <c r="BH46" s="106">
        <f t="shared" si="156"/>
        <v>0</v>
      </c>
      <c r="BI46" s="108">
        <f t="shared" si="157"/>
        <v>0</v>
      </c>
      <c r="BJ46" s="107">
        <f t="shared" si="158"/>
        <v>0</v>
      </c>
      <c r="BK46" s="106">
        <f t="shared" si="159"/>
        <v>0</v>
      </c>
      <c r="BL46" s="108">
        <f t="shared" si="160"/>
        <v>0</v>
      </c>
      <c r="BM46" s="107">
        <f t="shared" si="161"/>
        <v>0</v>
      </c>
      <c r="BN46" s="106">
        <f t="shared" si="162"/>
        <v>0</v>
      </c>
      <c r="BO46" s="108">
        <f t="shared" si="163"/>
        <v>0</v>
      </c>
      <c r="BP46" s="107">
        <f t="shared" si="164"/>
        <v>0</v>
      </c>
      <c r="BQ46" s="106">
        <f t="shared" si="165"/>
        <v>0</v>
      </c>
      <c r="BR46" s="108">
        <f t="shared" si="166"/>
        <v>0</v>
      </c>
      <c r="BS46" s="107">
        <f t="shared" si="167"/>
        <v>0</v>
      </c>
      <c r="BT46" s="106">
        <f t="shared" si="168"/>
        <v>0</v>
      </c>
      <c r="BU46" s="108">
        <f t="shared" si="169"/>
        <v>0</v>
      </c>
      <c r="BV46" s="107">
        <f t="shared" si="170"/>
        <v>0</v>
      </c>
      <c r="BW46" s="106">
        <f t="shared" si="171"/>
        <v>0</v>
      </c>
      <c r="BX46" s="108">
        <f t="shared" si="172"/>
        <v>0</v>
      </c>
      <c r="BY46" s="107">
        <f t="shared" si="173"/>
        <v>0</v>
      </c>
      <c r="BZ46" s="106">
        <f t="shared" si="174"/>
        <v>0</v>
      </c>
      <c r="CA46" s="108">
        <f t="shared" si="175"/>
        <v>0</v>
      </c>
      <c r="CB46" s="107">
        <f t="shared" si="176"/>
        <v>0</v>
      </c>
      <c r="CC46" s="106">
        <f t="shared" si="177"/>
        <v>0</v>
      </c>
      <c r="CD46" s="108">
        <f t="shared" si="178"/>
        <v>0</v>
      </c>
      <c r="CE46" s="107">
        <f t="shared" si="179"/>
        <v>0</v>
      </c>
      <c r="CF46" s="106">
        <f t="shared" si="180"/>
        <v>0</v>
      </c>
      <c r="CG46" s="108">
        <f t="shared" si="181"/>
        <v>0</v>
      </c>
      <c r="CH46" s="107">
        <f t="shared" si="182"/>
        <v>0</v>
      </c>
      <c r="CI46" s="106">
        <f t="shared" si="183"/>
        <v>0</v>
      </c>
      <c r="CJ46" s="108">
        <f t="shared" si="184"/>
        <v>0</v>
      </c>
      <c r="CK46" s="107">
        <f t="shared" si="185"/>
        <v>0</v>
      </c>
      <c r="CL46" s="106">
        <f t="shared" si="186"/>
        <v>0</v>
      </c>
      <c r="CM46" s="108">
        <f t="shared" si="187"/>
        <v>0</v>
      </c>
      <c r="CN46" s="107">
        <f t="shared" si="188"/>
        <v>0</v>
      </c>
      <c r="CO46" s="106">
        <f t="shared" si="189"/>
        <v>0</v>
      </c>
      <c r="CP46" s="108">
        <f t="shared" si="190"/>
        <v>0</v>
      </c>
      <c r="CQ46" s="107">
        <f t="shared" si="191"/>
        <v>0</v>
      </c>
      <c r="CR46" s="106">
        <f t="shared" si="192"/>
        <v>0</v>
      </c>
      <c r="CS46" s="108">
        <f t="shared" si="193"/>
        <v>0</v>
      </c>
      <c r="CT46" s="107">
        <f t="shared" si="194"/>
        <v>0</v>
      </c>
      <c r="CU46" s="106">
        <f t="shared" si="195"/>
        <v>0</v>
      </c>
      <c r="CV46" s="108">
        <f t="shared" si="196"/>
        <v>0</v>
      </c>
      <c r="CW46" s="107">
        <f t="shared" si="197"/>
        <v>0</v>
      </c>
      <c r="CX46" s="106">
        <f t="shared" si="198"/>
        <v>0</v>
      </c>
      <c r="CY46" s="108">
        <f t="shared" si="199"/>
        <v>0</v>
      </c>
      <c r="CZ46" s="107">
        <f t="shared" si="200"/>
        <v>0</v>
      </c>
      <c r="DA46" s="106">
        <f t="shared" si="201"/>
        <v>0</v>
      </c>
      <c r="DB46" s="108">
        <f t="shared" si="202"/>
        <v>0</v>
      </c>
      <c r="DC46" s="107">
        <f t="shared" si="203"/>
        <v>0</v>
      </c>
      <c r="DD46" s="106">
        <f t="shared" si="204"/>
        <v>0</v>
      </c>
      <c r="DE46" s="108">
        <f t="shared" si="205"/>
        <v>0</v>
      </c>
      <c r="DF46" s="107">
        <f t="shared" si="206"/>
        <v>0</v>
      </c>
      <c r="DG46" s="106">
        <f t="shared" si="207"/>
        <v>0</v>
      </c>
      <c r="DH46" s="108">
        <f t="shared" si="208"/>
        <v>0</v>
      </c>
      <c r="DI46" s="107">
        <f t="shared" si="209"/>
        <v>0</v>
      </c>
      <c r="DJ46" s="106">
        <f t="shared" si="210"/>
        <v>0</v>
      </c>
      <c r="DK46" s="108">
        <f t="shared" si="211"/>
        <v>0</v>
      </c>
      <c r="DL46" s="107">
        <f t="shared" si="212"/>
        <v>0</v>
      </c>
      <c r="DM46" s="106">
        <f t="shared" si="213"/>
        <v>0</v>
      </c>
    </row>
    <row r="47" spans="1:117" ht="15.75" customHeight="1">
      <c r="A47" s="116">
        <v>4</v>
      </c>
      <c r="B47" s="115" t="s">
        <v>45</v>
      </c>
      <c r="C47" s="114" t="s">
        <v>99</v>
      </c>
      <c r="D47" s="114"/>
      <c r="E47" s="124" t="s">
        <v>98</v>
      </c>
      <c r="F47" s="123">
        <v>43952</v>
      </c>
      <c r="G47" s="122">
        <v>44105</v>
      </c>
      <c r="H47" s="110">
        <v>365343</v>
      </c>
      <c r="I47" s="110">
        <v>0</v>
      </c>
      <c r="J47" s="109">
        <f>IF($F47&gt;M$1,0,IF($F47&lt;J$1,IF($G47&lt;J$1,0,IF($G47&gt;M$1,(($G47-J$1)-($G47-M$1))/($G47-$F47),($G47-J$1)/($G47-$F47))),IF($G47&gt;M$1,((($G47-$F47)-($G47-M$1))/($G47-$F47)),1)))</f>
        <v>0</v>
      </c>
      <c r="K47" s="107">
        <f>+J47*$H47</f>
        <v>0</v>
      </c>
      <c r="L47" s="106">
        <f>+J47*$I47</f>
        <v>0</v>
      </c>
      <c r="M47" s="108">
        <f>IF($F47&gt;P$1,0,IF($F47&lt;M$1,IF($G47&lt;M$1,0,IF($G47&gt;P$1,(($G47-M$1)-($G47-P$1))/($G47-$F47),($G47-M$1)/($G47-$F47))),IF($G47&gt;P$1,((($G47-$F47)-($G47-P$1))/($G47-$F47)),1)))</f>
        <v>0</v>
      </c>
      <c r="N47" s="107">
        <f>+M47*$H47</f>
        <v>0</v>
      </c>
      <c r="O47" s="106">
        <f>+M47*$I47</f>
        <v>0</v>
      </c>
      <c r="P47" s="108">
        <f>IF($F47&gt;S$1,0,IF($F47&lt;P$1,IF($G47&lt;P$1,0,IF($G47&gt;S$1,(($G47-P$1)-($G47-S$1))/($G47-$F47),($G47-P$1)/($G47-$F47))),IF($G47&gt;S$1,((($G47-$F47)-($G47-S$1))/($G47-$F47)),1)))</f>
        <v>0</v>
      </c>
      <c r="Q47" s="107">
        <f>+P47*$H47</f>
        <v>0</v>
      </c>
      <c r="R47" s="106">
        <f>+P47*$I47</f>
        <v>0</v>
      </c>
      <c r="S47" s="108">
        <f>IF($F47&gt;V$1,0,IF($F47&lt;S$1,IF($G47&lt;S$1,0,IF($G47&gt;V$1,(($G47-S$1)-($G47-V$1))/($G47-$F47),($G47-S$1)/($G47-$F47))),IF($G47&gt;V$1,((($G47-$F47)-($G47-V$1))/($G47-$F47)),1)))</f>
        <v>0</v>
      </c>
      <c r="T47" s="107">
        <f>+S47*$H47</f>
        <v>0</v>
      </c>
      <c r="U47" s="106">
        <f>+S47*$I47</f>
        <v>0</v>
      </c>
      <c r="V47" s="108">
        <f>IF($F47&gt;Y$1,0,IF($F47&lt;V$1,IF($G47&lt;V$1,0,IF($G47&gt;Y$1,(($G47-V$1)-($G47-Y$1))/($G47-$F47),($G47-V$1)/($G47-$F47))),IF($G47&gt;Y$1,((($G47-$F47)-($G47-Y$1))/($G47-$F47)),1)))</f>
        <v>0</v>
      </c>
      <c r="W47" s="107">
        <f>+V47*$H47</f>
        <v>0</v>
      </c>
      <c r="X47" s="106">
        <f>+V47*$I47</f>
        <v>0</v>
      </c>
      <c r="Y47" s="108">
        <f>IF($F47&gt;AB$1,0,IF($F47&lt;Y$1,IF($G47&lt;Y$1,0,IF($G47&gt;AB$1,(($G47-Y$1)-($G47-AB$1))/($G47-$F47),($G47-Y$1)/($G47-$F47))),IF($G47&gt;AB$1,((($G47-$F47)-($G47-AB$1))/($G47-$F47)),1)))</f>
        <v>0</v>
      </c>
      <c r="Z47" s="107">
        <f>+Y47*$H47</f>
        <v>0</v>
      </c>
      <c r="AA47" s="106">
        <f>+Y47*$I47</f>
        <v>0</v>
      </c>
      <c r="AB47" s="108">
        <f>IF($F47&gt;AE$1,0,IF($F47&lt;AB$1,IF($G47&lt;AB$1,0,IF($G47&gt;AE$1,(($G47-AB$1)-($G47-AE$1))/($G47-$F47),($G47-AB$1)/($G47-$F47))),IF($G47&gt;AE$1,((($G47-$F47)-($G47-AE$1))/($G47-$F47)),1)))</f>
        <v>0</v>
      </c>
      <c r="AC47" s="107">
        <f>+AB47*$H47</f>
        <v>0</v>
      </c>
      <c r="AD47" s="106">
        <f>+AB47*$I47</f>
        <v>0</v>
      </c>
      <c r="AE47" s="108">
        <f>IF($F47&gt;AH$1,0,IF($F47&lt;AE$1,IF($G47&lt;AE$1,0,IF($G47&gt;AH$1,(($G47-AE$1)-($G47-AH$1))/($G47-$F47),($G47-AE$1)/($G47-$F47))),IF($G47&gt;AH$1,((($G47-$F47)-($G47-AH$1))/($G47-$F47)),1)))</f>
        <v>0</v>
      </c>
      <c r="AF47" s="107">
        <f>+AE47*$H47</f>
        <v>0</v>
      </c>
      <c r="AG47" s="106">
        <f>+AE47*$I47</f>
        <v>0</v>
      </c>
      <c r="AH47" s="108">
        <f>IF($F47&gt;AK$1,0,IF($F47&lt;AH$1,IF($G47&lt;AH$1,0,IF($G47&gt;AK$1,(($G47-AH$1)-($G47-AK$1))/($G47-$F47),($G47-AH$1)/($G47-$F47))),IF($G47&gt;AK$1,((($G47-$F47)-($G47-AK$1))/($G47-$F47)),1)))</f>
        <v>0</v>
      </c>
      <c r="AI47" s="107">
        <f>+AH47*$H47</f>
        <v>0</v>
      </c>
      <c r="AJ47" s="106">
        <f>+AH47*$I47</f>
        <v>0</v>
      </c>
      <c r="AK47" s="108">
        <f>IF($F47&gt;AN$1,0,IF($F47&lt;AK$1,IF($G47&lt;AK$1,0,IF($G47&gt;AN$1,(($G47-AK$1)-($G47-AN$1))/($G47-$F47),($G47-AK$1)/($G47-$F47))),IF($G47&gt;AN$1,((($G47-$F47)-($G47-AN$1))/($G47-$F47)),1)))</f>
        <v>0</v>
      </c>
      <c r="AL47" s="107">
        <f>+AK47*$H47</f>
        <v>0</v>
      </c>
      <c r="AM47" s="106">
        <f>+AK47*$I47</f>
        <v>0</v>
      </c>
      <c r="AN47" s="108" t="e">
        <f>IF($F47&gt;#REF!,0,IF($F47&lt;AN$1,IF($G47&lt;AN$1,0,IF($G47&gt;#REF!,(($G47-AN$1)-($G47-#REF!))/($G47-$F47),($G47-AN$1)/($G47-$F47))),IF($G47&gt;#REF!,((($G47-$F47)-($G47-#REF!))/($G47-$F47)),1)))</f>
        <v>#REF!</v>
      </c>
      <c r="AO47" s="107" t="e">
        <f>+AN47*$H47</f>
        <v>#REF!</v>
      </c>
      <c r="AP47" s="106" t="e">
        <f>+AN47*$I47</f>
        <v>#REF!</v>
      </c>
      <c r="AQ47" s="108">
        <f t="shared" si="139"/>
        <v>0</v>
      </c>
      <c r="AR47" s="107">
        <f t="shared" si="140"/>
        <v>0</v>
      </c>
      <c r="AS47" s="106">
        <f t="shared" si="141"/>
        <v>0</v>
      </c>
      <c r="AT47" s="108">
        <f t="shared" si="142"/>
        <v>0</v>
      </c>
      <c r="AU47" s="107">
        <f t="shared" si="143"/>
        <v>0</v>
      </c>
      <c r="AV47" s="106">
        <f t="shared" si="144"/>
        <v>0</v>
      </c>
      <c r="AW47" s="108">
        <f t="shared" si="145"/>
        <v>0.20261437908496732</v>
      </c>
      <c r="AX47" s="107">
        <f t="shared" si="146"/>
        <v>74023.745098039217</v>
      </c>
      <c r="AY47" s="106">
        <f t="shared" si="147"/>
        <v>0</v>
      </c>
      <c r="AZ47" s="108">
        <f t="shared" si="148"/>
        <v>0.19607843137254902</v>
      </c>
      <c r="BA47" s="107">
        <f t="shared" si="149"/>
        <v>71635.882352941175</v>
      </c>
      <c r="BB47" s="106">
        <f t="shared" si="150"/>
        <v>0</v>
      </c>
      <c r="BC47" s="108">
        <f t="shared" si="151"/>
        <v>0.20261437908496732</v>
      </c>
      <c r="BD47" s="107">
        <f t="shared" si="152"/>
        <v>74023.745098039217</v>
      </c>
      <c r="BE47" s="106">
        <f t="shared" si="153"/>
        <v>0</v>
      </c>
      <c r="BF47" s="108">
        <f t="shared" si="154"/>
        <v>0.20261437908496732</v>
      </c>
      <c r="BG47" s="107">
        <f t="shared" si="155"/>
        <v>74023.745098039217</v>
      </c>
      <c r="BH47" s="106">
        <f t="shared" si="156"/>
        <v>0</v>
      </c>
      <c r="BI47" s="108">
        <f t="shared" si="157"/>
        <v>0.19607843137254902</v>
      </c>
      <c r="BJ47" s="107">
        <f t="shared" si="158"/>
        <v>71635.882352941175</v>
      </c>
      <c r="BK47" s="106">
        <f t="shared" si="159"/>
        <v>0</v>
      </c>
      <c r="BL47" s="108">
        <f t="shared" si="160"/>
        <v>0</v>
      </c>
      <c r="BM47" s="107">
        <f t="shared" si="161"/>
        <v>0</v>
      </c>
      <c r="BN47" s="106">
        <f t="shared" si="162"/>
        <v>0</v>
      </c>
      <c r="BO47" s="108">
        <f t="shared" si="163"/>
        <v>0</v>
      </c>
      <c r="BP47" s="107">
        <f t="shared" si="164"/>
        <v>0</v>
      </c>
      <c r="BQ47" s="106">
        <f t="shared" si="165"/>
        <v>0</v>
      </c>
      <c r="BR47" s="108">
        <f t="shared" si="166"/>
        <v>0</v>
      </c>
      <c r="BS47" s="107">
        <f t="shared" si="167"/>
        <v>0</v>
      </c>
      <c r="BT47" s="106">
        <f t="shared" si="168"/>
        <v>0</v>
      </c>
      <c r="BU47" s="108">
        <f t="shared" si="169"/>
        <v>0</v>
      </c>
      <c r="BV47" s="107">
        <f t="shared" si="170"/>
        <v>0</v>
      </c>
      <c r="BW47" s="106">
        <f t="shared" si="171"/>
        <v>0</v>
      </c>
      <c r="BX47" s="108">
        <f t="shared" si="172"/>
        <v>0</v>
      </c>
      <c r="BY47" s="107">
        <f t="shared" si="173"/>
        <v>0</v>
      </c>
      <c r="BZ47" s="106">
        <f t="shared" si="174"/>
        <v>0</v>
      </c>
      <c r="CA47" s="108">
        <f t="shared" si="175"/>
        <v>0</v>
      </c>
      <c r="CB47" s="107">
        <f t="shared" si="176"/>
        <v>0</v>
      </c>
      <c r="CC47" s="106">
        <f t="shared" si="177"/>
        <v>0</v>
      </c>
      <c r="CD47" s="108">
        <f t="shared" si="178"/>
        <v>0</v>
      </c>
      <c r="CE47" s="107">
        <f t="shared" si="179"/>
        <v>0</v>
      </c>
      <c r="CF47" s="106">
        <f t="shared" si="180"/>
        <v>0</v>
      </c>
      <c r="CG47" s="108">
        <f t="shared" si="181"/>
        <v>0</v>
      </c>
      <c r="CH47" s="107">
        <f t="shared" si="182"/>
        <v>0</v>
      </c>
      <c r="CI47" s="106">
        <f t="shared" si="183"/>
        <v>0</v>
      </c>
      <c r="CJ47" s="108">
        <f t="shared" si="184"/>
        <v>0</v>
      </c>
      <c r="CK47" s="107">
        <f t="shared" si="185"/>
        <v>0</v>
      </c>
      <c r="CL47" s="106">
        <f t="shared" si="186"/>
        <v>0</v>
      </c>
      <c r="CM47" s="108">
        <f t="shared" si="187"/>
        <v>0</v>
      </c>
      <c r="CN47" s="107">
        <f t="shared" si="188"/>
        <v>0</v>
      </c>
      <c r="CO47" s="106">
        <f t="shared" si="189"/>
        <v>0</v>
      </c>
      <c r="CP47" s="108">
        <f t="shared" si="190"/>
        <v>0</v>
      </c>
      <c r="CQ47" s="107">
        <f t="shared" si="191"/>
        <v>0</v>
      </c>
      <c r="CR47" s="106">
        <f t="shared" si="192"/>
        <v>0</v>
      </c>
      <c r="CS47" s="108">
        <f t="shared" si="193"/>
        <v>0</v>
      </c>
      <c r="CT47" s="107">
        <f t="shared" si="194"/>
        <v>0</v>
      </c>
      <c r="CU47" s="106">
        <f t="shared" si="195"/>
        <v>0</v>
      </c>
      <c r="CV47" s="108">
        <f t="shared" si="196"/>
        <v>0</v>
      </c>
      <c r="CW47" s="107">
        <f t="shared" si="197"/>
        <v>0</v>
      </c>
      <c r="CX47" s="106">
        <f t="shared" si="198"/>
        <v>0</v>
      </c>
      <c r="CY47" s="108">
        <f t="shared" si="199"/>
        <v>0</v>
      </c>
      <c r="CZ47" s="107">
        <f t="shared" si="200"/>
        <v>0</v>
      </c>
      <c r="DA47" s="106">
        <f t="shared" si="201"/>
        <v>0</v>
      </c>
      <c r="DB47" s="108">
        <f t="shared" si="202"/>
        <v>0</v>
      </c>
      <c r="DC47" s="107">
        <f t="shared" si="203"/>
        <v>0</v>
      </c>
      <c r="DD47" s="106">
        <f t="shared" si="204"/>
        <v>0</v>
      </c>
      <c r="DE47" s="108">
        <f t="shared" si="205"/>
        <v>0</v>
      </c>
      <c r="DF47" s="107">
        <f t="shared" si="206"/>
        <v>0</v>
      </c>
      <c r="DG47" s="106">
        <f t="shared" si="207"/>
        <v>0</v>
      </c>
      <c r="DH47" s="108">
        <f t="shared" si="208"/>
        <v>0</v>
      </c>
      <c r="DI47" s="107">
        <f t="shared" si="209"/>
        <v>0</v>
      </c>
      <c r="DJ47" s="106">
        <f t="shared" si="210"/>
        <v>0</v>
      </c>
      <c r="DK47" s="108">
        <f t="shared" si="211"/>
        <v>0</v>
      </c>
      <c r="DL47" s="107">
        <f t="shared" si="212"/>
        <v>0</v>
      </c>
      <c r="DM47" s="106">
        <f t="shared" si="213"/>
        <v>0</v>
      </c>
    </row>
    <row r="48" spans="1:117" ht="15.75" customHeight="1">
      <c r="A48" s="176" t="s">
        <v>97</v>
      </c>
      <c r="B48" s="177"/>
      <c r="C48" s="177"/>
      <c r="D48" s="177"/>
      <c r="E48" s="177"/>
      <c r="F48" s="177"/>
      <c r="G48" s="177"/>
      <c r="H48" s="177"/>
      <c r="I48" s="153"/>
      <c r="J48" s="120"/>
      <c r="K48" s="118"/>
      <c r="L48" s="117"/>
      <c r="M48" s="119"/>
      <c r="N48" s="118"/>
      <c r="O48" s="117"/>
      <c r="P48" s="119"/>
      <c r="Q48" s="118"/>
      <c r="R48" s="117"/>
      <c r="S48" s="119"/>
      <c r="T48" s="118"/>
      <c r="U48" s="117"/>
      <c r="V48" s="119"/>
      <c r="W48" s="118"/>
      <c r="X48" s="117"/>
      <c r="Y48" s="119"/>
      <c r="Z48" s="118"/>
      <c r="AA48" s="117"/>
      <c r="AB48" s="119"/>
      <c r="AC48" s="118"/>
      <c r="AD48" s="117"/>
      <c r="AE48" s="119"/>
      <c r="AF48" s="118"/>
      <c r="AG48" s="117"/>
      <c r="AH48" s="119"/>
      <c r="AI48" s="118"/>
      <c r="AJ48" s="117"/>
      <c r="AK48" s="119"/>
      <c r="AL48" s="118"/>
      <c r="AM48" s="117"/>
      <c r="AN48" s="119"/>
      <c r="AO48" s="118"/>
      <c r="AP48" s="117"/>
      <c r="AQ48" s="119"/>
      <c r="AR48" s="118"/>
      <c r="AS48" s="117"/>
      <c r="AT48" s="119"/>
      <c r="AU48" s="118"/>
      <c r="AV48" s="117"/>
      <c r="AW48" s="119"/>
      <c r="AX48" s="118"/>
      <c r="AY48" s="117"/>
      <c r="AZ48" s="119"/>
      <c r="BA48" s="118"/>
      <c r="BB48" s="117"/>
      <c r="BC48" s="119"/>
      <c r="BD48" s="118"/>
      <c r="BE48" s="117"/>
      <c r="BF48" s="119"/>
      <c r="BG48" s="118"/>
      <c r="BH48" s="117"/>
      <c r="BI48" s="119"/>
      <c r="BJ48" s="118"/>
      <c r="BK48" s="117"/>
      <c r="BL48" s="119"/>
      <c r="BM48" s="118"/>
      <c r="BN48" s="117"/>
      <c r="BO48" s="119"/>
      <c r="BP48" s="118"/>
      <c r="BQ48" s="117"/>
      <c r="BR48" s="119"/>
      <c r="BS48" s="118"/>
      <c r="BT48" s="117"/>
      <c r="BU48" s="119"/>
      <c r="BV48" s="118"/>
      <c r="BW48" s="117"/>
      <c r="BX48" s="119"/>
      <c r="BY48" s="118"/>
      <c r="BZ48" s="117"/>
      <c r="CA48" s="119"/>
      <c r="CB48" s="118"/>
      <c r="CC48" s="117"/>
      <c r="CD48" s="119"/>
      <c r="CE48" s="118"/>
      <c r="CF48" s="117"/>
      <c r="CG48" s="119"/>
      <c r="CH48" s="118"/>
      <c r="CI48" s="117"/>
      <c r="CJ48" s="119"/>
      <c r="CK48" s="118"/>
      <c r="CL48" s="117"/>
      <c r="CM48" s="119"/>
      <c r="CN48" s="118"/>
      <c r="CO48" s="117"/>
      <c r="CP48" s="119"/>
      <c r="CQ48" s="118"/>
      <c r="CR48" s="117"/>
      <c r="CS48" s="119"/>
      <c r="CT48" s="118"/>
      <c r="CU48" s="117"/>
      <c r="CV48" s="119"/>
      <c r="CW48" s="118"/>
      <c r="CX48" s="117"/>
      <c r="CY48" s="119"/>
      <c r="CZ48" s="118"/>
      <c r="DA48" s="117"/>
      <c r="DB48" s="119"/>
      <c r="DC48" s="118"/>
      <c r="DD48" s="117"/>
      <c r="DE48" s="119"/>
      <c r="DF48" s="118"/>
      <c r="DG48" s="117"/>
      <c r="DH48" s="119"/>
      <c r="DI48" s="118"/>
      <c r="DJ48" s="117"/>
      <c r="DK48" s="119"/>
      <c r="DL48" s="118"/>
      <c r="DM48" s="117"/>
    </row>
    <row r="49" spans="1:117" ht="15.75" customHeight="1">
      <c r="A49" s="116">
        <v>1</v>
      </c>
      <c r="B49" s="115" t="s">
        <v>97</v>
      </c>
      <c r="C49" s="114" t="s">
        <v>94</v>
      </c>
      <c r="D49" s="114"/>
      <c r="E49" s="113" t="s">
        <v>96</v>
      </c>
      <c r="F49" s="112"/>
      <c r="G49" s="111"/>
      <c r="H49" s="121">
        <v>967460.85</v>
      </c>
      <c r="I49" s="110"/>
      <c r="J49" s="109">
        <f>IF($F49&gt;M$1,0,IF($F49&lt;J$1,IF($G49&lt;J$1,0,IF($G49&gt;M$1,(($G49-J$1)-($G49-M$1))/($G49-$F49),($G49-J$1)/($G49-$F49))),IF($G49&gt;M$1,((($G49-$F49)-($G49-M$1))/($G49-$F49)),1)))</f>
        <v>0</v>
      </c>
      <c r="K49" s="107">
        <f>+J49*$H49</f>
        <v>0</v>
      </c>
      <c r="L49" s="106">
        <f>+J49*$I49</f>
        <v>0</v>
      </c>
      <c r="M49" s="108">
        <f>IF($F49&gt;P$1,0,IF($F49&lt;M$1,IF($G49&lt;M$1,0,IF($G49&gt;P$1,(($G49-M$1)-($G49-P$1))/($G49-$F49),($G49-M$1)/($G49-$F49))),IF($G49&gt;P$1,((($G49-$F49)-($G49-P$1))/($G49-$F49)),1)))</f>
        <v>0</v>
      </c>
      <c r="N49" s="107">
        <f>+M49*$H49</f>
        <v>0</v>
      </c>
      <c r="O49" s="106">
        <f>+M49*$I49</f>
        <v>0</v>
      </c>
      <c r="P49" s="108">
        <f>IF($F49&gt;S$1,0,IF($F49&lt;P$1,IF($G49&lt;P$1,0,IF($G49&gt;S$1,(($G49-P$1)-($G49-S$1))/($G49-$F49),($G49-P$1)/($G49-$F49))),IF($G49&gt;S$1,((($G49-$F49)-($G49-S$1))/($G49-$F49)),1)))</f>
        <v>0</v>
      </c>
      <c r="Q49" s="107">
        <f>+P49*$H49</f>
        <v>0</v>
      </c>
      <c r="R49" s="106">
        <f>+P49*$I49</f>
        <v>0</v>
      </c>
      <c r="S49" s="108">
        <f>IF($F49&gt;V$1,0,IF($F49&lt;S$1,IF($G49&lt;S$1,0,IF($G49&gt;V$1,(($G49-S$1)-($G49-V$1))/($G49-$F49),($G49-S$1)/($G49-$F49))),IF($G49&gt;V$1,((($G49-$F49)-($G49-V$1))/($G49-$F49)),1)))</f>
        <v>0</v>
      </c>
      <c r="T49" s="107">
        <f>+S49*$H49</f>
        <v>0</v>
      </c>
      <c r="U49" s="106">
        <f>+S49*$I49</f>
        <v>0</v>
      </c>
      <c r="V49" s="108">
        <f>IF($F49&gt;Y$1,0,IF($F49&lt;V$1,IF($G49&lt;V$1,0,IF($G49&gt;Y$1,(($G49-V$1)-($G49-Y$1))/($G49-$F49),($G49-V$1)/($G49-$F49))),IF($G49&gt;Y$1,((($G49-$F49)-($G49-Y$1))/($G49-$F49)),1)))</f>
        <v>0</v>
      </c>
      <c r="W49" s="107">
        <f>+V49*$H49</f>
        <v>0</v>
      </c>
      <c r="X49" s="106">
        <f>+V49*$I49</f>
        <v>0</v>
      </c>
      <c r="Y49" s="108">
        <f>IF($F49&gt;AB$1,0,IF($F49&lt;Y$1,IF($G49&lt;Y$1,0,IF($G49&gt;AB$1,(($G49-Y$1)-($G49-AB$1))/($G49-$F49),($G49-Y$1)/($G49-$F49))),IF($G49&gt;AB$1,((($G49-$F49)-($G49-AB$1))/($G49-$F49)),1)))</f>
        <v>0</v>
      </c>
      <c r="Z49" s="107">
        <f>+Y49*$H49</f>
        <v>0</v>
      </c>
      <c r="AA49" s="106">
        <f>+Y49*$I49</f>
        <v>0</v>
      </c>
      <c r="AB49" s="108">
        <f>IF($F49&gt;AE$1,0,IF($F49&lt;AB$1,IF($G49&lt;AB$1,0,IF($G49&gt;AE$1,(($G49-AB$1)-($G49-AE$1))/($G49-$F49),($G49-AB$1)/($G49-$F49))),IF($G49&gt;AE$1,((($G49-$F49)-($G49-AE$1))/($G49-$F49)),1)))</f>
        <v>0</v>
      </c>
      <c r="AC49" s="107">
        <f>+AB49*$H49</f>
        <v>0</v>
      </c>
      <c r="AD49" s="106">
        <f>+AB49*$I49</f>
        <v>0</v>
      </c>
      <c r="AE49" s="108">
        <f>IF($F49&gt;AH$1,0,IF($F49&lt;AE$1,IF($G49&lt;AE$1,0,IF($G49&gt;AH$1,(($G49-AE$1)-($G49-AH$1))/($G49-$F49),($G49-AE$1)/($G49-$F49))),IF($G49&gt;AH$1,((($G49-$F49)-($G49-AH$1))/($G49-$F49)),1)))</f>
        <v>0</v>
      </c>
      <c r="AF49" s="107">
        <f>+AE49*$H49</f>
        <v>0</v>
      </c>
      <c r="AG49" s="106">
        <f>+AE49*$I49</f>
        <v>0</v>
      </c>
      <c r="AH49" s="108">
        <f>IF($F49&gt;AK$1,0,IF($F49&lt;AH$1,IF($G49&lt;AH$1,0,IF($G49&gt;AK$1,(($G49-AH$1)-($G49-AK$1))/($G49-$F49),($G49-AH$1)/($G49-$F49))),IF($G49&gt;AK$1,((($G49-$F49)-($G49-AK$1))/($G49-$F49)),1)))</f>
        <v>0</v>
      </c>
      <c r="AI49" s="107">
        <f>+AH49*$H49</f>
        <v>0</v>
      </c>
      <c r="AJ49" s="106">
        <f>+AH49*$I49</f>
        <v>0</v>
      </c>
      <c r="AK49" s="108">
        <f>IF($F49&gt;AN$1,0,IF($F49&lt;AK$1,IF($G49&lt;AK$1,0,IF($G49&gt;AN$1,(($G49-AK$1)-($G49-AN$1))/($G49-$F49),($G49-AK$1)/($G49-$F49))),IF($G49&gt;AN$1,((($G49-$F49)-($G49-AN$1))/($G49-$F49)),1)))</f>
        <v>0</v>
      </c>
      <c r="AL49" s="107">
        <f>+AK49*$H49</f>
        <v>0</v>
      </c>
      <c r="AM49" s="106">
        <f>+AK49*$I49</f>
        <v>0</v>
      </c>
      <c r="AN49" s="108" t="e">
        <f>IF($F49&gt;#REF!,0,IF($F49&lt;AN$1,IF($G49&lt;AN$1,0,IF($G49&gt;#REF!,(($G49-AN$1)-($G49-#REF!))/($G49-$F49),($G49-AN$1)/($G49-$F49))),IF($G49&gt;#REF!,((($G49-$F49)-($G49-#REF!))/($G49-$F49)),1)))</f>
        <v>#REF!</v>
      </c>
      <c r="AO49" s="107" t="e">
        <f>+AN49*$H49</f>
        <v>#REF!</v>
      </c>
      <c r="AP49" s="106" t="e">
        <f>+AN49*$I49</f>
        <v>#REF!</v>
      </c>
      <c r="AQ49" s="108">
        <f>IF($F49&gt;AT$1,0,IF($F49&lt;AQ$1,IF($G49&lt;AQ$1,0,IF($G49&gt;AT$1,(($G49-AQ$1)-($G49-AT$1))/($G49-$F49),($G49-AQ$1)/($G49-$F49))),IF($G49&gt;AT$1,((($G49-$F49)-($G49-AT$1))/($G49-$F49)),1)))</f>
        <v>0</v>
      </c>
      <c r="AR49" s="107">
        <f>+AQ49*$H49</f>
        <v>0</v>
      </c>
      <c r="AS49" s="106">
        <f>+AQ49*$I49</f>
        <v>0</v>
      </c>
      <c r="AT49" s="108">
        <f>IF($F49&gt;AW$1,0,IF($F49&lt;AT$1,IF($G49&lt;AT$1,0,IF($G49&gt;AW$1,(($G49-AT$1)-($G49-AW$1))/($G49-$F49),($G49-AT$1)/($G49-$F49))),IF($G49&gt;AW$1,((($G49-$F49)-($G49-AW$1))/($G49-$F49)),1)))</f>
        <v>0</v>
      </c>
      <c r="AU49" s="107">
        <f>+AT49*$H49</f>
        <v>0</v>
      </c>
      <c r="AV49" s="106">
        <f>+AT49*$I49</f>
        <v>0</v>
      </c>
      <c r="AW49" s="108">
        <f>IF($F49&gt;AZ$1,0,IF($F49&lt;AW$1,IF($G49&lt;AW$1,0,IF($G49&gt;AZ$1,(($G49-AW$1)-($G49-AZ$1))/($G49-$F49),($G49-AW$1)/($G49-$F49))),IF($G49&gt;AZ$1,((($G49-$F49)-($G49-AZ$1))/($G49-$F49)),1)))</f>
        <v>0</v>
      </c>
      <c r="AX49" s="107">
        <f>+AW49*$H49</f>
        <v>0</v>
      </c>
      <c r="AY49" s="106">
        <f>+AW49*$I49</f>
        <v>0</v>
      </c>
      <c r="AZ49" s="108">
        <f>IF($F49&gt;BC$1,0,IF($F49&lt;AZ$1,IF($G49&lt;AZ$1,0,IF($G49&gt;BC$1,(($G49-AZ$1)-($G49-BC$1))/($G49-$F49),($G49-AZ$1)/($G49-$F49))),IF($G49&gt;BC$1,((($G49-$F49)-($G49-BC$1))/($G49-$F49)),1)))</f>
        <v>0</v>
      </c>
      <c r="BA49" s="107">
        <f>+AZ49*$H49</f>
        <v>0</v>
      </c>
      <c r="BB49" s="106">
        <f>+AZ49*$I49</f>
        <v>0</v>
      </c>
      <c r="BC49" s="108">
        <f>IF($F49&gt;BF$1,0,IF($F49&lt;BC$1,IF($G49&lt;BC$1,0,IF($G49&gt;BF$1,(($G49-BC$1)-($G49-BF$1))/($G49-$F49),($G49-BC$1)/($G49-$F49))),IF($G49&gt;BF$1,((($G49-$F49)-($G49-BF$1))/($G49-$F49)),1)))</f>
        <v>0</v>
      </c>
      <c r="BD49" s="107">
        <f>+BC49*$H49</f>
        <v>0</v>
      </c>
      <c r="BE49" s="106">
        <f>+BC49*$I49</f>
        <v>0</v>
      </c>
      <c r="BF49" s="108">
        <f>IF($F49&gt;BI$1,0,IF($F49&lt;BF$1,IF($G49&lt;BF$1,0,IF($G49&gt;BI$1,(($G49-BF$1)-($G49-BI$1))/($G49-$F49),($G49-BF$1)/($G49-$F49))),IF($G49&gt;BI$1,((($G49-$F49)-($G49-BI$1))/($G49-$F49)),1)))</f>
        <v>0</v>
      </c>
      <c r="BG49" s="107">
        <f>+BF49*$H49</f>
        <v>0</v>
      </c>
      <c r="BH49" s="106">
        <f>+BF49*$I49</f>
        <v>0</v>
      </c>
      <c r="BI49" s="108">
        <f>IF($F49&gt;BL$1,0,IF($F49&lt;BI$1,IF($G49&lt;BI$1,0,IF($G49&gt;BL$1,(($G49-BI$1)-($G49-BL$1))/($G49-$F49),($G49-BI$1)/($G49-$F49))),IF($G49&gt;BL$1,((($G49-$F49)-($G49-BL$1))/($G49-$F49)),1)))</f>
        <v>0</v>
      </c>
      <c r="BJ49" s="107">
        <f>+BI49*$H49</f>
        <v>0</v>
      </c>
      <c r="BK49" s="106">
        <f>+BI49*$I49</f>
        <v>0</v>
      </c>
      <c r="BL49" s="108">
        <f>IF($F49&gt;BO$1,0,IF($F49&lt;BL$1,IF($G49&lt;BL$1,0,IF($G49&gt;BO$1,(($G49-BL$1)-($G49-BO$1))/($G49-$F49),($G49-BL$1)/($G49-$F49))),IF($G49&gt;BO$1,((($G49-$F49)-($G49-BO$1))/($G49-$F49)),1)))</f>
        <v>0</v>
      </c>
      <c r="BM49" s="107">
        <f>+BL49*$H49</f>
        <v>0</v>
      </c>
      <c r="BN49" s="106">
        <f>+BL49*$I49</f>
        <v>0</v>
      </c>
      <c r="BO49" s="108">
        <f>IF($F49&gt;BR$1,0,IF($F49&lt;BO$1,IF($G49&lt;BO$1,0,IF($G49&gt;BR$1,(($G49-BO$1)-($G49-BR$1))/($G49-$F49),($G49-BO$1)/($G49-$F49))),IF($G49&gt;BR$1,((($G49-$F49)-($G49-BR$1))/($G49-$F49)),1)))</f>
        <v>0</v>
      </c>
      <c r="BP49" s="107">
        <f>+BO49*$H49</f>
        <v>0</v>
      </c>
      <c r="BQ49" s="106">
        <f>+BO49*$I49</f>
        <v>0</v>
      </c>
      <c r="BR49" s="108">
        <f>IF($F49&gt;BU$1,0,IF($F49&lt;BR$1,IF($G49&lt;BR$1,0,IF($G49&gt;BU$1,(($G49-BR$1)-($G49-BU$1))/($G49-$F49),($G49-BR$1)/($G49-$F49))),IF($G49&gt;BU$1,((($G49-$F49)-($G49-BU$1))/($G49-$F49)),1)))</f>
        <v>0</v>
      </c>
      <c r="BS49" s="107">
        <f>+BR49*$H49</f>
        <v>0</v>
      </c>
      <c r="BT49" s="106">
        <f>+BR49*$I49</f>
        <v>0</v>
      </c>
      <c r="BU49" s="108">
        <f>IF($F49&gt;BX$1,0,IF($F49&lt;BU$1,IF($G49&lt;BU$1,0,IF($G49&gt;BX$1,(($G49-BU$1)-($G49-BX$1))/($G49-$F49),($G49-BU$1)/($G49-$F49))),IF($G49&gt;BX$1,((($G49-$F49)-($G49-BX$1))/($G49-$F49)),1)))</f>
        <v>0</v>
      </c>
      <c r="BV49" s="107">
        <f>+BU49*$H49</f>
        <v>0</v>
      </c>
      <c r="BW49" s="106">
        <f>+BU49*$I49</f>
        <v>0</v>
      </c>
      <c r="BX49" s="108">
        <f>IF($F49&gt;CA$1,0,IF($F49&lt;BX$1,IF($G49&lt;BX$1,0,IF($G49&gt;CA$1,(($G49-BX$1)-($G49-CA$1))/($G49-$F49),($G49-BX$1)/($G49-$F49))),IF($G49&gt;CA$1,((($G49-$F49)-($G49-CA$1))/($G49-$F49)),1)))</f>
        <v>0</v>
      </c>
      <c r="BY49" s="107">
        <f>+BX49*$H49</f>
        <v>0</v>
      </c>
      <c r="BZ49" s="106">
        <f>+BX49*$I49</f>
        <v>0</v>
      </c>
      <c r="CA49" s="108">
        <f>IF($F49&gt;CD$1,0,IF($F49&lt;CA$1,IF($G49&lt;CA$1,0,IF($G49&gt;CD$1,(($G49-CA$1)-($G49-CD$1))/($G49-$F49),($G49-CA$1)/($G49-$F49))),IF($G49&gt;CD$1,((($G49-$F49)-($G49-CD$1))/($G49-$F49)),1)))</f>
        <v>0</v>
      </c>
      <c r="CB49" s="107">
        <f>+CA49*$H49</f>
        <v>0</v>
      </c>
      <c r="CC49" s="106">
        <f>+CA49*$I49</f>
        <v>0</v>
      </c>
      <c r="CD49" s="108">
        <f>IF($F49&gt;CG$1,0,IF($F49&lt;CD$1,IF($G49&lt;CD$1,0,IF($G49&gt;CG$1,(($G49-CD$1)-($G49-CG$1))/($G49-$F49),($G49-CD$1)/($G49-$F49))),IF($G49&gt;CG$1,((($G49-$F49)-($G49-CG$1))/($G49-$F49)),1)))</f>
        <v>0</v>
      </c>
      <c r="CE49" s="107">
        <f>+CD49*$H49</f>
        <v>0</v>
      </c>
      <c r="CF49" s="106">
        <f>+CD49*$I49</f>
        <v>0</v>
      </c>
      <c r="CG49" s="108">
        <f>IF($F49&gt;CJ$1,0,IF($F49&lt;CG$1,IF($G49&lt;CG$1,0,IF($G49&gt;CJ$1,(($G49-CG$1)-($G49-CJ$1))/($G49-$F49),($G49-CG$1)/($G49-$F49))),IF($G49&gt;CJ$1,((($G49-$F49)-($G49-CJ$1))/($G49-$F49)),1)))</f>
        <v>0</v>
      </c>
      <c r="CH49" s="107">
        <f>+CG49*$H49</f>
        <v>0</v>
      </c>
      <c r="CI49" s="106">
        <f>+CG49*$I49</f>
        <v>0</v>
      </c>
      <c r="CJ49" s="108">
        <f>IF($F49&gt;CM$1,0,IF($F49&lt;CJ$1,IF($G49&lt;CJ$1,0,IF($G49&gt;CM$1,(($G49-CJ$1)-($G49-CM$1))/($G49-$F49),($G49-CJ$1)/($G49-$F49))),IF($G49&gt;CM$1,((($G49-$F49)-($G49-CM$1))/($G49-$F49)),1)))</f>
        <v>0</v>
      </c>
      <c r="CK49" s="107">
        <f>+CJ49*$H49</f>
        <v>0</v>
      </c>
      <c r="CL49" s="106">
        <f>+CJ49*$I49</f>
        <v>0</v>
      </c>
      <c r="CM49" s="108">
        <f>IF($F49&gt;CP$1,0,IF($F49&lt;CM$1,IF($G49&lt;CM$1,0,IF($G49&gt;CP$1,(($G49-CM$1)-($G49-CP$1))/($G49-$F49),($G49-CM$1)/($G49-$F49))),IF($G49&gt;CP$1,((($G49-$F49)-($G49-CP$1))/($G49-$F49)),1)))</f>
        <v>0</v>
      </c>
      <c r="CN49" s="107">
        <f>+CM49*$H49</f>
        <v>0</v>
      </c>
      <c r="CO49" s="106">
        <f>+CM49*$I49</f>
        <v>0</v>
      </c>
      <c r="CP49" s="108">
        <f>IF($F49&gt;CS$1,0,IF($F49&lt;CP$1,IF($G49&lt;CP$1,0,IF($G49&gt;CS$1,(($G49-CP$1)-($G49-CS$1))/($G49-$F49),($G49-CP$1)/($G49-$F49))),IF($G49&gt;CS$1,((($G49-$F49)-($G49-CS$1))/($G49-$F49)),1)))</f>
        <v>0</v>
      </c>
      <c r="CQ49" s="107">
        <f>+CP49*$H49</f>
        <v>0</v>
      </c>
      <c r="CR49" s="106">
        <f>+CP49*$I49</f>
        <v>0</v>
      </c>
      <c r="CS49" s="108">
        <f>IF($F49&gt;CV$1,0,IF($F49&lt;CS$1,IF($G49&lt;CS$1,0,IF($G49&gt;CV$1,(($G49-CS$1)-($G49-CV$1))/($G49-$F49),($G49-CS$1)/($G49-$F49))),IF($G49&gt;CV$1,((($G49-$F49)-($G49-CV$1))/($G49-$F49)),1)))</f>
        <v>0</v>
      </c>
      <c r="CT49" s="107">
        <f>+CS49*$H49</f>
        <v>0</v>
      </c>
      <c r="CU49" s="106">
        <f>+CS49*$I49</f>
        <v>0</v>
      </c>
      <c r="CV49" s="108">
        <f>IF($F49&gt;CY$1,0,IF($F49&lt;CV$1,IF($G49&lt;CV$1,0,IF($G49&gt;CY$1,(($G49-CV$1)-($G49-CY$1))/($G49-$F49),($G49-CV$1)/($G49-$F49))),IF($G49&gt;CY$1,((($G49-$F49)-($G49-CY$1))/($G49-$F49)),1)))</f>
        <v>0</v>
      </c>
      <c r="CW49" s="107">
        <f>+CV49*$H49</f>
        <v>0</v>
      </c>
      <c r="CX49" s="106">
        <f>+CV49*$I49</f>
        <v>0</v>
      </c>
      <c r="CY49" s="108">
        <f>IF($F49&gt;DB$1,0,IF($F49&lt;CY$1,IF($G49&lt;CY$1,0,IF($G49&gt;DB$1,(($G49-CY$1)-($G49-DB$1))/($G49-$F49),($G49-CY$1)/($G49-$F49))),IF($G49&gt;DB$1,((($G49-$F49)-($G49-DB$1))/($G49-$F49)),1)))</f>
        <v>0</v>
      </c>
      <c r="CZ49" s="107">
        <f>+CY49*$H49</f>
        <v>0</v>
      </c>
      <c r="DA49" s="106">
        <f>+CY49*$I49</f>
        <v>0</v>
      </c>
      <c r="DB49" s="108">
        <f>IF($F49&gt;DE$1,0,IF($F49&lt;DB$1,IF($G49&lt;DB$1,0,IF($G49&gt;DE$1,(($G49-DB$1)-($G49-DE$1))/($G49-$F49),($G49-DB$1)/($G49-$F49))),IF($G49&gt;DE$1,((($G49-$F49)-($G49-DE$1))/($G49-$F49)),1)))</f>
        <v>0</v>
      </c>
      <c r="DC49" s="107">
        <f>+DB49*$H49</f>
        <v>0</v>
      </c>
      <c r="DD49" s="106">
        <f>+DB49*$I49</f>
        <v>0</v>
      </c>
      <c r="DE49" s="108">
        <f>IF($F49&gt;DH$1,0,IF($F49&lt;DE$1,IF($G49&lt;DE$1,0,IF($G49&gt;DH$1,(($G49-DE$1)-($G49-DH$1))/($G49-$F49),($G49-DE$1)/($G49-$F49))),IF($G49&gt;DH$1,((($G49-$F49)-($G49-DH$1))/($G49-$F49)),1)))</f>
        <v>0</v>
      </c>
      <c r="DF49" s="107">
        <f>+DE49*$H49</f>
        <v>0</v>
      </c>
      <c r="DG49" s="106">
        <f>+DE49*$I49</f>
        <v>0</v>
      </c>
      <c r="DH49" s="108">
        <f>IF($F49&gt;DK$1,0,IF($F49&lt;DH$1,IF($G49&lt;DH$1,0,IF($G49&gt;DK$1,(($G49-DH$1)-($G49-DK$1))/($G49-$F49),($G49-DH$1)/($G49-$F49))),IF($G49&gt;DK$1,((($G49-$F49)-($G49-DK$1))/($G49-$F49)),1)))</f>
        <v>0</v>
      </c>
      <c r="DI49" s="107">
        <f>+DH49*$H49</f>
        <v>0</v>
      </c>
      <c r="DJ49" s="106">
        <f>+DH49*$I49</f>
        <v>0</v>
      </c>
      <c r="DK49" s="108">
        <f>IF($F49&gt;DN$1,0,IF($F49&lt;DK$1,IF($G49&lt;DK$1,0,IF($G49&gt;DN$1,(($G49-DK$1)-($G49-DN$1))/($G49-$F49),($G49-DK$1)/($G49-$F49))),IF($G49&gt;DN$1,((($G49-$F49)-($G49-DN$1))/($G49-$F49)),1)))</f>
        <v>0</v>
      </c>
      <c r="DL49" s="107">
        <f>+DK49*$H49</f>
        <v>0</v>
      </c>
      <c r="DM49" s="106">
        <f>+DK49*$I49</f>
        <v>0</v>
      </c>
    </row>
    <row r="50" spans="1:117" ht="15.75" customHeight="1">
      <c r="A50" s="176" t="s">
        <v>95</v>
      </c>
      <c r="B50" s="177"/>
      <c r="C50" s="177"/>
      <c r="D50" s="177"/>
      <c r="E50" s="177"/>
      <c r="F50" s="177"/>
      <c r="G50" s="177"/>
      <c r="H50" s="177"/>
      <c r="I50" s="153"/>
      <c r="J50" s="120"/>
      <c r="K50" s="118"/>
      <c r="L50" s="117"/>
      <c r="M50" s="119"/>
      <c r="N50" s="118"/>
      <c r="O50" s="117"/>
      <c r="P50" s="119"/>
      <c r="Q50" s="118"/>
      <c r="R50" s="117"/>
      <c r="S50" s="119"/>
      <c r="T50" s="118"/>
      <c r="U50" s="117"/>
      <c r="V50" s="119"/>
      <c r="W50" s="118"/>
      <c r="X50" s="117"/>
      <c r="Y50" s="119"/>
      <c r="Z50" s="118"/>
      <c r="AA50" s="117"/>
      <c r="AB50" s="119"/>
      <c r="AC50" s="118"/>
      <c r="AD50" s="117"/>
      <c r="AE50" s="119"/>
      <c r="AF50" s="118"/>
      <c r="AG50" s="117"/>
      <c r="AH50" s="119"/>
      <c r="AI50" s="118"/>
      <c r="AJ50" s="117"/>
      <c r="AK50" s="119"/>
      <c r="AL50" s="118"/>
      <c r="AM50" s="117"/>
      <c r="AN50" s="119"/>
      <c r="AO50" s="118"/>
      <c r="AP50" s="117"/>
      <c r="AQ50" s="119"/>
      <c r="AR50" s="118"/>
      <c r="AS50" s="117"/>
      <c r="AT50" s="119"/>
      <c r="AU50" s="118"/>
      <c r="AV50" s="117"/>
      <c r="AW50" s="119"/>
      <c r="AX50" s="118"/>
      <c r="AY50" s="117"/>
      <c r="AZ50" s="119"/>
      <c r="BA50" s="118"/>
      <c r="BB50" s="117"/>
      <c r="BC50" s="119"/>
      <c r="BD50" s="118"/>
      <c r="BE50" s="117"/>
      <c r="BF50" s="119"/>
      <c r="BG50" s="118"/>
      <c r="BH50" s="117"/>
      <c r="BI50" s="119"/>
      <c r="BJ50" s="118"/>
      <c r="BK50" s="117"/>
      <c r="BL50" s="119"/>
      <c r="BM50" s="118"/>
      <c r="BN50" s="117"/>
      <c r="BO50" s="119"/>
      <c r="BP50" s="118"/>
      <c r="BQ50" s="117"/>
      <c r="BR50" s="119"/>
      <c r="BS50" s="118"/>
      <c r="BT50" s="117"/>
      <c r="BU50" s="119"/>
      <c r="BV50" s="118"/>
      <c r="BW50" s="117"/>
      <c r="BX50" s="119"/>
      <c r="BY50" s="118"/>
      <c r="BZ50" s="117"/>
      <c r="CA50" s="119"/>
      <c r="CB50" s="118"/>
      <c r="CC50" s="117"/>
      <c r="CD50" s="119"/>
      <c r="CE50" s="118"/>
      <c r="CF50" s="117"/>
      <c r="CG50" s="119"/>
      <c r="CH50" s="118"/>
      <c r="CI50" s="117"/>
      <c r="CJ50" s="119"/>
      <c r="CK50" s="118"/>
      <c r="CL50" s="117"/>
      <c r="CM50" s="119"/>
      <c r="CN50" s="118"/>
      <c r="CO50" s="117"/>
      <c r="CP50" s="119"/>
      <c r="CQ50" s="118"/>
      <c r="CR50" s="117"/>
      <c r="CS50" s="119"/>
      <c r="CT50" s="118"/>
      <c r="CU50" s="117"/>
      <c r="CV50" s="119"/>
      <c r="CW50" s="118"/>
      <c r="CX50" s="117"/>
      <c r="CY50" s="119"/>
      <c r="CZ50" s="118"/>
      <c r="DA50" s="117"/>
      <c r="DB50" s="119"/>
      <c r="DC50" s="118"/>
      <c r="DD50" s="117"/>
      <c r="DE50" s="119"/>
      <c r="DF50" s="118"/>
      <c r="DG50" s="117"/>
      <c r="DH50" s="119"/>
      <c r="DI50" s="118"/>
      <c r="DJ50" s="117"/>
      <c r="DK50" s="119"/>
      <c r="DL50" s="118"/>
      <c r="DM50" s="117"/>
    </row>
    <row r="51" spans="1:117" ht="15.75" customHeight="1">
      <c r="A51" s="116">
        <v>1</v>
      </c>
      <c r="B51" s="115" t="s">
        <v>95</v>
      </c>
      <c r="C51" s="114" t="s">
        <v>94</v>
      </c>
      <c r="D51" s="114"/>
      <c r="E51" s="113" t="s">
        <v>93</v>
      </c>
      <c r="F51" s="112"/>
      <c r="G51" s="111"/>
      <c r="H51" s="110"/>
      <c r="I51" s="110"/>
      <c r="J51" s="109">
        <f>IF($F51&gt;M$1,0,IF($F51&lt;J$1,IF($G51&lt;J$1,0,IF($G51&gt;M$1,(($G51-J$1)-($G51-M$1))/($G51-$F51),($G51-J$1)/($G51-$F51))),IF($G51&gt;M$1,((($G51-$F51)-($G51-M$1))/($G51-$F51)),1)))</f>
        <v>0</v>
      </c>
      <c r="K51" s="107">
        <f>+J51*$H51</f>
        <v>0</v>
      </c>
      <c r="L51" s="106">
        <f>+J51*$I51</f>
        <v>0</v>
      </c>
      <c r="M51" s="108">
        <f>IF($F51&gt;P$1,0,IF($F51&lt;M$1,IF($G51&lt;M$1,0,IF($G51&gt;P$1,(($G51-M$1)-($G51-P$1))/($G51-$F51),($G51-M$1)/($G51-$F51))),IF($G51&gt;P$1,((($G51-$F51)-($G51-P$1))/($G51-$F51)),1)))</f>
        <v>0</v>
      </c>
      <c r="N51" s="107">
        <f>+M51*$H51</f>
        <v>0</v>
      </c>
      <c r="O51" s="106">
        <f>+M51*$I51</f>
        <v>0</v>
      </c>
      <c r="P51" s="108">
        <f>IF($F51&gt;S$1,0,IF($F51&lt;P$1,IF($G51&lt;P$1,0,IF($G51&gt;S$1,(($G51-P$1)-($G51-S$1))/($G51-$F51),($G51-P$1)/($G51-$F51))),IF($G51&gt;S$1,((($G51-$F51)-($G51-S$1))/($G51-$F51)),1)))</f>
        <v>0</v>
      </c>
      <c r="Q51" s="107">
        <f>+P51*$H51</f>
        <v>0</v>
      </c>
      <c r="R51" s="106">
        <f>+P51*$I51</f>
        <v>0</v>
      </c>
      <c r="S51" s="108">
        <f>IF($F51&gt;V$1,0,IF($F51&lt;S$1,IF($G51&lt;S$1,0,IF($G51&gt;V$1,(($G51-S$1)-($G51-V$1))/($G51-$F51),($G51-S$1)/($G51-$F51))),IF($G51&gt;V$1,((($G51-$F51)-($G51-V$1))/($G51-$F51)),1)))</f>
        <v>0</v>
      </c>
      <c r="T51" s="107">
        <f>+S51*$H51</f>
        <v>0</v>
      </c>
      <c r="U51" s="106">
        <f>+S51*$I51</f>
        <v>0</v>
      </c>
      <c r="V51" s="108">
        <f>IF($F51&gt;Y$1,0,IF($F51&lt;V$1,IF($G51&lt;V$1,0,IF($G51&gt;Y$1,(($G51-V$1)-($G51-Y$1))/($G51-$F51),($G51-V$1)/($G51-$F51))),IF($G51&gt;Y$1,((($G51-$F51)-($G51-Y$1))/($G51-$F51)),1)))</f>
        <v>0</v>
      </c>
      <c r="W51" s="107">
        <f>+V51*$H51</f>
        <v>0</v>
      </c>
      <c r="X51" s="106">
        <f>+V51*$I51</f>
        <v>0</v>
      </c>
      <c r="Y51" s="108">
        <f>IF($F51&gt;AB$1,0,IF($F51&lt;Y$1,IF($G51&lt;Y$1,0,IF($G51&gt;AB$1,(($G51-Y$1)-($G51-AB$1))/($G51-$F51),($G51-Y$1)/($G51-$F51))),IF($G51&gt;AB$1,((($G51-$F51)-($G51-AB$1))/($G51-$F51)),1)))</f>
        <v>0</v>
      </c>
      <c r="Z51" s="107">
        <f>+Y51*$H51</f>
        <v>0</v>
      </c>
      <c r="AA51" s="106">
        <f>+Y51*$I51</f>
        <v>0</v>
      </c>
      <c r="AB51" s="108">
        <f>IF($F51&gt;AE$1,0,IF($F51&lt;AB$1,IF($G51&lt;AB$1,0,IF($G51&gt;AE$1,(($G51-AB$1)-($G51-AE$1))/($G51-$F51),($G51-AB$1)/($G51-$F51))),IF($G51&gt;AE$1,((($G51-$F51)-($G51-AE$1))/($G51-$F51)),1)))</f>
        <v>0</v>
      </c>
      <c r="AC51" s="107">
        <f>+AB51*$H51</f>
        <v>0</v>
      </c>
      <c r="AD51" s="106">
        <f>+AB51*$I51</f>
        <v>0</v>
      </c>
      <c r="AE51" s="108">
        <f>IF($F51&gt;AH$1,0,IF($F51&lt;AE$1,IF($G51&lt;AE$1,0,IF($G51&gt;AH$1,(($G51-AE$1)-($G51-AH$1))/($G51-$F51),($G51-AE$1)/($G51-$F51))),IF($G51&gt;AH$1,((($G51-$F51)-($G51-AH$1))/($G51-$F51)),1)))</f>
        <v>0</v>
      </c>
      <c r="AF51" s="107">
        <f>+AE51*$H51</f>
        <v>0</v>
      </c>
      <c r="AG51" s="106">
        <f>+AE51*$I51</f>
        <v>0</v>
      </c>
      <c r="AH51" s="108">
        <f>IF($F51&gt;AK$1,0,IF($F51&lt;AH$1,IF($G51&lt;AH$1,0,IF($G51&gt;AK$1,(($G51-AH$1)-($G51-AK$1))/($G51-$F51),($G51-AH$1)/($G51-$F51))),IF($G51&gt;AK$1,((($G51-$F51)-($G51-AK$1))/($G51-$F51)),1)))</f>
        <v>0</v>
      </c>
      <c r="AI51" s="107">
        <f>+AH51*$H51</f>
        <v>0</v>
      </c>
      <c r="AJ51" s="106">
        <f>+AH51*$I51</f>
        <v>0</v>
      </c>
      <c r="AK51" s="108">
        <f>IF($F51&gt;AN$1,0,IF($F51&lt;AK$1,IF($G51&lt;AK$1,0,IF($G51&gt;AN$1,(($G51-AK$1)-($G51-AN$1))/($G51-$F51),($G51-AK$1)/($G51-$F51))),IF($G51&gt;AN$1,((($G51-$F51)-($G51-AN$1))/($G51-$F51)),1)))</f>
        <v>0</v>
      </c>
      <c r="AL51" s="107">
        <f>+AK51*$H51</f>
        <v>0</v>
      </c>
      <c r="AM51" s="106">
        <f>+AK51*$I51</f>
        <v>0</v>
      </c>
      <c r="AN51" s="108" t="e">
        <f>IF($F51&gt;#REF!,0,IF($F51&lt;AN$1,IF($G51&lt;AN$1,0,IF($G51&gt;#REF!,(($G51-AN$1)-($G51-#REF!))/($G51-$F51),($G51-AN$1)/($G51-$F51))),IF($G51&gt;#REF!,((($G51-$F51)-($G51-#REF!))/($G51-$F51)),1)))</f>
        <v>#REF!</v>
      </c>
      <c r="AO51" s="107" t="e">
        <f>+AN51*$H51</f>
        <v>#REF!</v>
      </c>
      <c r="AP51" s="106" t="e">
        <f>+AN51*$I51</f>
        <v>#REF!</v>
      </c>
      <c r="AQ51" s="108">
        <f>IF($F51&gt;AT$1,0,IF($F51&lt;AQ$1,IF($G51&lt;AQ$1,0,IF($G51&gt;AT$1,(($G51-AQ$1)-($G51-AT$1))/($G51-$F51),($G51-AQ$1)/($G51-$F51))),IF($G51&gt;AT$1,((($G51-$F51)-($G51-AT$1))/($G51-$F51)),1)))</f>
        <v>0</v>
      </c>
      <c r="AR51" s="107">
        <f>+AQ51*$H51</f>
        <v>0</v>
      </c>
      <c r="AS51" s="106">
        <f>+AQ51*$I51</f>
        <v>0</v>
      </c>
      <c r="AT51" s="108">
        <f>IF($F51&gt;AW$1,0,IF($F51&lt;AT$1,IF($G51&lt;AT$1,0,IF($G51&gt;AW$1,(($G51-AT$1)-($G51-AW$1))/($G51-$F51),($G51-AT$1)/($G51-$F51))),IF($G51&gt;AW$1,((($G51-$F51)-($G51-AW$1))/($G51-$F51)),1)))</f>
        <v>0</v>
      </c>
      <c r="AU51" s="107">
        <f>+AT51*$H51</f>
        <v>0</v>
      </c>
      <c r="AV51" s="106">
        <f>+AT51*$I51</f>
        <v>0</v>
      </c>
      <c r="AW51" s="108">
        <f>IF($F51&gt;AZ$1,0,IF($F51&lt;AW$1,IF($G51&lt;AW$1,0,IF($G51&gt;AZ$1,(($G51-AW$1)-($G51-AZ$1))/($G51-$F51),($G51-AW$1)/($G51-$F51))),IF($G51&gt;AZ$1,((($G51-$F51)-($G51-AZ$1))/($G51-$F51)),1)))</f>
        <v>0</v>
      </c>
      <c r="AX51" s="107">
        <f>+AW51*$H51</f>
        <v>0</v>
      </c>
      <c r="AY51" s="106">
        <f>+AW51*$I51</f>
        <v>0</v>
      </c>
      <c r="AZ51" s="108">
        <f>IF($F51&gt;BC$1,0,IF($F51&lt;AZ$1,IF($G51&lt;AZ$1,0,IF($G51&gt;BC$1,(($G51-AZ$1)-($G51-BC$1))/($G51-$F51),($G51-AZ$1)/($G51-$F51))),IF($G51&gt;BC$1,((($G51-$F51)-($G51-BC$1))/($G51-$F51)),1)))</f>
        <v>0</v>
      </c>
      <c r="BA51" s="107">
        <f>+AZ51*$H51</f>
        <v>0</v>
      </c>
      <c r="BB51" s="106">
        <f>+AZ51*$I51</f>
        <v>0</v>
      </c>
      <c r="BC51" s="108">
        <f>IF($F51&gt;BF$1,0,IF($F51&lt;BC$1,IF($G51&lt;BC$1,0,IF($G51&gt;BF$1,(($G51-BC$1)-($G51-BF$1))/($G51-$F51),($G51-BC$1)/($G51-$F51))),IF($G51&gt;BF$1,((($G51-$F51)-($G51-BF$1))/($G51-$F51)),1)))</f>
        <v>0</v>
      </c>
      <c r="BD51" s="107">
        <f>+BC51*$H51</f>
        <v>0</v>
      </c>
      <c r="BE51" s="106">
        <f>+BC51*$I51</f>
        <v>0</v>
      </c>
      <c r="BF51" s="108">
        <f>IF($F51&gt;BI$1,0,IF($F51&lt;BF$1,IF($G51&lt;BF$1,0,IF($G51&gt;BI$1,(($G51-BF$1)-($G51-BI$1))/($G51-$F51),($G51-BF$1)/($G51-$F51))),IF($G51&gt;BI$1,((($G51-$F51)-($G51-BI$1))/($G51-$F51)),1)))</f>
        <v>0</v>
      </c>
      <c r="BG51" s="107">
        <f>+BF51*$H51</f>
        <v>0</v>
      </c>
      <c r="BH51" s="106">
        <f>+BF51*$I51</f>
        <v>0</v>
      </c>
      <c r="BI51" s="108">
        <f>IF($F51&gt;BL$1,0,IF($F51&lt;BI$1,IF($G51&lt;BI$1,0,IF($G51&gt;BL$1,(($G51-BI$1)-($G51-BL$1))/($G51-$F51),($G51-BI$1)/($G51-$F51))),IF($G51&gt;BL$1,((($G51-$F51)-($G51-BL$1))/($G51-$F51)),1)))</f>
        <v>0</v>
      </c>
      <c r="BJ51" s="107">
        <f>+BI51*$H51</f>
        <v>0</v>
      </c>
      <c r="BK51" s="106">
        <f>+BI51*$I51</f>
        <v>0</v>
      </c>
      <c r="BL51" s="108">
        <f>IF($F51&gt;BO$1,0,IF($F51&lt;BL$1,IF($G51&lt;BL$1,0,IF($G51&gt;BO$1,(($G51-BL$1)-($G51-BO$1))/($G51-$F51),($G51-BL$1)/($G51-$F51))),IF($G51&gt;BO$1,((($G51-$F51)-($G51-BO$1))/($G51-$F51)),1)))</f>
        <v>0</v>
      </c>
      <c r="BM51" s="107">
        <f>+BL51*$H51</f>
        <v>0</v>
      </c>
      <c r="BN51" s="106">
        <f>+BL51*$I51</f>
        <v>0</v>
      </c>
      <c r="BO51" s="108">
        <f>IF($F51&gt;BR$1,0,IF($F51&lt;BO$1,IF($G51&lt;BO$1,0,IF($G51&gt;BR$1,(($G51-BO$1)-($G51-BR$1))/($G51-$F51),($G51-BO$1)/($G51-$F51))),IF($G51&gt;BR$1,((($G51-$F51)-($G51-BR$1))/($G51-$F51)),1)))</f>
        <v>0</v>
      </c>
      <c r="BP51" s="107">
        <f>+BO51*$H51</f>
        <v>0</v>
      </c>
      <c r="BQ51" s="106">
        <f>+BO51*$I51</f>
        <v>0</v>
      </c>
      <c r="BR51" s="108">
        <f>IF($F51&gt;BU$1,0,IF($F51&lt;BR$1,IF($G51&lt;BR$1,0,IF($G51&gt;BU$1,(($G51-BR$1)-($G51-BU$1))/($G51-$F51),($G51-BR$1)/($G51-$F51))),IF($G51&gt;BU$1,((($G51-$F51)-($G51-BU$1))/($G51-$F51)),1)))</f>
        <v>0</v>
      </c>
      <c r="BS51" s="107">
        <f>+BR51*$H51</f>
        <v>0</v>
      </c>
      <c r="BT51" s="106">
        <f>+BR51*$I51</f>
        <v>0</v>
      </c>
      <c r="BU51" s="108">
        <f>IF($F51&gt;BX$1,0,IF($F51&lt;BU$1,IF($G51&lt;BU$1,0,IF($G51&gt;BX$1,(($G51-BU$1)-($G51-BX$1))/($G51-$F51),($G51-BU$1)/($G51-$F51))),IF($G51&gt;BX$1,((($G51-$F51)-($G51-BX$1))/($G51-$F51)),1)))</f>
        <v>0</v>
      </c>
      <c r="BV51" s="107">
        <f>+BU51*$H51</f>
        <v>0</v>
      </c>
      <c r="BW51" s="106">
        <f>+BU51*$I51</f>
        <v>0</v>
      </c>
      <c r="BX51" s="108">
        <f>IF($F51&gt;CA$1,0,IF($F51&lt;BX$1,IF($G51&lt;BX$1,0,IF($G51&gt;CA$1,(($G51-BX$1)-($G51-CA$1))/($G51-$F51),($G51-BX$1)/($G51-$F51))),IF($G51&gt;CA$1,((($G51-$F51)-($G51-CA$1))/($G51-$F51)),1)))</f>
        <v>0</v>
      </c>
      <c r="BY51" s="107">
        <f>+BX51*$H51</f>
        <v>0</v>
      </c>
      <c r="BZ51" s="106">
        <f>+BX51*$I51</f>
        <v>0</v>
      </c>
      <c r="CA51" s="108">
        <f>IF($F51&gt;CD$1,0,IF($F51&lt;CA$1,IF($G51&lt;CA$1,0,IF($G51&gt;CD$1,(($G51-CA$1)-($G51-CD$1))/($G51-$F51),($G51-CA$1)/($G51-$F51))),IF($G51&gt;CD$1,((($G51-$F51)-($G51-CD$1))/($G51-$F51)),1)))</f>
        <v>0</v>
      </c>
      <c r="CB51" s="107">
        <f>+CA51*$H51</f>
        <v>0</v>
      </c>
      <c r="CC51" s="106">
        <f>+CA51*$I51</f>
        <v>0</v>
      </c>
      <c r="CD51" s="108">
        <f>IF($F51&gt;CG$1,0,IF($F51&lt;CD$1,IF($G51&lt;CD$1,0,IF($G51&gt;CG$1,(($G51-CD$1)-($G51-CG$1))/($G51-$F51),($G51-CD$1)/($G51-$F51))),IF($G51&gt;CG$1,((($G51-$F51)-($G51-CG$1))/($G51-$F51)),1)))</f>
        <v>0</v>
      </c>
      <c r="CE51" s="107">
        <f>+CD51*$H51</f>
        <v>0</v>
      </c>
      <c r="CF51" s="106">
        <f>+CD51*$I51</f>
        <v>0</v>
      </c>
      <c r="CG51" s="108">
        <f>IF($F51&gt;CJ$1,0,IF($F51&lt;CG$1,IF($G51&lt;CG$1,0,IF($G51&gt;CJ$1,(($G51-CG$1)-($G51-CJ$1))/($G51-$F51),($G51-CG$1)/($G51-$F51))),IF($G51&gt;CJ$1,((($G51-$F51)-($G51-CJ$1))/($G51-$F51)),1)))</f>
        <v>0</v>
      </c>
      <c r="CH51" s="107">
        <f>+CG51*$H51</f>
        <v>0</v>
      </c>
      <c r="CI51" s="106">
        <f>+CG51*$I51</f>
        <v>0</v>
      </c>
      <c r="CJ51" s="108">
        <f>IF($F51&gt;CM$1,0,IF($F51&lt;CJ$1,IF($G51&lt;CJ$1,0,IF($G51&gt;CM$1,(($G51-CJ$1)-($G51-CM$1))/($G51-$F51),($G51-CJ$1)/($G51-$F51))),IF($G51&gt;CM$1,((($G51-$F51)-($G51-CM$1))/($G51-$F51)),1)))</f>
        <v>0</v>
      </c>
      <c r="CK51" s="107">
        <f>+CJ51*$H51</f>
        <v>0</v>
      </c>
      <c r="CL51" s="106">
        <f>+CJ51*$I51</f>
        <v>0</v>
      </c>
      <c r="CM51" s="108">
        <f>IF($F51&gt;CP$1,0,IF($F51&lt;CM$1,IF($G51&lt;CM$1,0,IF($G51&gt;CP$1,(($G51-CM$1)-($G51-CP$1))/($G51-$F51),($G51-CM$1)/($G51-$F51))),IF($G51&gt;CP$1,((($G51-$F51)-($G51-CP$1))/($G51-$F51)),1)))</f>
        <v>0</v>
      </c>
      <c r="CN51" s="107">
        <f>+CM51*$H51</f>
        <v>0</v>
      </c>
      <c r="CO51" s="106">
        <f>+CM51*$I51</f>
        <v>0</v>
      </c>
      <c r="CP51" s="108">
        <f>IF($F51&gt;CS$1,0,IF($F51&lt;CP$1,IF($G51&lt;CP$1,0,IF($G51&gt;CS$1,(($G51-CP$1)-($G51-CS$1))/($G51-$F51),($G51-CP$1)/($G51-$F51))),IF($G51&gt;CS$1,((($G51-$F51)-($G51-CS$1))/($G51-$F51)),1)))</f>
        <v>0</v>
      </c>
      <c r="CQ51" s="107">
        <f>+CP51*$H51</f>
        <v>0</v>
      </c>
      <c r="CR51" s="106">
        <f>+CP51*$I51</f>
        <v>0</v>
      </c>
      <c r="CS51" s="108">
        <f>IF($F51&gt;CV$1,0,IF($F51&lt;CS$1,IF($G51&lt;CS$1,0,IF($G51&gt;CV$1,(($G51-CS$1)-($G51-CV$1))/($G51-$F51),($G51-CS$1)/($G51-$F51))),IF($G51&gt;CV$1,((($G51-$F51)-($G51-CV$1))/($G51-$F51)),1)))</f>
        <v>0</v>
      </c>
      <c r="CT51" s="107">
        <f>+CS51*$H51</f>
        <v>0</v>
      </c>
      <c r="CU51" s="106">
        <f>+CS51*$I51</f>
        <v>0</v>
      </c>
      <c r="CV51" s="108">
        <f>IF($F51&gt;CY$1,0,IF($F51&lt;CV$1,IF($G51&lt;CV$1,0,IF($G51&gt;CY$1,(($G51-CV$1)-($G51-CY$1))/($G51-$F51),($G51-CV$1)/($G51-$F51))),IF($G51&gt;CY$1,((($G51-$F51)-($G51-CY$1))/($G51-$F51)),1)))</f>
        <v>0</v>
      </c>
      <c r="CW51" s="107">
        <f>+CV51*$H51</f>
        <v>0</v>
      </c>
      <c r="CX51" s="106">
        <f>+CV51*$I51</f>
        <v>0</v>
      </c>
      <c r="CY51" s="108">
        <f>IF($F51&gt;DB$1,0,IF($F51&lt;CY$1,IF($G51&lt;CY$1,0,IF($G51&gt;DB$1,(($G51-CY$1)-($G51-DB$1))/($G51-$F51),($G51-CY$1)/($G51-$F51))),IF($G51&gt;DB$1,((($G51-$F51)-($G51-DB$1))/($G51-$F51)),1)))</f>
        <v>0</v>
      </c>
      <c r="CZ51" s="107">
        <f>+CY51*$H51</f>
        <v>0</v>
      </c>
      <c r="DA51" s="106">
        <f>+CY51*$I51</f>
        <v>0</v>
      </c>
      <c r="DB51" s="108">
        <f>IF($F51&gt;DE$1,0,IF($F51&lt;DB$1,IF($G51&lt;DB$1,0,IF($G51&gt;DE$1,(($G51-DB$1)-($G51-DE$1))/($G51-$F51),($G51-DB$1)/($G51-$F51))),IF($G51&gt;DE$1,((($G51-$F51)-($G51-DE$1))/($G51-$F51)),1)))</f>
        <v>0</v>
      </c>
      <c r="DC51" s="107">
        <f>+DB51*$H51</f>
        <v>0</v>
      </c>
      <c r="DD51" s="106">
        <f>+DB51*$I51</f>
        <v>0</v>
      </c>
      <c r="DE51" s="108">
        <f>IF($F51&gt;DH$1,0,IF($F51&lt;DE$1,IF($G51&lt;DE$1,0,IF($G51&gt;DH$1,(($G51-DE$1)-($G51-DH$1))/($G51-$F51),($G51-DE$1)/($G51-$F51))),IF($G51&gt;DH$1,((($G51-$F51)-($G51-DH$1))/($G51-$F51)),1)))</f>
        <v>0</v>
      </c>
      <c r="DF51" s="107">
        <f>+DE51*$H51</f>
        <v>0</v>
      </c>
      <c r="DG51" s="106">
        <f>+DE51*$I51</f>
        <v>0</v>
      </c>
      <c r="DH51" s="108">
        <f>IF($F51&gt;DK$1,0,IF($F51&lt;DH$1,IF($G51&lt;DH$1,0,IF($G51&gt;DK$1,(($G51-DH$1)-($G51-DK$1))/($G51-$F51),($G51-DH$1)/($G51-$F51))),IF($G51&gt;DK$1,((($G51-$F51)-($G51-DK$1))/($G51-$F51)),1)))</f>
        <v>0</v>
      </c>
      <c r="DI51" s="107">
        <f>+DH51*$H51</f>
        <v>0</v>
      </c>
      <c r="DJ51" s="106">
        <f>+DH51*$I51</f>
        <v>0</v>
      </c>
      <c r="DK51" s="108">
        <f>IF($F51&gt;DN$1,0,IF($F51&lt;DK$1,IF($G51&lt;DK$1,0,IF($G51&gt;DN$1,(($G51-DK$1)-($G51-DN$1))/($G51-$F51),($G51-DK$1)/($G51-$F51))),IF($G51&gt;DN$1,((($G51-$F51)-($G51-DN$1))/($G51-$F51)),1)))</f>
        <v>0</v>
      </c>
      <c r="DL51" s="107">
        <f>+DK51*$H51</f>
        <v>0</v>
      </c>
      <c r="DM51" s="106">
        <f>+DK51*$I51</f>
        <v>0</v>
      </c>
    </row>
    <row r="52" spans="1:117" ht="15.75" customHeight="1">
      <c r="A52" s="104"/>
      <c r="B52" s="104"/>
      <c r="C52" s="105"/>
      <c r="D52" s="105"/>
      <c r="E52" s="104"/>
      <c r="F52" s="104"/>
      <c r="G52" s="104"/>
      <c r="H52" s="104"/>
      <c r="I52" s="104"/>
    </row>
    <row r="53" spans="1:117" ht="15.75" customHeight="1">
      <c r="A53" s="104"/>
      <c r="B53" s="104"/>
      <c r="C53" s="105"/>
      <c r="D53" s="105"/>
      <c r="E53" s="104"/>
      <c r="F53" s="104"/>
      <c r="G53" s="104"/>
      <c r="H53" s="104"/>
      <c r="I53" s="104"/>
    </row>
    <row r="54" spans="1:117" ht="15.75" customHeight="1">
      <c r="A54" s="104"/>
      <c r="B54" s="104"/>
      <c r="C54" s="105"/>
      <c r="D54" s="105"/>
      <c r="E54" s="104"/>
      <c r="F54" s="104"/>
      <c r="G54" s="104"/>
      <c r="H54" s="104"/>
      <c r="I54" s="104"/>
    </row>
    <row r="55" spans="1:117" ht="15.75" customHeight="1">
      <c r="A55" s="104"/>
      <c r="B55" s="104"/>
      <c r="C55" s="105"/>
      <c r="D55" s="105"/>
      <c r="E55" s="104"/>
      <c r="F55" s="104"/>
      <c r="G55" s="104"/>
      <c r="H55" s="104"/>
      <c r="I55" s="104"/>
    </row>
    <row r="56" spans="1:117" ht="15.75" customHeight="1">
      <c r="A56" s="104"/>
      <c r="B56" s="104"/>
      <c r="C56" s="105"/>
      <c r="D56" s="105"/>
      <c r="E56" s="104"/>
      <c r="F56" s="104"/>
      <c r="G56" s="104"/>
      <c r="H56" s="104"/>
      <c r="I56" s="104"/>
    </row>
    <row r="57" spans="1:117" ht="15.75" customHeight="1">
      <c r="A57" s="104"/>
      <c r="B57" s="104"/>
      <c r="C57" s="105"/>
      <c r="D57" s="105"/>
      <c r="E57" s="104"/>
      <c r="F57" s="104"/>
      <c r="G57" s="104"/>
      <c r="H57" s="104"/>
      <c r="I57" s="104"/>
    </row>
    <row r="58" spans="1:117" ht="15.75" customHeight="1">
      <c r="A58" s="104"/>
      <c r="B58" s="104"/>
      <c r="C58" s="105"/>
      <c r="D58" s="105"/>
      <c r="E58" s="104"/>
      <c r="F58" s="104"/>
      <c r="G58" s="104"/>
      <c r="H58" s="104"/>
      <c r="I58" s="104"/>
    </row>
    <row r="59" spans="1:117" ht="15.75" customHeight="1">
      <c r="A59" s="104"/>
      <c r="B59" s="104"/>
      <c r="C59" s="105"/>
      <c r="D59" s="105"/>
      <c r="E59" s="104"/>
      <c r="F59" s="104"/>
      <c r="G59" s="104"/>
      <c r="H59" s="104"/>
      <c r="I59" s="104"/>
    </row>
    <row r="60" spans="1:117" ht="15.75" customHeight="1">
      <c r="A60" s="104"/>
      <c r="B60" s="104"/>
      <c r="C60" s="105"/>
      <c r="D60" s="105"/>
      <c r="E60" s="104"/>
      <c r="F60" s="104"/>
      <c r="G60" s="104"/>
      <c r="H60" s="104"/>
      <c r="I60" s="104"/>
    </row>
    <row r="61" spans="1:117" ht="15.75" customHeight="1">
      <c r="A61" s="104"/>
      <c r="B61" s="104"/>
      <c r="C61" s="105"/>
      <c r="D61" s="105"/>
      <c r="E61" s="104"/>
      <c r="F61" s="104"/>
      <c r="G61" s="104"/>
      <c r="H61" s="104"/>
      <c r="I61" s="104"/>
    </row>
    <row r="62" spans="1:117" ht="15.75" customHeight="1">
      <c r="A62" s="104"/>
      <c r="B62" s="104"/>
      <c r="C62" s="105"/>
      <c r="D62" s="105"/>
      <c r="E62" s="104"/>
      <c r="F62" s="104"/>
      <c r="G62" s="104"/>
      <c r="H62" s="104"/>
      <c r="I62" s="104"/>
    </row>
    <row r="63" spans="1:117" ht="15.75" customHeight="1">
      <c r="A63" s="104"/>
      <c r="B63" s="104"/>
      <c r="C63" s="105"/>
      <c r="D63" s="105"/>
      <c r="E63" s="104"/>
      <c r="F63" s="104"/>
      <c r="G63" s="104"/>
      <c r="H63" s="104"/>
      <c r="I63" s="104"/>
    </row>
    <row r="64" spans="1:117" ht="15.75" customHeight="1">
      <c r="A64" s="104"/>
      <c r="B64" s="104"/>
      <c r="C64" s="105"/>
      <c r="D64" s="105"/>
      <c r="E64" s="104"/>
      <c r="F64" s="104"/>
      <c r="G64" s="104"/>
      <c r="H64" s="104"/>
      <c r="I64" s="104"/>
    </row>
    <row r="65" spans="1:9" ht="15.75" customHeight="1">
      <c r="A65" s="104"/>
      <c r="B65" s="104"/>
      <c r="C65" s="105"/>
      <c r="D65" s="105"/>
      <c r="E65" s="104"/>
      <c r="F65" s="104"/>
      <c r="G65" s="104"/>
      <c r="H65" s="104"/>
      <c r="I65" s="104"/>
    </row>
    <row r="66" spans="1:9" ht="15.75" customHeight="1">
      <c r="A66" s="104"/>
      <c r="B66" s="104"/>
      <c r="C66" s="105"/>
      <c r="D66" s="105"/>
      <c r="E66" s="104"/>
      <c r="F66" s="104"/>
      <c r="G66" s="104"/>
      <c r="H66" s="104"/>
      <c r="I66" s="104"/>
    </row>
    <row r="67" spans="1:9" ht="15.75" customHeight="1">
      <c r="A67" s="104"/>
      <c r="B67" s="104"/>
      <c r="C67" s="105"/>
      <c r="D67" s="105"/>
      <c r="E67" s="104"/>
      <c r="F67" s="104"/>
      <c r="G67" s="104"/>
      <c r="H67" s="104"/>
      <c r="I67" s="104"/>
    </row>
    <row r="68" spans="1:9" ht="15.75" customHeight="1">
      <c r="A68" s="104"/>
      <c r="B68" s="104"/>
      <c r="C68" s="105"/>
      <c r="D68" s="105"/>
      <c r="E68" s="104"/>
      <c r="F68" s="104"/>
      <c r="G68" s="104"/>
      <c r="H68" s="104"/>
      <c r="I68" s="104"/>
    </row>
    <row r="69" spans="1:9" ht="15.75" customHeight="1">
      <c r="A69" s="104"/>
      <c r="B69" s="104"/>
      <c r="C69" s="105"/>
      <c r="D69" s="105"/>
      <c r="E69" s="104"/>
      <c r="F69" s="104"/>
      <c r="G69" s="104"/>
      <c r="H69" s="104"/>
      <c r="I69" s="104"/>
    </row>
    <row r="70" spans="1:9" ht="15.75" customHeight="1">
      <c r="A70" s="104"/>
      <c r="B70" s="104"/>
      <c r="C70" s="105"/>
      <c r="D70" s="105"/>
      <c r="E70" s="104"/>
      <c r="F70" s="104"/>
      <c r="G70" s="104"/>
      <c r="H70" s="104"/>
      <c r="I70" s="104"/>
    </row>
    <row r="71" spans="1:9" ht="15.75" customHeight="1">
      <c r="A71" s="104"/>
      <c r="B71" s="104"/>
      <c r="C71" s="105"/>
      <c r="D71" s="105"/>
      <c r="E71" s="104"/>
      <c r="F71" s="104"/>
      <c r="G71" s="104"/>
      <c r="H71" s="104"/>
      <c r="I71" s="104"/>
    </row>
    <row r="72" spans="1:9" ht="15.75" customHeight="1">
      <c r="A72" s="104"/>
      <c r="B72" s="104"/>
      <c r="C72" s="105"/>
      <c r="D72" s="105"/>
      <c r="E72" s="104"/>
      <c r="F72" s="104"/>
      <c r="G72" s="104"/>
      <c r="H72" s="104"/>
      <c r="I72" s="104"/>
    </row>
    <row r="73" spans="1:9" ht="15.75" customHeight="1">
      <c r="A73" s="104"/>
      <c r="B73" s="104"/>
      <c r="C73" s="105"/>
      <c r="D73" s="105"/>
      <c r="E73" s="104"/>
      <c r="F73" s="104"/>
      <c r="G73" s="104"/>
      <c r="H73" s="104"/>
      <c r="I73" s="104"/>
    </row>
    <row r="74" spans="1:9" ht="15.75" customHeight="1">
      <c r="A74" s="104"/>
      <c r="B74" s="104"/>
      <c r="C74" s="105"/>
      <c r="D74" s="105"/>
      <c r="E74" s="104"/>
      <c r="F74" s="104"/>
      <c r="G74" s="104"/>
      <c r="H74" s="104"/>
      <c r="I74" s="104"/>
    </row>
    <row r="75" spans="1:9" ht="15.75" customHeight="1">
      <c r="A75" s="104"/>
      <c r="B75" s="104"/>
      <c r="C75" s="105"/>
      <c r="D75" s="105"/>
      <c r="E75" s="104"/>
      <c r="F75" s="104"/>
      <c r="G75" s="104"/>
      <c r="H75" s="104"/>
      <c r="I75" s="104"/>
    </row>
    <row r="76" spans="1:9" ht="15.75" customHeight="1">
      <c r="A76" s="104"/>
      <c r="B76" s="104"/>
      <c r="C76" s="105"/>
      <c r="D76" s="105"/>
      <c r="E76" s="104"/>
      <c r="F76" s="104"/>
      <c r="G76" s="104"/>
      <c r="H76" s="104"/>
      <c r="I76" s="104"/>
    </row>
    <row r="77" spans="1:9" ht="15.75" customHeight="1">
      <c r="A77" s="104"/>
      <c r="B77" s="104"/>
      <c r="C77" s="105"/>
      <c r="D77" s="105"/>
      <c r="E77" s="104"/>
      <c r="F77" s="104"/>
      <c r="G77" s="104"/>
      <c r="H77" s="104"/>
      <c r="I77" s="104"/>
    </row>
    <row r="78" spans="1:9" ht="15.75" customHeight="1">
      <c r="A78" s="104"/>
      <c r="B78" s="104"/>
      <c r="C78" s="105"/>
      <c r="D78" s="105"/>
      <c r="E78" s="104"/>
      <c r="F78" s="104"/>
      <c r="G78" s="104"/>
      <c r="H78" s="104"/>
      <c r="I78" s="104"/>
    </row>
    <row r="79" spans="1:9" ht="15.75" customHeight="1">
      <c r="A79" s="104"/>
      <c r="B79" s="104"/>
      <c r="C79" s="105"/>
      <c r="D79" s="105"/>
      <c r="E79" s="104"/>
      <c r="F79" s="104"/>
      <c r="G79" s="104"/>
      <c r="H79" s="104"/>
      <c r="I79" s="104"/>
    </row>
    <row r="80" spans="1:9" ht="15.75" customHeight="1">
      <c r="A80" s="104"/>
      <c r="B80" s="104"/>
      <c r="C80" s="105"/>
      <c r="D80" s="105"/>
      <c r="E80" s="104"/>
      <c r="F80" s="104"/>
      <c r="G80" s="104"/>
      <c r="H80" s="104"/>
      <c r="I80" s="104"/>
    </row>
    <row r="81" spans="1:9" ht="15.75" customHeight="1">
      <c r="A81" s="104"/>
      <c r="B81" s="104"/>
      <c r="C81" s="105"/>
      <c r="D81" s="105"/>
      <c r="E81" s="104"/>
      <c r="F81" s="104"/>
      <c r="G81" s="104"/>
      <c r="H81" s="104"/>
      <c r="I81" s="104"/>
    </row>
    <row r="82" spans="1:9" ht="15.75" customHeight="1">
      <c r="A82" s="104"/>
      <c r="B82" s="104"/>
      <c r="C82" s="105"/>
      <c r="D82" s="105"/>
      <c r="E82" s="104"/>
      <c r="F82" s="104"/>
      <c r="G82" s="104"/>
      <c r="H82" s="104"/>
      <c r="I82" s="104"/>
    </row>
    <row r="83" spans="1:9" ht="15.75" customHeight="1">
      <c r="A83" s="104"/>
      <c r="B83" s="104"/>
      <c r="C83" s="105"/>
      <c r="D83" s="105"/>
      <c r="E83" s="104"/>
      <c r="F83" s="104"/>
      <c r="G83" s="104"/>
      <c r="H83" s="104"/>
      <c r="I83" s="104"/>
    </row>
    <row r="84" spans="1:9" ht="15.75" customHeight="1">
      <c r="A84" s="104"/>
      <c r="B84" s="104"/>
      <c r="C84" s="105"/>
      <c r="D84" s="105"/>
      <c r="E84" s="104"/>
      <c r="F84" s="104"/>
      <c r="G84" s="104"/>
      <c r="H84" s="104"/>
      <c r="I84" s="104"/>
    </row>
    <row r="85" spans="1:9" ht="15.75" customHeight="1">
      <c r="A85" s="104"/>
      <c r="B85" s="104"/>
      <c r="C85" s="105"/>
      <c r="D85" s="105"/>
      <c r="E85" s="104"/>
      <c r="F85" s="104"/>
      <c r="G85" s="104"/>
      <c r="H85" s="104"/>
      <c r="I85" s="104"/>
    </row>
    <row r="86" spans="1:9" ht="15.75" customHeight="1">
      <c r="A86" s="104"/>
      <c r="B86" s="104"/>
      <c r="C86" s="105"/>
      <c r="D86" s="105"/>
      <c r="E86" s="104"/>
      <c r="F86" s="104"/>
      <c r="G86" s="104"/>
      <c r="H86" s="104"/>
      <c r="I86" s="104"/>
    </row>
    <row r="87" spans="1:9" ht="15.75" customHeight="1">
      <c r="A87" s="104"/>
      <c r="B87" s="104"/>
      <c r="C87" s="105"/>
      <c r="D87" s="105"/>
      <c r="E87" s="104"/>
      <c r="F87" s="104"/>
      <c r="G87" s="104"/>
      <c r="H87" s="104"/>
      <c r="I87" s="104"/>
    </row>
    <row r="88" spans="1:9" ht="15.75" customHeight="1">
      <c r="A88" s="104"/>
      <c r="B88" s="104"/>
      <c r="C88" s="105"/>
      <c r="D88" s="105"/>
      <c r="E88" s="104"/>
      <c r="F88" s="104"/>
      <c r="G88" s="104"/>
      <c r="H88" s="104"/>
      <c r="I88" s="104"/>
    </row>
    <row r="89" spans="1:9" ht="15.75" customHeight="1">
      <c r="A89" s="104"/>
      <c r="B89" s="104"/>
      <c r="C89" s="105"/>
      <c r="D89" s="105"/>
      <c r="E89" s="104"/>
      <c r="F89" s="104"/>
      <c r="G89" s="104"/>
      <c r="H89" s="104"/>
      <c r="I89" s="104"/>
    </row>
    <row r="90" spans="1:9" ht="15.75" customHeight="1">
      <c r="A90" s="104"/>
      <c r="B90" s="104"/>
      <c r="C90" s="105"/>
      <c r="D90" s="105"/>
      <c r="E90" s="104"/>
      <c r="F90" s="104"/>
      <c r="G90" s="104"/>
      <c r="H90" s="104"/>
      <c r="I90" s="104"/>
    </row>
    <row r="91" spans="1:9" ht="15.75" customHeight="1">
      <c r="A91" s="104"/>
      <c r="B91" s="104"/>
      <c r="C91" s="105"/>
      <c r="D91" s="105"/>
      <c r="E91" s="104"/>
      <c r="F91" s="104"/>
      <c r="G91" s="104"/>
      <c r="H91" s="104"/>
      <c r="I91" s="104"/>
    </row>
    <row r="92" spans="1:9" ht="15.75" customHeight="1">
      <c r="A92" s="104"/>
      <c r="B92" s="104"/>
      <c r="C92" s="105"/>
      <c r="D92" s="105"/>
      <c r="E92" s="104"/>
      <c r="F92" s="104"/>
      <c r="G92" s="104"/>
      <c r="H92" s="104"/>
      <c r="I92" s="104"/>
    </row>
    <row r="93" spans="1:9" ht="15.75" customHeight="1">
      <c r="A93" s="104"/>
      <c r="B93" s="104"/>
      <c r="C93" s="105"/>
      <c r="D93" s="105"/>
      <c r="E93" s="104"/>
      <c r="F93" s="104"/>
      <c r="G93" s="104"/>
      <c r="H93" s="104"/>
      <c r="I93" s="104"/>
    </row>
    <row r="94" spans="1:9" ht="15.75" customHeight="1">
      <c r="A94" s="104"/>
      <c r="B94" s="104"/>
      <c r="C94" s="105"/>
      <c r="D94" s="105"/>
      <c r="E94" s="104"/>
      <c r="F94" s="104"/>
      <c r="G94" s="104"/>
      <c r="H94" s="104"/>
      <c r="I94" s="104"/>
    </row>
    <row r="95" spans="1:9" ht="15.75" customHeight="1">
      <c r="A95" s="104"/>
      <c r="B95" s="104"/>
      <c r="C95" s="105"/>
      <c r="D95" s="105"/>
      <c r="E95" s="104"/>
      <c r="F95" s="104"/>
      <c r="G95" s="104"/>
      <c r="H95" s="104"/>
      <c r="I95" s="104"/>
    </row>
    <row r="96" spans="1:9" ht="15.75" customHeight="1">
      <c r="A96" s="104"/>
      <c r="B96" s="104"/>
      <c r="C96" s="105"/>
      <c r="D96" s="105"/>
      <c r="E96" s="104"/>
      <c r="F96" s="104"/>
      <c r="G96" s="104"/>
      <c r="H96" s="104"/>
      <c r="I96" s="104"/>
    </row>
    <row r="97" spans="1:9" ht="15.75" customHeight="1">
      <c r="A97" s="104"/>
      <c r="B97" s="104"/>
      <c r="C97" s="105"/>
      <c r="D97" s="105"/>
      <c r="E97" s="104"/>
      <c r="F97" s="104"/>
      <c r="G97" s="104"/>
      <c r="H97" s="104"/>
      <c r="I97" s="104"/>
    </row>
    <row r="98" spans="1:9" ht="15.75" customHeight="1">
      <c r="A98" s="104"/>
      <c r="B98" s="104"/>
      <c r="C98" s="105"/>
      <c r="D98" s="105"/>
      <c r="E98" s="104"/>
      <c r="F98" s="104"/>
      <c r="G98" s="104"/>
      <c r="H98" s="104"/>
      <c r="I98" s="104"/>
    </row>
    <row r="99" spans="1:9" ht="15.75" customHeight="1">
      <c r="A99" s="104"/>
      <c r="B99" s="104"/>
      <c r="C99" s="105"/>
      <c r="D99" s="105"/>
      <c r="E99" s="104"/>
      <c r="F99" s="104"/>
      <c r="G99" s="104"/>
      <c r="H99" s="104"/>
      <c r="I99" s="104"/>
    </row>
    <row r="100" spans="1:9" ht="15.75" customHeight="1">
      <c r="A100" s="104"/>
      <c r="B100" s="104"/>
      <c r="C100" s="105"/>
      <c r="D100" s="105"/>
      <c r="E100" s="104"/>
      <c r="F100" s="104"/>
      <c r="G100" s="104"/>
      <c r="H100" s="104"/>
      <c r="I100" s="104"/>
    </row>
    <row r="101" spans="1:9" ht="15.75" customHeight="1">
      <c r="A101" s="104"/>
      <c r="B101" s="104"/>
      <c r="C101" s="105"/>
      <c r="D101" s="105"/>
      <c r="E101" s="104"/>
      <c r="F101" s="104"/>
      <c r="G101" s="104"/>
      <c r="H101" s="104"/>
      <c r="I101" s="104"/>
    </row>
    <row r="102" spans="1:9" ht="15.75" customHeight="1">
      <c r="A102" s="104"/>
      <c r="B102" s="104"/>
      <c r="C102" s="105"/>
      <c r="D102" s="105"/>
      <c r="E102" s="104"/>
      <c r="F102" s="104"/>
      <c r="G102" s="104"/>
      <c r="H102" s="104"/>
      <c r="I102" s="104"/>
    </row>
    <row r="103" spans="1:9" ht="15.75" customHeight="1">
      <c r="A103" s="104"/>
      <c r="B103" s="104"/>
      <c r="C103" s="105"/>
      <c r="D103" s="105"/>
      <c r="E103" s="104"/>
      <c r="F103" s="104"/>
      <c r="G103" s="104"/>
      <c r="H103" s="104"/>
      <c r="I103" s="104"/>
    </row>
    <row r="104" spans="1:9" ht="15.75" customHeight="1">
      <c r="A104" s="104"/>
      <c r="B104" s="104"/>
      <c r="C104" s="105"/>
      <c r="D104" s="105"/>
      <c r="E104" s="104"/>
      <c r="F104" s="104"/>
      <c r="G104" s="104"/>
      <c r="H104" s="104"/>
      <c r="I104" s="104"/>
    </row>
    <row r="105" spans="1:9" ht="15.75" customHeight="1">
      <c r="A105" s="104"/>
      <c r="B105" s="104"/>
      <c r="C105" s="105"/>
      <c r="D105" s="105"/>
      <c r="E105" s="104"/>
      <c r="F105" s="104"/>
      <c r="G105" s="104"/>
      <c r="H105" s="104"/>
      <c r="I105" s="104"/>
    </row>
    <row r="106" spans="1:9" ht="15.75" customHeight="1">
      <c r="A106" s="104"/>
      <c r="B106" s="104"/>
      <c r="C106" s="105"/>
      <c r="D106" s="105"/>
      <c r="E106" s="104"/>
      <c r="F106" s="104"/>
      <c r="G106" s="104"/>
      <c r="H106" s="104"/>
      <c r="I106" s="104"/>
    </row>
    <row r="107" spans="1:9" ht="15.75" customHeight="1">
      <c r="A107" s="104"/>
      <c r="B107" s="104"/>
      <c r="C107" s="105"/>
      <c r="D107" s="105"/>
      <c r="E107" s="104"/>
      <c r="F107" s="104"/>
      <c r="G107" s="104"/>
      <c r="H107" s="104"/>
      <c r="I107" s="104"/>
    </row>
    <row r="108" spans="1:9" ht="15.75" customHeight="1">
      <c r="A108" s="104"/>
      <c r="B108" s="104"/>
      <c r="C108" s="105"/>
      <c r="D108" s="105"/>
      <c r="E108" s="104"/>
      <c r="F108" s="104"/>
      <c r="G108" s="104"/>
      <c r="H108" s="104"/>
      <c r="I108" s="104"/>
    </row>
    <row r="109" spans="1:9" ht="15.75" customHeight="1">
      <c r="A109" s="104"/>
      <c r="B109" s="104"/>
      <c r="C109" s="105"/>
      <c r="D109" s="105"/>
      <c r="E109" s="104"/>
      <c r="F109" s="104"/>
      <c r="G109" s="104"/>
      <c r="H109" s="104"/>
      <c r="I109" s="104"/>
    </row>
    <row r="110" spans="1:9" ht="15.75" customHeight="1">
      <c r="A110" s="104"/>
      <c r="B110" s="104"/>
      <c r="C110" s="105"/>
      <c r="D110" s="105"/>
      <c r="E110" s="104"/>
      <c r="F110" s="104"/>
      <c r="G110" s="104"/>
      <c r="H110" s="104"/>
      <c r="I110" s="104"/>
    </row>
    <row r="111" spans="1:9" ht="15.75" customHeight="1">
      <c r="A111" s="104"/>
      <c r="B111" s="104"/>
      <c r="C111" s="105"/>
      <c r="D111" s="105"/>
      <c r="E111" s="104"/>
      <c r="F111" s="104"/>
      <c r="G111" s="104"/>
      <c r="H111" s="104"/>
      <c r="I111" s="104"/>
    </row>
    <row r="112" spans="1:9" ht="15.75" customHeight="1">
      <c r="A112" s="104"/>
      <c r="B112" s="104"/>
      <c r="C112" s="105"/>
      <c r="D112" s="105"/>
      <c r="E112" s="104"/>
      <c r="F112" s="104"/>
      <c r="G112" s="104"/>
      <c r="H112" s="104"/>
      <c r="I112" s="104"/>
    </row>
    <row r="113" spans="1:9" ht="15.75" customHeight="1">
      <c r="A113" s="104"/>
      <c r="B113" s="104"/>
      <c r="C113" s="105"/>
      <c r="D113" s="105"/>
      <c r="E113" s="104"/>
      <c r="F113" s="104"/>
      <c r="G113" s="104"/>
      <c r="H113" s="104"/>
      <c r="I113" s="104"/>
    </row>
    <row r="114" spans="1:9" ht="15.75" customHeight="1">
      <c r="A114" s="104"/>
      <c r="B114" s="104"/>
      <c r="C114" s="105"/>
      <c r="D114" s="105"/>
      <c r="E114" s="104"/>
      <c r="F114" s="104"/>
      <c r="G114" s="104"/>
      <c r="H114" s="104"/>
      <c r="I114" s="104"/>
    </row>
    <row r="115" spans="1:9" ht="15.75" customHeight="1">
      <c r="A115" s="104"/>
      <c r="B115" s="104"/>
      <c r="C115" s="105"/>
      <c r="D115" s="105"/>
      <c r="E115" s="104"/>
      <c r="F115" s="104"/>
      <c r="G115" s="104"/>
      <c r="H115" s="104"/>
      <c r="I115" s="104"/>
    </row>
    <row r="116" spans="1:9" ht="15.75" customHeight="1">
      <c r="A116" s="104"/>
      <c r="B116" s="104"/>
      <c r="C116" s="105"/>
      <c r="D116" s="105"/>
      <c r="E116" s="104"/>
      <c r="F116" s="104"/>
      <c r="G116" s="104"/>
      <c r="H116" s="104"/>
      <c r="I116" s="104"/>
    </row>
    <row r="117" spans="1:9" ht="15.75" customHeight="1">
      <c r="A117" s="104"/>
      <c r="B117" s="104"/>
      <c r="C117" s="105"/>
      <c r="D117" s="105"/>
      <c r="E117" s="104"/>
      <c r="F117" s="104"/>
      <c r="G117" s="104"/>
      <c r="H117" s="104"/>
      <c r="I117" s="104"/>
    </row>
    <row r="118" spans="1:9" ht="15.75" customHeight="1">
      <c r="A118" s="104"/>
      <c r="B118" s="104"/>
      <c r="C118" s="105"/>
      <c r="D118" s="105"/>
      <c r="E118" s="104"/>
      <c r="F118" s="104"/>
      <c r="G118" s="104"/>
      <c r="H118" s="104"/>
      <c r="I118" s="104"/>
    </row>
    <row r="119" spans="1:9" ht="15.75" customHeight="1">
      <c r="A119" s="104"/>
      <c r="B119" s="104"/>
      <c r="C119" s="105"/>
      <c r="D119" s="105"/>
      <c r="E119" s="104"/>
      <c r="F119" s="104"/>
      <c r="G119" s="104"/>
      <c r="H119" s="104"/>
      <c r="I119" s="104"/>
    </row>
    <row r="120" spans="1:9" ht="15.75" customHeight="1">
      <c r="A120" s="104"/>
      <c r="B120" s="104"/>
      <c r="C120" s="105"/>
      <c r="D120" s="105"/>
      <c r="E120" s="104"/>
      <c r="F120" s="104"/>
      <c r="G120" s="104"/>
      <c r="H120" s="104"/>
      <c r="I120" s="104"/>
    </row>
    <row r="121" spans="1:9" ht="15.75" customHeight="1">
      <c r="A121" s="104"/>
      <c r="B121" s="104"/>
      <c r="C121" s="105"/>
      <c r="D121" s="105"/>
      <c r="E121" s="104"/>
      <c r="F121" s="104"/>
      <c r="G121" s="104"/>
      <c r="H121" s="104"/>
      <c r="I121" s="104"/>
    </row>
    <row r="122" spans="1:9" ht="15.75" customHeight="1">
      <c r="A122" s="104"/>
      <c r="B122" s="104"/>
      <c r="C122" s="105"/>
      <c r="D122" s="105"/>
      <c r="E122" s="104"/>
      <c r="F122" s="104"/>
      <c r="G122" s="104"/>
      <c r="H122" s="104"/>
      <c r="I122" s="104"/>
    </row>
    <row r="123" spans="1:9" ht="15.75" customHeight="1">
      <c r="A123" s="104"/>
      <c r="B123" s="104"/>
      <c r="C123" s="105"/>
      <c r="D123" s="105"/>
      <c r="E123" s="104"/>
      <c r="F123" s="104"/>
      <c r="G123" s="104"/>
      <c r="H123" s="104"/>
      <c r="I123" s="104"/>
    </row>
    <row r="124" spans="1:9" ht="15.75" customHeight="1">
      <c r="A124" s="104"/>
      <c r="B124" s="104"/>
      <c r="C124" s="105"/>
      <c r="D124" s="105"/>
      <c r="E124" s="104"/>
      <c r="F124" s="104"/>
      <c r="G124" s="104"/>
      <c r="H124" s="104"/>
      <c r="I124" s="104"/>
    </row>
    <row r="125" spans="1:9" ht="15.75" customHeight="1">
      <c r="A125" s="104"/>
      <c r="B125" s="104"/>
      <c r="C125" s="105"/>
      <c r="D125" s="105"/>
      <c r="E125" s="104"/>
      <c r="F125" s="104"/>
      <c r="G125" s="104"/>
      <c r="H125" s="104"/>
      <c r="I125" s="104"/>
    </row>
    <row r="126" spans="1:9" ht="15.75" customHeight="1">
      <c r="A126" s="104"/>
      <c r="B126" s="104"/>
      <c r="C126" s="105"/>
      <c r="D126" s="105"/>
      <c r="E126" s="104"/>
      <c r="F126" s="104"/>
      <c r="G126" s="104"/>
      <c r="H126" s="104"/>
      <c r="I126" s="104"/>
    </row>
    <row r="127" spans="1:9" ht="15.75" customHeight="1">
      <c r="A127" s="104"/>
      <c r="B127" s="104"/>
      <c r="C127" s="105"/>
      <c r="D127" s="105"/>
      <c r="E127" s="104"/>
      <c r="F127" s="104"/>
      <c r="G127" s="104"/>
      <c r="H127" s="104"/>
      <c r="I127" s="104"/>
    </row>
    <row r="128" spans="1:9" ht="15.75" customHeight="1">
      <c r="A128" s="104"/>
      <c r="B128" s="104"/>
      <c r="C128" s="105"/>
      <c r="D128" s="105"/>
      <c r="E128" s="104"/>
      <c r="F128" s="104"/>
      <c r="G128" s="104"/>
      <c r="H128" s="104"/>
      <c r="I128" s="104"/>
    </row>
    <row r="129" spans="1:9" ht="15.75" customHeight="1">
      <c r="A129" s="104"/>
      <c r="B129" s="104"/>
      <c r="C129" s="105"/>
      <c r="D129" s="105"/>
      <c r="E129" s="104"/>
      <c r="F129" s="104"/>
      <c r="G129" s="104"/>
      <c r="H129" s="104"/>
      <c r="I129" s="104"/>
    </row>
    <row r="130" spans="1:9" ht="15.75" customHeight="1">
      <c r="A130" s="104"/>
      <c r="B130" s="104"/>
      <c r="C130" s="105"/>
      <c r="D130" s="105"/>
      <c r="E130" s="104"/>
      <c r="F130" s="104"/>
      <c r="G130" s="104"/>
      <c r="H130" s="104"/>
      <c r="I130" s="104"/>
    </row>
    <row r="131" spans="1:9" ht="15.75" customHeight="1">
      <c r="A131" s="104"/>
      <c r="B131" s="104"/>
      <c r="C131" s="105"/>
      <c r="D131" s="105"/>
      <c r="E131" s="104"/>
      <c r="F131" s="104"/>
      <c r="G131" s="104"/>
      <c r="H131" s="104"/>
      <c r="I131" s="104"/>
    </row>
    <row r="132" spans="1:9" ht="15.75" customHeight="1">
      <c r="A132" s="104"/>
      <c r="B132" s="104"/>
      <c r="C132" s="105"/>
      <c r="D132" s="105"/>
      <c r="E132" s="104"/>
      <c r="F132" s="104"/>
      <c r="G132" s="104"/>
      <c r="H132" s="104"/>
      <c r="I132" s="104"/>
    </row>
    <row r="133" spans="1:9" ht="15.75" customHeight="1">
      <c r="A133" s="104"/>
      <c r="B133" s="104"/>
      <c r="C133" s="105"/>
      <c r="D133" s="105"/>
      <c r="E133" s="104"/>
      <c r="F133" s="104"/>
      <c r="G133" s="104"/>
      <c r="H133" s="104"/>
      <c r="I133" s="104"/>
    </row>
    <row r="134" spans="1:9" ht="15.75" customHeight="1">
      <c r="A134" s="104"/>
      <c r="B134" s="104"/>
      <c r="C134" s="105"/>
      <c r="D134" s="105"/>
      <c r="E134" s="104"/>
      <c r="F134" s="104"/>
      <c r="G134" s="104"/>
      <c r="H134" s="104"/>
      <c r="I134" s="104"/>
    </row>
    <row r="135" spans="1:9" ht="15.75" customHeight="1">
      <c r="A135" s="104"/>
      <c r="B135" s="104"/>
      <c r="C135" s="105"/>
      <c r="D135" s="105"/>
      <c r="E135" s="104"/>
      <c r="F135" s="104"/>
      <c r="G135" s="104"/>
      <c r="H135" s="104"/>
      <c r="I135" s="104"/>
    </row>
    <row r="136" spans="1:9" ht="15.75" customHeight="1">
      <c r="A136" s="104"/>
      <c r="B136" s="104"/>
      <c r="C136" s="105"/>
      <c r="D136" s="105"/>
      <c r="E136" s="104"/>
      <c r="F136" s="104"/>
      <c r="G136" s="104"/>
      <c r="H136" s="104"/>
      <c r="I136" s="104"/>
    </row>
    <row r="137" spans="1:9" ht="15.75" customHeight="1">
      <c r="A137" s="104"/>
      <c r="B137" s="104"/>
      <c r="C137" s="105"/>
      <c r="D137" s="105"/>
      <c r="E137" s="104"/>
      <c r="F137" s="104"/>
      <c r="G137" s="104"/>
      <c r="H137" s="104"/>
      <c r="I137" s="104"/>
    </row>
    <row r="138" spans="1:9" ht="15.75" customHeight="1">
      <c r="A138" s="104"/>
      <c r="B138" s="104"/>
      <c r="C138" s="105"/>
      <c r="D138" s="105"/>
      <c r="E138" s="104"/>
      <c r="F138" s="104"/>
      <c r="G138" s="104"/>
      <c r="H138" s="104"/>
      <c r="I138" s="104"/>
    </row>
    <row r="139" spans="1:9" ht="15.75" customHeight="1">
      <c r="A139" s="104"/>
      <c r="B139" s="104"/>
      <c r="C139" s="105"/>
      <c r="D139" s="105"/>
      <c r="E139" s="104"/>
      <c r="F139" s="104"/>
      <c r="G139" s="104"/>
      <c r="H139" s="104"/>
      <c r="I139" s="104"/>
    </row>
    <row r="140" spans="1:9" ht="15.75" customHeight="1">
      <c r="A140" s="104"/>
      <c r="B140" s="104"/>
      <c r="C140" s="105"/>
      <c r="D140" s="105"/>
      <c r="E140" s="104"/>
      <c r="F140" s="104"/>
      <c r="G140" s="104"/>
      <c r="H140" s="104"/>
      <c r="I140" s="104"/>
    </row>
    <row r="141" spans="1:9" ht="15.75" customHeight="1">
      <c r="A141" s="104"/>
      <c r="B141" s="104"/>
      <c r="C141" s="105"/>
      <c r="D141" s="105"/>
      <c r="E141" s="104"/>
      <c r="F141" s="104"/>
      <c r="G141" s="104"/>
      <c r="H141" s="104"/>
      <c r="I141" s="104"/>
    </row>
    <row r="142" spans="1:9" ht="15.75" customHeight="1">
      <c r="A142" s="104"/>
      <c r="B142" s="104"/>
      <c r="C142" s="105"/>
      <c r="D142" s="105"/>
      <c r="E142" s="104"/>
      <c r="F142" s="104"/>
      <c r="G142" s="104"/>
      <c r="H142" s="104"/>
      <c r="I142" s="104"/>
    </row>
    <row r="143" spans="1:9" ht="15.75" customHeight="1">
      <c r="A143" s="104"/>
      <c r="B143" s="104"/>
      <c r="C143" s="105"/>
      <c r="D143" s="105"/>
      <c r="E143" s="104"/>
      <c r="F143" s="104"/>
      <c r="G143" s="104"/>
      <c r="H143" s="104"/>
      <c r="I143" s="104"/>
    </row>
    <row r="144" spans="1:9" ht="15.75" customHeight="1">
      <c r="A144" s="104"/>
      <c r="B144" s="104"/>
      <c r="C144" s="105"/>
      <c r="D144" s="105"/>
      <c r="E144" s="104"/>
      <c r="F144" s="104"/>
      <c r="G144" s="104"/>
      <c r="H144" s="104"/>
      <c r="I144" s="104"/>
    </row>
    <row r="145" spans="1:9" ht="15.75" customHeight="1">
      <c r="A145" s="104"/>
      <c r="B145" s="104"/>
      <c r="C145" s="105"/>
      <c r="D145" s="105"/>
      <c r="E145" s="104"/>
      <c r="F145" s="104"/>
      <c r="G145" s="104"/>
      <c r="H145" s="104"/>
      <c r="I145" s="104"/>
    </row>
    <row r="146" spans="1:9" ht="15.75" customHeight="1">
      <c r="A146" s="104"/>
      <c r="B146" s="104"/>
      <c r="C146" s="105"/>
      <c r="D146" s="105"/>
      <c r="E146" s="104"/>
      <c r="F146" s="104"/>
      <c r="G146" s="104"/>
      <c r="H146" s="104"/>
      <c r="I146" s="104"/>
    </row>
    <row r="147" spans="1:9" ht="15.75" customHeight="1">
      <c r="A147" s="104"/>
      <c r="B147" s="104"/>
      <c r="C147" s="105"/>
      <c r="D147" s="105"/>
      <c r="E147" s="104"/>
      <c r="F147" s="104"/>
      <c r="G147" s="104"/>
      <c r="H147" s="104"/>
      <c r="I147" s="104"/>
    </row>
    <row r="148" spans="1:9" ht="15.75" customHeight="1">
      <c r="A148" s="104"/>
      <c r="B148" s="104"/>
      <c r="C148" s="105"/>
      <c r="D148" s="105"/>
      <c r="E148" s="104"/>
      <c r="F148" s="104"/>
      <c r="G148" s="104"/>
      <c r="H148" s="104"/>
      <c r="I148" s="104"/>
    </row>
    <row r="149" spans="1:9" ht="15.75" customHeight="1">
      <c r="A149" s="104"/>
      <c r="B149" s="104"/>
      <c r="C149" s="105"/>
      <c r="D149" s="105"/>
      <c r="E149" s="104"/>
      <c r="F149" s="104"/>
      <c r="G149" s="104"/>
      <c r="H149" s="104"/>
      <c r="I149" s="104"/>
    </row>
    <row r="150" spans="1:9" ht="15.75" customHeight="1">
      <c r="A150" s="104"/>
      <c r="B150" s="104"/>
      <c r="C150" s="105"/>
      <c r="D150" s="105"/>
      <c r="E150" s="104"/>
      <c r="F150" s="104"/>
      <c r="G150" s="104"/>
      <c r="H150" s="104"/>
      <c r="I150" s="104"/>
    </row>
    <row r="151" spans="1:9" ht="15.75" customHeight="1">
      <c r="A151" s="104"/>
      <c r="B151" s="104"/>
      <c r="C151" s="105"/>
      <c r="D151" s="105"/>
      <c r="E151" s="104"/>
      <c r="F151" s="104"/>
      <c r="G151" s="104"/>
      <c r="H151" s="104"/>
      <c r="I151" s="104"/>
    </row>
    <row r="152" spans="1:9" ht="15.75" customHeight="1">
      <c r="A152" s="104"/>
      <c r="B152" s="104"/>
      <c r="C152" s="105"/>
      <c r="D152" s="105"/>
      <c r="E152" s="104"/>
      <c r="F152" s="104"/>
      <c r="G152" s="104"/>
      <c r="H152" s="104"/>
      <c r="I152" s="104"/>
    </row>
    <row r="153" spans="1:9" ht="15.75" customHeight="1">
      <c r="A153" s="104"/>
      <c r="B153" s="104"/>
      <c r="C153" s="105"/>
      <c r="D153" s="105"/>
      <c r="E153" s="104"/>
      <c r="F153" s="104"/>
      <c r="G153" s="104"/>
      <c r="H153" s="104"/>
      <c r="I153" s="104"/>
    </row>
    <row r="154" spans="1:9" ht="15.75" customHeight="1">
      <c r="A154" s="104"/>
      <c r="B154" s="104"/>
      <c r="C154" s="105"/>
      <c r="D154" s="105"/>
      <c r="E154" s="104"/>
      <c r="F154" s="104"/>
      <c r="G154" s="104"/>
      <c r="H154" s="104"/>
      <c r="I154" s="104"/>
    </row>
    <row r="155" spans="1:9" ht="15.75" customHeight="1">
      <c r="A155" s="104"/>
      <c r="B155" s="104"/>
      <c r="C155" s="105"/>
      <c r="D155" s="105"/>
      <c r="E155" s="104"/>
      <c r="F155" s="104"/>
      <c r="G155" s="104"/>
      <c r="H155" s="104"/>
      <c r="I155" s="104"/>
    </row>
    <row r="156" spans="1:9" ht="15.75" customHeight="1">
      <c r="A156" s="104"/>
      <c r="B156" s="104"/>
      <c r="C156" s="105"/>
      <c r="D156" s="105"/>
      <c r="E156" s="104"/>
      <c r="F156" s="104"/>
      <c r="G156" s="104"/>
      <c r="H156" s="104"/>
      <c r="I156" s="104"/>
    </row>
    <row r="157" spans="1:9" ht="15.75" customHeight="1">
      <c r="A157" s="104"/>
      <c r="B157" s="104"/>
      <c r="C157" s="105"/>
      <c r="D157" s="105"/>
      <c r="E157" s="104"/>
      <c r="F157" s="104"/>
      <c r="G157" s="104"/>
      <c r="H157" s="104"/>
      <c r="I157" s="104"/>
    </row>
    <row r="158" spans="1:9" ht="15.75" customHeight="1">
      <c r="A158" s="104"/>
      <c r="B158" s="104"/>
      <c r="C158" s="105"/>
      <c r="D158" s="105"/>
      <c r="E158" s="104"/>
      <c r="F158" s="104"/>
      <c r="G158" s="104"/>
      <c r="H158" s="104"/>
      <c r="I158" s="104"/>
    </row>
    <row r="159" spans="1:9" ht="15.75" customHeight="1">
      <c r="A159" s="104"/>
      <c r="B159" s="104"/>
      <c r="C159" s="105"/>
      <c r="D159" s="105"/>
      <c r="E159" s="104"/>
      <c r="F159" s="104"/>
      <c r="G159" s="104"/>
      <c r="H159" s="104"/>
      <c r="I159" s="104"/>
    </row>
    <row r="160" spans="1:9" ht="15.75" customHeight="1">
      <c r="A160" s="104"/>
      <c r="B160" s="104"/>
      <c r="C160" s="105"/>
      <c r="D160" s="105"/>
      <c r="E160" s="104"/>
      <c r="F160" s="104"/>
      <c r="G160" s="104"/>
      <c r="H160" s="104"/>
      <c r="I160" s="104"/>
    </row>
    <row r="161" spans="1:9" ht="15.75" customHeight="1">
      <c r="A161" s="104"/>
      <c r="B161" s="104"/>
      <c r="C161" s="105"/>
      <c r="D161" s="105"/>
      <c r="E161" s="104"/>
      <c r="F161" s="104"/>
      <c r="G161" s="104"/>
      <c r="H161" s="104"/>
      <c r="I161" s="104"/>
    </row>
    <row r="162" spans="1:9" ht="15.75" customHeight="1">
      <c r="A162" s="104"/>
      <c r="B162" s="104"/>
      <c r="C162" s="105"/>
      <c r="D162" s="105"/>
      <c r="E162" s="104"/>
      <c r="F162" s="104"/>
      <c r="G162" s="104"/>
      <c r="H162" s="104"/>
      <c r="I162" s="104"/>
    </row>
    <row r="163" spans="1:9" ht="15.75" customHeight="1">
      <c r="A163" s="104"/>
      <c r="B163" s="104"/>
      <c r="C163" s="105"/>
      <c r="D163" s="105"/>
      <c r="E163" s="104"/>
      <c r="F163" s="104"/>
      <c r="G163" s="104"/>
      <c r="H163" s="104"/>
      <c r="I163" s="104"/>
    </row>
    <row r="164" spans="1:9" ht="15.75" customHeight="1">
      <c r="A164" s="104"/>
      <c r="B164" s="104"/>
      <c r="C164" s="105"/>
      <c r="D164" s="105"/>
      <c r="E164" s="104"/>
      <c r="F164" s="104"/>
      <c r="G164" s="104"/>
      <c r="H164" s="104"/>
      <c r="I164" s="104"/>
    </row>
    <row r="165" spans="1:9" ht="15.75" customHeight="1">
      <c r="A165" s="104"/>
      <c r="B165" s="104"/>
      <c r="C165" s="105"/>
      <c r="D165" s="105"/>
      <c r="E165" s="104"/>
      <c r="F165" s="104"/>
      <c r="G165" s="104"/>
      <c r="H165" s="104"/>
      <c r="I165" s="104"/>
    </row>
    <row r="166" spans="1:9" ht="15.75" customHeight="1">
      <c r="A166" s="104"/>
      <c r="B166" s="104"/>
      <c r="C166" s="105"/>
      <c r="D166" s="105"/>
      <c r="E166" s="104"/>
      <c r="F166" s="104"/>
      <c r="G166" s="104"/>
      <c r="H166" s="104"/>
      <c r="I166" s="104"/>
    </row>
    <row r="167" spans="1:9" ht="15.75" customHeight="1">
      <c r="A167" s="104"/>
      <c r="B167" s="104"/>
      <c r="C167" s="105"/>
      <c r="D167" s="105"/>
      <c r="E167" s="104"/>
      <c r="F167" s="104"/>
      <c r="G167" s="104"/>
      <c r="H167" s="104"/>
      <c r="I167" s="104"/>
    </row>
    <row r="168" spans="1:9" ht="15.75" customHeight="1">
      <c r="A168" s="104"/>
      <c r="B168" s="104"/>
      <c r="C168" s="105"/>
      <c r="D168" s="105"/>
      <c r="E168" s="104"/>
      <c r="F168" s="104"/>
      <c r="G168" s="104"/>
      <c r="H168" s="104"/>
      <c r="I168" s="104"/>
    </row>
    <row r="169" spans="1:9" ht="15.75" customHeight="1">
      <c r="A169" s="104"/>
      <c r="B169" s="104"/>
      <c r="C169" s="105"/>
      <c r="D169" s="105"/>
      <c r="E169" s="104"/>
      <c r="F169" s="104"/>
      <c r="G169" s="104"/>
      <c r="H169" s="104"/>
      <c r="I169" s="104"/>
    </row>
    <row r="170" spans="1:9" ht="15.75" customHeight="1">
      <c r="A170" s="104"/>
      <c r="B170" s="104"/>
      <c r="C170" s="105"/>
      <c r="D170" s="105"/>
      <c r="E170" s="104"/>
      <c r="F170" s="104"/>
      <c r="G170" s="104"/>
      <c r="H170" s="104"/>
      <c r="I170" s="104"/>
    </row>
    <row r="171" spans="1:9" ht="15.75" customHeight="1">
      <c r="A171" s="104"/>
      <c r="B171" s="104"/>
      <c r="C171" s="105"/>
      <c r="D171" s="105"/>
      <c r="E171" s="104"/>
      <c r="F171" s="104"/>
      <c r="G171" s="104"/>
      <c r="H171" s="104"/>
      <c r="I171" s="104"/>
    </row>
    <row r="172" spans="1:9" ht="15.75" customHeight="1">
      <c r="A172" s="104"/>
      <c r="B172" s="104"/>
      <c r="C172" s="105"/>
      <c r="D172" s="105"/>
      <c r="E172" s="104"/>
      <c r="F172" s="104"/>
      <c r="G172" s="104"/>
      <c r="H172" s="104"/>
      <c r="I172" s="104"/>
    </row>
    <row r="173" spans="1:9" ht="15.75" customHeight="1">
      <c r="A173" s="104"/>
      <c r="B173" s="104"/>
      <c r="C173" s="105"/>
      <c r="D173" s="105"/>
      <c r="E173" s="104"/>
      <c r="F173" s="104"/>
      <c r="G173" s="104"/>
      <c r="H173" s="104"/>
      <c r="I173" s="104"/>
    </row>
    <row r="174" spans="1:9" ht="15.75" customHeight="1">
      <c r="A174" s="104"/>
      <c r="B174" s="104"/>
      <c r="C174" s="105"/>
      <c r="D174" s="105"/>
      <c r="E174" s="104"/>
      <c r="F174" s="104"/>
      <c r="G174" s="104"/>
      <c r="H174" s="104"/>
      <c r="I174" s="104"/>
    </row>
    <row r="175" spans="1:9" ht="15.75" customHeight="1">
      <c r="A175" s="104"/>
      <c r="B175" s="104"/>
      <c r="C175" s="105"/>
      <c r="D175" s="105"/>
      <c r="E175" s="104"/>
      <c r="F175" s="104"/>
      <c r="G175" s="104"/>
      <c r="H175" s="104"/>
      <c r="I175" s="104"/>
    </row>
    <row r="176" spans="1:9" ht="15.75" customHeight="1">
      <c r="A176" s="104"/>
      <c r="B176" s="104"/>
      <c r="C176" s="105"/>
      <c r="D176" s="105"/>
      <c r="E176" s="104"/>
      <c r="F176" s="104"/>
      <c r="G176" s="104"/>
      <c r="H176" s="104"/>
      <c r="I176" s="104"/>
    </row>
    <row r="177" spans="1:9" ht="15.75" customHeight="1">
      <c r="A177" s="104"/>
      <c r="B177" s="104"/>
      <c r="C177" s="105"/>
      <c r="D177" s="105"/>
      <c r="E177" s="104"/>
      <c r="F177" s="104"/>
      <c r="G177" s="104"/>
      <c r="H177" s="104"/>
      <c r="I177" s="104"/>
    </row>
    <row r="178" spans="1:9" ht="15.75" customHeight="1">
      <c r="A178" s="104"/>
      <c r="B178" s="104"/>
      <c r="C178" s="105"/>
      <c r="D178" s="105"/>
      <c r="E178" s="104"/>
      <c r="F178" s="104"/>
      <c r="G178" s="104"/>
      <c r="H178" s="104"/>
      <c r="I178" s="104"/>
    </row>
    <row r="179" spans="1:9" ht="15.75" customHeight="1">
      <c r="A179" s="104"/>
      <c r="B179" s="104"/>
      <c r="C179" s="105"/>
      <c r="D179" s="105"/>
      <c r="E179" s="104"/>
      <c r="F179" s="104"/>
      <c r="G179" s="104"/>
      <c r="H179" s="104"/>
      <c r="I179" s="104"/>
    </row>
    <row r="180" spans="1:9" ht="15.75" customHeight="1">
      <c r="A180" s="104"/>
      <c r="B180" s="104"/>
      <c r="C180" s="105"/>
      <c r="D180" s="105"/>
      <c r="E180" s="104"/>
      <c r="F180" s="104"/>
      <c r="G180" s="104"/>
      <c r="H180" s="104"/>
      <c r="I180" s="104"/>
    </row>
    <row r="181" spans="1:9" ht="15.75" customHeight="1">
      <c r="A181" s="104"/>
      <c r="B181" s="104"/>
      <c r="C181" s="105"/>
      <c r="D181" s="105"/>
      <c r="E181" s="104"/>
      <c r="F181" s="104"/>
      <c r="G181" s="104"/>
      <c r="H181" s="104"/>
      <c r="I181" s="104"/>
    </row>
    <row r="182" spans="1:9" ht="15.75" customHeight="1">
      <c r="A182" s="104"/>
      <c r="B182" s="104"/>
      <c r="C182" s="105"/>
      <c r="D182" s="105"/>
      <c r="E182" s="104"/>
      <c r="F182" s="104"/>
      <c r="G182" s="104"/>
      <c r="H182" s="104"/>
      <c r="I182" s="104"/>
    </row>
    <row r="183" spans="1:9" ht="15.75" customHeight="1">
      <c r="A183" s="104"/>
      <c r="B183" s="104"/>
      <c r="C183" s="105"/>
      <c r="D183" s="105"/>
      <c r="E183" s="104"/>
      <c r="F183" s="104"/>
      <c r="G183" s="104"/>
      <c r="H183" s="104"/>
      <c r="I183" s="104"/>
    </row>
    <row r="184" spans="1:9" ht="15.75" customHeight="1">
      <c r="A184" s="104"/>
      <c r="B184" s="104"/>
      <c r="C184" s="105"/>
      <c r="D184" s="105"/>
      <c r="E184" s="104"/>
      <c r="F184" s="104"/>
      <c r="G184" s="104"/>
      <c r="H184" s="104"/>
      <c r="I184" s="104"/>
    </row>
    <row r="185" spans="1:9" ht="15.75" customHeight="1">
      <c r="A185" s="104"/>
      <c r="B185" s="104"/>
      <c r="C185" s="105"/>
      <c r="D185" s="105"/>
      <c r="E185" s="104"/>
      <c r="F185" s="104"/>
      <c r="G185" s="104"/>
      <c r="H185" s="104"/>
      <c r="I185" s="104"/>
    </row>
    <row r="186" spans="1:9" ht="15.75" customHeight="1">
      <c r="A186" s="104"/>
      <c r="B186" s="104"/>
      <c r="C186" s="105"/>
      <c r="D186" s="105"/>
      <c r="E186" s="104"/>
      <c r="F186" s="104"/>
      <c r="G186" s="104"/>
      <c r="H186" s="104"/>
      <c r="I186" s="104"/>
    </row>
    <row r="187" spans="1:9" ht="15.75" customHeight="1">
      <c r="A187" s="104"/>
      <c r="B187" s="104"/>
      <c r="C187" s="105"/>
      <c r="D187" s="105"/>
      <c r="E187" s="104"/>
      <c r="F187" s="104"/>
      <c r="G187" s="104"/>
      <c r="H187" s="104"/>
      <c r="I187" s="104"/>
    </row>
    <row r="188" spans="1:9" ht="15.75" customHeight="1">
      <c r="A188" s="104"/>
      <c r="B188" s="104"/>
      <c r="C188" s="105"/>
      <c r="D188" s="105"/>
      <c r="E188" s="104"/>
      <c r="F188" s="104"/>
      <c r="G188" s="104"/>
      <c r="H188" s="104"/>
      <c r="I188" s="104"/>
    </row>
    <row r="189" spans="1:9" ht="15.75" customHeight="1">
      <c r="A189" s="104"/>
      <c r="B189" s="104"/>
      <c r="C189" s="105"/>
      <c r="D189" s="105"/>
      <c r="E189" s="104"/>
      <c r="F189" s="104"/>
      <c r="G189" s="104"/>
      <c r="H189" s="104"/>
      <c r="I189" s="104"/>
    </row>
    <row r="190" spans="1:9" ht="15.75" customHeight="1">
      <c r="A190" s="104"/>
      <c r="B190" s="104"/>
      <c r="C190" s="105"/>
      <c r="D190" s="105"/>
      <c r="E190" s="104"/>
      <c r="F190" s="104"/>
      <c r="G190" s="104"/>
      <c r="H190" s="104"/>
      <c r="I190" s="104"/>
    </row>
    <row r="191" spans="1:9" ht="15.75" customHeight="1">
      <c r="A191" s="104"/>
      <c r="B191" s="104"/>
      <c r="C191" s="105"/>
      <c r="D191" s="105"/>
      <c r="E191" s="104"/>
      <c r="F191" s="104"/>
      <c r="G191" s="104"/>
      <c r="H191" s="104"/>
      <c r="I191" s="104"/>
    </row>
    <row r="192" spans="1:9" ht="15.75" customHeight="1">
      <c r="A192" s="104"/>
      <c r="B192" s="104"/>
      <c r="C192" s="105"/>
      <c r="D192" s="105"/>
      <c r="E192" s="104"/>
      <c r="F192" s="104"/>
      <c r="G192" s="104"/>
      <c r="H192" s="104"/>
      <c r="I192" s="104"/>
    </row>
    <row r="193" spans="1:9" ht="15.75" customHeight="1">
      <c r="A193" s="104"/>
      <c r="B193" s="104"/>
      <c r="C193" s="105"/>
      <c r="D193" s="105"/>
      <c r="E193" s="104"/>
      <c r="F193" s="104"/>
      <c r="G193" s="104"/>
      <c r="H193" s="104"/>
      <c r="I193" s="104"/>
    </row>
    <row r="194" spans="1:9" ht="15.75" customHeight="1">
      <c r="A194" s="104"/>
      <c r="B194" s="104"/>
      <c r="C194" s="105"/>
      <c r="D194" s="105"/>
      <c r="E194" s="104"/>
      <c r="F194" s="104"/>
      <c r="G194" s="104"/>
      <c r="H194" s="104"/>
      <c r="I194" s="104"/>
    </row>
    <row r="195" spans="1:9" ht="15.75" customHeight="1">
      <c r="A195" s="104"/>
      <c r="B195" s="104"/>
      <c r="C195" s="105"/>
      <c r="D195" s="105"/>
      <c r="E195" s="104"/>
      <c r="F195" s="104"/>
      <c r="G195" s="104"/>
      <c r="H195" s="104"/>
      <c r="I195" s="104"/>
    </row>
    <row r="196" spans="1:9" ht="15.75" customHeight="1">
      <c r="A196" s="104"/>
      <c r="B196" s="104"/>
      <c r="C196" s="105"/>
      <c r="D196" s="105"/>
      <c r="E196" s="104"/>
      <c r="F196" s="104"/>
      <c r="G196" s="104"/>
      <c r="H196" s="104"/>
      <c r="I196" s="104"/>
    </row>
    <row r="197" spans="1:9" ht="15.75" customHeight="1">
      <c r="A197" s="104"/>
      <c r="B197" s="104"/>
      <c r="C197" s="105"/>
      <c r="D197" s="105"/>
      <c r="E197" s="104"/>
      <c r="F197" s="104"/>
      <c r="G197" s="104"/>
      <c r="H197" s="104"/>
      <c r="I197" s="104"/>
    </row>
    <row r="198" spans="1:9" ht="15.75" customHeight="1">
      <c r="A198" s="104"/>
      <c r="B198" s="104"/>
      <c r="C198" s="105"/>
      <c r="D198" s="105"/>
      <c r="E198" s="104"/>
      <c r="F198" s="104"/>
      <c r="G198" s="104"/>
      <c r="H198" s="104"/>
      <c r="I198" s="104"/>
    </row>
    <row r="199" spans="1:9" ht="15.75" customHeight="1">
      <c r="A199" s="104"/>
      <c r="B199" s="104"/>
      <c r="C199" s="105"/>
      <c r="D199" s="105"/>
      <c r="E199" s="104"/>
      <c r="F199" s="104"/>
      <c r="G199" s="104"/>
      <c r="H199" s="104"/>
      <c r="I199" s="104"/>
    </row>
    <row r="200" spans="1:9" ht="15.75" customHeight="1">
      <c r="A200" s="104"/>
      <c r="B200" s="104"/>
      <c r="C200" s="105"/>
      <c r="D200" s="105"/>
      <c r="E200" s="104"/>
      <c r="F200" s="104"/>
      <c r="G200" s="104"/>
      <c r="H200" s="104"/>
      <c r="I200" s="104"/>
    </row>
    <row r="201" spans="1:9" ht="15.75" customHeight="1">
      <c r="A201" s="104"/>
      <c r="B201" s="104"/>
      <c r="C201" s="105"/>
      <c r="D201" s="105"/>
      <c r="E201" s="104"/>
      <c r="F201" s="104"/>
      <c r="G201" s="104"/>
      <c r="H201" s="104"/>
      <c r="I201" s="104"/>
    </row>
    <row r="202" spans="1:9" ht="15.75" customHeight="1">
      <c r="A202" s="104"/>
      <c r="B202" s="104"/>
      <c r="C202" s="105"/>
      <c r="D202" s="105"/>
      <c r="E202" s="104"/>
      <c r="F202" s="104"/>
      <c r="G202" s="104"/>
      <c r="H202" s="104"/>
      <c r="I202" s="104"/>
    </row>
    <row r="203" spans="1:9" ht="15.75" customHeight="1">
      <c r="A203" s="104"/>
      <c r="B203" s="104"/>
      <c r="C203" s="105"/>
      <c r="D203" s="105"/>
      <c r="E203" s="104"/>
      <c r="F203" s="104"/>
      <c r="G203" s="104"/>
      <c r="H203" s="104"/>
      <c r="I203" s="104"/>
    </row>
    <row r="204" spans="1:9" ht="15.75" customHeight="1">
      <c r="A204" s="104"/>
      <c r="B204" s="104"/>
      <c r="C204" s="105"/>
      <c r="D204" s="105"/>
      <c r="E204" s="104"/>
      <c r="F204" s="104"/>
      <c r="G204" s="104"/>
      <c r="H204" s="104"/>
      <c r="I204" s="104"/>
    </row>
    <row r="205" spans="1:9" ht="15.75" customHeight="1">
      <c r="A205" s="104"/>
      <c r="B205" s="104"/>
      <c r="C205" s="105"/>
      <c r="D205" s="105"/>
      <c r="E205" s="104"/>
      <c r="F205" s="104"/>
      <c r="G205" s="104"/>
      <c r="H205" s="104"/>
      <c r="I205" s="104"/>
    </row>
    <row r="206" spans="1:9" ht="15.75" customHeight="1">
      <c r="A206" s="104"/>
      <c r="B206" s="104"/>
      <c r="C206" s="105"/>
      <c r="D206" s="105"/>
      <c r="E206" s="104"/>
      <c r="F206" s="104"/>
      <c r="G206" s="104"/>
      <c r="H206" s="104"/>
      <c r="I206" s="104"/>
    </row>
    <row r="207" spans="1:9" ht="15.75" customHeight="1">
      <c r="A207" s="104"/>
      <c r="B207" s="104"/>
      <c r="C207" s="105"/>
      <c r="D207" s="105"/>
      <c r="E207" s="104"/>
      <c r="F207" s="104"/>
      <c r="G207" s="104"/>
      <c r="H207" s="104"/>
      <c r="I207" s="104"/>
    </row>
    <row r="208" spans="1:9" ht="15.75" customHeight="1">
      <c r="A208" s="104"/>
      <c r="B208" s="104"/>
      <c r="C208" s="105"/>
      <c r="D208" s="105"/>
      <c r="E208" s="104"/>
      <c r="F208" s="104"/>
      <c r="G208" s="104"/>
      <c r="H208" s="104"/>
      <c r="I208" s="104"/>
    </row>
    <row r="209" spans="1:9" ht="15.75" customHeight="1">
      <c r="A209" s="104"/>
      <c r="B209" s="104"/>
      <c r="C209" s="105"/>
      <c r="D209" s="105"/>
      <c r="E209" s="104"/>
      <c r="F209" s="104"/>
      <c r="G209" s="104"/>
      <c r="H209" s="104"/>
      <c r="I209" s="104"/>
    </row>
    <row r="210" spans="1:9" ht="15.75" customHeight="1">
      <c r="A210" s="104"/>
      <c r="B210" s="104"/>
      <c r="C210" s="105"/>
      <c r="D210" s="105"/>
      <c r="E210" s="104"/>
      <c r="F210" s="104"/>
      <c r="G210" s="104"/>
      <c r="H210" s="104"/>
      <c r="I210" s="104"/>
    </row>
    <row r="211" spans="1:9" ht="15.75" customHeight="1">
      <c r="A211" s="104"/>
      <c r="B211" s="104"/>
      <c r="C211" s="105"/>
      <c r="D211" s="105"/>
      <c r="E211" s="104"/>
      <c r="F211" s="104"/>
      <c r="G211" s="104"/>
      <c r="H211" s="104"/>
      <c r="I211" s="104"/>
    </row>
    <row r="212" spans="1:9" ht="15.75" customHeight="1">
      <c r="A212" s="104"/>
      <c r="B212" s="104"/>
      <c r="C212" s="105"/>
      <c r="D212" s="105"/>
      <c r="E212" s="104"/>
      <c r="F212" s="104"/>
      <c r="G212" s="104"/>
      <c r="H212" s="104"/>
      <c r="I212" s="104"/>
    </row>
    <row r="213" spans="1:9" ht="15.75" customHeight="1">
      <c r="A213" s="104"/>
      <c r="B213" s="104"/>
      <c r="C213" s="105"/>
      <c r="D213" s="105"/>
      <c r="E213" s="104"/>
      <c r="F213" s="104"/>
      <c r="G213" s="104"/>
      <c r="H213" s="104"/>
      <c r="I213" s="104"/>
    </row>
    <row r="214" spans="1:9" ht="15.75" customHeight="1">
      <c r="A214" s="104"/>
      <c r="B214" s="104"/>
      <c r="C214" s="105"/>
      <c r="D214" s="105"/>
      <c r="E214" s="104"/>
      <c r="F214" s="104"/>
      <c r="G214" s="104"/>
      <c r="H214" s="104"/>
      <c r="I214" s="104"/>
    </row>
    <row r="215" spans="1:9" ht="15.75" customHeight="1">
      <c r="A215" s="104"/>
      <c r="B215" s="104"/>
      <c r="C215" s="105"/>
      <c r="D215" s="105"/>
      <c r="E215" s="104"/>
      <c r="F215" s="104"/>
      <c r="G215" s="104"/>
      <c r="H215" s="104"/>
      <c r="I215" s="104"/>
    </row>
    <row r="216" spans="1:9" ht="15.75" customHeight="1">
      <c r="A216" s="104"/>
      <c r="B216" s="104"/>
      <c r="C216" s="105"/>
      <c r="D216" s="105"/>
      <c r="E216" s="104"/>
      <c r="F216" s="104"/>
      <c r="G216" s="104"/>
      <c r="H216" s="104"/>
      <c r="I216" s="104"/>
    </row>
    <row r="217" spans="1:9" ht="15.75" customHeight="1">
      <c r="A217" s="104"/>
      <c r="B217" s="104"/>
      <c r="C217" s="105"/>
      <c r="D217" s="105"/>
      <c r="E217" s="104"/>
      <c r="F217" s="104"/>
      <c r="G217" s="104"/>
      <c r="H217" s="104"/>
      <c r="I217" s="104"/>
    </row>
    <row r="218" spans="1:9" ht="15.75" customHeight="1">
      <c r="A218" s="104"/>
      <c r="B218" s="104"/>
      <c r="C218" s="105"/>
      <c r="D218" s="105"/>
      <c r="E218" s="104"/>
      <c r="F218" s="104"/>
      <c r="G218" s="104"/>
      <c r="H218" s="104"/>
      <c r="I218" s="104"/>
    </row>
    <row r="219" spans="1:9" ht="15.75" customHeight="1">
      <c r="A219" s="104"/>
      <c r="B219" s="104"/>
      <c r="C219" s="105"/>
      <c r="D219" s="105"/>
      <c r="E219" s="104"/>
      <c r="F219" s="104"/>
      <c r="G219" s="104"/>
      <c r="H219" s="104"/>
      <c r="I219" s="104"/>
    </row>
    <row r="220" spans="1:9" ht="15.75" customHeight="1">
      <c r="A220" s="104"/>
      <c r="B220" s="104"/>
      <c r="C220" s="105"/>
      <c r="D220" s="105"/>
      <c r="E220" s="104"/>
      <c r="F220" s="104"/>
      <c r="G220" s="104"/>
      <c r="H220" s="104"/>
      <c r="I220" s="104"/>
    </row>
    <row r="221" spans="1:9" ht="15.75" customHeight="1">
      <c r="A221" s="104"/>
      <c r="B221" s="104"/>
      <c r="C221" s="105"/>
      <c r="D221" s="105"/>
      <c r="E221" s="104"/>
      <c r="F221" s="104"/>
      <c r="G221" s="104"/>
      <c r="H221" s="104"/>
      <c r="I221" s="104"/>
    </row>
    <row r="222" spans="1:9" ht="15.75" customHeight="1">
      <c r="A222" s="104"/>
      <c r="B222" s="104"/>
      <c r="C222" s="105"/>
      <c r="D222" s="105"/>
      <c r="E222" s="104"/>
      <c r="F222" s="104"/>
      <c r="G222" s="104"/>
      <c r="H222" s="104"/>
      <c r="I222" s="104"/>
    </row>
    <row r="223" spans="1:9" ht="15.75" customHeight="1">
      <c r="A223" s="104"/>
      <c r="B223" s="104"/>
      <c r="C223" s="105"/>
      <c r="D223" s="105"/>
      <c r="E223" s="104"/>
      <c r="F223" s="104"/>
      <c r="G223" s="104"/>
      <c r="H223" s="104"/>
      <c r="I223" s="104"/>
    </row>
    <row r="224" spans="1:9" ht="15.75" customHeight="1">
      <c r="A224" s="104"/>
      <c r="B224" s="104"/>
      <c r="C224" s="105"/>
      <c r="D224" s="105"/>
      <c r="E224" s="104"/>
      <c r="F224" s="104"/>
      <c r="G224" s="104"/>
      <c r="H224" s="104"/>
      <c r="I224" s="104"/>
    </row>
    <row r="225" spans="1:9" ht="15.75" customHeight="1">
      <c r="A225" s="104"/>
      <c r="B225" s="104"/>
      <c r="C225" s="105"/>
      <c r="D225" s="105"/>
      <c r="E225" s="104"/>
      <c r="F225" s="104"/>
      <c r="G225" s="104"/>
      <c r="H225" s="104"/>
      <c r="I225" s="104"/>
    </row>
    <row r="226" spans="1:9" ht="15.75" customHeight="1">
      <c r="A226" s="104"/>
      <c r="B226" s="104"/>
      <c r="C226" s="105"/>
      <c r="D226" s="105"/>
      <c r="E226" s="104"/>
      <c r="F226" s="104"/>
      <c r="G226" s="104"/>
      <c r="H226" s="104"/>
      <c r="I226" s="104"/>
    </row>
    <row r="227" spans="1:9" ht="15.75" customHeight="1">
      <c r="A227" s="104"/>
      <c r="B227" s="104"/>
      <c r="C227" s="105"/>
      <c r="D227" s="105"/>
      <c r="E227" s="104"/>
      <c r="F227" s="104"/>
      <c r="G227" s="104"/>
      <c r="H227" s="104"/>
      <c r="I227" s="104"/>
    </row>
    <row r="228" spans="1:9" ht="15.75" customHeight="1">
      <c r="A228" s="104"/>
      <c r="B228" s="104"/>
      <c r="C228" s="105"/>
      <c r="D228" s="105"/>
      <c r="E228" s="104"/>
      <c r="F228" s="104"/>
      <c r="G228" s="104"/>
      <c r="H228" s="104"/>
      <c r="I228" s="104"/>
    </row>
    <row r="229" spans="1:9" ht="15.75" customHeight="1">
      <c r="A229" s="104"/>
      <c r="B229" s="104"/>
      <c r="C229" s="105"/>
      <c r="D229" s="105"/>
      <c r="E229" s="104"/>
      <c r="F229" s="104"/>
      <c r="G229" s="104"/>
      <c r="H229" s="104"/>
      <c r="I229" s="104"/>
    </row>
    <row r="230" spans="1:9" ht="15.75" customHeight="1">
      <c r="A230" s="104"/>
      <c r="B230" s="104"/>
      <c r="C230" s="105"/>
      <c r="D230" s="105"/>
      <c r="E230" s="104"/>
      <c r="F230" s="104"/>
      <c r="G230" s="104"/>
      <c r="H230" s="104"/>
      <c r="I230" s="104"/>
    </row>
    <row r="231" spans="1:9" ht="15.75" customHeight="1">
      <c r="A231" s="104"/>
      <c r="B231" s="104"/>
      <c r="C231" s="105"/>
      <c r="D231" s="105"/>
      <c r="E231" s="104"/>
      <c r="F231" s="104"/>
      <c r="G231" s="104"/>
      <c r="H231" s="104"/>
      <c r="I231" s="104"/>
    </row>
    <row r="232" spans="1:9" ht="15.75" customHeight="1">
      <c r="A232" s="104"/>
      <c r="B232" s="104"/>
      <c r="C232" s="105"/>
      <c r="D232" s="105"/>
      <c r="E232" s="104"/>
      <c r="F232" s="104"/>
      <c r="G232" s="104"/>
      <c r="H232" s="104"/>
      <c r="I232" s="104"/>
    </row>
    <row r="233" spans="1:9" ht="15.75" customHeight="1">
      <c r="A233" s="104"/>
      <c r="B233" s="104"/>
      <c r="C233" s="105"/>
      <c r="D233" s="105"/>
      <c r="E233" s="104"/>
      <c r="F233" s="104"/>
      <c r="G233" s="104"/>
      <c r="H233" s="104"/>
      <c r="I233" s="104"/>
    </row>
    <row r="234" spans="1:9" ht="15.75" customHeight="1">
      <c r="A234" s="104"/>
      <c r="B234" s="104"/>
      <c r="C234" s="105"/>
      <c r="D234" s="105"/>
      <c r="E234" s="104"/>
      <c r="F234" s="104"/>
      <c r="G234" s="104"/>
      <c r="H234" s="104"/>
      <c r="I234" s="104"/>
    </row>
    <row r="235" spans="1:9" ht="15.75" customHeight="1">
      <c r="A235" s="104"/>
      <c r="B235" s="104"/>
      <c r="C235" s="105"/>
      <c r="D235" s="105"/>
      <c r="E235" s="104"/>
      <c r="F235" s="104"/>
      <c r="G235" s="104"/>
      <c r="H235" s="104"/>
      <c r="I235" s="104"/>
    </row>
    <row r="236" spans="1:9" ht="15.75" customHeight="1">
      <c r="A236" s="104"/>
      <c r="B236" s="104"/>
      <c r="C236" s="105"/>
      <c r="D236" s="105"/>
      <c r="E236" s="104"/>
      <c r="F236" s="104"/>
      <c r="G236" s="104"/>
      <c r="H236" s="104"/>
      <c r="I236" s="104"/>
    </row>
    <row r="237" spans="1:9" ht="15.75" customHeight="1">
      <c r="A237" s="104"/>
      <c r="B237" s="104"/>
      <c r="C237" s="105"/>
      <c r="D237" s="105"/>
      <c r="E237" s="104"/>
      <c r="F237" s="104"/>
      <c r="G237" s="104"/>
      <c r="H237" s="104"/>
      <c r="I237" s="104"/>
    </row>
    <row r="238" spans="1:9" ht="15.75" customHeight="1">
      <c r="A238" s="104"/>
      <c r="B238" s="104"/>
      <c r="C238" s="105"/>
      <c r="D238" s="105"/>
      <c r="E238" s="104"/>
      <c r="F238" s="104"/>
      <c r="G238" s="104"/>
      <c r="H238" s="104"/>
      <c r="I238" s="104"/>
    </row>
    <row r="239" spans="1:9" ht="15.75" customHeight="1">
      <c r="A239" s="104"/>
      <c r="B239" s="104"/>
      <c r="C239" s="105"/>
      <c r="D239" s="105"/>
      <c r="E239" s="104"/>
      <c r="F239" s="104"/>
      <c r="G239" s="104"/>
      <c r="H239" s="104"/>
      <c r="I239" s="104"/>
    </row>
    <row r="240" spans="1:9" ht="15.75" customHeight="1">
      <c r="A240" s="104"/>
      <c r="B240" s="104"/>
      <c r="C240" s="105"/>
      <c r="D240" s="105"/>
      <c r="E240" s="104"/>
      <c r="F240" s="104"/>
      <c r="G240" s="104"/>
      <c r="H240" s="104"/>
      <c r="I240" s="104"/>
    </row>
    <row r="241" spans="1:9" ht="15.75" customHeight="1">
      <c r="A241" s="104"/>
      <c r="B241" s="104"/>
      <c r="C241" s="105"/>
      <c r="D241" s="105"/>
      <c r="E241" s="104"/>
      <c r="F241" s="104"/>
      <c r="G241" s="104"/>
      <c r="H241" s="104"/>
      <c r="I241" s="104"/>
    </row>
    <row r="242" spans="1:9" ht="15.75" customHeight="1">
      <c r="A242" s="104"/>
      <c r="B242" s="104"/>
      <c r="C242" s="105"/>
      <c r="D242" s="105"/>
      <c r="E242" s="104"/>
      <c r="F242" s="104"/>
      <c r="G242" s="104"/>
      <c r="H242" s="104"/>
      <c r="I242" s="104"/>
    </row>
    <row r="243" spans="1:9" ht="15.75" customHeight="1">
      <c r="A243" s="104"/>
      <c r="B243" s="104"/>
      <c r="C243" s="105"/>
      <c r="D243" s="105"/>
      <c r="E243" s="104"/>
      <c r="F243" s="104"/>
      <c r="G243" s="104"/>
      <c r="H243" s="104"/>
      <c r="I243" s="104"/>
    </row>
    <row r="244" spans="1:9" ht="15.75" customHeight="1">
      <c r="A244" s="104"/>
      <c r="B244" s="104"/>
      <c r="C244" s="105"/>
      <c r="D244" s="105"/>
      <c r="E244" s="104"/>
      <c r="F244" s="104"/>
      <c r="G244" s="104"/>
      <c r="H244" s="104"/>
      <c r="I244" s="104"/>
    </row>
    <row r="245" spans="1:9" ht="15.75" customHeight="1">
      <c r="A245" s="104"/>
      <c r="B245" s="104"/>
      <c r="C245" s="105"/>
      <c r="D245" s="105"/>
      <c r="E245" s="104"/>
      <c r="F245" s="104"/>
      <c r="G245" s="104"/>
      <c r="H245" s="104"/>
      <c r="I245" s="104"/>
    </row>
    <row r="246" spans="1:9" ht="15.75" customHeight="1">
      <c r="A246" s="104"/>
      <c r="B246" s="104"/>
      <c r="C246" s="105"/>
      <c r="D246" s="105"/>
      <c r="E246" s="104"/>
      <c r="F246" s="104"/>
      <c r="G246" s="104"/>
      <c r="H246" s="104"/>
      <c r="I246" s="104"/>
    </row>
    <row r="247" spans="1:9" ht="15.75" customHeight="1">
      <c r="A247" s="104"/>
      <c r="B247" s="104"/>
      <c r="C247" s="105"/>
      <c r="D247" s="105"/>
      <c r="E247" s="104"/>
      <c r="F247" s="104"/>
      <c r="G247" s="104"/>
      <c r="H247" s="104"/>
      <c r="I247" s="104"/>
    </row>
    <row r="248" spans="1:9" ht="15.75" customHeight="1">
      <c r="A248" s="104"/>
      <c r="B248" s="104"/>
      <c r="C248" s="105"/>
      <c r="D248" s="105"/>
      <c r="E248" s="104"/>
      <c r="F248" s="104"/>
      <c r="G248" s="104"/>
      <c r="H248" s="104"/>
      <c r="I248" s="104"/>
    </row>
    <row r="249" spans="1:9" ht="15.75" customHeight="1">
      <c r="A249" s="104"/>
      <c r="B249" s="104"/>
      <c r="C249" s="105"/>
      <c r="D249" s="105"/>
      <c r="E249" s="104"/>
      <c r="F249" s="104"/>
      <c r="G249" s="104"/>
      <c r="H249" s="104"/>
      <c r="I249" s="104"/>
    </row>
    <row r="250" spans="1:9" ht="15.75" customHeight="1">
      <c r="A250" s="104"/>
      <c r="B250" s="104"/>
      <c r="C250" s="105"/>
      <c r="D250" s="105"/>
      <c r="E250" s="104"/>
      <c r="F250" s="104"/>
      <c r="G250" s="104"/>
      <c r="H250" s="104"/>
      <c r="I250" s="104"/>
    </row>
    <row r="251" spans="1:9" ht="15.75" customHeight="1">
      <c r="A251" s="104"/>
      <c r="B251" s="104"/>
      <c r="C251" s="105"/>
      <c r="D251" s="105"/>
      <c r="E251" s="104"/>
      <c r="F251" s="104"/>
      <c r="G251" s="104"/>
      <c r="H251" s="104"/>
      <c r="I251" s="104"/>
    </row>
    <row r="252" spans="1:9" ht="15.75" customHeight="1">
      <c r="A252" s="104"/>
      <c r="B252" s="104"/>
      <c r="C252" s="105"/>
      <c r="D252" s="105"/>
      <c r="E252" s="104"/>
      <c r="F252" s="104"/>
      <c r="G252" s="104"/>
      <c r="H252" s="104"/>
      <c r="I252" s="104"/>
    </row>
    <row r="253" spans="1:9" ht="15.75" customHeight="1">
      <c r="A253" s="104"/>
      <c r="B253" s="104"/>
      <c r="C253" s="105"/>
      <c r="D253" s="105"/>
      <c r="E253" s="104"/>
      <c r="F253" s="104"/>
      <c r="G253" s="104"/>
      <c r="H253" s="104"/>
      <c r="I253" s="104"/>
    </row>
    <row r="254" spans="1:9" ht="15.75" customHeight="1">
      <c r="A254" s="104"/>
      <c r="B254" s="104"/>
      <c r="C254" s="105"/>
      <c r="D254" s="105"/>
      <c r="E254" s="104"/>
      <c r="F254" s="104"/>
      <c r="G254" s="104"/>
      <c r="H254" s="104"/>
      <c r="I254" s="104"/>
    </row>
    <row r="255" spans="1:9" ht="15.75" customHeight="1">
      <c r="A255" s="104"/>
      <c r="B255" s="104"/>
      <c r="C255" s="105"/>
      <c r="D255" s="105"/>
      <c r="E255" s="104"/>
      <c r="F255" s="104"/>
      <c r="G255" s="104"/>
      <c r="H255" s="104"/>
      <c r="I255" s="104"/>
    </row>
    <row r="256" spans="1:9" ht="15.75" customHeight="1">
      <c r="A256" s="104"/>
      <c r="B256" s="104"/>
      <c r="C256" s="105"/>
      <c r="D256" s="105"/>
      <c r="E256" s="104"/>
      <c r="F256" s="104"/>
      <c r="G256" s="104"/>
      <c r="H256" s="104"/>
      <c r="I256" s="104"/>
    </row>
    <row r="257" spans="1:9" ht="15.75" customHeight="1">
      <c r="A257" s="104"/>
      <c r="B257" s="104"/>
      <c r="C257" s="105"/>
      <c r="D257" s="105"/>
      <c r="E257" s="104"/>
      <c r="F257" s="104"/>
      <c r="G257" s="104"/>
      <c r="H257" s="104"/>
      <c r="I257" s="104"/>
    </row>
    <row r="258" spans="1:9" ht="15.75" customHeight="1">
      <c r="A258" s="104"/>
      <c r="B258" s="104"/>
      <c r="C258" s="105"/>
      <c r="D258" s="105"/>
      <c r="E258" s="104"/>
      <c r="F258" s="104"/>
      <c r="G258" s="104"/>
      <c r="H258" s="104"/>
      <c r="I258" s="104"/>
    </row>
    <row r="259" spans="1:9" ht="15.75" customHeight="1">
      <c r="A259" s="104"/>
      <c r="B259" s="104"/>
      <c r="C259" s="105"/>
      <c r="D259" s="105"/>
      <c r="E259" s="104"/>
      <c r="F259" s="104"/>
      <c r="G259" s="104"/>
      <c r="H259" s="104"/>
      <c r="I259" s="104"/>
    </row>
    <row r="260" spans="1:9" ht="15.75" customHeight="1">
      <c r="A260" s="104"/>
      <c r="B260" s="104"/>
      <c r="C260" s="105"/>
      <c r="D260" s="105"/>
      <c r="E260" s="104"/>
      <c r="F260" s="104"/>
      <c r="G260" s="104"/>
      <c r="H260" s="104"/>
      <c r="I260" s="104"/>
    </row>
    <row r="261" spans="1:9" ht="15.75" customHeight="1">
      <c r="A261" s="104"/>
      <c r="B261" s="104"/>
      <c r="C261" s="105"/>
      <c r="D261" s="105"/>
      <c r="E261" s="104"/>
      <c r="F261" s="104"/>
      <c r="G261" s="104"/>
      <c r="H261" s="104"/>
      <c r="I261" s="104"/>
    </row>
    <row r="262" spans="1:9" ht="15.75" customHeight="1">
      <c r="A262" s="104"/>
      <c r="B262" s="104"/>
      <c r="C262" s="105"/>
      <c r="D262" s="105"/>
      <c r="E262" s="104"/>
      <c r="F262" s="104"/>
      <c r="G262" s="104"/>
      <c r="H262" s="104"/>
      <c r="I262" s="104"/>
    </row>
    <row r="263" spans="1:9" ht="15.75" customHeight="1">
      <c r="A263" s="104"/>
      <c r="B263" s="104"/>
      <c r="C263" s="105"/>
      <c r="D263" s="105"/>
      <c r="E263" s="104"/>
      <c r="F263" s="104"/>
      <c r="G263" s="104"/>
      <c r="H263" s="104"/>
      <c r="I263" s="104"/>
    </row>
    <row r="264" spans="1:9" ht="15.75" customHeight="1">
      <c r="A264" s="104"/>
      <c r="B264" s="104"/>
      <c r="C264" s="105"/>
      <c r="D264" s="105"/>
      <c r="E264" s="104"/>
      <c r="F264" s="104"/>
      <c r="G264" s="104"/>
      <c r="H264" s="104"/>
      <c r="I264" s="104"/>
    </row>
    <row r="265" spans="1:9" ht="15.75" customHeight="1">
      <c r="A265" s="104"/>
      <c r="B265" s="104"/>
      <c r="C265" s="105"/>
      <c r="D265" s="105"/>
      <c r="E265" s="104"/>
      <c r="F265" s="104"/>
      <c r="G265" s="104"/>
      <c r="H265" s="104"/>
      <c r="I265" s="104"/>
    </row>
    <row r="266" spans="1:9" ht="15.75" customHeight="1">
      <c r="A266" s="104"/>
      <c r="B266" s="104"/>
      <c r="C266" s="105"/>
      <c r="D266" s="105"/>
      <c r="E266" s="104"/>
      <c r="F266" s="104"/>
      <c r="G266" s="104"/>
      <c r="H266" s="104"/>
      <c r="I266" s="104"/>
    </row>
    <row r="267" spans="1:9" ht="15.75" customHeight="1">
      <c r="A267" s="104"/>
      <c r="B267" s="104"/>
      <c r="C267" s="105"/>
      <c r="D267" s="105"/>
      <c r="E267" s="104"/>
      <c r="F267" s="104"/>
      <c r="G267" s="104"/>
      <c r="H267" s="104"/>
      <c r="I267" s="104"/>
    </row>
    <row r="268" spans="1:9" ht="15.75" customHeight="1">
      <c r="A268" s="104"/>
      <c r="B268" s="104"/>
      <c r="C268" s="105"/>
      <c r="D268" s="105"/>
      <c r="E268" s="104"/>
      <c r="F268" s="104"/>
      <c r="G268" s="104"/>
      <c r="H268" s="104"/>
      <c r="I268" s="104"/>
    </row>
    <row r="269" spans="1:9" ht="15.75" customHeight="1">
      <c r="A269" s="104"/>
      <c r="B269" s="104"/>
      <c r="C269" s="105"/>
      <c r="D269" s="105"/>
      <c r="E269" s="104"/>
      <c r="F269" s="104"/>
      <c r="G269" s="104"/>
      <c r="H269" s="104"/>
      <c r="I269" s="104"/>
    </row>
    <row r="270" spans="1:9" ht="15.75" customHeight="1">
      <c r="A270" s="104"/>
      <c r="B270" s="104"/>
      <c r="C270" s="105"/>
      <c r="D270" s="105"/>
      <c r="E270" s="104"/>
      <c r="F270" s="104"/>
      <c r="G270" s="104"/>
      <c r="H270" s="104"/>
      <c r="I270" s="104"/>
    </row>
    <row r="271" spans="1:9" ht="15.75" customHeight="1">
      <c r="A271" s="104"/>
      <c r="B271" s="104"/>
      <c r="C271" s="105"/>
      <c r="D271" s="105"/>
      <c r="E271" s="104"/>
      <c r="F271" s="104"/>
      <c r="G271" s="104"/>
      <c r="H271" s="104"/>
      <c r="I271" s="104"/>
    </row>
    <row r="272" spans="1:9" ht="15.75" customHeight="1">
      <c r="A272" s="104"/>
      <c r="B272" s="104"/>
      <c r="C272" s="105"/>
      <c r="D272" s="105"/>
      <c r="E272" s="104"/>
      <c r="F272" s="104"/>
      <c r="G272" s="104"/>
      <c r="H272" s="104"/>
      <c r="I272" s="104"/>
    </row>
    <row r="273" spans="1:9" ht="15.75" customHeight="1">
      <c r="A273" s="104"/>
      <c r="B273" s="104"/>
      <c r="C273" s="105"/>
      <c r="D273" s="105"/>
      <c r="E273" s="104"/>
      <c r="F273" s="104"/>
      <c r="G273" s="104"/>
      <c r="H273" s="104"/>
      <c r="I273" s="104"/>
    </row>
    <row r="274" spans="1:9" ht="15.75" customHeight="1">
      <c r="A274" s="104"/>
      <c r="B274" s="104"/>
      <c r="C274" s="105"/>
      <c r="D274" s="105"/>
      <c r="E274" s="104"/>
      <c r="F274" s="104"/>
      <c r="G274" s="104"/>
      <c r="H274" s="104"/>
      <c r="I274" s="104"/>
    </row>
    <row r="275" spans="1:9" ht="15.75" customHeight="1">
      <c r="A275" s="104"/>
      <c r="B275" s="104"/>
      <c r="C275" s="105"/>
      <c r="D275" s="105"/>
      <c r="E275" s="104"/>
      <c r="F275" s="104"/>
      <c r="G275" s="104"/>
      <c r="H275" s="104"/>
      <c r="I275" s="104"/>
    </row>
    <row r="276" spans="1:9" ht="15.75" customHeight="1">
      <c r="A276" s="104"/>
      <c r="B276" s="104"/>
      <c r="C276" s="105"/>
      <c r="D276" s="105"/>
      <c r="E276" s="104"/>
      <c r="F276" s="104"/>
      <c r="G276" s="104"/>
      <c r="H276" s="104"/>
      <c r="I276" s="104"/>
    </row>
    <row r="277" spans="1:9" ht="15.75" customHeight="1">
      <c r="A277" s="104"/>
      <c r="B277" s="104"/>
      <c r="C277" s="105"/>
      <c r="D277" s="105"/>
      <c r="E277" s="104"/>
      <c r="F277" s="104"/>
      <c r="G277" s="104"/>
      <c r="H277" s="104"/>
      <c r="I277" s="104"/>
    </row>
    <row r="278" spans="1:9" ht="15.75" customHeight="1">
      <c r="A278" s="104"/>
      <c r="B278" s="104"/>
      <c r="C278" s="105"/>
      <c r="D278" s="105"/>
      <c r="E278" s="104"/>
      <c r="F278" s="104"/>
      <c r="G278" s="104"/>
      <c r="H278" s="104"/>
      <c r="I278" s="104"/>
    </row>
    <row r="279" spans="1:9" ht="15.75" customHeight="1">
      <c r="A279" s="104"/>
      <c r="B279" s="104"/>
      <c r="C279" s="105"/>
      <c r="D279" s="105"/>
      <c r="E279" s="104"/>
      <c r="F279" s="104"/>
      <c r="G279" s="104"/>
      <c r="H279" s="104"/>
      <c r="I279" s="104"/>
    </row>
    <row r="280" spans="1:9" ht="15.75" customHeight="1">
      <c r="A280" s="104"/>
      <c r="B280" s="104"/>
      <c r="C280" s="105"/>
      <c r="D280" s="105"/>
      <c r="E280" s="104"/>
      <c r="F280" s="104"/>
      <c r="G280" s="104"/>
      <c r="H280" s="104"/>
      <c r="I280" s="104"/>
    </row>
    <row r="281" spans="1:9" ht="15.75" customHeight="1">
      <c r="A281" s="104"/>
      <c r="B281" s="104"/>
      <c r="C281" s="105"/>
      <c r="D281" s="105"/>
      <c r="E281" s="104"/>
      <c r="F281" s="104"/>
      <c r="G281" s="104"/>
      <c r="H281" s="104"/>
      <c r="I281" s="104"/>
    </row>
    <row r="282" spans="1:9" ht="15.75" customHeight="1">
      <c r="A282" s="104"/>
      <c r="B282" s="104"/>
      <c r="C282" s="105"/>
      <c r="D282" s="105"/>
      <c r="E282" s="104"/>
      <c r="F282" s="104"/>
      <c r="G282" s="104"/>
      <c r="H282" s="104"/>
      <c r="I282" s="104"/>
    </row>
    <row r="283" spans="1:9" ht="15.75" customHeight="1">
      <c r="A283" s="104"/>
      <c r="B283" s="104"/>
      <c r="C283" s="105"/>
      <c r="D283" s="105"/>
      <c r="E283" s="104"/>
      <c r="F283" s="104"/>
      <c r="G283" s="104"/>
      <c r="H283" s="104"/>
      <c r="I283" s="104"/>
    </row>
    <row r="284" spans="1:9" ht="15.75" customHeight="1">
      <c r="A284" s="104"/>
      <c r="B284" s="104"/>
      <c r="C284" s="105"/>
      <c r="D284" s="105"/>
      <c r="E284" s="104"/>
      <c r="F284" s="104"/>
      <c r="G284" s="104"/>
      <c r="H284" s="104"/>
      <c r="I284" s="104"/>
    </row>
    <row r="285" spans="1:9" ht="15.75" customHeight="1">
      <c r="A285" s="104"/>
      <c r="B285" s="104"/>
      <c r="C285" s="105"/>
      <c r="D285" s="105"/>
      <c r="E285" s="104"/>
      <c r="F285" s="104"/>
      <c r="G285" s="104"/>
      <c r="H285" s="104"/>
      <c r="I285" s="104"/>
    </row>
    <row r="286" spans="1:9" ht="15.75" customHeight="1">
      <c r="A286" s="104"/>
      <c r="B286" s="104"/>
      <c r="C286" s="105"/>
      <c r="D286" s="105"/>
      <c r="E286" s="104"/>
      <c r="F286" s="104"/>
      <c r="G286" s="104"/>
      <c r="H286" s="104"/>
      <c r="I286" s="104"/>
    </row>
    <row r="287" spans="1:9" ht="15.75" customHeight="1">
      <c r="A287" s="104"/>
      <c r="B287" s="104"/>
      <c r="C287" s="105"/>
      <c r="D287" s="105"/>
      <c r="E287" s="104"/>
      <c r="F287" s="104"/>
      <c r="G287" s="104"/>
      <c r="H287" s="104"/>
      <c r="I287" s="104"/>
    </row>
    <row r="288" spans="1:9" ht="15.75" customHeight="1">
      <c r="A288" s="104"/>
      <c r="B288" s="104"/>
      <c r="C288" s="105"/>
      <c r="D288" s="105"/>
      <c r="E288" s="104"/>
      <c r="F288" s="104"/>
      <c r="G288" s="104"/>
      <c r="H288" s="104"/>
      <c r="I288" s="104"/>
    </row>
    <row r="289" spans="1:9" ht="15.75" customHeight="1">
      <c r="A289" s="104"/>
      <c r="B289" s="104"/>
      <c r="C289" s="105"/>
      <c r="D289" s="105"/>
      <c r="E289" s="104"/>
      <c r="F289" s="104"/>
      <c r="G289" s="104"/>
      <c r="H289" s="104"/>
      <c r="I289" s="104"/>
    </row>
    <row r="290" spans="1:9" ht="15.75" customHeight="1">
      <c r="A290" s="104"/>
      <c r="B290" s="104"/>
      <c r="C290" s="105"/>
      <c r="D290" s="105"/>
      <c r="E290" s="104"/>
      <c r="F290" s="104"/>
      <c r="G290" s="104"/>
      <c r="H290" s="104"/>
      <c r="I290" s="104"/>
    </row>
    <row r="291" spans="1:9" ht="15.75" customHeight="1">
      <c r="A291" s="104"/>
      <c r="B291" s="104"/>
      <c r="C291" s="105"/>
      <c r="D291" s="105"/>
      <c r="E291" s="104"/>
      <c r="F291" s="104"/>
      <c r="G291" s="104"/>
      <c r="H291" s="104"/>
      <c r="I291" s="104"/>
    </row>
    <row r="292" spans="1:9" ht="15.75" customHeight="1">
      <c r="A292" s="104"/>
      <c r="B292" s="104"/>
      <c r="C292" s="105"/>
      <c r="D292" s="105"/>
      <c r="E292" s="104"/>
      <c r="F292" s="104"/>
      <c r="G292" s="104"/>
      <c r="H292" s="104"/>
      <c r="I292" s="104"/>
    </row>
    <row r="293" spans="1:9" ht="15.75" customHeight="1">
      <c r="A293" s="104"/>
      <c r="B293" s="104"/>
      <c r="C293" s="105"/>
      <c r="D293" s="105"/>
      <c r="E293" s="104"/>
      <c r="F293" s="104"/>
      <c r="G293" s="104"/>
      <c r="H293" s="104"/>
      <c r="I293" s="104"/>
    </row>
    <row r="294" spans="1:9" ht="15.75" customHeight="1">
      <c r="A294" s="104"/>
      <c r="B294" s="104"/>
      <c r="C294" s="105"/>
      <c r="D294" s="105"/>
      <c r="E294" s="104"/>
      <c r="F294" s="104"/>
      <c r="G294" s="104"/>
      <c r="H294" s="104"/>
      <c r="I294" s="104"/>
    </row>
    <row r="295" spans="1:9" ht="15.75" customHeight="1">
      <c r="A295" s="104"/>
      <c r="B295" s="104"/>
      <c r="C295" s="105"/>
      <c r="D295" s="105"/>
      <c r="E295" s="104"/>
      <c r="F295" s="104"/>
      <c r="G295" s="104"/>
      <c r="H295" s="104"/>
      <c r="I295" s="104"/>
    </row>
    <row r="296" spans="1:9" ht="15.75" customHeight="1">
      <c r="A296" s="104"/>
      <c r="B296" s="104"/>
      <c r="C296" s="105"/>
      <c r="D296" s="105"/>
      <c r="E296" s="104"/>
      <c r="F296" s="104"/>
      <c r="G296" s="104"/>
      <c r="H296" s="104"/>
      <c r="I296" s="104"/>
    </row>
    <row r="297" spans="1:9" ht="15.75" customHeight="1">
      <c r="A297" s="104"/>
      <c r="B297" s="104"/>
      <c r="C297" s="105"/>
      <c r="D297" s="105"/>
      <c r="E297" s="104"/>
      <c r="F297" s="104"/>
      <c r="G297" s="104"/>
      <c r="H297" s="104"/>
      <c r="I297" s="104"/>
    </row>
    <row r="298" spans="1:9" ht="15.75" customHeight="1">
      <c r="A298" s="104"/>
      <c r="B298" s="104"/>
      <c r="C298" s="105"/>
      <c r="D298" s="105"/>
      <c r="E298" s="104"/>
      <c r="F298" s="104"/>
      <c r="G298" s="104"/>
      <c r="H298" s="104"/>
      <c r="I298" s="104"/>
    </row>
    <row r="299" spans="1:9" ht="15.75" customHeight="1">
      <c r="A299" s="104"/>
      <c r="B299" s="104"/>
      <c r="C299" s="105"/>
      <c r="D299" s="105"/>
      <c r="E299" s="104"/>
      <c r="F299" s="104"/>
      <c r="G299" s="104"/>
      <c r="H299" s="104"/>
      <c r="I299" s="104"/>
    </row>
    <row r="300" spans="1:9" ht="15.75" customHeight="1">
      <c r="A300" s="104"/>
      <c r="B300" s="104"/>
      <c r="C300" s="105"/>
      <c r="D300" s="105"/>
      <c r="E300" s="104"/>
      <c r="F300" s="104"/>
      <c r="G300" s="104"/>
      <c r="H300" s="104"/>
      <c r="I300" s="104"/>
    </row>
    <row r="301" spans="1:9" ht="15.75" customHeight="1">
      <c r="A301" s="104"/>
      <c r="B301" s="104"/>
      <c r="C301" s="105"/>
      <c r="D301" s="105"/>
      <c r="E301" s="104"/>
      <c r="F301" s="104"/>
      <c r="G301" s="104"/>
      <c r="H301" s="104"/>
      <c r="I301" s="104"/>
    </row>
    <row r="302" spans="1:9" ht="15.75" customHeight="1">
      <c r="A302" s="104"/>
      <c r="B302" s="104"/>
      <c r="C302" s="105"/>
      <c r="D302" s="105"/>
      <c r="E302" s="104"/>
      <c r="F302" s="104"/>
      <c r="G302" s="104"/>
      <c r="H302" s="104"/>
      <c r="I302" s="104"/>
    </row>
    <row r="303" spans="1:9" ht="15.75" customHeight="1">
      <c r="A303" s="104"/>
      <c r="B303" s="104"/>
      <c r="C303" s="105"/>
      <c r="D303" s="105"/>
      <c r="E303" s="104"/>
      <c r="F303" s="104"/>
      <c r="G303" s="104"/>
      <c r="H303" s="104"/>
      <c r="I303" s="104"/>
    </row>
    <row r="304" spans="1:9" ht="15.75" customHeight="1">
      <c r="A304" s="104"/>
      <c r="B304" s="104"/>
      <c r="C304" s="105"/>
      <c r="D304" s="105"/>
      <c r="E304" s="104"/>
      <c r="F304" s="104"/>
      <c r="G304" s="104"/>
      <c r="H304" s="104"/>
      <c r="I304" s="104"/>
    </row>
    <row r="305" spans="1:9" ht="15.75" customHeight="1">
      <c r="A305" s="104"/>
      <c r="B305" s="104"/>
      <c r="C305" s="105"/>
      <c r="D305" s="105"/>
      <c r="E305" s="104"/>
      <c r="F305" s="104"/>
      <c r="G305" s="104"/>
      <c r="H305" s="104"/>
      <c r="I305" s="104"/>
    </row>
    <row r="306" spans="1:9" ht="15.75" customHeight="1">
      <c r="A306" s="104"/>
      <c r="B306" s="104"/>
      <c r="C306" s="105"/>
      <c r="D306" s="105"/>
      <c r="E306" s="104"/>
      <c r="F306" s="104"/>
      <c r="G306" s="104"/>
      <c r="H306" s="104"/>
      <c r="I306" s="104"/>
    </row>
    <row r="307" spans="1:9" ht="15.75" customHeight="1">
      <c r="A307" s="104"/>
      <c r="B307" s="104"/>
      <c r="C307" s="105"/>
      <c r="D307" s="105"/>
      <c r="E307" s="104"/>
      <c r="F307" s="104"/>
      <c r="G307" s="104"/>
      <c r="H307" s="104"/>
      <c r="I307" s="104"/>
    </row>
    <row r="308" spans="1:9" ht="15.75" customHeight="1">
      <c r="A308" s="104"/>
      <c r="B308" s="104"/>
      <c r="C308" s="105"/>
      <c r="D308" s="105"/>
      <c r="E308" s="104"/>
      <c r="F308" s="104"/>
      <c r="G308" s="104"/>
      <c r="H308" s="104"/>
      <c r="I308" s="104"/>
    </row>
    <row r="309" spans="1:9" ht="15.75" customHeight="1">
      <c r="A309" s="104"/>
      <c r="B309" s="104"/>
      <c r="C309" s="105"/>
      <c r="D309" s="105"/>
      <c r="E309" s="104"/>
      <c r="F309" s="104"/>
      <c r="G309" s="104"/>
      <c r="H309" s="104"/>
      <c r="I309" s="104"/>
    </row>
    <row r="310" spans="1:9" ht="15.75" customHeight="1">
      <c r="A310" s="104"/>
      <c r="B310" s="104"/>
      <c r="C310" s="105"/>
      <c r="D310" s="105"/>
      <c r="E310" s="104"/>
      <c r="F310" s="104"/>
      <c r="G310" s="104"/>
      <c r="H310" s="104"/>
      <c r="I310" s="104"/>
    </row>
    <row r="311" spans="1:9" ht="15.75" customHeight="1">
      <c r="A311" s="104"/>
      <c r="B311" s="104"/>
      <c r="C311" s="105"/>
      <c r="D311" s="105"/>
      <c r="E311" s="104"/>
      <c r="F311" s="104"/>
      <c r="G311" s="104"/>
      <c r="H311" s="104"/>
      <c r="I311" s="104"/>
    </row>
    <row r="312" spans="1:9" ht="15.75" customHeight="1">
      <c r="A312" s="104"/>
      <c r="B312" s="104"/>
      <c r="C312" s="105"/>
      <c r="D312" s="105"/>
      <c r="E312" s="104"/>
      <c r="F312" s="104"/>
      <c r="G312" s="104"/>
      <c r="H312" s="104"/>
      <c r="I312" s="104"/>
    </row>
    <row r="313" spans="1:9" ht="15.75" customHeight="1">
      <c r="A313" s="104"/>
      <c r="B313" s="104"/>
      <c r="C313" s="105"/>
      <c r="D313" s="105"/>
      <c r="E313" s="104"/>
      <c r="F313" s="104"/>
      <c r="G313" s="104"/>
      <c r="H313" s="104"/>
      <c r="I313" s="104"/>
    </row>
    <row r="314" spans="1:9" ht="15.75" customHeight="1">
      <c r="A314" s="104"/>
      <c r="B314" s="104"/>
      <c r="C314" s="105"/>
      <c r="D314" s="105"/>
      <c r="E314" s="104"/>
      <c r="F314" s="104"/>
      <c r="G314" s="104"/>
      <c r="H314" s="104"/>
      <c r="I314" s="104"/>
    </row>
    <row r="315" spans="1:9" ht="15.75" customHeight="1">
      <c r="A315" s="104"/>
      <c r="B315" s="104"/>
      <c r="C315" s="105"/>
      <c r="D315" s="105"/>
      <c r="E315" s="104"/>
      <c r="F315" s="104"/>
      <c r="G315" s="104"/>
      <c r="H315" s="104"/>
      <c r="I315" s="104"/>
    </row>
    <row r="316" spans="1:9" ht="15.75" customHeight="1">
      <c r="A316" s="104"/>
      <c r="B316" s="104"/>
      <c r="C316" s="105"/>
      <c r="D316" s="105"/>
      <c r="E316" s="104"/>
      <c r="F316" s="104"/>
      <c r="G316" s="104"/>
      <c r="H316" s="104"/>
      <c r="I316" s="104"/>
    </row>
    <row r="317" spans="1:9" ht="15.75" customHeight="1">
      <c r="A317" s="104"/>
      <c r="B317" s="104"/>
      <c r="C317" s="105"/>
      <c r="D317" s="105"/>
      <c r="E317" s="104"/>
      <c r="F317" s="104"/>
      <c r="G317" s="104"/>
      <c r="H317" s="104"/>
      <c r="I317" s="104"/>
    </row>
    <row r="318" spans="1:9" ht="15.75" customHeight="1">
      <c r="A318" s="104"/>
      <c r="B318" s="104"/>
      <c r="C318" s="105"/>
      <c r="D318" s="105"/>
      <c r="E318" s="104"/>
      <c r="F318" s="104"/>
      <c r="G318" s="104"/>
      <c r="H318" s="104"/>
      <c r="I318" s="104"/>
    </row>
    <row r="319" spans="1:9" ht="15.75" customHeight="1">
      <c r="A319" s="104"/>
      <c r="B319" s="104"/>
      <c r="C319" s="105"/>
      <c r="D319" s="105"/>
      <c r="E319" s="104"/>
      <c r="F319" s="104"/>
      <c r="G319" s="104"/>
      <c r="H319" s="104"/>
      <c r="I319" s="104"/>
    </row>
    <row r="320" spans="1:9" ht="15.75" customHeight="1">
      <c r="A320" s="104"/>
      <c r="B320" s="104"/>
      <c r="C320" s="105"/>
      <c r="D320" s="105"/>
      <c r="E320" s="104"/>
      <c r="F320" s="104"/>
      <c r="G320" s="104"/>
      <c r="H320" s="104"/>
      <c r="I320" s="104"/>
    </row>
    <row r="321" spans="1:9" ht="15.75" customHeight="1">
      <c r="A321" s="104"/>
      <c r="B321" s="104"/>
      <c r="C321" s="105"/>
      <c r="D321" s="105"/>
      <c r="E321" s="104"/>
      <c r="F321" s="104"/>
      <c r="G321" s="104"/>
      <c r="H321" s="104"/>
      <c r="I321" s="104"/>
    </row>
    <row r="322" spans="1:9" ht="15.75" customHeight="1">
      <c r="A322" s="104"/>
      <c r="B322" s="104"/>
      <c r="C322" s="105"/>
      <c r="D322" s="105"/>
      <c r="E322" s="104"/>
      <c r="F322" s="104"/>
      <c r="G322" s="104"/>
      <c r="H322" s="104"/>
      <c r="I322" s="104"/>
    </row>
    <row r="323" spans="1:9" ht="15.75" customHeight="1">
      <c r="A323" s="104"/>
      <c r="B323" s="104"/>
      <c r="C323" s="105"/>
      <c r="D323" s="105"/>
      <c r="E323" s="104"/>
      <c r="F323" s="104"/>
      <c r="G323" s="104"/>
      <c r="H323" s="104"/>
      <c r="I323" s="104"/>
    </row>
    <row r="324" spans="1:9" ht="15.75" customHeight="1">
      <c r="A324" s="104"/>
      <c r="B324" s="104"/>
      <c r="C324" s="105"/>
      <c r="D324" s="105"/>
      <c r="E324" s="104"/>
      <c r="F324" s="104"/>
      <c r="G324" s="104"/>
      <c r="H324" s="104"/>
      <c r="I324" s="104"/>
    </row>
    <row r="325" spans="1:9" ht="15.75" customHeight="1">
      <c r="A325" s="104"/>
      <c r="B325" s="104"/>
      <c r="C325" s="105"/>
      <c r="D325" s="105"/>
      <c r="E325" s="104"/>
      <c r="F325" s="104"/>
      <c r="G325" s="104"/>
      <c r="H325" s="104"/>
      <c r="I325" s="104"/>
    </row>
    <row r="326" spans="1:9" ht="15.75" customHeight="1">
      <c r="A326" s="104"/>
      <c r="B326" s="104"/>
      <c r="C326" s="105"/>
      <c r="D326" s="105"/>
      <c r="E326" s="104"/>
      <c r="F326" s="104"/>
      <c r="G326" s="104"/>
      <c r="H326" s="104"/>
      <c r="I326" s="104"/>
    </row>
    <row r="327" spans="1:9" ht="15.75" customHeight="1">
      <c r="A327" s="104"/>
      <c r="B327" s="104"/>
      <c r="C327" s="105"/>
      <c r="D327" s="105"/>
      <c r="E327" s="104"/>
      <c r="F327" s="104"/>
      <c r="G327" s="104"/>
      <c r="H327" s="104"/>
      <c r="I327" s="104"/>
    </row>
    <row r="328" spans="1:9" ht="15.75" customHeight="1">
      <c r="A328" s="104"/>
      <c r="B328" s="104"/>
      <c r="C328" s="105"/>
      <c r="D328" s="105"/>
      <c r="E328" s="104"/>
      <c r="F328" s="104"/>
      <c r="G328" s="104"/>
      <c r="H328" s="104"/>
      <c r="I328" s="104"/>
    </row>
    <row r="329" spans="1:9" ht="15.75" customHeight="1">
      <c r="A329" s="104"/>
      <c r="B329" s="104"/>
      <c r="C329" s="105"/>
      <c r="D329" s="105"/>
      <c r="E329" s="104"/>
      <c r="F329" s="104"/>
      <c r="G329" s="104"/>
      <c r="H329" s="104"/>
      <c r="I329" s="104"/>
    </row>
    <row r="330" spans="1:9" ht="15.75" customHeight="1">
      <c r="A330" s="104"/>
      <c r="B330" s="104"/>
      <c r="C330" s="105"/>
      <c r="D330" s="105"/>
      <c r="E330" s="104"/>
      <c r="F330" s="104"/>
      <c r="G330" s="104"/>
      <c r="H330" s="104"/>
      <c r="I330" s="104"/>
    </row>
    <row r="331" spans="1:9" ht="15.75" customHeight="1">
      <c r="A331" s="104"/>
      <c r="B331" s="104"/>
      <c r="C331" s="105"/>
      <c r="D331" s="105"/>
      <c r="E331" s="104"/>
      <c r="F331" s="104"/>
      <c r="G331" s="104"/>
      <c r="H331" s="104"/>
      <c r="I331" s="104"/>
    </row>
    <row r="332" spans="1:9" ht="15.75" customHeight="1">
      <c r="A332" s="104"/>
      <c r="B332" s="104"/>
      <c r="C332" s="105"/>
      <c r="D332" s="105"/>
      <c r="E332" s="104"/>
      <c r="F332" s="104"/>
      <c r="G332" s="104"/>
      <c r="H332" s="104"/>
      <c r="I332" s="104"/>
    </row>
    <row r="333" spans="1:9" ht="15.75" customHeight="1">
      <c r="A333" s="104"/>
      <c r="B333" s="104"/>
      <c r="C333" s="105"/>
      <c r="D333" s="105"/>
      <c r="E333" s="104"/>
      <c r="F333" s="104"/>
      <c r="G333" s="104"/>
      <c r="H333" s="104"/>
      <c r="I333" s="104"/>
    </row>
    <row r="334" spans="1:9" ht="15.75" customHeight="1">
      <c r="A334" s="104"/>
      <c r="B334" s="104"/>
      <c r="C334" s="105"/>
      <c r="D334" s="105"/>
      <c r="E334" s="104"/>
      <c r="F334" s="104"/>
      <c r="G334" s="104"/>
      <c r="H334" s="104"/>
      <c r="I334" s="104"/>
    </row>
    <row r="335" spans="1:9" ht="15.75" customHeight="1">
      <c r="A335" s="104"/>
      <c r="B335" s="104"/>
      <c r="C335" s="105"/>
      <c r="D335" s="105"/>
      <c r="E335" s="104"/>
      <c r="F335" s="104"/>
      <c r="G335" s="104"/>
      <c r="H335" s="104"/>
      <c r="I335" s="104"/>
    </row>
    <row r="336" spans="1:9" ht="15.75" customHeight="1">
      <c r="A336" s="104"/>
      <c r="B336" s="104"/>
      <c r="C336" s="105"/>
      <c r="D336" s="105"/>
      <c r="E336" s="104"/>
      <c r="F336" s="104"/>
      <c r="G336" s="104"/>
      <c r="H336" s="104"/>
      <c r="I336" s="104"/>
    </row>
    <row r="337" spans="1:9" ht="15.75" customHeight="1">
      <c r="A337" s="104"/>
      <c r="B337" s="104"/>
      <c r="C337" s="105"/>
      <c r="D337" s="105"/>
      <c r="E337" s="104"/>
      <c r="F337" s="104"/>
      <c r="G337" s="104"/>
      <c r="H337" s="104"/>
      <c r="I337" s="104"/>
    </row>
    <row r="338" spans="1:9" ht="15.75" customHeight="1">
      <c r="A338" s="104"/>
      <c r="B338" s="104"/>
      <c r="C338" s="105"/>
      <c r="D338" s="105"/>
      <c r="E338" s="104"/>
      <c r="F338" s="104"/>
      <c r="G338" s="104"/>
      <c r="H338" s="104"/>
      <c r="I338" s="104"/>
    </row>
    <row r="339" spans="1:9" ht="15.75" customHeight="1">
      <c r="A339" s="104"/>
      <c r="B339" s="104"/>
      <c r="C339" s="105"/>
      <c r="D339" s="105"/>
      <c r="E339" s="104"/>
      <c r="F339" s="104"/>
      <c r="G339" s="104"/>
      <c r="H339" s="104"/>
      <c r="I339" s="104"/>
    </row>
    <row r="340" spans="1:9" ht="15.75" customHeight="1">
      <c r="A340" s="104"/>
      <c r="B340" s="104"/>
      <c r="C340" s="105"/>
      <c r="D340" s="105"/>
      <c r="E340" s="104"/>
      <c r="F340" s="104"/>
      <c r="G340" s="104"/>
      <c r="H340" s="104"/>
      <c r="I340" s="104"/>
    </row>
    <row r="341" spans="1:9" ht="15.75" customHeight="1">
      <c r="A341" s="104"/>
      <c r="B341" s="104"/>
      <c r="C341" s="105"/>
      <c r="D341" s="105"/>
      <c r="E341" s="104"/>
      <c r="F341" s="104"/>
      <c r="G341" s="104"/>
      <c r="H341" s="104"/>
      <c r="I341" s="104"/>
    </row>
    <row r="342" spans="1:9" ht="15.75" customHeight="1">
      <c r="A342" s="104"/>
      <c r="B342" s="104"/>
      <c r="C342" s="105"/>
      <c r="D342" s="105"/>
      <c r="E342" s="104"/>
      <c r="F342" s="104"/>
      <c r="G342" s="104"/>
      <c r="H342" s="104"/>
      <c r="I342" s="104"/>
    </row>
    <row r="343" spans="1:9" ht="15.75" customHeight="1">
      <c r="A343" s="104"/>
      <c r="B343" s="104"/>
      <c r="C343" s="105"/>
      <c r="D343" s="105"/>
      <c r="E343" s="104"/>
      <c r="F343" s="104"/>
      <c r="G343" s="104"/>
      <c r="H343" s="104"/>
      <c r="I343" s="104"/>
    </row>
    <row r="344" spans="1:9" ht="15.75" customHeight="1">
      <c r="A344" s="104"/>
      <c r="B344" s="104"/>
      <c r="C344" s="105"/>
      <c r="D344" s="105"/>
      <c r="E344" s="104"/>
      <c r="F344" s="104"/>
      <c r="G344" s="104"/>
      <c r="H344" s="104"/>
      <c r="I344" s="104"/>
    </row>
    <row r="345" spans="1:9" ht="15.75" customHeight="1">
      <c r="A345" s="104"/>
      <c r="B345" s="104"/>
      <c r="C345" s="105"/>
      <c r="D345" s="105"/>
      <c r="E345" s="104"/>
      <c r="F345" s="104"/>
      <c r="G345" s="104"/>
      <c r="H345" s="104"/>
      <c r="I345" s="104"/>
    </row>
    <row r="346" spans="1:9" ht="15.75" customHeight="1">
      <c r="A346" s="104"/>
      <c r="B346" s="104"/>
      <c r="C346" s="105"/>
      <c r="D346" s="105"/>
      <c r="E346" s="104"/>
      <c r="F346" s="104"/>
      <c r="G346" s="104"/>
      <c r="H346" s="104"/>
      <c r="I346" s="104"/>
    </row>
    <row r="347" spans="1:9" ht="15.75" customHeight="1">
      <c r="A347" s="104"/>
      <c r="B347" s="104"/>
      <c r="C347" s="105"/>
      <c r="D347" s="105"/>
      <c r="E347" s="104"/>
      <c r="F347" s="104"/>
      <c r="G347" s="104"/>
      <c r="H347" s="104"/>
      <c r="I347" s="104"/>
    </row>
    <row r="348" spans="1:9" ht="15.75" customHeight="1">
      <c r="A348" s="104"/>
      <c r="B348" s="104"/>
      <c r="C348" s="105"/>
      <c r="D348" s="105"/>
      <c r="E348" s="104"/>
      <c r="F348" s="104"/>
      <c r="G348" s="104"/>
      <c r="H348" s="104"/>
      <c r="I348" s="104"/>
    </row>
    <row r="349" spans="1:9" ht="15.75" customHeight="1">
      <c r="A349" s="104"/>
      <c r="B349" s="104"/>
      <c r="C349" s="105"/>
      <c r="D349" s="105"/>
      <c r="E349" s="104"/>
      <c r="F349" s="104"/>
      <c r="G349" s="104"/>
      <c r="H349" s="104"/>
      <c r="I349" s="104"/>
    </row>
    <row r="350" spans="1:9" ht="15.75" customHeight="1">
      <c r="A350" s="104"/>
      <c r="B350" s="104"/>
      <c r="C350" s="105"/>
      <c r="D350" s="105"/>
      <c r="E350" s="104"/>
      <c r="F350" s="104"/>
      <c r="G350" s="104"/>
      <c r="H350" s="104"/>
      <c r="I350" s="104"/>
    </row>
    <row r="351" spans="1:9" ht="15.75" customHeight="1">
      <c r="A351" s="104"/>
      <c r="B351" s="104"/>
      <c r="C351" s="105"/>
      <c r="D351" s="105"/>
      <c r="E351" s="104"/>
      <c r="F351" s="104"/>
      <c r="G351" s="104"/>
      <c r="H351" s="104"/>
      <c r="I351" s="104"/>
    </row>
    <row r="352" spans="1:9" ht="15.75" customHeight="1">
      <c r="A352" s="104"/>
      <c r="B352" s="104"/>
      <c r="C352" s="105"/>
      <c r="D352" s="105"/>
      <c r="E352" s="104"/>
      <c r="F352" s="104"/>
      <c r="G352" s="104"/>
      <c r="H352" s="104"/>
      <c r="I352" s="104"/>
    </row>
    <row r="353" spans="1:9" ht="15.75" customHeight="1">
      <c r="A353" s="104"/>
      <c r="B353" s="104"/>
      <c r="C353" s="105"/>
      <c r="D353" s="105"/>
      <c r="E353" s="104"/>
      <c r="F353" s="104"/>
      <c r="G353" s="104"/>
      <c r="H353" s="104"/>
      <c r="I353" s="104"/>
    </row>
    <row r="354" spans="1:9" ht="15.75" customHeight="1">
      <c r="A354" s="104"/>
      <c r="B354" s="104"/>
      <c r="C354" s="105"/>
      <c r="D354" s="105"/>
      <c r="E354" s="104"/>
      <c r="F354" s="104"/>
      <c r="G354" s="104"/>
      <c r="H354" s="104"/>
      <c r="I354" s="104"/>
    </row>
    <row r="355" spans="1:9" ht="15.75" customHeight="1">
      <c r="A355" s="104"/>
      <c r="B355" s="104"/>
      <c r="C355" s="105"/>
      <c r="D355" s="105"/>
      <c r="E355" s="104"/>
      <c r="F355" s="104"/>
      <c r="G355" s="104"/>
      <c r="H355" s="104"/>
      <c r="I355" s="104"/>
    </row>
    <row r="356" spans="1:9" ht="15.75" customHeight="1">
      <c r="A356" s="104"/>
      <c r="B356" s="104"/>
      <c r="C356" s="105"/>
      <c r="D356" s="105"/>
      <c r="E356" s="104"/>
      <c r="F356" s="104"/>
      <c r="G356" s="104"/>
      <c r="H356" s="104"/>
      <c r="I356" s="104"/>
    </row>
    <row r="357" spans="1:9" ht="15.75" customHeight="1">
      <c r="A357" s="104"/>
      <c r="B357" s="104"/>
      <c r="C357" s="105"/>
      <c r="D357" s="105"/>
      <c r="E357" s="104"/>
      <c r="F357" s="104"/>
      <c r="G357" s="104"/>
      <c r="H357" s="104"/>
      <c r="I357" s="104"/>
    </row>
    <row r="358" spans="1:9" ht="15.75" customHeight="1">
      <c r="A358" s="104"/>
      <c r="B358" s="104"/>
      <c r="C358" s="105"/>
      <c r="D358" s="105"/>
      <c r="E358" s="104"/>
      <c r="F358" s="104"/>
      <c r="G358" s="104"/>
      <c r="H358" s="104"/>
      <c r="I358" s="104"/>
    </row>
    <row r="359" spans="1:9" ht="15.75" customHeight="1">
      <c r="A359" s="104"/>
      <c r="B359" s="104"/>
      <c r="C359" s="105"/>
      <c r="D359" s="105"/>
      <c r="E359" s="104"/>
      <c r="F359" s="104"/>
      <c r="G359" s="104"/>
      <c r="H359" s="104"/>
      <c r="I359" s="104"/>
    </row>
    <row r="360" spans="1:9" ht="15.75" customHeight="1">
      <c r="A360" s="104"/>
      <c r="B360" s="104"/>
      <c r="C360" s="105"/>
      <c r="D360" s="105"/>
      <c r="E360" s="104"/>
      <c r="F360" s="104"/>
      <c r="G360" s="104"/>
      <c r="H360" s="104"/>
      <c r="I360" s="104"/>
    </row>
    <row r="361" spans="1:9" ht="15.75" customHeight="1">
      <c r="A361" s="104"/>
      <c r="B361" s="104"/>
      <c r="C361" s="105"/>
      <c r="D361" s="105"/>
      <c r="E361" s="104"/>
      <c r="F361" s="104"/>
      <c r="G361" s="104"/>
      <c r="H361" s="104"/>
      <c r="I361" s="104"/>
    </row>
    <row r="362" spans="1:9" ht="15.75" customHeight="1">
      <c r="A362" s="104"/>
      <c r="B362" s="104"/>
      <c r="C362" s="105"/>
      <c r="D362" s="105"/>
      <c r="E362" s="104"/>
      <c r="F362" s="104"/>
      <c r="G362" s="104"/>
      <c r="H362" s="104"/>
      <c r="I362" s="104"/>
    </row>
    <row r="363" spans="1:9" ht="15.75" customHeight="1">
      <c r="A363" s="104"/>
      <c r="B363" s="104"/>
      <c r="C363" s="105"/>
      <c r="D363" s="105"/>
      <c r="E363" s="104"/>
      <c r="F363" s="104"/>
      <c r="G363" s="104"/>
      <c r="H363" s="104"/>
      <c r="I363" s="104"/>
    </row>
    <row r="364" spans="1:9" ht="15.75" customHeight="1">
      <c r="A364" s="104"/>
      <c r="B364" s="104"/>
      <c r="C364" s="105"/>
      <c r="D364" s="105"/>
      <c r="E364" s="104"/>
      <c r="F364" s="104"/>
      <c r="G364" s="104"/>
      <c r="H364" s="104"/>
      <c r="I364" s="104"/>
    </row>
    <row r="365" spans="1:9" ht="15.75" customHeight="1">
      <c r="A365" s="104"/>
      <c r="B365" s="104"/>
      <c r="C365" s="105"/>
      <c r="D365" s="105"/>
      <c r="E365" s="104"/>
      <c r="F365" s="104"/>
      <c r="G365" s="104"/>
      <c r="H365" s="104"/>
      <c r="I365" s="104"/>
    </row>
    <row r="366" spans="1:9" ht="15.75" customHeight="1">
      <c r="A366" s="104"/>
      <c r="B366" s="104"/>
      <c r="C366" s="105"/>
      <c r="D366" s="105"/>
      <c r="E366" s="104"/>
      <c r="F366" s="104"/>
      <c r="G366" s="104"/>
      <c r="H366" s="104"/>
      <c r="I366" s="104"/>
    </row>
    <row r="367" spans="1:9" ht="15.75" customHeight="1">
      <c r="A367" s="104"/>
      <c r="B367" s="104"/>
      <c r="C367" s="105"/>
      <c r="D367" s="105"/>
      <c r="E367" s="104"/>
      <c r="F367" s="104"/>
      <c r="G367" s="104"/>
      <c r="H367" s="104"/>
      <c r="I367" s="104"/>
    </row>
    <row r="368" spans="1:9" ht="15.75" customHeight="1">
      <c r="A368" s="104"/>
      <c r="B368" s="104"/>
      <c r="C368" s="105"/>
      <c r="D368" s="105"/>
      <c r="E368" s="104"/>
      <c r="F368" s="104"/>
      <c r="G368" s="104"/>
      <c r="H368" s="104"/>
      <c r="I368" s="104"/>
    </row>
    <row r="369" spans="1:9" ht="15.75" customHeight="1">
      <c r="A369" s="104"/>
      <c r="B369" s="104"/>
      <c r="C369" s="105"/>
      <c r="D369" s="105"/>
      <c r="E369" s="104"/>
      <c r="F369" s="104"/>
      <c r="G369" s="104"/>
      <c r="H369" s="104"/>
      <c r="I369" s="104"/>
    </row>
    <row r="370" spans="1:9" ht="15.75" customHeight="1">
      <c r="A370" s="104"/>
      <c r="B370" s="104"/>
      <c r="C370" s="105"/>
      <c r="D370" s="105"/>
      <c r="E370" s="104"/>
      <c r="F370" s="104"/>
      <c r="G370" s="104"/>
      <c r="H370" s="104"/>
      <c r="I370" s="104"/>
    </row>
    <row r="371" spans="1:9" ht="15.75" customHeight="1">
      <c r="A371" s="104"/>
      <c r="B371" s="104"/>
      <c r="C371" s="105"/>
      <c r="D371" s="105"/>
      <c r="E371" s="104"/>
      <c r="F371" s="104"/>
      <c r="G371" s="104"/>
      <c r="H371" s="104"/>
      <c r="I371" s="104"/>
    </row>
    <row r="372" spans="1:9" ht="15.75" customHeight="1">
      <c r="A372" s="104"/>
      <c r="B372" s="104"/>
      <c r="C372" s="105"/>
      <c r="D372" s="105"/>
      <c r="E372" s="104"/>
      <c r="F372" s="104"/>
      <c r="G372" s="104"/>
      <c r="H372" s="104"/>
      <c r="I372" s="104"/>
    </row>
    <row r="373" spans="1:9" ht="15.75" customHeight="1">
      <c r="A373" s="104"/>
      <c r="B373" s="104"/>
      <c r="C373" s="105"/>
      <c r="D373" s="105"/>
      <c r="E373" s="104"/>
      <c r="F373" s="104"/>
      <c r="G373" s="104"/>
      <c r="H373" s="104"/>
      <c r="I373" s="104"/>
    </row>
    <row r="374" spans="1:9" ht="15.75" customHeight="1">
      <c r="A374" s="104"/>
      <c r="B374" s="104"/>
      <c r="C374" s="105"/>
      <c r="D374" s="105"/>
      <c r="E374" s="104"/>
      <c r="F374" s="104"/>
      <c r="G374" s="104"/>
      <c r="H374" s="104"/>
      <c r="I374" s="104"/>
    </row>
    <row r="375" spans="1:9" ht="15.75" customHeight="1">
      <c r="A375" s="104"/>
      <c r="B375" s="104"/>
      <c r="C375" s="105"/>
      <c r="D375" s="105"/>
      <c r="E375" s="104"/>
      <c r="F375" s="104"/>
      <c r="G375" s="104"/>
      <c r="H375" s="104"/>
      <c r="I375" s="104"/>
    </row>
    <row r="376" spans="1:9" ht="15.75" customHeight="1">
      <c r="A376" s="104"/>
      <c r="B376" s="104"/>
      <c r="C376" s="105"/>
      <c r="D376" s="105"/>
      <c r="E376" s="104"/>
      <c r="F376" s="104"/>
      <c r="G376" s="104"/>
      <c r="H376" s="104"/>
      <c r="I376" s="104"/>
    </row>
    <row r="377" spans="1:9" ht="15.75" customHeight="1">
      <c r="A377" s="104"/>
      <c r="B377" s="104"/>
      <c r="C377" s="105"/>
      <c r="D377" s="105"/>
      <c r="E377" s="104"/>
      <c r="F377" s="104"/>
      <c r="G377" s="104"/>
      <c r="H377" s="104"/>
      <c r="I377" s="104"/>
    </row>
    <row r="378" spans="1:9" ht="15.75" customHeight="1">
      <c r="A378" s="104"/>
      <c r="B378" s="104"/>
      <c r="C378" s="105"/>
      <c r="D378" s="105"/>
      <c r="E378" s="104"/>
      <c r="F378" s="104"/>
      <c r="G378" s="104"/>
      <c r="H378" s="104"/>
      <c r="I378" s="104"/>
    </row>
    <row r="379" spans="1:9" ht="15.75" customHeight="1">
      <c r="A379" s="104"/>
      <c r="B379" s="104"/>
      <c r="C379" s="105"/>
      <c r="D379" s="105"/>
      <c r="E379" s="104"/>
      <c r="F379" s="104"/>
      <c r="G379" s="104"/>
      <c r="H379" s="104"/>
      <c r="I379" s="104"/>
    </row>
    <row r="380" spans="1:9" ht="15.75" customHeight="1">
      <c r="A380" s="104"/>
      <c r="B380" s="104"/>
      <c r="C380" s="105"/>
      <c r="D380" s="105"/>
      <c r="E380" s="104"/>
      <c r="F380" s="104"/>
      <c r="G380" s="104"/>
      <c r="H380" s="104"/>
      <c r="I380" s="104"/>
    </row>
    <row r="381" spans="1:9" ht="15.75" customHeight="1">
      <c r="A381" s="104"/>
      <c r="B381" s="104"/>
      <c r="C381" s="105"/>
      <c r="D381" s="105"/>
      <c r="E381" s="104"/>
      <c r="F381" s="104"/>
      <c r="G381" s="104"/>
      <c r="H381" s="104"/>
      <c r="I381" s="104"/>
    </row>
    <row r="382" spans="1:9" ht="15.75" customHeight="1">
      <c r="A382" s="104"/>
      <c r="B382" s="104"/>
      <c r="C382" s="105"/>
      <c r="D382" s="105"/>
      <c r="E382" s="104"/>
      <c r="F382" s="104"/>
      <c r="G382" s="104"/>
      <c r="H382" s="104"/>
      <c r="I382" s="104"/>
    </row>
    <row r="383" spans="1:9" ht="15.75" customHeight="1">
      <c r="A383" s="104"/>
      <c r="B383" s="104"/>
      <c r="C383" s="105"/>
      <c r="D383" s="105"/>
      <c r="E383" s="104"/>
      <c r="F383" s="104"/>
      <c r="G383" s="104"/>
      <c r="H383" s="104"/>
      <c r="I383" s="104"/>
    </row>
    <row r="384" spans="1:9" ht="15.75" customHeight="1">
      <c r="A384" s="104"/>
      <c r="B384" s="104"/>
      <c r="C384" s="105"/>
      <c r="D384" s="105"/>
      <c r="E384" s="104"/>
      <c r="F384" s="104"/>
      <c r="G384" s="104"/>
      <c r="H384" s="104"/>
      <c r="I384" s="104"/>
    </row>
    <row r="385" spans="1:9" ht="15.75" customHeight="1">
      <c r="A385" s="104"/>
      <c r="B385" s="104"/>
      <c r="C385" s="105"/>
      <c r="D385" s="105"/>
      <c r="E385" s="104"/>
      <c r="F385" s="104"/>
      <c r="G385" s="104"/>
      <c r="H385" s="104"/>
      <c r="I385" s="104"/>
    </row>
    <row r="386" spans="1:9" ht="15.75" customHeight="1">
      <c r="A386" s="104"/>
      <c r="B386" s="104"/>
      <c r="C386" s="105"/>
      <c r="D386" s="105"/>
      <c r="E386" s="104"/>
      <c r="F386" s="104"/>
      <c r="G386" s="104"/>
      <c r="H386" s="104"/>
      <c r="I386" s="104"/>
    </row>
    <row r="387" spans="1:9" ht="15.75" customHeight="1">
      <c r="A387" s="104"/>
      <c r="B387" s="104"/>
      <c r="C387" s="105"/>
      <c r="D387" s="105"/>
      <c r="E387" s="104"/>
      <c r="F387" s="104"/>
      <c r="G387" s="104"/>
      <c r="H387" s="104"/>
      <c r="I387" s="104"/>
    </row>
    <row r="388" spans="1:9" ht="15.75" customHeight="1">
      <c r="A388" s="104"/>
      <c r="B388" s="104"/>
      <c r="C388" s="105"/>
      <c r="D388" s="105"/>
      <c r="E388" s="104"/>
      <c r="F388" s="104"/>
      <c r="G388" s="104"/>
      <c r="H388" s="104"/>
      <c r="I388" s="104"/>
    </row>
    <row r="389" spans="1:9" ht="15.75" customHeight="1">
      <c r="A389" s="104"/>
      <c r="B389" s="104"/>
      <c r="C389" s="105"/>
      <c r="D389" s="105"/>
      <c r="E389" s="104"/>
      <c r="F389" s="104"/>
      <c r="G389" s="104"/>
      <c r="H389" s="104"/>
      <c r="I389" s="104"/>
    </row>
    <row r="390" spans="1:9" ht="15.75" customHeight="1">
      <c r="A390" s="104"/>
      <c r="B390" s="104"/>
      <c r="C390" s="105"/>
      <c r="D390" s="105"/>
      <c r="E390" s="104"/>
      <c r="F390" s="104"/>
      <c r="G390" s="104"/>
      <c r="H390" s="104"/>
      <c r="I390" s="104"/>
    </row>
    <row r="391" spans="1:9" ht="15.75" customHeight="1">
      <c r="A391" s="104"/>
      <c r="B391" s="104"/>
      <c r="C391" s="105"/>
      <c r="D391" s="105"/>
      <c r="E391" s="104"/>
      <c r="F391" s="104"/>
      <c r="G391" s="104"/>
      <c r="H391" s="104"/>
      <c r="I391" s="104"/>
    </row>
    <row r="392" spans="1:9" ht="15.75" customHeight="1">
      <c r="A392" s="104"/>
      <c r="B392" s="104"/>
      <c r="C392" s="105"/>
      <c r="D392" s="105"/>
      <c r="E392" s="104"/>
      <c r="F392" s="104"/>
      <c r="G392" s="104"/>
      <c r="H392" s="104"/>
      <c r="I392" s="104"/>
    </row>
    <row r="393" spans="1:9" ht="15.75" customHeight="1">
      <c r="A393" s="104"/>
      <c r="B393" s="104"/>
      <c r="C393" s="105"/>
      <c r="D393" s="105"/>
      <c r="E393" s="104"/>
      <c r="F393" s="104"/>
      <c r="G393" s="104"/>
      <c r="H393" s="104"/>
      <c r="I393" s="104"/>
    </row>
    <row r="394" spans="1:9" ht="15.75" customHeight="1">
      <c r="A394" s="104"/>
      <c r="B394" s="104"/>
      <c r="C394" s="105"/>
      <c r="D394" s="105"/>
      <c r="E394" s="104"/>
      <c r="F394" s="104"/>
      <c r="G394" s="104"/>
      <c r="H394" s="104"/>
      <c r="I394" s="104"/>
    </row>
    <row r="395" spans="1:9" ht="15.75" customHeight="1">
      <c r="A395" s="104"/>
      <c r="B395" s="104"/>
      <c r="C395" s="105"/>
      <c r="D395" s="105"/>
      <c r="E395" s="104"/>
      <c r="F395" s="104"/>
      <c r="G395" s="104"/>
      <c r="H395" s="104"/>
      <c r="I395" s="104"/>
    </row>
    <row r="396" spans="1:9" ht="15.75" customHeight="1">
      <c r="A396" s="104"/>
      <c r="B396" s="104"/>
      <c r="C396" s="105"/>
      <c r="D396" s="105"/>
      <c r="E396" s="104"/>
      <c r="F396" s="104"/>
      <c r="G396" s="104"/>
      <c r="H396" s="104"/>
      <c r="I396" s="104"/>
    </row>
    <row r="397" spans="1:9" ht="15.75" customHeight="1">
      <c r="A397" s="104"/>
      <c r="B397" s="104"/>
      <c r="C397" s="105"/>
      <c r="D397" s="105"/>
      <c r="E397" s="104"/>
      <c r="F397" s="104"/>
      <c r="G397" s="104"/>
      <c r="H397" s="104"/>
      <c r="I397" s="104"/>
    </row>
    <row r="398" spans="1:9" ht="15.75" customHeight="1">
      <c r="A398" s="104"/>
      <c r="B398" s="104"/>
      <c r="C398" s="105"/>
      <c r="D398" s="105"/>
      <c r="E398" s="104"/>
      <c r="F398" s="104"/>
      <c r="G398" s="104"/>
      <c r="H398" s="104"/>
      <c r="I398" s="104"/>
    </row>
    <row r="399" spans="1:9" ht="15.75" customHeight="1">
      <c r="A399" s="104"/>
      <c r="B399" s="104"/>
      <c r="C399" s="105"/>
      <c r="D399" s="105"/>
      <c r="E399" s="104"/>
      <c r="F399" s="104"/>
      <c r="G399" s="104"/>
      <c r="H399" s="104"/>
      <c r="I399" s="104"/>
    </row>
    <row r="400" spans="1:9" ht="15.75" customHeight="1">
      <c r="A400" s="104"/>
      <c r="B400" s="104"/>
      <c r="C400" s="105"/>
      <c r="D400" s="105"/>
      <c r="E400" s="104"/>
      <c r="F400" s="104"/>
      <c r="G400" s="104"/>
      <c r="H400" s="104"/>
      <c r="I400" s="104"/>
    </row>
    <row r="401" spans="1:9" ht="15.75" customHeight="1">
      <c r="A401" s="104"/>
      <c r="B401" s="104"/>
      <c r="C401" s="105"/>
      <c r="D401" s="105"/>
      <c r="E401" s="104"/>
      <c r="F401" s="104"/>
      <c r="G401" s="104"/>
      <c r="H401" s="104"/>
      <c r="I401" s="104"/>
    </row>
    <row r="402" spans="1:9" ht="15.75" customHeight="1">
      <c r="A402" s="104"/>
      <c r="B402" s="104"/>
      <c r="C402" s="105"/>
      <c r="D402" s="105"/>
      <c r="E402" s="104"/>
      <c r="F402" s="104"/>
      <c r="G402" s="104"/>
      <c r="H402" s="104"/>
      <c r="I402" s="104"/>
    </row>
    <row r="403" spans="1:9" ht="15.75" customHeight="1">
      <c r="A403" s="104"/>
      <c r="B403" s="104"/>
      <c r="C403" s="105"/>
      <c r="D403" s="105"/>
      <c r="E403" s="104"/>
      <c r="F403" s="104"/>
      <c r="G403" s="104"/>
      <c r="H403" s="104"/>
      <c r="I403" s="104"/>
    </row>
    <row r="404" spans="1:9" ht="15.75" customHeight="1">
      <c r="A404" s="104"/>
      <c r="B404" s="104"/>
      <c r="C404" s="105"/>
      <c r="D404" s="105"/>
      <c r="E404" s="104"/>
      <c r="F404" s="104"/>
      <c r="G404" s="104"/>
      <c r="H404" s="104"/>
      <c r="I404" s="104"/>
    </row>
    <row r="405" spans="1:9" ht="15.75" customHeight="1">
      <c r="A405" s="104"/>
      <c r="B405" s="104"/>
      <c r="C405" s="105"/>
      <c r="D405" s="105"/>
      <c r="E405" s="104"/>
      <c r="F405" s="104"/>
      <c r="G405" s="104"/>
      <c r="H405" s="104"/>
      <c r="I405" s="104"/>
    </row>
    <row r="406" spans="1:9" ht="15.75" customHeight="1">
      <c r="A406" s="104"/>
      <c r="B406" s="104"/>
      <c r="C406" s="105"/>
      <c r="D406" s="105"/>
      <c r="E406" s="104"/>
      <c r="F406" s="104"/>
      <c r="G406" s="104"/>
      <c r="H406" s="104"/>
      <c r="I406" s="104"/>
    </row>
    <row r="407" spans="1:9" ht="15.75" customHeight="1">
      <c r="A407" s="104"/>
      <c r="B407" s="104"/>
      <c r="C407" s="105"/>
      <c r="D407" s="105"/>
      <c r="E407" s="104"/>
      <c r="F407" s="104"/>
      <c r="G407" s="104"/>
      <c r="H407" s="104"/>
      <c r="I407" s="104"/>
    </row>
    <row r="408" spans="1:9" ht="15.75" customHeight="1">
      <c r="A408" s="104"/>
      <c r="B408" s="104"/>
      <c r="C408" s="105"/>
      <c r="D408" s="105"/>
      <c r="E408" s="104"/>
      <c r="F408" s="104"/>
      <c r="G408" s="104"/>
      <c r="H408" s="104"/>
      <c r="I408" s="104"/>
    </row>
    <row r="409" spans="1:9" ht="15.75" customHeight="1">
      <c r="A409" s="104"/>
      <c r="B409" s="104"/>
      <c r="C409" s="105"/>
      <c r="D409" s="105"/>
      <c r="E409" s="104"/>
      <c r="F409" s="104"/>
      <c r="G409" s="104"/>
      <c r="H409" s="104"/>
      <c r="I409" s="104"/>
    </row>
    <row r="410" spans="1:9" ht="15.75" customHeight="1">
      <c r="A410" s="104"/>
      <c r="B410" s="104"/>
      <c r="C410" s="105"/>
      <c r="D410" s="105"/>
      <c r="E410" s="104"/>
      <c r="F410" s="104"/>
      <c r="G410" s="104"/>
      <c r="H410" s="104"/>
      <c r="I410" s="104"/>
    </row>
    <row r="411" spans="1:9" ht="15.75" customHeight="1">
      <c r="A411" s="104"/>
      <c r="B411" s="104"/>
      <c r="C411" s="105"/>
      <c r="D411" s="105"/>
      <c r="E411" s="104"/>
      <c r="F411" s="104"/>
      <c r="G411" s="104"/>
      <c r="H411" s="104"/>
      <c r="I411" s="104"/>
    </row>
    <row r="412" spans="1:9" ht="15.75" customHeight="1">
      <c r="A412" s="104"/>
      <c r="B412" s="104"/>
      <c r="C412" s="105"/>
      <c r="D412" s="105"/>
      <c r="E412" s="104"/>
      <c r="F412" s="104"/>
      <c r="G412" s="104"/>
      <c r="H412" s="104"/>
      <c r="I412" s="104"/>
    </row>
    <row r="413" spans="1:9" ht="15.75" customHeight="1">
      <c r="A413" s="104"/>
      <c r="B413" s="104"/>
      <c r="C413" s="105"/>
      <c r="D413" s="105"/>
      <c r="E413" s="104"/>
      <c r="F413" s="104"/>
      <c r="G413" s="104"/>
      <c r="H413" s="104"/>
      <c r="I413" s="104"/>
    </row>
    <row r="414" spans="1:9" ht="15.75" customHeight="1">
      <c r="A414" s="104"/>
      <c r="B414" s="104"/>
      <c r="C414" s="105"/>
      <c r="D414" s="105"/>
      <c r="E414" s="104"/>
      <c r="F414" s="104"/>
      <c r="G414" s="104"/>
      <c r="H414" s="104"/>
      <c r="I414" s="104"/>
    </row>
    <row r="415" spans="1:9" ht="15.75" customHeight="1">
      <c r="A415" s="104"/>
      <c r="B415" s="104"/>
      <c r="C415" s="105"/>
      <c r="D415" s="105"/>
      <c r="E415" s="104"/>
      <c r="F415" s="104"/>
      <c r="G415" s="104"/>
      <c r="H415" s="104"/>
      <c r="I415" s="104"/>
    </row>
    <row r="416" spans="1:9" ht="15.75" customHeight="1">
      <c r="A416" s="104"/>
      <c r="B416" s="104"/>
      <c r="C416" s="105"/>
      <c r="D416" s="105"/>
      <c r="E416" s="104"/>
      <c r="F416" s="104"/>
      <c r="G416" s="104"/>
      <c r="H416" s="104"/>
      <c r="I416" s="104"/>
    </row>
    <row r="417" spans="1:9" ht="15.75" customHeight="1">
      <c r="A417" s="104"/>
      <c r="B417" s="104"/>
      <c r="C417" s="105"/>
      <c r="D417" s="105"/>
      <c r="E417" s="104"/>
      <c r="F417" s="104"/>
      <c r="G417" s="104"/>
      <c r="H417" s="104"/>
      <c r="I417" s="104"/>
    </row>
    <row r="418" spans="1:9" ht="15.75" customHeight="1">
      <c r="A418" s="104"/>
      <c r="B418" s="104"/>
      <c r="C418" s="105"/>
      <c r="D418" s="105"/>
      <c r="E418" s="104"/>
      <c r="F418" s="104"/>
      <c r="G418" s="104"/>
      <c r="H418" s="104"/>
      <c r="I418" s="104"/>
    </row>
    <row r="419" spans="1:9" ht="15.75" customHeight="1">
      <c r="A419" s="104"/>
      <c r="B419" s="104"/>
      <c r="C419" s="105"/>
      <c r="D419" s="105"/>
      <c r="E419" s="104"/>
      <c r="F419" s="104"/>
      <c r="G419" s="104"/>
      <c r="H419" s="104"/>
      <c r="I419" s="104"/>
    </row>
    <row r="420" spans="1:9" ht="15.75" customHeight="1">
      <c r="A420" s="104"/>
      <c r="B420" s="104"/>
      <c r="C420" s="105"/>
      <c r="D420" s="105"/>
      <c r="E420" s="104"/>
      <c r="F420" s="104"/>
      <c r="G420" s="104"/>
      <c r="H420" s="104"/>
      <c r="I420" s="104"/>
    </row>
    <row r="421" spans="1:9" ht="15.75" customHeight="1">
      <c r="A421" s="104"/>
      <c r="B421" s="104"/>
      <c r="C421" s="105"/>
      <c r="D421" s="105"/>
      <c r="E421" s="104"/>
      <c r="F421" s="104"/>
      <c r="G421" s="104"/>
      <c r="H421" s="104"/>
      <c r="I421" s="104"/>
    </row>
    <row r="422" spans="1:9" ht="15.75" customHeight="1">
      <c r="A422" s="104"/>
      <c r="B422" s="104"/>
      <c r="C422" s="105"/>
      <c r="D422" s="105"/>
      <c r="E422" s="104"/>
      <c r="F422" s="104"/>
      <c r="G422" s="104"/>
      <c r="H422" s="104"/>
      <c r="I422" s="104"/>
    </row>
    <row r="423" spans="1:9" ht="15.75" customHeight="1">
      <c r="A423" s="104"/>
      <c r="B423" s="104"/>
      <c r="C423" s="105"/>
      <c r="D423" s="105"/>
      <c r="E423" s="104"/>
      <c r="F423" s="104"/>
      <c r="G423" s="104"/>
      <c r="H423" s="104"/>
      <c r="I423" s="104"/>
    </row>
    <row r="424" spans="1:9" ht="15.75" customHeight="1">
      <c r="A424" s="104"/>
      <c r="B424" s="104"/>
      <c r="C424" s="105"/>
      <c r="D424" s="105"/>
      <c r="E424" s="104"/>
      <c r="F424" s="104"/>
      <c r="G424" s="104"/>
      <c r="H424" s="104"/>
      <c r="I424" s="104"/>
    </row>
    <row r="425" spans="1:9" ht="15.75" customHeight="1">
      <c r="A425" s="104"/>
      <c r="B425" s="104"/>
      <c r="C425" s="105"/>
      <c r="D425" s="105"/>
      <c r="E425" s="104"/>
      <c r="F425" s="104"/>
      <c r="G425" s="104"/>
      <c r="H425" s="104"/>
      <c r="I425" s="104"/>
    </row>
    <row r="426" spans="1:9" ht="15.75" customHeight="1">
      <c r="A426" s="104"/>
      <c r="B426" s="104"/>
      <c r="C426" s="105"/>
      <c r="D426" s="105"/>
      <c r="E426" s="104"/>
      <c r="F426" s="104"/>
      <c r="G426" s="104"/>
      <c r="H426" s="104"/>
      <c r="I426" s="104"/>
    </row>
    <row r="427" spans="1:9" ht="15.75" customHeight="1">
      <c r="A427" s="104"/>
      <c r="B427" s="104"/>
      <c r="C427" s="105"/>
      <c r="D427" s="105"/>
      <c r="E427" s="104"/>
      <c r="F427" s="104"/>
      <c r="G427" s="104"/>
      <c r="H427" s="104"/>
      <c r="I427" s="104"/>
    </row>
    <row r="428" spans="1:9" ht="15.75" customHeight="1">
      <c r="A428" s="104"/>
      <c r="B428" s="104"/>
      <c r="C428" s="105"/>
      <c r="D428" s="105"/>
      <c r="E428" s="104"/>
      <c r="F428" s="104"/>
      <c r="G428" s="104"/>
      <c r="H428" s="104"/>
      <c r="I428" s="104"/>
    </row>
    <row r="429" spans="1:9" ht="15.75" customHeight="1">
      <c r="A429" s="104"/>
      <c r="B429" s="104"/>
      <c r="C429" s="105"/>
      <c r="D429" s="105"/>
      <c r="E429" s="104"/>
      <c r="F429" s="104"/>
      <c r="G429" s="104"/>
      <c r="H429" s="104"/>
      <c r="I429" s="104"/>
    </row>
    <row r="430" spans="1:9" ht="15.75" customHeight="1">
      <c r="A430" s="104"/>
      <c r="B430" s="104"/>
      <c r="C430" s="105"/>
      <c r="D430" s="105"/>
      <c r="E430" s="104"/>
      <c r="F430" s="104"/>
      <c r="G430" s="104"/>
      <c r="H430" s="104"/>
      <c r="I430" s="104"/>
    </row>
    <row r="431" spans="1:9" ht="15.75" customHeight="1">
      <c r="A431" s="104"/>
      <c r="B431" s="104"/>
      <c r="C431" s="105"/>
      <c r="D431" s="105"/>
      <c r="E431" s="104"/>
      <c r="F431" s="104"/>
      <c r="G431" s="104"/>
      <c r="H431" s="104"/>
      <c r="I431" s="104"/>
    </row>
    <row r="432" spans="1:9" ht="15.75" customHeight="1">
      <c r="A432" s="104"/>
      <c r="B432" s="104"/>
      <c r="C432" s="105"/>
      <c r="D432" s="105"/>
      <c r="E432" s="104"/>
      <c r="F432" s="104"/>
      <c r="G432" s="104"/>
      <c r="H432" s="104"/>
      <c r="I432" s="104"/>
    </row>
    <row r="433" spans="1:9" ht="15.75" customHeight="1">
      <c r="A433" s="104"/>
      <c r="B433" s="104"/>
      <c r="C433" s="105"/>
      <c r="D433" s="105"/>
      <c r="E433" s="104"/>
      <c r="F433" s="104"/>
      <c r="G433" s="104"/>
      <c r="H433" s="104"/>
      <c r="I433" s="104"/>
    </row>
    <row r="434" spans="1:9" ht="15.75" customHeight="1">
      <c r="A434" s="104"/>
      <c r="B434" s="104"/>
      <c r="C434" s="105"/>
      <c r="D434" s="105"/>
      <c r="E434" s="104"/>
      <c r="F434" s="104"/>
      <c r="G434" s="104"/>
      <c r="H434" s="104"/>
      <c r="I434" s="104"/>
    </row>
    <row r="435" spans="1:9" ht="15.75" customHeight="1">
      <c r="A435" s="104"/>
      <c r="B435" s="104"/>
      <c r="C435" s="105"/>
      <c r="D435" s="105"/>
      <c r="E435" s="104"/>
      <c r="F435" s="104"/>
      <c r="G435" s="104"/>
      <c r="H435" s="104"/>
      <c r="I435" s="104"/>
    </row>
    <row r="436" spans="1:9" ht="15.75" customHeight="1">
      <c r="A436" s="104"/>
      <c r="B436" s="104"/>
      <c r="C436" s="105"/>
      <c r="D436" s="105"/>
      <c r="E436" s="104"/>
      <c r="F436" s="104"/>
      <c r="G436" s="104"/>
      <c r="H436" s="104"/>
      <c r="I436" s="104"/>
    </row>
    <row r="437" spans="1:9" ht="15.75" customHeight="1">
      <c r="A437" s="104"/>
      <c r="B437" s="104"/>
      <c r="C437" s="105"/>
      <c r="D437" s="105"/>
      <c r="E437" s="104"/>
      <c r="F437" s="104"/>
      <c r="G437" s="104"/>
      <c r="H437" s="104"/>
      <c r="I437" s="104"/>
    </row>
    <row r="438" spans="1:9" ht="15.75" customHeight="1">
      <c r="A438" s="104"/>
      <c r="B438" s="104"/>
      <c r="C438" s="105"/>
      <c r="D438" s="105"/>
      <c r="E438" s="104"/>
      <c r="F438" s="104"/>
      <c r="G438" s="104"/>
      <c r="H438" s="104"/>
      <c r="I438" s="104"/>
    </row>
    <row r="439" spans="1:9" ht="15.75" customHeight="1">
      <c r="A439" s="104"/>
      <c r="B439" s="104"/>
      <c r="C439" s="105"/>
      <c r="D439" s="105"/>
      <c r="E439" s="104"/>
      <c r="F439" s="104"/>
      <c r="G439" s="104"/>
      <c r="H439" s="104"/>
      <c r="I439" s="104"/>
    </row>
    <row r="440" spans="1:9" ht="15.75" customHeight="1">
      <c r="A440" s="104"/>
      <c r="B440" s="104"/>
      <c r="C440" s="105"/>
      <c r="D440" s="105"/>
      <c r="E440" s="104"/>
      <c r="F440" s="104"/>
      <c r="G440" s="104"/>
      <c r="H440" s="104"/>
      <c r="I440" s="104"/>
    </row>
    <row r="441" spans="1:9" ht="15.75" customHeight="1">
      <c r="A441" s="104"/>
      <c r="B441" s="104"/>
      <c r="C441" s="105"/>
      <c r="D441" s="105"/>
      <c r="E441" s="104"/>
      <c r="F441" s="104"/>
      <c r="G441" s="104"/>
      <c r="H441" s="104"/>
      <c r="I441" s="104"/>
    </row>
    <row r="442" spans="1:9" ht="15.75" customHeight="1">
      <c r="A442" s="104"/>
      <c r="B442" s="104"/>
      <c r="C442" s="105"/>
      <c r="D442" s="105"/>
      <c r="E442" s="104"/>
      <c r="F442" s="104"/>
      <c r="G442" s="104"/>
      <c r="H442" s="104"/>
      <c r="I442" s="104"/>
    </row>
    <row r="443" spans="1:9" ht="15.75" customHeight="1">
      <c r="A443" s="104"/>
      <c r="B443" s="104"/>
      <c r="C443" s="105"/>
      <c r="D443" s="105"/>
      <c r="E443" s="104"/>
      <c r="F443" s="104"/>
      <c r="G443" s="104"/>
      <c r="H443" s="104"/>
      <c r="I443" s="104"/>
    </row>
    <row r="444" spans="1:9" ht="15.75" customHeight="1">
      <c r="A444" s="104"/>
      <c r="B444" s="104"/>
      <c r="C444" s="105"/>
      <c r="D444" s="105"/>
      <c r="E444" s="104"/>
      <c r="F444" s="104"/>
      <c r="G444" s="104"/>
      <c r="H444" s="104"/>
      <c r="I444" s="104"/>
    </row>
    <row r="445" spans="1:9" ht="15.75" customHeight="1">
      <c r="A445" s="104"/>
      <c r="B445" s="104"/>
      <c r="C445" s="105"/>
      <c r="D445" s="105"/>
      <c r="E445" s="104"/>
      <c r="F445" s="104"/>
      <c r="G445" s="104"/>
      <c r="H445" s="104"/>
      <c r="I445" s="104"/>
    </row>
    <row r="446" spans="1:9" ht="15.75" customHeight="1">
      <c r="A446" s="104"/>
      <c r="B446" s="104"/>
      <c r="C446" s="105"/>
      <c r="D446" s="105"/>
      <c r="E446" s="104"/>
      <c r="F446" s="104"/>
      <c r="G446" s="104"/>
      <c r="H446" s="104"/>
      <c r="I446" s="104"/>
    </row>
    <row r="447" spans="1:9" ht="15.75" customHeight="1">
      <c r="A447" s="104"/>
      <c r="B447" s="104"/>
      <c r="C447" s="105"/>
      <c r="D447" s="105"/>
      <c r="E447" s="104"/>
      <c r="F447" s="104"/>
      <c r="G447" s="104"/>
      <c r="H447" s="104"/>
      <c r="I447" s="104"/>
    </row>
    <row r="448" spans="1:9" ht="15.75" customHeight="1">
      <c r="A448" s="104"/>
      <c r="B448" s="104"/>
      <c r="C448" s="105"/>
      <c r="D448" s="105"/>
      <c r="E448" s="104"/>
      <c r="F448" s="104"/>
      <c r="G448" s="104"/>
      <c r="H448" s="104"/>
      <c r="I448" s="104"/>
    </row>
    <row r="449" spans="1:9" ht="15.75" customHeight="1">
      <c r="A449" s="104"/>
      <c r="B449" s="104"/>
      <c r="C449" s="105"/>
      <c r="D449" s="105"/>
      <c r="E449" s="104"/>
      <c r="F449" s="104"/>
      <c r="G449" s="104"/>
      <c r="H449" s="104"/>
      <c r="I449" s="104"/>
    </row>
    <row r="450" spans="1:9" ht="15.75" customHeight="1">
      <c r="A450" s="104"/>
      <c r="B450" s="104"/>
      <c r="C450" s="105"/>
      <c r="D450" s="105"/>
      <c r="E450" s="104"/>
      <c r="F450" s="104"/>
      <c r="G450" s="104"/>
      <c r="H450" s="104"/>
      <c r="I450" s="104"/>
    </row>
    <row r="451" spans="1:9" ht="15.75" customHeight="1">
      <c r="A451" s="104"/>
      <c r="B451" s="104"/>
      <c r="C451" s="105"/>
      <c r="D451" s="105"/>
      <c r="E451" s="104"/>
      <c r="F451" s="104"/>
      <c r="G451" s="104"/>
      <c r="H451" s="104"/>
      <c r="I451" s="104"/>
    </row>
    <row r="452" spans="1:9" ht="15.75" customHeight="1">
      <c r="A452" s="104"/>
      <c r="B452" s="104"/>
      <c r="C452" s="105"/>
      <c r="D452" s="105"/>
      <c r="E452" s="104"/>
      <c r="F452" s="104"/>
      <c r="G452" s="104"/>
      <c r="H452" s="104"/>
      <c r="I452" s="104"/>
    </row>
    <row r="453" spans="1:9" ht="15.75" customHeight="1">
      <c r="A453" s="104"/>
      <c r="B453" s="104"/>
      <c r="C453" s="105"/>
      <c r="D453" s="105"/>
      <c r="E453" s="104"/>
      <c r="F453" s="104"/>
      <c r="G453" s="104"/>
      <c r="H453" s="104"/>
      <c r="I453" s="104"/>
    </row>
    <row r="454" spans="1:9" ht="15.75" customHeight="1">
      <c r="A454" s="104"/>
      <c r="B454" s="104"/>
      <c r="C454" s="105"/>
      <c r="D454" s="105"/>
      <c r="E454" s="104"/>
      <c r="F454" s="104"/>
      <c r="G454" s="104"/>
      <c r="H454" s="104"/>
      <c r="I454" s="104"/>
    </row>
    <row r="455" spans="1:9" ht="15.75" customHeight="1">
      <c r="A455" s="104"/>
      <c r="B455" s="104"/>
      <c r="C455" s="105"/>
      <c r="D455" s="105"/>
      <c r="E455" s="104"/>
      <c r="F455" s="104"/>
      <c r="G455" s="104"/>
      <c r="H455" s="104"/>
      <c r="I455" s="104"/>
    </row>
    <row r="456" spans="1:9" ht="15.75" customHeight="1">
      <c r="A456" s="104"/>
      <c r="B456" s="104"/>
      <c r="C456" s="105"/>
      <c r="D456" s="105"/>
      <c r="E456" s="104"/>
      <c r="F456" s="104"/>
      <c r="G456" s="104"/>
      <c r="H456" s="104"/>
      <c r="I456" s="104"/>
    </row>
    <row r="457" spans="1:9" ht="15.75" customHeight="1">
      <c r="A457" s="104"/>
      <c r="B457" s="104"/>
      <c r="C457" s="105"/>
      <c r="D457" s="105"/>
      <c r="E457" s="104"/>
      <c r="F457" s="104"/>
      <c r="G457" s="104"/>
      <c r="H457" s="104"/>
      <c r="I457" s="104"/>
    </row>
    <row r="458" spans="1:9" ht="15.75" customHeight="1">
      <c r="A458" s="104"/>
      <c r="B458" s="104"/>
      <c r="C458" s="105"/>
      <c r="D458" s="105"/>
      <c r="E458" s="104"/>
      <c r="F458" s="104"/>
      <c r="G458" s="104"/>
      <c r="H458" s="104"/>
      <c r="I458" s="104"/>
    </row>
    <row r="459" spans="1:9" ht="15.75" customHeight="1">
      <c r="A459" s="104"/>
      <c r="B459" s="104"/>
      <c r="C459" s="105"/>
      <c r="D459" s="105"/>
      <c r="E459" s="104"/>
      <c r="F459" s="104"/>
      <c r="G459" s="104"/>
      <c r="H459" s="104"/>
      <c r="I459" s="104"/>
    </row>
    <row r="460" spans="1:9" ht="15.75" customHeight="1">
      <c r="A460" s="104"/>
      <c r="B460" s="104"/>
      <c r="C460" s="105"/>
      <c r="D460" s="105"/>
      <c r="E460" s="104"/>
      <c r="F460" s="104"/>
      <c r="G460" s="104"/>
      <c r="H460" s="104"/>
      <c r="I460" s="104"/>
    </row>
    <row r="461" spans="1:9" ht="15.75" customHeight="1">
      <c r="A461" s="104"/>
      <c r="B461" s="104"/>
      <c r="C461" s="105"/>
      <c r="D461" s="105"/>
      <c r="E461" s="104"/>
      <c r="F461" s="104"/>
      <c r="G461" s="104"/>
      <c r="H461" s="104"/>
      <c r="I461" s="104"/>
    </row>
    <row r="462" spans="1:9" ht="15.75" customHeight="1">
      <c r="A462" s="104"/>
      <c r="B462" s="104"/>
      <c r="C462" s="105"/>
      <c r="D462" s="105"/>
      <c r="E462" s="104"/>
      <c r="F462" s="104"/>
      <c r="G462" s="104"/>
      <c r="H462" s="104"/>
      <c r="I462" s="104"/>
    </row>
    <row r="463" spans="1:9" ht="15.75" customHeight="1">
      <c r="A463" s="104"/>
      <c r="B463" s="104"/>
      <c r="C463" s="105"/>
      <c r="D463" s="105"/>
      <c r="E463" s="104"/>
      <c r="F463" s="104"/>
      <c r="G463" s="104"/>
      <c r="H463" s="104"/>
      <c r="I463" s="104"/>
    </row>
    <row r="464" spans="1:9" ht="15.75" customHeight="1">
      <c r="A464" s="104"/>
      <c r="B464" s="104"/>
      <c r="C464" s="105"/>
      <c r="D464" s="105"/>
      <c r="E464" s="104"/>
      <c r="F464" s="104"/>
      <c r="G464" s="104"/>
      <c r="H464" s="104"/>
      <c r="I464" s="104"/>
    </row>
    <row r="465" spans="1:9" ht="15.75" customHeight="1">
      <c r="A465" s="104"/>
      <c r="B465" s="104"/>
      <c r="C465" s="105"/>
      <c r="D465" s="105"/>
      <c r="E465" s="104"/>
      <c r="F465" s="104"/>
      <c r="G465" s="104"/>
      <c r="H465" s="104"/>
      <c r="I465" s="104"/>
    </row>
    <row r="466" spans="1:9" ht="15.75" customHeight="1">
      <c r="A466" s="104"/>
      <c r="B466" s="104"/>
      <c r="C466" s="105"/>
      <c r="D466" s="105"/>
      <c r="E466" s="104"/>
      <c r="F466" s="104"/>
      <c r="G466" s="104"/>
      <c r="H466" s="104"/>
      <c r="I466" s="104"/>
    </row>
    <row r="467" spans="1:9" ht="15.75" customHeight="1">
      <c r="A467" s="104"/>
      <c r="B467" s="104"/>
      <c r="C467" s="105"/>
      <c r="D467" s="105"/>
      <c r="E467" s="104"/>
      <c r="F467" s="104"/>
      <c r="G467" s="104"/>
      <c r="H467" s="104"/>
      <c r="I467" s="104"/>
    </row>
    <row r="468" spans="1:9" ht="15.75" customHeight="1">
      <c r="A468" s="104"/>
      <c r="B468" s="104"/>
      <c r="C468" s="105"/>
      <c r="D468" s="105"/>
      <c r="E468" s="104"/>
      <c r="F468" s="104"/>
      <c r="G468" s="104"/>
      <c r="H468" s="104"/>
      <c r="I468" s="104"/>
    </row>
    <row r="469" spans="1:9" ht="15.75" customHeight="1">
      <c r="A469" s="104"/>
      <c r="B469" s="104"/>
      <c r="C469" s="105"/>
      <c r="D469" s="105"/>
      <c r="E469" s="104"/>
      <c r="F469" s="104"/>
      <c r="G469" s="104"/>
      <c r="H469" s="104"/>
      <c r="I469" s="104"/>
    </row>
    <row r="470" spans="1:9" ht="15.75" customHeight="1">
      <c r="A470" s="104"/>
      <c r="B470" s="104"/>
      <c r="C470" s="105"/>
      <c r="D470" s="105"/>
      <c r="E470" s="104"/>
      <c r="F470" s="104"/>
      <c r="G470" s="104"/>
      <c r="H470" s="104"/>
      <c r="I470" s="104"/>
    </row>
    <row r="471" spans="1:9" ht="15.75" customHeight="1">
      <c r="A471" s="104"/>
      <c r="B471" s="104"/>
      <c r="C471" s="105"/>
      <c r="D471" s="105"/>
      <c r="E471" s="104"/>
      <c r="F471" s="104"/>
      <c r="G471" s="104"/>
      <c r="H471" s="104"/>
      <c r="I471" s="104"/>
    </row>
    <row r="472" spans="1:9" ht="15.75" customHeight="1">
      <c r="A472" s="104"/>
      <c r="B472" s="104"/>
      <c r="C472" s="105"/>
      <c r="D472" s="105"/>
      <c r="E472" s="104"/>
      <c r="F472" s="104"/>
      <c r="G472" s="104"/>
      <c r="H472" s="104"/>
      <c r="I472" s="104"/>
    </row>
    <row r="473" spans="1:9" ht="15.75" customHeight="1">
      <c r="A473" s="104"/>
      <c r="B473" s="104"/>
      <c r="C473" s="105"/>
      <c r="D473" s="105"/>
      <c r="E473" s="104"/>
      <c r="F473" s="104"/>
      <c r="G473" s="104"/>
      <c r="H473" s="104"/>
      <c r="I473" s="104"/>
    </row>
    <row r="474" spans="1:9" ht="15.75" customHeight="1">
      <c r="A474" s="104"/>
      <c r="B474" s="104"/>
      <c r="C474" s="105"/>
      <c r="D474" s="105"/>
      <c r="E474" s="104"/>
      <c r="F474" s="104"/>
      <c r="G474" s="104"/>
      <c r="H474" s="104"/>
      <c r="I474" s="104"/>
    </row>
    <row r="475" spans="1:9" ht="15.75" customHeight="1">
      <c r="A475" s="104"/>
      <c r="B475" s="104"/>
      <c r="C475" s="105"/>
      <c r="D475" s="105"/>
      <c r="E475" s="104"/>
      <c r="F475" s="104"/>
      <c r="G475" s="104"/>
      <c r="H475" s="104"/>
      <c r="I475" s="104"/>
    </row>
    <row r="476" spans="1:9" ht="15.75" customHeight="1">
      <c r="A476" s="104"/>
      <c r="B476" s="104"/>
      <c r="C476" s="105"/>
      <c r="D476" s="105"/>
      <c r="E476" s="104"/>
      <c r="F476" s="104"/>
      <c r="G476" s="104"/>
      <c r="H476" s="104"/>
      <c r="I476" s="104"/>
    </row>
    <row r="477" spans="1:9" ht="15.75" customHeight="1">
      <c r="A477" s="104"/>
      <c r="B477" s="104"/>
      <c r="C477" s="105"/>
      <c r="D477" s="105"/>
      <c r="E477" s="104"/>
      <c r="F477" s="104"/>
      <c r="G477" s="104"/>
      <c r="H477" s="104"/>
      <c r="I477" s="104"/>
    </row>
    <row r="478" spans="1:9" ht="15.75" customHeight="1">
      <c r="A478" s="104"/>
      <c r="B478" s="104"/>
      <c r="C478" s="105"/>
      <c r="D478" s="105"/>
      <c r="E478" s="104"/>
      <c r="F478" s="104"/>
      <c r="G478" s="104"/>
      <c r="H478" s="104"/>
      <c r="I478" s="104"/>
    </row>
    <row r="479" spans="1:9" ht="15.75" customHeight="1">
      <c r="A479" s="104"/>
      <c r="B479" s="104"/>
      <c r="C479" s="105"/>
      <c r="D479" s="105"/>
      <c r="E479" s="104"/>
      <c r="F479" s="104"/>
      <c r="G479" s="104"/>
      <c r="H479" s="104"/>
      <c r="I479" s="104"/>
    </row>
    <row r="480" spans="1:9" ht="15.75" customHeight="1">
      <c r="A480" s="104"/>
      <c r="B480" s="104"/>
      <c r="C480" s="105"/>
      <c r="D480" s="105"/>
      <c r="E480" s="104"/>
      <c r="F480" s="104"/>
      <c r="G480" s="104"/>
      <c r="H480" s="104"/>
      <c r="I480" s="104"/>
    </row>
    <row r="481" spans="1:9" ht="15.75" customHeight="1">
      <c r="A481" s="104"/>
      <c r="B481" s="104"/>
      <c r="C481" s="105"/>
      <c r="D481" s="105"/>
      <c r="E481" s="104"/>
      <c r="F481" s="104"/>
      <c r="G481" s="104"/>
      <c r="H481" s="104"/>
      <c r="I481" s="104"/>
    </row>
    <row r="482" spans="1:9" ht="15.75" customHeight="1">
      <c r="A482" s="104"/>
      <c r="B482" s="104"/>
      <c r="C482" s="105"/>
      <c r="D482" s="105"/>
      <c r="E482" s="104"/>
      <c r="F482" s="104"/>
      <c r="G482" s="104"/>
      <c r="H482" s="104"/>
      <c r="I482" s="104"/>
    </row>
    <row r="483" spans="1:9" ht="15.75" customHeight="1">
      <c r="A483" s="104"/>
      <c r="B483" s="104"/>
      <c r="C483" s="105"/>
      <c r="D483" s="105"/>
      <c r="E483" s="104"/>
      <c r="F483" s="104"/>
      <c r="G483" s="104"/>
      <c r="H483" s="104"/>
      <c r="I483" s="104"/>
    </row>
    <row r="484" spans="1:9" ht="15.75" customHeight="1">
      <c r="A484" s="104"/>
      <c r="B484" s="104"/>
      <c r="C484" s="105"/>
      <c r="D484" s="105"/>
      <c r="E484" s="104"/>
      <c r="F484" s="104"/>
      <c r="G484" s="104"/>
      <c r="H484" s="104"/>
      <c r="I484" s="104"/>
    </row>
    <row r="485" spans="1:9" ht="15.75" customHeight="1">
      <c r="A485" s="104"/>
      <c r="B485" s="104"/>
      <c r="C485" s="105"/>
      <c r="D485" s="105"/>
      <c r="E485" s="104"/>
      <c r="F485" s="104"/>
      <c r="G485" s="104"/>
      <c r="H485" s="104"/>
      <c r="I485" s="104"/>
    </row>
    <row r="486" spans="1:9" ht="15.75" customHeight="1">
      <c r="A486" s="104"/>
      <c r="B486" s="104"/>
      <c r="C486" s="105"/>
      <c r="D486" s="105"/>
      <c r="E486" s="104"/>
      <c r="F486" s="104"/>
      <c r="G486" s="104"/>
      <c r="H486" s="104"/>
      <c r="I486" s="104"/>
    </row>
    <row r="487" spans="1:9" ht="15.75" customHeight="1">
      <c r="A487" s="104"/>
      <c r="B487" s="104"/>
      <c r="C487" s="105"/>
      <c r="D487" s="105"/>
      <c r="E487" s="104"/>
      <c r="F487" s="104"/>
      <c r="G487" s="104"/>
      <c r="H487" s="104"/>
      <c r="I487" s="104"/>
    </row>
    <row r="488" spans="1:9" ht="15.75" customHeight="1">
      <c r="A488" s="104"/>
      <c r="B488" s="104"/>
      <c r="C488" s="105"/>
      <c r="D488" s="105"/>
      <c r="E488" s="104"/>
      <c r="F488" s="104"/>
      <c r="G488" s="104"/>
      <c r="H488" s="104"/>
      <c r="I488" s="104"/>
    </row>
    <row r="489" spans="1:9" ht="15.75" customHeight="1">
      <c r="A489" s="104"/>
      <c r="B489" s="104"/>
      <c r="C489" s="105"/>
      <c r="D489" s="105"/>
      <c r="E489" s="104"/>
      <c r="F489" s="104"/>
      <c r="G489" s="104"/>
      <c r="H489" s="104"/>
      <c r="I489" s="104"/>
    </row>
    <row r="490" spans="1:9" ht="15.75" customHeight="1">
      <c r="A490" s="104"/>
      <c r="B490" s="104"/>
      <c r="C490" s="105"/>
      <c r="D490" s="105"/>
      <c r="E490" s="104"/>
      <c r="F490" s="104"/>
      <c r="G490" s="104"/>
      <c r="H490" s="104"/>
      <c r="I490" s="104"/>
    </row>
    <row r="491" spans="1:9" ht="15.75" customHeight="1">
      <c r="A491" s="104"/>
      <c r="B491" s="104"/>
      <c r="C491" s="105"/>
      <c r="D491" s="105"/>
      <c r="E491" s="104"/>
      <c r="F491" s="104"/>
      <c r="G491" s="104"/>
      <c r="H491" s="104"/>
      <c r="I491" s="104"/>
    </row>
    <row r="492" spans="1:9" ht="15.75" customHeight="1">
      <c r="A492" s="104"/>
      <c r="B492" s="104"/>
      <c r="C492" s="105"/>
      <c r="D492" s="105"/>
      <c r="E492" s="104"/>
      <c r="F492" s="104"/>
      <c r="G492" s="104"/>
      <c r="H492" s="104"/>
      <c r="I492" s="104"/>
    </row>
    <row r="493" spans="1:9" ht="15.75" customHeight="1">
      <c r="A493" s="104"/>
      <c r="B493" s="104"/>
      <c r="C493" s="105"/>
      <c r="D493" s="105"/>
      <c r="E493" s="104"/>
      <c r="F493" s="104"/>
      <c r="G493" s="104"/>
      <c r="H493" s="104"/>
      <c r="I493" s="104"/>
    </row>
    <row r="494" spans="1:9" ht="15.75" customHeight="1">
      <c r="A494" s="104"/>
      <c r="B494" s="104"/>
      <c r="C494" s="105"/>
      <c r="D494" s="105"/>
      <c r="E494" s="104"/>
      <c r="F494" s="104"/>
      <c r="G494" s="104"/>
      <c r="H494" s="104"/>
      <c r="I494" s="104"/>
    </row>
    <row r="495" spans="1:9" ht="15.75" customHeight="1">
      <c r="A495" s="104"/>
      <c r="B495" s="104"/>
      <c r="C495" s="105"/>
      <c r="D495" s="105"/>
      <c r="E495" s="104"/>
      <c r="F495" s="104"/>
      <c r="G495" s="104"/>
      <c r="H495" s="104"/>
      <c r="I495" s="104"/>
    </row>
    <row r="496" spans="1:9" ht="15.75" customHeight="1">
      <c r="A496" s="104"/>
      <c r="B496" s="104"/>
      <c r="C496" s="105"/>
      <c r="D496" s="105"/>
      <c r="E496" s="104"/>
      <c r="F496" s="104"/>
      <c r="G496" s="104"/>
      <c r="H496" s="104"/>
      <c r="I496" s="104"/>
    </row>
    <row r="497" spans="1:9" ht="15.75" customHeight="1">
      <c r="A497" s="104"/>
      <c r="B497" s="104"/>
      <c r="C497" s="105"/>
      <c r="D497" s="105"/>
      <c r="E497" s="104"/>
      <c r="F497" s="104"/>
      <c r="G497" s="104"/>
      <c r="H497" s="104"/>
      <c r="I497" s="104"/>
    </row>
    <row r="498" spans="1:9" ht="15.75" customHeight="1">
      <c r="A498" s="104"/>
      <c r="B498" s="104"/>
      <c r="C498" s="105"/>
      <c r="D498" s="105"/>
      <c r="E498" s="104"/>
      <c r="F498" s="104"/>
      <c r="G498" s="104"/>
      <c r="H498" s="104"/>
      <c r="I498" s="104"/>
    </row>
    <row r="499" spans="1:9" ht="15.75" customHeight="1">
      <c r="A499" s="104"/>
      <c r="B499" s="104"/>
      <c r="C499" s="105"/>
      <c r="D499" s="105"/>
      <c r="E499" s="104"/>
      <c r="F499" s="104"/>
      <c r="G499" s="104"/>
      <c r="H499" s="104"/>
      <c r="I499" s="104"/>
    </row>
    <row r="500" spans="1:9" ht="15.75" customHeight="1">
      <c r="A500" s="104"/>
      <c r="B500" s="104"/>
      <c r="C500" s="105"/>
      <c r="D500" s="105"/>
      <c r="E500" s="104"/>
      <c r="F500" s="104"/>
      <c r="G500" s="104"/>
      <c r="H500" s="104"/>
      <c r="I500" s="104"/>
    </row>
    <row r="501" spans="1:9" ht="15.75" customHeight="1">
      <c r="A501" s="104"/>
      <c r="B501" s="104"/>
      <c r="C501" s="105"/>
      <c r="D501" s="105"/>
      <c r="E501" s="104"/>
      <c r="F501" s="104"/>
      <c r="G501" s="104"/>
      <c r="H501" s="104"/>
      <c r="I501" s="104"/>
    </row>
    <row r="502" spans="1:9" ht="15.75" customHeight="1">
      <c r="A502" s="104"/>
      <c r="B502" s="104"/>
      <c r="C502" s="105"/>
      <c r="D502" s="105"/>
      <c r="E502" s="104"/>
      <c r="F502" s="104"/>
      <c r="G502" s="104"/>
      <c r="H502" s="104"/>
      <c r="I502" s="104"/>
    </row>
    <row r="503" spans="1:9" ht="15.75" customHeight="1">
      <c r="A503" s="104"/>
      <c r="B503" s="104"/>
      <c r="C503" s="105"/>
      <c r="D503" s="105"/>
      <c r="E503" s="104"/>
      <c r="F503" s="104"/>
      <c r="G503" s="104"/>
      <c r="H503" s="104"/>
      <c r="I503" s="104"/>
    </row>
    <row r="504" spans="1:9" ht="15.75" customHeight="1">
      <c r="A504" s="104"/>
      <c r="B504" s="104"/>
      <c r="C504" s="105"/>
      <c r="D504" s="105"/>
      <c r="E504" s="104"/>
      <c r="F504" s="104"/>
      <c r="G504" s="104"/>
      <c r="H504" s="104"/>
      <c r="I504" s="104"/>
    </row>
    <row r="505" spans="1:9" ht="15.75" customHeight="1">
      <c r="A505" s="104"/>
      <c r="B505" s="104"/>
      <c r="C505" s="105"/>
      <c r="D505" s="105"/>
      <c r="E505" s="104"/>
      <c r="F505" s="104"/>
      <c r="G505" s="104"/>
      <c r="H505" s="104"/>
      <c r="I505" s="104"/>
    </row>
    <row r="506" spans="1:9" ht="15.75" customHeight="1">
      <c r="A506" s="104"/>
      <c r="B506" s="104"/>
      <c r="C506" s="105"/>
      <c r="D506" s="105"/>
      <c r="E506" s="104"/>
      <c r="F506" s="104"/>
      <c r="G506" s="104"/>
      <c r="H506" s="104"/>
      <c r="I506" s="104"/>
    </row>
    <row r="507" spans="1:9" ht="15.75" customHeight="1">
      <c r="A507" s="104"/>
      <c r="B507" s="104"/>
      <c r="C507" s="105"/>
      <c r="D507" s="105"/>
      <c r="E507" s="104"/>
      <c r="F507" s="104"/>
      <c r="G507" s="104"/>
      <c r="H507" s="104"/>
      <c r="I507" s="104"/>
    </row>
    <row r="508" spans="1:9" ht="15.75" customHeight="1">
      <c r="A508" s="104"/>
      <c r="B508" s="104"/>
      <c r="C508" s="105"/>
      <c r="D508" s="105"/>
      <c r="E508" s="104"/>
      <c r="F508" s="104"/>
      <c r="G508" s="104"/>
      <c r="H508" s="104"/>
      <c r="I508" s="104"/>
    </row>
    <row r="509" spans="1:9" ht="15.75" customHeight="1">
      <c r="A509" s="104"/>
      <c r="B509" s="104"/>
      <c r="C509" s="105"/>
      <c r="D509" s="105"/>
      <c r="E509" s="104"/>
      <c r="F509" s="104"/>
      <c r="G509" s="104"/>
      <c r="H509" s="104"/>
      <c r="I509" s="104"/>
    </row>
    <row r="510" spans="1:9" ht="15.75" customHeight="1">
      <c r="A510" s="104"/>
      <c r="B510" s="104"/>
      <c r="C510" s="105"/>
      <c r="D510" s="105"/>
      <c r="E510" s="104"/>
      <c r="F510" s="104"/>
      <c r="G510" s="104"/>
      <c r="H510" s="104"/>
      <c r="I510" s="104"/>
    </row>
    <row r="511" spans="1:9" ht="15.75" customHeight="1">
      <c r="A511" s="104"/>
      <c r="B511" s="104"/>
      <c r="C511" s="105"/>
      <c r="D511" s="105"/>
      <c r="E511" s="104"/>
      <c r="F511" s="104"/>
      <c r="G511" s="104"/>
      <c r="H511" s="104"/>
      <c r="I511" s="104"/>
    </row>
    <row r="512" spans="1:9" ht="15.75" customHeight="1">
      <c r="A512" s="104"/>
      <c r="B512" s="104"/>
      <c r="C512" s="105"/>
      <c r="D512" s="105"/>
      <c r="E512" s="104"/>
      <c r="F512" s="104"/>
      <c r="G512" s="104"/>
      <c r="H512" s="104"/>
      <c r="I512" s="104"/>
    </row>
    <row r="513" spans="1:9" ht="15.75" customHeight="1">
      <c r="A513" s="104"/>
      <c r="B513" s="104"/>
      <c r="C513" s="105"/>
      <c r="D513" s="105"/>
      <c r="E513" s="104"/>
      <c r="F513" s="104"/>
      <c r="G513" s="104"/>
      <c r="H513" s="104"/>
      <c r="I513" s="104"/>
    </row>
    <row r="514" spans="1:9" ht="15.75" customHeight="1">
      <c r="A514" s="104"/>
      <c r="B514" s="104"/>
      <c r="C514" s="105"/>
      <c r="D514" s="105"/>
      <c r="E514" s="104"/>
      <c r="F514" s="104"/>
      <c r="G514" s="104"/>
      <c r="H514" s="104"/>
      <c r="I514" s="104"/>
    </row>
    <row r="515" spans="1:9" ht="15.75" customHeight="1">
      <c r="A515" s="104"/>
      <c r="B515" s="104"/>
      <c r="C515" s="105"/>
      <c r="D515" s="105"/>
      <c r="E515" s="104"/>
      <c r="F515" s="104"/>
      <c r="G515" s="104"/>
      <c r="H515" s="104"/>
      <c r="I515" s="104"/>
    </row>
    <row r="516" spans="1:9" ht="15.75" customHeight="1">
      <c r="A516" s="104"/>
      <c r="B516" s="104"/>
      <c r="C516" s="105"/>
      <c r="D516" s="105"/>
      <c r="E516" s="104"/>
      <c r="F516" s="104"/>
      <c r="G516" s="104"/>
      <c r="H516" s="104"/>
      <c r="I516" s="104"/>
    </row>
    <row r="517" spans="1:9" ht="15.75" customHeight="1">
      <c r="A517" s="104"/>
      <c r="B517" s="104"/>
      <c r="C517" s="105"/>
      <c r="D517" s="105"/>
      <c r="E517" s="104"/>
      <c r="F517" s="104"/>
      <c r="G517" s="104"/>
      <c r="H517" s="104"/>
      <c r="I517" s="104"/>
    </row>
    <row r="518" spans="1:9" ht="15.75" customHeight="1">
      <c r="A518" s="104"/>
      <c r="B518" s="104"/>
      <c r="C518" s="105"/>
      <c r="D518" s="105"/>
      <c r="E518" s="104"/>
      <c r="F518" s="104"/>
      <c r="G518" s="104"/>
      <c r="H518" s="104"/>
      <c r="I518" s="104"/>
    </row>
    <row r="519" spans="1:9" ht="15.75" customHeight="1">
      <c r="A519" s="104"/>
      <c r="B519" s="104"/>
      <c r="C519" s="105"/>
      <c r="D519" s="105"/>
      <c r="E519" s="104"/>
      <c r="F519" s="104"/>
      <c r="G519" s="104"/>
      <c r="H519" s="104"/>
      <c r="I519" s="104"/>
    </row>
    <row r="520" spans="1:9" ht="15.75" customHeight="1">
      <c r="A520" s="104"/>
      <c r="B520" s="104"/>
      <c r="C520" s="105"/>
      <c r="D520" s="105"/>
      <c r="E520" s="104"/>
      <c r="F520" s="104"/>
      <c r="G520" s="104"/>
      <c r="H520" s="104"/>
      <c r="I520" s="104"/>
    </row>
    <row r="521" spans="1:9" ht="15.75" customHeight="1">
      <c r="A521" s="104"/>
      <c r="B521" s="104"/>
      <c r="C521" s="105"/>
      <c r="D521" s="105"/>
      <c r="E521" s="104"/>
      <c r="F521" s="104"/>
      <c r="G521" s="104"/>
      <c r="H521" s="104"/>
      <c r="I521" s="104"/>
    </row>
    <row r="522" spans="1:9" ht="15.75" customHeight="1">
      <c r="A522" s="104"/>
      <c r="B522" s="104"/>
      <c r="C522" s="105"/>
      <c r="D522" s="105"/>
      <c r="E522" s="104"/>
      <c r="F522" s="104"/>
      <c r="G522" s="104"/>
      <c r="H522" s="104"/>
      <c r="I522" s="104"/>
    </row>
    <row r="523" spans="1:9" ht="15.75" customHeight="1">
      <c r="A523" s="104"/>
      <c r="B523" s="104"/>
      <c r="C523" s="105"/>
      <c r="D523" s="105"/>
      <c r="E523" s="104"/>
      <c r="F523" s="104"/>
      <c r="G523" s="104"/>
      <c r="H523" s="104"/>
      <c r="I523" s="104"/>
    </row>
    <row r="524" spans="1:9" ht="15.75" customHeight="1">
      <c r="A524" s="104"/>
      <c r="B524" s="104"/>
      <c r="C524" s="105"/>
      <c r="D524" s="105"/>
      <c r="E524" s="104"/>
      <c r="F524" s="104"/>
      <c r="G524" s="104"/>
      <c r="H524" s="104"/>
      <c r="I524" s="104"/>
    </row>
    <row r="525" spans="1:9" ht="15.75" customHeight="1">
      <c r="A525" s="104"/>
      <c r="B525" s="104"/>
      <c r="C525" s="105"/>
      <c r="D525" s="105"/>
      <c r="E525" s="104"/>
      <c r="F525" s="104"/>
      <c r="G525" s="104"/>
      <c r="H525" s="104"/>
      <c r="I525" s="104"/>
    </row>
    <row r="526" spans="1:9" ht="15.75" customHeight="1">
      <c r="A526" s="104"/>
      <c r="B526" s="104"/>
      <c r="C526" s="105"/>
      <c r="D526" s="105"/>
      <c r="E526" s="104"/>
      <c r="F526" s="104"/>
      <c r="G526" s="104"/>
      <c r="H526" s="104"/>
      <c r="I526" s="104"/>
    </row>
    <row r="527" spans="1:9" ht="15.75" customHeight="1">
      <c r="A527" s="104"/>
      <c r="B527" s="104"/>
      <c r="C527" s="105"/>
      <c r="D527" s="105"/>
      <c r="E527" s="104"/>
      <c r="F527" s="104"/>
      <c r="G527" s="104"/>
      <c r="H527" s="104"/>
      <c r="I527" s="104"/>
    </row>
    <row r="528" spans="1:9" ht="15.75" customHeight="1">
      <c r="A528" s="104"/>
      <c r="B528" s="104"/>
      <c r="C528" s="105"/>
      <c r="D528" s="105"/>
      <c r="E528" s="104"/>
      <c r="F528" s="104"/>
      <c r="G528" s="104"/>
      <c r="H528" s="104"/>
      <c r="I528" s="104"/>
    </row>
    <row r="529" spans="1:9" ht="15.75" customHeight="1">
      <c r="A529" s="104"/>
      <c r="B529" s="104"/>
      <c r="C529" s="105"/>
      <c r="D529" s="105"/>
      <c r="E529" s="104"/>
      <c r="F529" s="104"/>
      <c r="G529" s="104"/>
      <c r="H529" s="104"/>
      <c r="I529" s="104"/>
    </row>
    <row r="530" spans="1:9" ht="15.75" customHeight="1">
      <c r="A530" s="104"/>
      <c r="B530" s="104"/>
      <c r="C530" s="105"/>
      <c r="D530" s="105"/>
      <c r="E530" s="104"/>
      <c r="F530" s="104"/>
      <c r="G530" s="104"/>
      <c r="H530" s="104"/>
      <c r="I530" s="104"/>
    </row>
    <row r="531" spans="1:9" ht="15.75" customHeight="1">
      <c r="A531" s="104"/>
      <c r="B531" s="104"/>
      <c r="C531" s="105"/>
      <c r="D531" s="105"/>
      <c r="E531" s="104"/>
      <c r="F531" s="104"/>
      <c r="G531" s="104"/>
      <c r="H531" s="104"/>
      <c r="I531" s="104"/>
    </row>
    <row r="532" spans="1:9" ht="15.75" customHeight="1">
      <c r="A532" s="104"/>
      <c r="B532" s="104"/>
      <c r="C532" s="105"/>
      <c r="D532" s="105"/>
      <c r="E532" s="104"/>
      <c r="F532" s="104"/>
      <c r="G532" s="104"/>
      <c r="H532" s="104"/>
      <c r="I532" s="104"/>
    </row>
    <row r="533" spans="1:9" ht="15.75" customHeight="1">
      <c r="A533" s="104"/>
      <c r="B533" s="104"/>
      <c r="C533" s="105"/>
      <c r="D533" s="105"/>
      <c r="E533" s="104"/>
      <c r="F533" s="104"/>
      <c r="G533" s="104"/>
      <c r="H533" s="104"/>
      <c r="I533" s="104"/>
    </row>
    <row r="534" spans="1:9" ht="15.75" customHeight="1">
      <c r="A534" s="104"/>
      <c r="B534" s="104"/>
      <c r="C534" s="105"/>
      <c r="D534" s="105"/>
      <c r="E534" s="104"/>
      <c r="F534" s="104"/>
      <c r="G534" s="104"/>
      <c r="H534" s="104"/>
      <c r="I534" s="104"/>
    </row>
    <row r="535" spans="1:9" ht="15.75" customHeight="1">
      <c r="A535" s="104"/>
      <c r="B535" s="104"/>
      <c r="C535" s="105"/>
      <c r="D535" s="105"/>
      <c r="E535" s="104"/>
      <c r="F535" s="104"/>
      <c r="G535" s="104"/>
      <c r="H535" s="104"/>
      <c r="I535" s="104"/>
    </row>
    <row r="536" spans="1:9" ht="15.75" customHeight="1">
      <c r="A536" s="104"/>
      <c r="B536" s="104"/>
      <c r="C536" s="105"/>
      <c r="D536" s="105"/>
      <c r="E536" s="104"/>
      <c r="F536" s="104"/>
      <c r="G536" s="104"/>
      <c r="H536" s="104"/>
      <c r="I536" s="104"/>
    </row>
    <row r="537" spans="1:9" ht="15.75" customHeight="1">
      <c r="A537" s="104"/>
      <c r="B537" s="104"/>
      <c r="C537" s="105"/>
      <c r="D537" s="105"/>
      <c r="E537" s="104"/>
      <c r="F537" s="104"/>
      <c r="G537" s="104"/>
      <c r="H537" s="104"/>
      <c r="I537" s="104"/>
    </row>
    <row r="538" spans="1:9" ht="15.75" customHeight="1">
      <c r="A538" s="104"/>
      <c r="B538" s="104"/>
      <c r="C538" s="105"/>
      <c r="D538" s="105"/>
      <c r="E538" s="104"/>
      <c r="F538" s="104"/>
      <c r="G538" s="104"/>
      <c r="H538" s="104"/>
      <c r="I538" s="104"/>
    </row>
    <row r="539" spans="1:9" ht="15.75" customHeight="1">
      <c r="A539" s="104"/>
      <c r="B539" s="104"/>
      <c r="C539" s="105"/>
      <c r="D539" s="105"/>
      <c r="E539" s="104"/>
      <c r="F539" s="104"/>
      <c r="G539" s="104"/>
      <c r="H539" s="104"/>
      <c r="I539" s="104"/>
    </row>
    <row r="540" spans="1:9" ht="15.75" customHeight="1">
      <c r="A540" s="104"/>
      <c r="B540" s="104"/>
      <c r="C540" s="105"/>
      <c r="D540" s="105"/>
      <c r="E540" s="104"/>
      <c r="F540" s="104"/>
      <c r="G540" s="104"/>
      <c r="H540" s="104"/>
      <c r="I540" s="104"/>
    </row>
    <row r="541" spans="1:9" ht="15.75" customHeight="1">
      <c r="A541" s="104"/>
      <c r="B541" s="104"/>
      <c r="C541" s="105"/>
      <c r="D541" s="105"/>
      <c r="E541" s="104"/>
      <c r="F541" s="104"/>
      <c r="G541" s="104"/>
      <c r="H541" s="104"/>
      <c r="I541" s="104"/>
    </row>
    <row r="542" spans="1:9" ht="15.75" customHeight="1">
      <c r="A542" s="104"/>
      <c r="B542" s="104"/>
      <c r="C542" s="105"/>
      <c r="D542" s="105"/>
      <c r="E542" s="104"/>
      <c r="F542" s="104"/>
      <c r="G542" s="104"/>
      <c r="H542" s="104"/>
      <c r="I542" s="104"/>
    </row>
    <row r="543" spans="1:9" ht="15.75" customHeight="1">
      <c r="A543" s="104"/>
      <c r="B543" s="104"/>
      <c r="C543" s="105"/>
      <c r="D543" s="105"/>
      <c r="E543" s="104"/>
      <c r="F543" s="104"/>
      <c r="G543" s="104"/>
      <c r="H543" s="104"/>
      <c r="I543" s="104"/>
    </row>
    <row r="544" spans="1:9" ht="15.75" customHeight="1">
      <c r="A544" s="104"/>
      <c r="B544" s="104"/>
      <c r="C544" s="105"/>
      <c r="D544" s="105"/>
      <c r="E544" s="104"/>
      <c r="F544" s="104"/>
      <c r="G544" s="104"/>
      <c r="H544" s="104"/>
      <c r="I544" s="104"/>
    </row>
    <row r="545" spans="1:9" ht="15.75" customHeight="1">
      <c r="A545" s="104"/>
      <c r="B545" s="104"/>
      <c r="C545" s="105"/>
      <c r="D545" s="105"/>
      <c r="E545" s="104"/>
      <c r="F545" s="104"/>
      <c r="G545" s="104"/>
      <c r="H545" s="104"/>
      <c r="I545" s="104"/>
    </row>
    <row r="546" spans="1:9" ht="15.75" customHeight="1">
      <c r="A546" s="104"/>
      <c r="B546" s="104"/>
      <c r="C546" s="105"/>
      <c r="D546" s="105"/>
      <c r="E546" s="104"/>
      <c r="F546" s="104"/>
      <c r="G546" s="104"/>
      <c r="H546" s="104"/>
      <c r="I546" s="104"/>
    </row>
    <row r="547" spans="1:9" ht="15.75" customHeight="1">
      <c r="A547" s="104"/>
      <c r="B547" s="104"/>
      <c r="C547" s="105"/>
      <c r="D547" s="105"/>
      <c r="E547" s="104"/>
      <c r="F547" s="104"/>
      <c r="G547" s="104"/>
      <c r="H547" s="104"/>
      <c r="I547" s="104"/>
    </row>
    <row r="548" spans="1:9" ht="15.75" customHeight="1">
      <c r="A548" s="104"/>
      <c r="B548" s="104"/>
      <c r="C548" s="105"/>
      <c r="D548" s="105"/>
      <c r="E548" s="104"/>
      <c r="F548" s="104"/>
      <c r="G548" s="104"/>
      <c r="H548" s="104"/>
      <c r="I548" s="104"/>
    </row>
    <row r="549" spans="1:9" ht="15.75" customHeight="1">
      <c r="A549" s="104"/>
      <c r="B549" s="104"/>
      <c r="C549" s="105"/>
      <c r="D549" s="105"/>
      <c r="E549" s="104"/>
      <c r="F549" s="104"/>
      <c r="G549" s="104"/>
      <c r="H549" s="104"/>
      <c r="I549" s="104"/>
    </row>
    <row r="550" spans="1:9" ht="15.75" customHeight="1">
      <c r="A550" s="104"/>
      <c r="B550" s="104"/>
      <c r="C550" s="105"/>
      <c r="D550" s="105"/>
      <c r="E550" s="104"/>
      <c r="F550" s="104"/>
      <c r="G550" s="104"/>
      <c r="H550" s="104"/>
      <c r="I550" s="104"/>
    </row>
    <row r="551" spans="1:9" ht="15.75" customHeight="1">
      <c r="A551" s="104"/>
      <c r="B551" s="104"/>
      <c r="C551" s="105"/>
      <c r="D551" s="105"/>
      <c r="E551" s="104"/>
      <c r="F551" s="104"/>
      <c r="G551" s="104"/>
      <c r="H551" s="104"/>
      <c r="I551" s="104"/>
    </row>
    <row r="552" spans="1:9" ht="15.75" customHeight="1">
      <c r="A552" s="104"/>
      <c r="B552" s="104"/>
      <c r="C552" s="105"/>
      <c r="D552" s="105"/>
      <c r="E552" s="104"/>
      <c r="F552" s="104"/>
      <c r="G552" s="104"/>
      <c r="H552" s="104"/>
      <c r="I552" s="104"/>
    </row>
    <row r="553" spans="1:9" ht="15.75" customHeight="1">
      <c r="A553" s="104"/>
      <c r="B553" s="104"/>
      <c r="C553" s="105"/>
      <c r="D553" s="105"/>
      <c r="E553" s="104"/>
      <c r="F553" s="104"/>
      <c r="G553" s="104"/>
      <c r="H553" s="104"/>
      <c r="I553" s="104"/>
    </row>
    <row r="554" spans="1:9" ht="15.75" customHeight="1">
      <c r="A554" s="104"/>
      <c r="B554" s="104"/>
      <c r="C554" s="105"/>
      <c r="D554" s="105"/>
      <c r="E554" s="104"/>
      <c r="F554" s="104"/>
      <c r="G554" s="104"/>
      <c r="H554" s="104"/>
      <c r="I554" s="104"/>
    </row>
    <row r="555" spans="1:9" ht="15.75" customHeight="1">
      <c r="A555" s="104"/>
      <c r="B555" s="104"/>
      <c r="C555" s="105"/>
      <c r="D555" s="105"/>
      <c r="E555" s="104"/>
      <c r="F555" s="104"/>
      <c r="G555" s="104"/>
      <c r="H555" s="104"/>
      <c r="I555" s="104"/>
    </row>
    <row r="556" spans="1:9" ht="15.75" customHeight="1">
      <c r="A556" s="104"/>
      <c r="B556" s="104"/>
      <c r="C556" s="105"/>
      <c r="D556" s="105"/>
      <c r="E556" s="104"/>
      <c r="F556" s="104"/>
      <c r="G556" s="104"/>
      <c r="H556" s="104"/>
      <c r="I556" s="104"/>
    </row>
    <row r="557" spans="1:9" ht="15.75" customHeight="1">
      <c r="A557" s="104"/>
      <c r="B557" s="104"/>
      <c r="C557" s="105"/>
      <c r="D557" s="105"/>
      <c r="E557" s="104"/>
      <c r="F557" s="104"/>
      <c r="G557" s="104"/>
      <c r="H557" s="104"/>
      <c r="I557" s="104"/>
    </row>
    <row r="558" spans="1:9" ht="15.75" customHeight="1">
      <c r="A558" s="104"/>
      <c r="B558" s="104"/>
      <c r="C558" s="105"/>
      <c r="D558" s="105"/>
      <c r="E558" s="104"/>
      <c r="F558" s="104"/>
      <c r="G558" s="104"/>
      <c r="H558" s="104"/>
      <c r="I558" s="104"/>
    </row>
    <row r="559" spans="1:9" ht="15.75" customHeight="1">
      <c r="A559" s="104"/>
      <c r="B559" s="104"/>
      <c r="C559" s="105"/>
      <c r="D559" s="105"/>
      <c r="E559" s="104"/>
      <c r="F559" s="104"/>
      <c r="G559" s="104"/>
      <c r="H559" s="104"/>
      <c r="I559" s="104"/>
    </row>
    <row r="560" spans="1:9" ht="15.75" customHeight="1">
      <c r="A560" s="104"/>
      <c r="B560" s="104"/>
      <c r="C560" s="105"/>
      <c r="D560" s="105"/>
      <c r="E560" s="104"/>
      <c r="F560" s="104"/>
      <c r="G560" s="104"/>
      <c r="H560" s="104"/>
      <c r="I560" s="104"/>
    </row>
    <row r="561" spans="1:9" ht="15.75" customHeight="1">
      <c r="A561" s="104"/>
      <c r="B561" s="104"/>
      <c r="C561" s="105"/>
      <c r="D561" s="105"/>
      <c r="E561" s="104"/>
      <c r="F561" s="104"/>
      <c r="G561" s="104"/>
      <c r="H561" s="104"/>
      <c r="I561" s="104"/>
    </row>
    <row r="562" spans="1:9" ht="15.75" customHeight="1">
      <c r="A562" s="104"/>
      <c r="B562" s="104"/>
      <c r="C562" s="105"/>
      <c r="D562" s="105"/>
      <c r="E562" s="104"/>
      <c r="F562" s="104"/>
      <c r="G562" s="104"/>
      <c r="H562" s="104"/>
      <c r="I562" s="104"/>
    </row>
    <row r="563" spans="1:9" ht="15.75" customHeight="1">
      <c r="A563" s="104"/>
      <c r="B563" s="104"/>
      <c r="C563" s="105"/>
      <c r="D563" s="105"/>
      <c r="E563" s="104"/>
      <c r="F563" s="104"/>
      <c r="G563" s="104"/>
      <c r="H563" s="104"/>
      <c r="I563" s="104"/>
    </row>
    <row r="564" spans="1:9" ht="15.75" customHeight="1">
      <c r="A564" s="104"/>
      <c r="B564" s="104"/>
      <c r="C564" s="105"/>
      <c r="D564" s="105"/>
      <c r="E564" s="104"/>
      <c r="F564" s="104"/>
      <c r="G564" s="104"/>
      <c r="H564" s="104"/>
      <c r="I564" s="104"/>
    </row>
    <row r="565" spans="1:9" ht="15.75" customHeight="1">
      <c r="A565" s="104"/>
      <c r="B565" s="104"/>
      <c r="C565" s="105"/>
      <c r="D565" s="105"/>
      <c r="E565" s="104"/>
      <c r="F565" s="104"/>
      <c r="G565" s="104"/>
      <c r="H565" s="104"/>
      <c r="I565" s="104"/>
    </row>
    <row r="566" spans="1:9" ht="15.75" customHeight="1">
      <c r="A566" s="104"/>
      <c r="B566" s="104"/>
      <c r="C566" s="105"/>
      <c r="D566" s="105"/>
      <c r="E566" s="104"/>
      <c r="F566" s="104"/>
      <c r="G566" s="104"/>
      <c r="H566" s="104"/>
      <c r="I566" s="104"/>
    </row>
    <row r="567" spans="1:9" ht="15.75" customHeight="1">
      <c r="A567" s="104"/>
      <c r="B567" s="104"/>
      <c r="C567" s="105"/>
      <c r="D567" s="105"/>
      <c r="E567" s="104"/>
      <c r="F567" s="104"/>
      <c r="G567" s="104"/>
      <c r="H567" s="104"/>
      <c r="I567" s="104"/>
    </row>
    <row r="568" spans="1:9" ht="15.75" customHeight="1">
      <c r="A568" s="104"/>
      <c r="B568" s="104"/>
      <c r="C568" s="105"/>
      <c r="D568" s="105"/>
      <c r="E568" s="104"/>
      <c r="F568" s="104"/>
      <c r="G568" s="104"/>
      <c r="H568" s="104"/>
      <c r="I568" s="104"/>
    </row>
    <row r="569" spans="1:9" ht="15.75" customHeight="1">
      <c r="A569" s="104"/>
      <c r="B569" s="104"/>
      <c r="C569" s="105"/>
      <c r="D569" s="105"/>
      <c r="E569" s="104"/>
      <c r="F569" s="104"/>
      <c r="G569" s="104"/>
      <c r="H569" s="104"/>
      <c r="I569" s="104"/>
    </row>
    <row r="570" spans="1:9" ht="15.75" customHeight="1">
      <c r="A570" s="104"/>
      <c r="B570" s="104"/>
      <c r="C570" s="105"/>
      <c r="D570" s="105"/>
      <c r="E570" s="104"/>
      <c r="F570" s="104"/>
      <c r="G570" s="104"/>
      <c r="H570" s="104"/>
      <c r="I570" s="104"/>
    </row>
    <row r="571" spans="1:9" ht="15.75" customHeight="1">
      <c r="A571" s="104"/>
      <c r="B571" s="104"/>
      <c r="C571" s="105"/>
      <c r="D571" s="105"/>
      <c r="E571" s="104"/>
      <c r="F571" s="104"/>
      <c r="G571" s="104"/>
      <c r="H571" s="104"/>
      <c r="I571" s="104"/>
    </row>
    <row r="572" spans="1:9" ht="15.75" customHeight="1">
      <c r="A572" s="104"/>
      <c r="B572" s="104"/>
      <c r="C572" s="105"/>
      <c r="D572" s="105"/>
      <c r="E572" s="104"/>
      <c r="F572" s="104"/>
      <c r="G572" s="104"/>
      <c r="H572" s="104"/>
      <c r="I572" s="104"/>
    </row>
    <row r="573" spans="1:9" ht="15.75" customHeight="1">
      <c r="A573" s="104"/>
      <c r="B573" s="104"/>
      <c r="C573" s="105"/>
      <c r="D573" s="105"/>
      <c r="E573" s="104"/>
      <c r="F573" s="104"/>
      <c r="G573" s="104"/>
      <c r="H573" s="104"/>
      <c r="I573" s="104"/>
    </row>
    <row r="574" spans="1:9" ht="15.75" customHeight="1">
      <c r="A574" s="104"/>
      <c r="B574" s="104"/>
      <c r="C574" s="105"/>
      <c r="D574" s="105"/>
      <c r="E574" s="104"/>
      <c r="F574" s="104"/>
      <c r="G574" s="104"/>
      <c r="H574" s="104"/>
      <c r="I574" s="104"/>
    </row>
    <row r="575" spans="1:9" ht="15.75" customHeight="1">
      <c r="A575" s="104"/>
      <c r="B575" s="104"/>
      <c r="C575" s="105"/>
      <c r="D575" s="105"/>
      <c r="E575" s="104"/>
      <c r="F575" s="104"/>
      <c r="G575" s="104"/>
      <c r="H575" s="104"/>
      <c r="I575" s="104"/>
    </row>
    <row r="576" spans="1:9" ht="15.75" customHeight="1">
      <c r="A576" s="104"/>
      <c r="B576" s="104"/>
      <c r="C576" s="105"/>
      <c r="D576" s="105"/>
      <c r="E576" s="104"/>
      <c r="F576" s="104"/>
      <c r="G576" s="104"/>
      <c r="H576" s="104"/>
      <c r="I576" s="104"/>
    </row>
    <row r="577" spans="1:9" ht="15.75" customHeight="1">
      <c r="A577" s="104"/>
      <c r="B577" s="104"/>
      <c r="C577" s="105"/>
      <c r="D577" s="105"/>
      <c r="E577" s="104"/>
      <c r="F577" s="104"/>
      <c r="G577" s="104"/>
      <c r="H577" s="104"/>
      <c r="I577" s="104"/>
    </row>
    <row r="578" spans="1:9" ht="15.75" customHeight="1">
      <c r="A578" s="104"/>
      <c r="B578" s="104"/>
      <c r="C578" s="105"/>
      <c r="D578" s="105"/>
      <c r="E578" s="104"/>
      <c r="F578" s="104"/>
      <c r="G578" s="104"/>
      <c r="H578" s="104"/>
      <c r="I578" s="104"/>
    </row>
    <row r="579" spans="1:9" ht="15.75" customHeight="1">
      <c r="A579" s="104"/>
      <c r="B579" s="104"/>
      <c r="C579" s="105"/>
      <c r="D579" s="105"/>
      <c r="E579" s="104"/>
      <c r="F579" s="104"/>
      <c r="G579" s="104"/>
      <c r="H579" s="104"/>
      <c r="I579" s="104"/>
    </row>
    <row r="580" spans="1:9" ht="15.75" customHeight="1">
      <c r="A580" s="104"/>
      <c r="B580" s="104"/>
      <c r="C580" s="105"/>
      <c r="D580" s="105"/>
      <c r="E580" s="104"/>
      <c r="F580" s="104"/>
      <c r="G580" s="104"/>
      <c r="H580" s="104"/>
      <c r="I580" s="104"/>
    </row>
    <row r="581" spans="1:9" ht="15.75" customHeight="1">
      <c r="A581" s="104"/>
      <c r="B581" s="104"/>
      <c r="C581" s="105"/>
      <c r="D581" s="105"/>
      <c r="E581" s="104"/>
      <c r="F581" s="104"/>
      <c r="G581" s="104"/>
      <c r="H581" s="104"/>
      <c r="I581" s="104"/>
    </row>
    <row r="582" spans="1:9" ht="15.75" customHeight="1">
      <c r="A582" s="104"/>
      <c r="B582" s="104"/>
      <c r="C582" s="105"/>
      <c r="D582" s="105"/>
      <c r="E582" s="104"/>
      <c r="F582" s="104"/>
      <c r="G582" s="104"/>
      <c r="H582" s="104"/>
      <c r="I582" s="104"/>
    </row>
    <row r="583" spans="1:9" ht="15.75" customHeight="1">
      <c r="A583" s="104"/>
      <c r="B583" s="104"/>
      <c r="C583" s="105"/>
      <c r="D583" s="105"/>
      <c r="E583" s="104"/>
      <c r="F583" s="104"/>
      <c r="G583" s="104"/>
      <c r="H583" s="104"/>
      <c r="I583" s="104"/>
    </row>
    <row r="584" spans="1:9" ht="15.75" customHeight="1">
      <c r="A584" s="104"/>
      <c r="B584" s="104"/>
      <c r="C584" s="105"/>
      <c r="D584" s="105"/>
      <c r="E584" s="104"/>
      <c r="F584" s="104"/>
      <c r="G584" s="104"/>
      <c r="H584" s="104"/>
      <c r="I584" s="104"/>
    </row>
    <row r="585" spans="1:9" ht="15.75" customHeight="1">
      <c r="A585" s="104"/>
      <c r="B585" s="104"/>
      <c r="C585" s="105"/>
      <c r="D585" s="105"/>
      <c r="E585" s="104"/>
      <c r="F585" s="104"/>
      <c r="G585" s="104"/>
      <c r="H585" s="104"/>
      <c r="I585" s="104"/>
    </row>
    <row r="586" spans="1:9" ht="15.75" customHeight="1">
      <c r="A586" s="104"/>
      <c r="B586" s="104"/>
      <c r="C586" s="105"/>
      <c r="D586" s="105"/>
      <c r="E586" s="104"/>
      <c r="F586" s="104"/>
      <c r="G586" s="104"/>
      <c r="H586" s="104"/>
      <c r="I586" s="104"/>
    </row>
    <row r="587" spans="1:9" ht="15.75" customHeight="1">
      <c r="A587" s="104"/>
      <c r="B587" s="104"/>
      <c r="C587" s="105"/>
      <c r="D587" s="105"/>
      <c r="E587" s="104"/>
      <c r="F587" s="104"/>
      <c r="G587" s="104"/>
      <c r="H587" s="104"/>
      <c r="I587" s="104"/>
    </row>
    <row r="588" spans="1:9" ht="15.75" customHeight="1">
      <c r="A588" s="104"/>
      <c r="B588" s="104"/>
      <c r="C588" s="105"/>
      <c r="D588" s="105"/>
      <c r="E588" s="104"/>
      <c r="F588" s="104"/>
      <c r="G588" s="104"/>
      <c r="H588" s="104"/>
      <c r="I588" s="104"/>
    </row>
    <row r="589" spans="1:9" ht="15.75" customHeight="1">
      <c r="A589" s="104"/>
      <c r="B589" s="104"/>
      <c r="C589" s="105"/>
      <c r="D589" s="105"/>
      <c r="E589" s="104"/>
      <c r="F589" s="104"/>
      <c r="G589" s="104"/>
      <c r="H589" s="104"/>
      <c r="I589" s="104"/>
    </row>
    <row r="590" spans="1:9" ht="15.75" customHeight="1">
      <c r="A590" s="104"/>
      <c r="B590" s="104"/>
      <c r="C590" s="105"/>
      <c r="D590" s="105"/>
      <c r="E590" s="104"/>
      <c r="F590" s="104"/>
      <c r="G590" s="104"/>
      <c r="H590" s="104"/>
      <c r="I590" s="104"/>
    </row>
    <row r="591" spans="1:9" ht="15.75" customHeight="1">
      <c r="A591" s="104"/>
      <c r="B591" s="104"/>
      <c r="C591" s="105"/>
      <c r="D591" s="105"/>
      <c r="E591" s="104"/>
      <c r="F591" s="104"/>
      <c r="G591" s="104"/>
      <c r="H591" s="104"/>
      <c r="I591" s="104"/>
    </row>
    <row r="592" spans="1:9" ht="15.75" customHeight="1">
      <c r="A592" s="104"/>
      <c r="B592" s="104"/>
      <c r="C592" s="105"/>
      <c r="D592" s="105"/>
      <c r="E592" s="104"/>
      <c r="F592" s="104"/>
      <c r="G592" s="104"/>
      <c r="H592" s="104"/>
      <c r="I592" s="104"/>
    </row>
    <row r="593" spans="1:9" ht="15.75" customHeight="1">
      <c r="A593" s="104"/>
      <c r="B593" s="104"/>
      <c r="C593" s="105"/>
      <c r="D593" s="105"/>
      <c r="E593" s="104"/>
      <c r="F593" s="104"/>
      <c r="G593" s="104"/>
      <c r="H593" s="104"/>
      <c r="I593" s="104"/>
    </row>
    <row r="594" spans="1:9" ht="15.75" customHeight="1">
      <c r="A594" s="104"/>
      <c r="B594" s="104"/>
      <c r="C594" s="105"/>
      <c r="D594" s="105"/>
      <c r="E594" s="104"/>
      <c r="F594" s="104"/>
      <c r="G594" s="104"/>
      <c r="H594" s="104"/>
      <c r="I594" s="104"/>
    </row>
    <row r="595" spans="1:9" ht="15.75" customHeight="1">
      <c r="A595" s="104"/>
      <c r="B595" s="104"/>
      <c r="C595" s="105"/>
      <c r="D595" s="105"/>
      <c r="E595" s="104"/>
      <c r="F595" s="104"/>
      <c r="G595" s="104"/>
      <c r="H595" s="104"/>
      <c r="I595" s="104"/>
    </row>
    <row r="596" spans="1:9" ht="15.75" customHeight="1">
      <c r="A596" s="104"/>
      <c r="B596" s="104"/>
      <c r="C596" s="105"/>
      <c r="D596" s="105"/>
      <c r="E596" s="104"/>
      <c r="F596" s="104"/>
      <c r="G596" s="104"/>
      <c r="H596" s="104"/>
      <c r="I596" s="104"/>
    </row>
    <row r="597" spans="1:9" ht="15.75" customHeight="1">
      <c r="A597" s="104"/>
      <c r="B597" s="104"/>
      <c r="C597" s="105"/>
      <c r="D597" s="105"/>
      <c r="E597" s="104"/>
      <c r="F597" s="104"/>
      <c r="G597" s="104"/>
      <c r="H597" s="104"/>
      <c r="I597" s="104"/>
    </row>
    <row r="598" spans="1:9" ht="15.75" customHeight="1">
      <c r="A598" s="104"/>
      <c r="B598" s="104"/>
      <c r="C598" s="105"/>
      <c r="D598" s="105"/>
      <c r="E598" s="104"/>
      <c r="F598" s="104"/>
      <c r="G598" s="104"/>
      <c r="H598" s="104"/>
      <c r="I598" s="104"/>
    </row>
    <row r="599" spans="1:9" ht="15.75" customHeight="1">
      <c r="A599" s="104"/>
      <c r="B599" s="104"/>
      <c r="C599" s="105"/>
      <c r="D599" s="105"/>
      <c r="E599" s="104"/>
      <c r="F599" s="104"/>
      <c r="G599" s="104"/>
      <c r="H599" s="104"/>
      <c r="I599" s="104"/>
    </row>
    <row r="600" spans="1:9" ht="15.75" customHeight="1">
      <c r="A600" s="104"/>
      <c r="B600" s="104"/>
      <c r="C600" s="105"/>
      <c r="D600" s="105"/>
      <c r="E600" s="104"/>
      <c r="F600" s="104"/>
      <c r="G600" s="104"/>
      <c r="H600" s="104"/>
      <c r="I600" s="104"/>
    </row>
    <row r="601" spans="1:9" ht="15.75" customHeight="1">
      <c r="A601" s="104"/>
      <c r="B601" s="104"/>
      <c r="C601" s="105"/>
      <c r="D601" s="105"/>
      <c r="E601" s="104"/>
      <c r="F601" s="104"/>
      <c r="G601" s="104"/>
      <c r="H601" s="104"/>
      <c r="I601" s="104"/>
    </row>
    <row r="602" spans="1:9" ht="15.75" customHeight="1">
      <c r="A602" s="104"/>
      <c r="B602" s="104"/>
      <c r="C602" s="105"/>
      <c r="D602" s="105"/>
      <c r="E602" s="104"/>
      <c r="F602" s="104"/>
      <c r="G602" s="104"/>
      <c r="H602" s="104"/>
      <c r="I602" s="104"/>
    </row>
    <row r="603" spans="1:9" ht="15.75" customHeight="1">
      <c r="A603" s="104"/>
      <c r="B603" s="104"/>
      <c r="C603" s="105"/>
      <c r="D603" s="105"/>
      <c r="E603" s="104"/>
      <c r="F603" s="104"/>
      <c r="G603" s="104"/>
      <c r="H603" s="104"/>
      <c r="I603" s="104"/>
    </row>
    <row r="604" spans="1:9" ht="15.75" customHeight="1">
      <c r="A604" s="104"/>
      <c r="B604" s="104"/>
      <c r="C604" s="105"/>
      <c r="D604" s="105"/>
      <c r="E604" s="104"/>
      <c r="F604" s="104"/>
      <c r="G604" s="104"/>
      <c r="H604" s="104"/>
      <c r="I604" s="104"/>
    </row>
    <row r="605" spans="1:9" ht="15.75" customHeight="1">
      <c r="A605" s="104"/>
      <c r="B605" s="104"/>
      <c r="C605" s="105"/>
      <c r="D605" s="105"/>
      <c r="E605" s="104"/>
      <c r="F605" s="104"/>
      <c r="G605" s="104"/>
      <c r="H605" s="104"/>
      <c r="I605" s="104"/>
    </row>
    <row r="606" spans="1:9" ht="15.75" customHeight="1">
      <c r="A606" s="104"/>
      <c r="B606" s="104"/>
      <c r="C606" s="105"/>
      <c r="D606" s="105"/>
      <c r="E606" s="104"/>
      <c r="F606" s="104"/>
      <c r="G606" s="104"/>
      <c r="H606" s="104"/>
      <c r="I606" s="104"/>
    </row>
    <row r="607" spans="1:9" ht="15.75" customHeight="1">
      <c r="A607" s="104"/>
      <c r="B607" s="104"/>
      <c r="C607" s="105"/>
      <c r="D607" s="105"/>
      <c r="E607" s="104"/>
      <c r="F607" s="104"/>
      <c r="G607" s="104"/>
      <c r="H607" s="104"/>
      <c r="I607" s="104"/>
    </row>
    <row r="608" spans="1:9" ht="15.75" customHeight="1">
      <c r="A608" s="104"/>
      <c r="B608" s="104"/>
      <c r="C608" s="105"/>
      <c r="D608" s="105"/>
      <c r="E608" s="104"/>
      <c r="F608" s="104"/>
      <c r="G608" s="104"/>
      <c r="H608" s="104"/>
      <c r="I608" s="104"/>
    </row>
    <row r="609" spans="1:9" ht="15.75" customHeight="1">
      <c r="A609" s="104"/>
      <c r="B609" s="104"/>
      <c r="C609" s="105"/>
      <c r="D609" s="105"/>
      <c r="E609" s="104"/>
      <c r="F609" s="104"/>
      <c r="G609" s="104"/>
      <c r="H609" s="104"/>
      <c r="I609" s="104"/>
    </row>
    <row r="610" spans="1:9" ht="15.75" customHeight="1">
      <c r="A610" s="104"/>
      <c r="B610" s="104"/>
      <c r="C610" s="105"/>
      <c r="D610" s="105"/>
      <c r="E610" s="104"/>
      <c r="F610" s="104"/>
      <c r="G610" s="104"/>
      <c r="H610" s="104"/>
      <c r="I610" s="104"/>
    </row>
    <row r="611" spans="1:9" ht="15.75" customHeight="1">
      <c r="A611" s="104"/>
      <c r="B611" s="104"/>
      <c r="C611" s="105"/>
      <c r="D611" s="105"/>
      <c r="E611" s="104"/>
      <c r="F611" s="104"/>
      <c r="G611" s="104"/>
      <c r="H611" s="104"/>
      <c r="I611" s="104"/>
    </row>
    <row r="612" spans="1:9" ht="15.75" customHeight="1">
      <c r="A612" s="104"/>
      <c r="B612" s="104"/>
      <c r="C612" s="105"/>
      <c r="D612" s="105"/>
      <c r="E612" s="104"/>
      <c r="F612" s="104"/>
      <c r="G612" s="104"/>
      <c r="H612" s="104"/>
      <c r="I612" s="104"/>
    </row>
    <row r="613" spans="1:9" ht="15.75" customHeight="1">
      <c r="A613" s="104"/>
      <c r="B613" s="104"/>
      <c r="C613" s="105"/>
      <c r="D613" s="105"/>
      <c r="E613" s="104"/>
      <c r="F613" s="104"/>
      <c r="G613" s="104"/>
      <c r="H613" s="104"/>
      <c r="I613" s="104"/>
    </row>
    <row r="614" spans="1:9" ht="15.75" customHeight="1">
      <c r="A614" s="104"/>
      <c r="B614" s="104"/>
      <c r="C614" s="105"/>
      <c r="D614" s="105"/>
      <c r="E614" s="104"/>
      <c r="F614" s="104"/>
      <c r="G614" s="104"/>
      <c r="H614" s="104"/>
      <c r="I614" s="104"/>
    </row>
    <row r="615" spans="1:9" ht="15.75" customHeight="1">
      <c r="A615" s="104"/>
      <c r="B615" s="104"/>
      <c r="C615" s="105"/>
      <c r="D615" s="105"/>
      <c r="E615" s="104"/>
      <c r="F615" s="104"/>
      <c r="G615" s="104"/>
      <c r="H615" s="104"/>
      <c r="I615" s="104"/>
    </row>
    <row r="616" spans="1:9" ht="15.75" customHeight="1">
      <c r="A616" s="104"/>
      <c r="B616" s="104"/>
      <c r="C616" s="105"/>
      <c r="D616" s="105"/>
      <c r="E616" s="104"/>
      <c r="F616" s="104"/>
      <c r="G616" s="104"/>
      <c r="H616" s="104"/>
      <c r="I616" s="104"/>
    </row>
    <row r="617" spans="1:9" ht="15.75" customHeight="1">
      <c r="A617" s="104"/>
      <c r="B617" s="104"/>
      <c r="C617" s="105"/>
      <c r="D617" s="105"/>
      <c r="E617" s="104"/>
      <c r="F617" s="104"/>
      <c r="G617" s="104"/>
      <c r="H617" s="104"/>
      <c r="I617" s="104"/>
    </row>
    <row r="618" spans="1:9" ht="15.75" customHeight="1">
      <c r="A618" s="104"/>
      <c r="B618" s="104"/>
      <c r="C618" s="105"/>
      <c r="D618" s="105"/>
      <c r="E618" s="104"/>
      <c r="F618" s="104"/>
      <c r="G618" s="104"/>
      <c r="H618" s="104"/>
      <c r="I618" s="104"/>
    </row>
    <row r="619" spans="1:9" ht="15.75" customHeight="1">
      <c r="A619" s="104"/>
      <c r="B619" s="104"/>
      <c r="C619" s="105"/>
      <c r="D619" s="105"/>
      <c r="E619" s="104"/>
      <c r="F619" s="104"/>
      <c r="G619" s="104"/>
      <c r="H619" s="104"/>
      <c r="I619" s="104"/>
    </row>
    <row r="620" spans="1:9" ht="15.75" customHeight="1">
      <c r="A620" s="104"/>
      <c r="B620" s="104"/>
      <c r="C620" s="105"/>
      <c r="D620" s="105"/>
      <c r="E620" s="104"/>
      <c r="F620" s="104"/>
      <c r="G620" s="104"/>
      <c r="H620" s="104"/>
      <c r="I620" s="104"/>
    </row>
    <row r="621" spans="1:9" ht="15.75" customHeight="1">
      <c r="A621" s="104"/>
      <c r="B621" s="104"/>
      <c r="C621" s="105"/>
      <c r="D621" s="105"/>
      <c r="E621" s="104"/>
      <c r="F621" s="104"/>
      <c r="G621" s="104"/>
      <c r="H621" s="104"/>
      <c r="I621" s="104"/>
    </row>
    <row r="622" spans="1:9" ht="15.75" customHeight="1">
      <c r="A622" s="104"/>
      <c r="B622" s="104"/>
      <c r="C622" s="105"/>
      <c r="D622" s="105"/>
      <c r="E622" s="104"/>
      <c r="F622" s="104"/>
      <c r="G622" s="104"/>
      <c r="H622" s="104"/>
      <c r="I622" s="104"/>
    </row>
    <row r="623" spans="1:9" ht="15.75" customHeight="1">
      <c r="A623" s="104"/>
      <c r="B623" s="104"/>
      <c r="C623" s="105"/>
      <c r="D623" s="105"/>
      <c r="E623" s="104"/>
      <c r="F623" s="104"/>
      <c r="G623" s="104"/>
      <c r="H623" s="104"/>
      <c r="I623" s="104"/>
    </row>
    <row r="624" spans="1:9" ht="15.75" customHeight="1">
      <c r="A624" s="104"/>
      <c r="B624" s="104"/>
      <c r="C624" s="105"/>
      <c r="D624" s="105"/>
      <c r="E624" s="104"/>
      <c r="F624" s="104"/>
      <c r="G624" s="104"/>
      <c r="H624" s="104"/>
      <c r="I624" s="104"/>
    </row>
    <row r="625" spans="1:9" ht="15.75" customHeight="1">
      <c r="A625" s="104"/>
      <c r="B625" s="104"/>
      <c r="C625" s="105"/>
      <c r="D625" s="105"/>
      <c r="E625" s="104"/>
      <c r="F625" s="104"/>
      <c r="G625" s="104"/>
      <c r="H625" s="104"/>
      <c r="I625" s="104"/>
    </row>
    <row r="626" spans="1:9" ht="15.75" customHeight="1">
      <c r="A626" s="104"/>
      <c r="B626" s="104"/>
      <c r="C626" s="105"/>
      <c r="D626" s="105"/>
      <c r="E626" s="104"/>
      <c r="F626" s="104"/>
      <c r="G626" s="104"/>
      <c r="H626" s="104"/>
      <c r="I626" s="104"/>
    </row>
    <row r="627" spans="1:9" ht="15.75" customHeight="1">
      <c r="A627" s="104"/>
      <c r="B627" s="104"/>
      <c r="C627" s="105"/>
      <c r="D627" s="105"/>
      <c r="E627" s="104"/>
      <c r="F627" s="104"/>
      <c r="G627" s="104"/>
      <c r="H627" s="104"/>
      <c r="I627" s="104"/>
    </row>
    <row r="628" spans="1:9" ht="15.75" customHeight="1">
      <c r="A628" s="104"/>
      <c r="B628" s="104"/>
      <c r="C628" s="105"/>
      <c r="D628" s="105"/>
      <c r="E628" s="104"/>
      <c r="F628" s="104"/>
      <c r="G628" s="104"/>
      <c r="H628" s="104"/>
      <c r="I628" s="104"/>
    </row>
    <row r="629" spans="1:9" ht="15.75" customHeight="1">
      <c r="A629" s="104"/>
      <c r="B629" s="104"/>
      <c r="C629" s="105"/>
      <c r="D629" s="105"/>
      <c r="E629" s="104"/>
      <c r="F629" s="104"/>
      <c r="G629" s="104"/>
      <c r="H629" s="104"/>
      <c r="I629" s="104"/>
    </row>
    <row r="630" spans="1:9" ht="15.75" customHeight="1">
      <c r="A630" s="104"/>
      <c r="B630" s="104"/>
      <c r="C630" s="105"/>
      <c r="D630" s="105"/>
      <c r="E630" s="104"/>
      <c r="F630" s="104"/>
      <c r="G630" s="104"/>
      <c r="H630" s="104"/>
      <c r="I630" s="104"/>
    </row>
    <row r="631" spans="1:9" ht="15.75" customHeight="1">
      <c r="A631" s="104"/>
      <c r="B631" s="104"/>
      <c r="C631" s="105"/>
      <c r="D631" s="105"/>
      <c r="E631" s="104"/>
      <c r="F631" s="104"/>
      <c r="G631" s="104"/>
      <c r="H631" s="104"/>
      <c r="I631" s="104"/>
    </row>
    <row r="632" spans="1:9" ht="15.75" customHeight="1">
      <c r="A632" s="104"/>
      <c r="B632" s="104"/>
      <c r="C632" s="105"/>
      <c r="D632" s="105"/>
      <c r="E632" s="104"/>
      <c r="F632" s="104"/>
      <c r="G632" s="104"/>
      <c r="H632" s="104"/>
      <c r="I632" s="104"/>
    </row>
    <row r="633" spans="1:9" ht="15.75" customHeight="1">
      <c r="A633" s="104"/>
      <c r="B633" s="104"/>
      <c r="C633" s="105"/>
      <c r="D633" s="105"/>
      <c r="E633" s="104"/>
      <c r="F633" s="104"/>
      <c r="G633" s="104"/>
      <c r="H633" s="104"/>
      <c r="I633" s="104"/>
    </row>
    <row r="634" spans="1:9" ht="15.75" customHeight="1">
      <c r="A634" s="104"/>
      <c r="B634" s="104"/>
      <c r="C634" s="105"/>
      <c r="D634" s="105"/>
      <c r="E634" s="104"/>
      <c r="F634" s="104"/>
      <c r="G634" s="104"/>
      <c r="H634" s="104"/>
      <c r="I634" s="104"/>
    </row>
    <row r="635" spans="1:9" ht="15.75" customHeight="1">
      <c r="A635" s="104"/>
      <c r="B635" s="104"/>
      <c r="C635" s="105"/>
      <c r="D635" s="105"/>
      <c r="E635" s="104"/>
      <c r="F635" s="104"/>
      <c r="G635" s="104"/>
      <c r="H635" s="104"/>
      <c r="I635" s="104"/>
    </row>
    <row r="636" spans="1:9" ht="15.75" customHeight="1">
      <c r="A636" s="104"/>
      <c r="B636" s="104"/>
      <c r="C636" s="105"/>
      <c r="D636" s="105"/>
      <c r="E636" s="104"/>
      <c r="F636" s="104"/>
      <c r="G636" s="104"/>
      <c r="H636" s="104"/>
      <c r="I636" s="104"/>
    </row>
    <row r="637" spans="1:9" ht="15.75" customHeight="1">
      <c r="A637" s="104"/>
      <c r="B637" s="104"/>
      <c r="C637" s="105"/>
      <c r="D637" s="105"/>
      <c r="E637" s="104"/>
      <c r="F637" s="104"/>
      <c r="G637" s="104"/>
      <c r="H637" s="104"/>
      <c r="I637" s="104"/>
    </row>
    <row r="638" spans="1:9" ht="15.75" customHeight="1">
      <c r="A638" s="104"/>
      <c r="B638" s="104"/>
      <c r="C638" s="105"/>
      <c r="D638" s="105"/>
      <c r="E638" s="104"/>
      <c r="F638" s="104"/>
      <c r="G638" s="104"/>
      <c r="H638" s="104"/>
      <c r="I638" s="104"/>
    </row>
    <row r="639" spans="1:9" ht="15.75" customHeight="1">
      <c r="A639" s="104"/>
      <c r="B639" s="104"/>
      <c r="C639" s="105"/>
      <c r="D639" s="105"/>
      <c r="E639" s="104"/>
      <c r="F639" s="104"/>
      <c r="G639" s="104"/>
      <c r="H639" s="104"/>
      <c r="I639" s="104"/>
    </row>
    <row r="640" spans="1:9" ht="15.75" customHeight="1">
      <c r="A640" s="104"/>
      <c r="B640" s="104"/>
      <c r="C640" s="105"/>
      <c r="D640" s="105"/>
      <c r="E640" s="104"/>
      <c r="F640" s="104"/>
      <c r="G640" s="104"/>
      <c r="H640" s="104"/>
      <c r="I640" s="104"/>
    </row>
    <row r="641" spans="1:9" ht="15.75" customHeight="1">
      <c r="A641" s="104"/>
      <c r="B641" s="104"/>
      <c r="C641" s="105"/>
      <c r="D641" s="105"/>
      <c r="E641" s="104"/>
      <c r="F641" s="104"/>
      <c r="G641" s="104"/>
      <c r="H641" s="104"/>
      <c r="I641" s="104"/>
    </row>
    <row r="642" spans="1:9" ht="15.75" customHeight="1">
      <c r="A642" s="104"/>
      <c r="B642" s="104"/>
      <c r="C642" s="105"/>
      <c r="D642" s="105"/>
      <c r="E642" s="104"/>
      <c r="F642" s="104"/>
      <c r="G642" s="104"/>
      <c r="H642" s="104"/>
      <c r="I642" s="104"/>
    </row>
    <row r="643" spans="1:9" ht="15.75" customHeight="1">
      <c r="A643" s="104"/>
      <c r="B643" s="104"/>
      <c r="C643" s="105"/>
      <c r="D643" s="105"/>
      <c r="E643" s="104"/>
      <c r="F643" s="104"/>
      <c r="G643" s="104"/>
      <c r="H643" s="104"/>
      <c r="I643" s="104"/>
    </row>
    <row r="644" spans="1:9" ht="15.75" customHeight="1">
      <c r="A644" s="104"/>
      <c r="B644" s="104"/>
      <c r="C644" s="105"/>
      <c r="D644" s="105"/>
      <c r="E644" s="104"/>
      <c r="F644" s="104"/>
      <c r="G644" s="104"/>
      <c r="H644" s="104"/>
      <c r="I644" s="104"/>
    </row>
    <row r="645" spans="1:9" ht="15.75" customHeight="1">
      <c r="A645" s="104"/>
      <c r="B645" s="104"/>
      <c r="C645" s="105"/>
      <c r="D645" s="105"/>
      <c r="E645" s="104"/>
      <c r="F645" s="104"/>
      <c r="G645" s="104"/>
      <c r="H645" s="104"/>
      <c r="I645" s="104"/>
    </row>
    <row r="646" spans="1:9" ht="15.75" customHeight="1">
      <c r="A646" s="104"/>
      <c r="B646" s="104"/>
      <c r="C646" s="105"/>
      <c r="D646" s="105"/>
      <c r="E646" s="104"/>
      <c r="F646" s="104"/>
      <c r="G646" s="104"/>
      <c r="H646" s="104"/>
      <c r="I646" s="104"/>
    </row>
    <row r="647" spans="1:9" ht="15.75" customHeight="1">
      <c r="A647" s="104"/>
      <c r="B647" s="104"/>
      <c r="C647" s="105"/>
      <c r="D647" s="105"/>
      <c r="E647" s="104"/>
      <c r="F647" s="104"/>
      <c r="G647" s="104"/>
      <c r="H647" s="104"/>
      <c r="I647" s="104"/>
    </row>
    <row r="648" spans="1:9" ht="15.75" customHeight="1">
      <c r="A648" s="104"/>
      <c r="B648" s="104"/>
      <c r="C648" s="105"/>
      <c r="D648" s="105"/>
      <c r="E648" s="104"/>
      <c r="F648" s="104"/>
      <c r="G648" s="104"/>
      <c r="H648" s="104"/>
      <c r="I648" s="104"/>
    </row>
    <row r="649" spans="1:9" ht="15.75" customHeight="1">
      <c r="A649" s="104"/>
      <c r="B649" s="104"/>
      <c r="C649" s="105"/>
      <c r="D649" s="105"/>
      <c r="E649" s="104"/>
      <c r="F649" s="104"/>
      <c r="G649" s="104"/>
      <c r="H649" s="104"/>
      <c r="I649" s="104"/>
    </row>
    <row r="650" spans="1:9" ht="15.75" customHeight="1">
      <c r="A650" s="104"/>
      <c r="B650" s="104"/>
      <c r="C650" s="105"/>
      <c r="D650" s="105"/>
      <c r="E650" s="104"/>
      <c r="F650" s="104"/>
      <c r="G650" s="104"/>
      <c r="H650" s="104"/>
      <c r="I650" s="104"/>
    </row>
    <row r="651" spans="1:9" ht="15.75" customHeight="1">
      <c r="A651" s="104"/>
      <c r="B651" s="104"/>
      <c r="C651" s="105"/>
      <c r="D651" s="105"/>
      <c r="E651" s="104"/>
      <c r="F651" s="104"/>
      <c r="G651" s="104"/>
      <c r="H651" s="104"/>
      <c r="I651" s="104"/>
    </row>
    <row r="652" spans="1:9" ht="15.75" customHeight="1">
      <c r="A652" s="104"/>
      <c r="B652" s="104"/>
      <c r="C652" s="105"/>
      <c r="D652" s="105"/>
      <c r="E652" s="104"/>
      <c r="F652" s="104"/>
      <c r="G652" s="104"/>
      <c r="H652" s="104"/>
      <c r="I652" s="104"/>
    </row>
    <row r="653" spans="1:9" ht="15.75" customHeight="1">
      <c r="A653" s="104"/>
      <c r="B653" s="104"/>
      <c r="C653" s="105"/>
      <c r="D653" s="105"/>
      <c r="E653" s="104"/>
      <c r="F653" s="104"/>
      <c r="G653" s="104"/>
      <c r="H653" s="104"/>
      <c r="I653" s="104"/>
    </row>
    <row r="654" spans="1:9" ht="15.75" customHeight="1">
      <c r="A654" s="104"/>
      <c r="B654" s="104"/>
      <c r="C654" s="105"/>
      <c r="D654" s="105"/>
      <c r="E654" s="104"/>
      <c r="F654" s="104"/>
      <c r="G654" s="104"/>
      <c r="H654" s="104"/>
      <c r="I654" s="104"/>
    </row>
    <row r="655" spans="1:9" ht="15.75" customHeight="1">
      <c r="A655" s="104"/>
      <c r="B655" s="104"/>
      <c r="C655" s="105"/>
      <c r="D655" s="105"/>
      <c r="E655" s="104"/>
      <c r="F655" s="104"/>
      <c r="G655" s="104"/>
      <c r="H655" s="104"/>
      <c r="I655" s="104"/>
    </row>
    <row r="656" spans="1:9" ht="15.75" customHeight="1">
      <c r="A656" s="104"/>
      <c r="B656" s="104"/>
      <c r="C656" s="105"/>
      <c r="D656" s="105"/>
      <c r="E656" s="104"/>
      <c r="F656" s="104"/>
      <c r="G656" s="104"/>
      <c r="H656" s="104"/>
      <c r="I656" s="104"/>
    </row>
    <row r="657" spans="1:9" ht="15.75" customHeight="1">
      <c r="A657" s="104"/>
      <c r="B657" s="104"/>
      <c r="C657" s="105"/>
      <c r="D657" s="105"/>
      <c r="E657" s="104"/>
      <c r="F657" s="104"/>
      <c r="G657" s="104"/>
      <c r="H657" s="104"/>
      <c r="I657" s="104"/>
    </row>
    <row r="658" spans="1:9" ht="15.75" customHeight="1">
      <c r="A658" s="104"/>
      <c r="B658" s="104"/>
      <c r="C658" s="105"/>
      <c r="D658" s="105"/>
      <c r="E658" s="104"/>
      <c r="F658" s="104"/>
      <c r="G658" s="104"/>
      <c r="H658" s="104"/>
      <c r="I658" s="104"/>
    </row>
    <row r="659" spans="1:9" ht="15.75" customHeight="1">
      <c r="A659" s="104"/>
      <c r="B659" s="104"/>
      <c r="C659" s="105"/>
      <c r="D659" s="105"/>
      <c r="E659" s="104"/>
      <c r="F659" s="104"/>
      <c r="G659" s="104"/>
      <c r="H659" s="104"/>
      <c r="I659" s="104"/>
    </row>
    <row r="660" spans="1:9" ht="15.75" customHeight="1">
      <c r="A660" s="104"/>
      <c r="B660" s="104"/>
      <c r="C660" s="105"/>
      <c r="D660" s="105"/>
      <c r="E660" s="104"/>
      <c r="F660" s="104"/>
      <c r="G660" s="104"/>
      <c r="H660" s="104"/>
      <c r="I660" s="104"/>
    </row>
    <row r="661" spans="1:9" ht="15.75" customHeight="1">
      <c r="A661" s="104"/>
      <c r="B661" s="104"/>
      <c r="C661" s="105"/>
      <c r="D661" s="105"/>
      <c r="E661" s="104"/>
      <c r="F661" s="104"/>
      <c r="G661" s="104"/>
      <c r="H661" s="104"/>
      <c r="I661" s="104"/>
    </row>
    <row r="662" spans="1:9" ht="15.75" customHeight="1">
      <c r="A662" s="104"/>
      <c r="B662" s="104"/>
      <c r="C662" s="105"/>
      <c r="D662" s="105"/>
      <c r="E662" s="104"/>
      <c r="F662" s="104"/>
      <c r="G662" s="104"/>
      <c r="H662" s="104"/>
      <c r="I662" s="104"/>
    </row>
    <row r="663" spans="1:9" ht="15.75" customHeight="1">
      <c r="A663" s="104"/>
      <c r="B663" s="104"/>
      <c r="C663" s="105"/>
      <c r="D663" s="105"/>
      <c r="E663" s="104"/>
      <c r="F663" s="104"/>
      <c r="G663" s="104"/>
      <c r="H663" s="104"/>
      <c r="I663" s="104"/>
    </row>
    <row r="664" spans="1:9" ht="15.75" customHeight="1">
      <c r="A664" s="104"/>
      <c r="B664" s="104"/>
      <c r="C664" s="105"/>
      <c r="D664" s="105"/>
      <c r="E664" s="104"/>
      <c r="F664" s="104"/>
      <c r="G664" s="104"/>
      <c r="H664" s="104"/>
      <c r="I664" s="104"/>
    </row>
    <row r="665" spans="1:9" ht="15.75" customHeight="1">
      <c r="A665" s="104"/>
      <c r="B665" s="104"/>
      <c r="C665" s="105"/>
      <c r="D665" s="105"/>
      <c r="E665" s="104"/>
      <c r="F665" s="104"/>
      <c r="G665" s="104"/>
      <c r="H665" s="104"/>
      <c r="I665" s="104"/>
    </row>
    <row r="666" spans="1:9" ht="15.75" customHeight="1">
      <c r="A666" s="104"/>
      <c r="B666" s="104"/>
      <c r="C666" s="105"/>
      <c r="D666" s="105"/>
      <c r="E666" s="104"/>
      <c r="F666" s="104"/>
      <c r="G666" s="104"/>
      <c r="H666" s="104"/>
      <c r="I666" s="104"/>
    </row>
    <row r="667" spans="1:9" ht="15.75" customHeight="1">
      <c r="A667" s="104"/>
      <c r="B667" s="104"/>
      <c r="C667" s="105"/>
      <c r="D667" s="105"/>
      <c r="E667" s="104"/>
      <c r="F667" s="104"/>
      <c r="G667" s="104"/>
      <c r="H667" s="104"/>
      <c r="I667" s="104"/>
    </row>
    <row r="668" spans="1:9" ht="15.75" customHeight="1">
      <c r="A668" s="104"/>
      <c r="B668" s="104"/>
      <c r="C668" s="105"/>
      <c r="D668" s="105"/>
      <c r="E668" s="104"/>
      <c r="F668" s="104"/>
      <c r="G668" s="104"/>
      <c r="H668" s="104"/>
      <c r="I668" s="104"/>
    </row>
    <row r="669" spans="1:9" ht="15.75" customHeight="1">
      <c r="A669" s="104"/>
      <c r="B669" s="104"/>
      <c r="C669" s="105"/>
      <c r="D669" s="105"/>
      <c r="E669" s="104"/>
      <c r="F669" s="104"/>
      <c r="G669" s="104"/>
      <c r="H669" s="104"/>
      <c r="I669" s="104"/>
    </row>
    <row r="670" spans="1:9" ht="15.75" customHeight="1">
      <c r="A670" s="104"/>
      <c r="B670" s="104"/>
      <c r="C670" s="105"/>
      <c r="D670" s="105"/>
      <c r="E670" s="104"/>
      <c r="F670" s="104"/>
      <c r="G670" s="104"/>
      <c r="H670" s="104"/>
      <c r="I670" s="104"/>
    </row>
    <row r="671" spans="1:9" ht="15.75" customHeight="1">
      <c r="A671" s="104"/>
      <c r="B671" s="104"/>
      <c r="C671" s="105"/>
      <c r="D671" s="105"/>
      <c r="E671" s="104"/>
      <c r="F671" s="104"/>
      <c r="G671" s="104"/>
      <c r="H671" s="104"/>
      <c r="I671" s="104"/>
    </row>
    <row r="672" spans="1:9" ht="15.75" customHeight="1">
      <c r="A672" s="104"/>
      <c r="B672" s="104"/>
      <c r="C672" s="105"/>
      <c r="D672" s="105"/>
      <c r="E672" s="104"/>
      <c r="F672" s="104"/>
      <c r="G672" s="104"/>
      <c r="H672" s="104"/>
      <c r="I672" s="104"/>
    </row>
    <row r="673" spans="1:9" ht="15.75" customHeight="1">
      <c r="A673" s="104"/>
      <c r="B673" s="104"/>
      <c r="C673" s="105"/>
      <c r="D673" s="105"/>
      <c r="E673" s="104"/>
      <c r="F673" s="104"/>
      <c r="G673" s="104"/>
      <c r="H673" s="104"/>
      <c r="I673" s="104"/>
    </row>
    <row r="674" spans="1:9" ht="15.75" customHeight="1">
      <c r="A674" s="104"/>
      <c r="B674" s="104"/>
      <c r="C674" s="105"/>
      <c r="D674" s="105"/>
      <c r="E674" s="104"/>
      <c r="F674" s="104"/>
      <c r="G674" s="104"/>
      <c r="H674" s="104"/>
      <c r="I674" s="104"/>
    </row>
    <row r="675" spans="1:9" ht="15.75" customHeight="1">
      <c r="A675" s="104"/>
      <c r="B675" s="104"/>
      <c r="C675" s="105"/>
      <c r="D675" s="105"/>
      <c r="E675" s="104"/>
      <c r="F675" s="104"/>
      <c r="G675" s="104"/>
      <c r="H675" s="104"/>
      <c r="I675" s="104"/>
    </row>
    <row r="676" spans="1:9" ht="15.75" customHeight="1">
      <c r="A676" s="104"/>
      <c r="B676" s="104"/>
      <c r="C676" s="105"/>
      <c r="D676" s="105"/>
      <c r="E676" s="104"/>
      <c r="F676" s="104"/>
      <c r="G676" s="104"/>
      <c r="H676" s="104"/>
      <c r="I676" s="104"/>
    </row>
    <row r="677" spans="1:9" ht="15.75" customHeight="1">
      <c r="A677" s="104"/>
      <c r="B677" s="104"/>
      <c r="C677" s="105"/>
      <c r="D677" s="105"/>
      <c r="E677" s="104"/>
      <c r="F677" s="104"/>
      <c r="G677" s="104"/>
      <c r="H677" s="104"/>
      <c r="I677" s="104"/>
    </row>
    <row r="678" spans="1:9" ht="15.75" customHeight="1">
      <c r="A678" s="104"/>
      <c r="B678" s="104"/>
      <c r="C678" s="105"/>
      <c r="D678" s="105"/>
      <c r="E678" s="104"/>
      <c r="F678" s="104"/>
      <c r="G678" s="104"/>
      <c r="H678" s="104"/>
      <c r="I678" s="104"/>
    </row>
    <row r="679" spans="1:9" ht="15.75" customHeight="1">
      <c r="A679" s="104"/>
      <c r="B679" s="104"/>
      <c r="C679" s="105"/>
      <c r="D679" s="105"/>
      <c r="E679" s="104"/>
      <c r="F679" s="104"/>
      <c r="G679" s="104"/>
      <c r="H679" s="104"/>
      <c r="I679" s="104"/>
    </row>
    <row r="680" spans="1:9" ht="15.75" customHeight="1">
      <c r="A680" s="104"/>
      <c r="B680" s="104"/>
      <c r="C680" s="105"/>
      <c r="D680" s="105"/>
      <c r="E680" s="104"/>
      <c r="F680" s="104"/>
      <c r="G680" s="104"/>
      <c r="H680" s="104"/>
      <c r="I680" s="104"/>
    </row>
    <row r="681" spans="1:9" ht="15.75" customHeight="1">
      <c r="A681" s="104"/>
      <c r="B681" s="104"/>
      <c r="C681" s="105"/>
      <c r="D681" s="105"/>
      <c r="E681" s="104"/>
      <c r="F681" s="104"/>
      <c r="G681" s="104"/>
      <c r="H681" s="104"/>
      <c r="I681" s="104"/>
    </row>
    <row r="682" spans="1:9" ht="15.75" customHeight="1">
      <c r="A682" s="104"/>
      <c r="B682" s="104"/>
      <c r="C682" s="105"/>
      <c r="D682" s="105"/>
      <c r="E682" s="104"/>
      <c r="F682" s="104"/>
      <c r="G682" s="104"/>
      <c r="H682" s="104"/>
      <c r="I682" s="104"/>
    </row>
    <row r="683" spans="1:9" ht="15.75" customHeight="1">
      <c r="A683" s="104"/>
      <c r="B683" s="104"/>
      <c r="C683" s="105"/>
      <c r="D683" s="105"/>
      <c r="E683" s="104"/>
      <c r="F683" s="104"/>
      <c r="G683" s="104"/>
      <c r="H683" s="104"/>
      <c r="I683" s="104"/>
    </row>
    <row r="684" spans="1:9" ht="15.75" customHeight="1">
      <c r="A684" s="104"/>
      <c r="B684" s="104"/>
      <c r="C684" s="105"/>
      <c r="D684" s="105"/>
      <c r="E684" s="104"/>
      <c r="F684" s="104"/>
      <c r="G684" s="104"/>
      <c r="H684" s="104"/>
      <c r="I684" s="104"/>
    </row>
    <row r="685" spans="1:9" ht="15.75" customHeight="1">
      <c r="A685" s="104"/>
      <c r="B685" s="104"/>
      <c r="C685" s="105"/>
      <c r="D685" s="105"/>
      <c r="E685" s="104"/>
      <c r="F685" s="104"/>
      <c r="G685" s="104"/>
      <c r="H685" s="104"/>
      <c r="I685" s="104"/>
    </row>
    <row r="686" spans="1:9" ht="15.75" customHeight="1">
      <c r="A686" s="104"/>
      <c r="B686" s="104"/>
      <c r="C686" s="105"/>
      <c r="D686" s="105"/>
      <c r="E686" s="104"/>
      <c r="F686" s="104"/>
      <c r="G686" s="104"/>
      <c r="H686" s="104"/>
      <c r="I686" s="104"/>
    </row>
    <row r="687" spans="1:9" ht="15.75" customHeight="1">
      <c r="A687" s="104"/>
      <c r="B687" s="104"/>
      <c r="C687" s="105"/>
      <c r="D687" s="105"/>
      <c r="E687" s="104"/>
      <c r="F687" s="104"/>
      <c r="G687" s="104"/>
      <c r="H687" s="104"/>
      <c r="I687" s="104"/>
    </row>
    <row r="688" spans="1:9" ht="15.75" customHeight="1">
      <c r="A688" s="104"/>
      <c r="B688" s="104"/>
      <c r="C688" s="105"/>
      <c r="D688" s="105"/>
      <c r="E688" s="104"/>
      <c r="F688" s="104"/>
      <c r="G688" s="104"/>
      <c r="H688" s="104"/>
      <c r="I688" s="104"/>
    </row>
    <row r="689" spans="1:9" ht="15.75" customHeight="1">
      <c r="A689" s="104"/>
      <c r="B689" s="104"/>
      <c r="C689" s="105"/>
      <c r="D689" s="105"/>
      <c r="E689" s="104"/>
      <c r="F689" s="104"/>
      <c r="G689" s="104"/>
      <c r="H689" s="104"/>
      <c r="I689" s="104"/>
    </row>
    <row r="690" spans="1:9" ht="15.75" customHeight="1">
      <c r="A690" s="104"/>
      <c r="B690" s="104"/>
      <c r="C690" s="105"/>
      <c r="D690" s="105"/>
      <c r="E690" s="104"/>
      <c r="F690" s="104"/>
      <c r="G690" s="104"/>
      <c r="H690" s="104"/>
      <c r="I690" s="104"/>
    </row>
    <row r="691" spans="1:9" ht="15.75" customHeight="1">
      <c r="A691" s="104"/>
      <c r="B691" s="104"/>
      <c r="C691" s="105"/>
      <c r="D691" s="105"/>
      <c r="E691" s="104"/>
      <c r="F691" s="104"/>
      <c r="G691" s="104"/>
      <c r="H691" s="104"/>
      <c r="I691" s="104"/>
    </row>
    <row r="692" spans="1:9" ht="15.75" customHeight="1">
      <c r="A692" s="104"/>
      <c r="B692" s="104"/>
      <c r="C692" s="105"/>
      <c r="D692" s="105"/>
      <c r="E692" s="104"/>
      <c r="F692" s="104"/>
      <c r="G692" s="104"/>
      <c r="H692" s="104"/>
      <c r="I692" s="104"/>
    </row>
    <row r="693" spans="1:9" ht="15.75" customHeight="1">
      <c r="A693" s="104"/>
      <c r="B693" s="104"/>
      <c r="C693" s="105"/>
      <c r="D693" s="105"/>
      <c r="E693" s="104"/>
      <c r="F693" s="104"/>
      <c r="G693" s="104"/>
      <c r="H693" s="104"/>
      <c r="I693" s="104"/>
    </row>
    <row r="694" spans="1:9" ht="15.75" customHeight="1">
      <c r="A694" s="104"/>
      <c r="B694" s="104"/>
      <c r="C694" s="105"/>
      <c r="D694" s="105"/>
      <c r="E694" s="104"/>
      <c r="F694" s="104"/>
      <c r="G694" s="104"/>
      <c r="H694" s="104"/>
      <c r="I694" s="104"/>
    </row>
    <row r="695" spans="1:9" ht="15.75" customHeight="1">
      <c r="A695" s="104"/>
      <c r="B695" s="104"/>
      <c r="C695" s="105"/>
      <c r="D695" s="105"/>
      <c r="E695" s="104"/>
      <c r="F695" s="104"/>
      <c r="G695" s="104"/>
      <c r="H695" s="104"/>
      <c r="I695" s="104"/>
    </row>
    <row r="696" spans="1:9" ht="15.75" customHeight="1">
      <c r="A696" s="104"/>
      <c r="B696" s="104"/>
      <c r="C696" s="105"/>
      <c r="D696" s="105"/>
      <c r="E696" s="104"/>
      <c r="F696" s="104"/>
      <c r="G696" s="104"/>
      <c r="H696" s="104"/>
      <c r="I696" s="104"/>
    </row>
    <row r="697" spans="1:9" ht="15.75" customHeight="1">
      <c r="A697" s="104"/>
      <c r="B697" s="104"/>
      <c r="C697" s="105"/>
      <c r="D697" s="105"/>
      <c r="E697" s="104"/>
      <c r="F697" s="104"/>
      <c r="G697" s="104"/>
      <c r="H697" s="104"/>
      <c r="I697" s="104"/>
    </row>
    <row r="698" spans="1:9" ht="15.75" customHeight="1">
      <c r="A698" s="104"/>
      <c r="B698" s="104"/>
      <c r="C698" s="105"/>
      <c r="D698" s="105"/>
      <c r="E698" s="104"/>
      <c r="F698" s="104"/>
      <c r="G698" s="104"/>
      <c r="H698" s="104"/>
      <c r="I698" s="104"/>
    </row>
    <row r="699" spans="1:9" ht="15.75" customHeight="1">
      <c r="A699" s="104"/>
      <c r="B699" s="104"/>
      <c r="C699" s="105"/>
      <c r="D699" s="105"/>
      <c r="E699" s="104"/>
      <c r="F699" s="104"/>
      <c r="G699" s="104"/>
      <c r="H699" s="104"/>
      <c r="I699" s="104"/>
    </row>
    <row r="700" spans="1:9" ht="15.75" customHeight="1">
      <c r="A700" s="104"/>
      <c r="B700" s="104"/>
      <c r="C700" s="105"/>
      <c r="D700" s="105"/>
      <c r="E700" s="104"/>
      <c r="F700" s="104"/>
      <c r="G700" s="104"/>
      <c r="H700" s="104"/>
      <c r="I700" s="104"/>
    </row>
    <row r="701" spans="1:9" ht="15.75" customHeight="1">
      <c r="A701" s="104"/>
      <c r="B701" s="104"/>
      <c r="C701" s="105"/>
      <c r="D701" s="105"/>
      <c r="E701" s="104"/>
      <c r="F701" s="104"/>
      <c r="G701" s="104"/>
      <c r="H701" s="104"/>
      <c r="I701" s="104"/>
    </row>
    <row r="702" spans="1:9" ht="15.75" customHeight="1">
      <c r="A702" s="104"/>
      <c r="B702" s="104"/>
      <c r="C702" s="105"/>
      <c r="D702" s="105"/>
      <c r="E702" s="104"/>
      <c r="F702" s="104"/>
      <c r="G702" s="104"/>
      <c r="H702" s="104"/>
      <c r="I702" s="104"/>
    </row>
    <row r="703" spans="1:9" ht="15.75" customHeight="1">
      <c r="A703" s="104"/>
      <c r="B703" s="104"/>
      <c r="C703" s="105"/>
      <c r="D703" s="105"/>
      <c r="E703" s="104"/>
      <c r="F703" s="104"/>
      <c r="G703" s="104"/>
      <c r="H703" s="104"/>
      <c r="I703" s="104"/>
    </row>
    <row r="704" spans="1:9" ht="15.75" customHeight="1">
      <c r="A704" s="104"/>
      <c r="B704" s="104"/>
      <c r="C704" s="105"/>
      <c r="D704" s="105"/>
      <c r="E704" s="104"/>
      <c r="F704" s="104"/>
      <c r="G704" s="104"/>
      <c r="H704" s="104"/>
      <c r="I704" s="104"/>
    </row>
    <row r="705" spans="1:9" ht="15.75" customHeight="1">
      <c r="A705" s="104"/>
      <c r="B705" s="104"/>
      <c r="C705" s="105"/>
      <c r="D705" s="105"/>
      <c r="E705" s="104"/>
      <c r="F705" s="104"/>
      <c r="G705" s="104"/>
      <c r="H705" s="104"/>
      <c r="I705" s="104"/>
    </row>
    <row r="706" spans="1:9" ht="15.75" customHeight="1">
      <c r="A706" s="104"/>
      <c r="B706" s="104"/>
      <c r="C706" s="105"/>
      <c r="D706" s="105"/>
      <c r="E706" s="104"/>
      <c r="F706" s="104"/>
      <c r="G706" s="104"/>
      <c r="H706" s="104"/>
      <c r="I706" s="104"/>
    </row>
    <row r="707" spans="1:9" ht="15.75" customHeight="1">
      <c r="A707" s="104"/>
      <c r="B707" s="104"/>
      <c r="C707" s="105"/>
      <c r="D707" s="105"/>
      <c r="E707" s="104"/>
      <c r="F707" s="104"/>
      <c r="G707" s="104"/>
      <c r="H707" s="104"/>
      <c r="I707" s="104"/>
    </row>
    <row r="708" spans="1:9" ht="15.75" customHeight="1">
      <c r="A708" s="104"/>
      <c r="B708" s="104"/>
      <c r="C708" s="105"/>
      <c r="D708" s="105"/>
      <c r="E708" s="104"/>
      <c r="F708" s="104"/>
      <c r="G708" s="104"/>
      <c r="H708" s="104"/>
      <c r="I708" s="104"/>
    </row>
    <row r="709" spans="1:9" ht="15.75" customHeight="1">
      <c r="A709" s="104"/>
      <c r="B709" s="104"/>
      <c r="C709" s="105"/>
      <c r="D709" s="105"/>
      <c r="E709" s="104"/>
      <c r="F709" s="104"/>
      <c r="G709" s="104"/>
      <c r="H709" s="104"/>
      <c r="I709" s="104"/>
    </row>
    <row r="710" spans="1:9" ht="15.75" customHeight="1">
      <c r="A710" s="104"/>
      <c r="B710" s="104"/>
      <c r="C710" s="105"/>
      <c r="D710" s="105"/>
      <c r="E710" s="104"/>
      <c r="F710" s="104"/>
      <c r="G710" s="104"/>
      <c r="H710" s="104"/>
      <c r="I710" s="104"/>
    </row>
    <row r="711" spans="1:9" ht="15.75" customHeight="1">
      <c r="A711" s="104"/>
      <c r="B711" s="104"/>
      <c r="C711" s="105"/>
      <c r="D711" s="105"/>
      <c r="E711" s="104"/>
      <c r="F711" s="104"/>
      <c r="G711" s="104"/>
      <c r="H711" s="104"/>
      <c r="I711" s="104"/>
    </row>
    <row r="712" spans="1:9" ht="15.75" customHeight="1">
      <c r="A712" s="104"/>
      <c r="B712" s="104"/>
      <c r="C712" s="105"/>
      <c r="D712" s="105"/>
      <c r="E712" s="104"/>
      <c r="F712" s="104"/>
      <c r="G712" s="104"/>
      <c r="H712" s="104"/>
      <c r="I712" s="104"/>
    </row>
    <row r="713" spans="1:9" ht="15.75" customHeight="1">
      <c r="A713" s="104"/>
      <c r="B713" s="104"/>
      <c r="C713" s="105"/>
      <c r="D713" s="105"/>
      <c r="E713" s="104"/>
      <c r="F713" s="104"/>
      <c r="G713" s="104"/>
      <c r="H713" s="104"/>
      <c r="I713" s="104"/>
    </row>
    <row r="714" spans="1:9" ht="15.75" customHeight="1">
      <c r="A714" s="104"/>
      <c r="B714" s="104"/>
      <c r="C714" s="105"/>
      <c r="D714" s="105"/>
      <c r="E714" s="104"/>
      <c r="F714" s="104"/>
      <c r="G714" s="104"/>
      <c r="H714" s="104"/>
      <c r="I714" s="104"/>
    </row>
    <row r="715" spans="1:9" ht="15.75" customHeight="1">
      <c r="A715" s="104"/>
      <c r="B715" s="104"/>
      <c r="C715" s="105"/>
      <c r="D715" s="105"/>
      <c r="E715" s="104"/>
      <c r="F715" s="104"/>
      <c r="G715" s="104"/>
      <c r="H715" s="104"/>
      <c r="I715" s="104"/>
    </row>
    <row r="716" spans="1:9" ht="15.75" customHeight="1">
      <c r="A716" s="104"/>
      <c r="B716" s="104"/>
      <c r="C716" s="105"/>
      <c r="D716" s="105"/>
      <c r="E716" s="104"/>
      <c r="F716" s="104"/>
      <c r="G716" s="104"/>
      <c r="H716" s="104"/>
      <c r="I716" s="104"/>
    </row>
    <row r="717" spans="1:9" ht="15.75" customHeight="1">
      <c r="A717" s="104"/>
      <c r="B717" s="104"/>
      <c r="C717" s="105"/>
      <c r="D717" s="105"/>
      <c r="E717" s="104"/>
      <c r="F717" s="104"/>
      <c r="G717" s="104"/>
      <c r="H717" s="104"/>
      <c r="I717" s="104"/>
    </row>
    <row r="718" spans="1:9" ht="15.75" customHeight="1">
      <c r="A718" s="104"/>
      <c r="B718" s="104"/>
      <c r="C718" s="105"/>
      <c r="D718" s="105"/>
      <c r="E718" s="104"/>
      <c r="F718" s="104"/>
      <c r="G718" s="104"/>
      <c r="H718" s="104"/>
      <c r="I718" s="104"/>
    </row>
    <row r="719" spans="1:9" ht="15.75" customHeight="1">
      <c r="A719" s="104"/>
      <c r="B719" s="104"/>
      <c r="C719" s="105"/>
      <c r="D719" s="105"/>
      <c r="E719" s="104"/>
      <c r="F719" s="104"/>
      <c r="G719" s="104"/>
      <c r="H719" s="104"/>
      <c r="I719" s="104"/>
    </row>
    <row r="720" spans="1:9" ht="15.75" customHeight="1">
      <c r="A720" s="104"/>
      <c r="B720" s="104"/>
      <c r="C720" s="105"/>
      <c r="D720" s="105"/>
      <c r="E720" s="104"/>
      <c r="F720" s="104"/>
      <c r="G720" s="104"/>
      <c r="H720" s="104"/>
      <c r="I720" s="104"/>
    </row>
    <row r="721" spans="1:9" ht="15.75" customHeight="1">
      <c r="A721" s="104"/>
      <c r="B721" s="104"/>
      <c r="C721" s="105"/>
      <c r="D721" s="105"/>
      <c r="E721" s="104"/>
      <c r="F721" s="104"/>
      <c r="G721" s="104"/>
      <c r="H721" s="104"/>
      <c r="I721" s="104"/>
    </row>
    <row r="722" spans="1:9" ht="15.75" customHeight="1">
      <c r="A722" s="104"/>
      <c r="B722" s="104"/>
      <c r="C722" s="105"/>
      <c r="D722" s="105"/>
      <c r="E722" s="104"/>
      <c r="F722" s="104"/>
      <c r="G722" s="104"/>
      <c r="H722" s="104"/>
      <c r="I722" s="104"/>
    </row>
    <row r="723" spans="1:9" ht="15.75" customHeight="1">
      <c r="A723" s="104"/>
      <c r="B723" s="104"/>
      <c r="C723" s="105"/>
      <c r="D723" s="105"/>
      <c r="E723" s="104"/>
      <c r="F723" s="104"/>
      <c r="G723" s="104"/>
      <c r="H723" s="104"/>
      <c r="I723" s="104"/>
    </row>
    <row r="724" spans="1:9" ht="15.75" customHeight="1">
      <c r="A724" s="104"/>
      <c r="B724" s="104"/>
      <c r="C724" s="105"/>
      <c r="D724" s="105"/>
      <c r="E724" s="104"/>
      <c r="F724" s="104"/>
      <c r="G724" s="104"/>
      <c r="H724" s="104"/>
      <c r="I724" s="104"/>
    </row>
    <row r="725" spans="1:9" ht="15.75" customHeight="1">
      <c r="A725" s="104"/>
      <c r="B725" s="104"/>
      <c r="C725" s="105"/>
      <c r="D725" s="105"/>
      <c r="E725" s="104"/>
      <c r="F725" s="104"/>
      <c r="G725" s="104"/>
      <c r="H725" s="104"/>
      <c r="I725" s="104"/>
    </row>
    <row r="726" spans="1:9" ht="15.75" customHeight="1">
      <c r="A726" s="104"/>
      <c r="B726" s="104"/>
      <c r="C726" s="105"/>
      <c r="D726" s="105"/>
      <c r="E726" s="104"/>
      <c r="F726" s="104"/>
      <c r="G726" s="104"/>
      <c r="H726" s="104"/>
      <c r="I726" s="104"/>
    </row>
    <row r="727" spans="1:9" ht="15.75" customHeight="1">
      <c r="A727" s="104"/>
      <c r="B727" s="104"/>
      <c r="C727" s="105"/>
      <c r="D727" s="105"/>
      <c r="E727" s="104"/>
      <c r="F727" s="104"/>
      <c r="G727" s="104"/>
      <c r="H727" s="104"/>
      <c r="I727" s="104"/>
    </row>
    <row r="728" spans="1:9" ht="15.75" customHeight="1">
      <c r="A728" s="104"/>
      <c r="B728" s="104"/>
      <c r="C728" s="105"/>
      <c r="D728" s="105"/>
      <c r="E728" s="104"/>
      <c r="F728" s="104"/>
      <c r="G728" s="104"/>
      <c r="H728" s="104"/>
      <c r="I728" s="104"/>
    </row>
    <row r="729" spans="1:9" ht="15.75" customHeight="1">
      <c r="A729" s="104"/>
      <c r="B729" s="104"/>
      <c r="C729" s="105"/>
      <c r="D729" s="105"/>
      <c r="E729" s="104"/>
      <c r="F729" s="104"/>
      <c r="G729" s="104"/>
      <c r="H729" s="104"/>
      <c r="I729" s="104"/>
    </row>
    <row r="730" spans="1:9" ht="15.75" customHeight="1">
      <c r="A730" s="104"/>
      <c r="B730" s="104"/>
      <c r="C730" s="105"/>
      <c r="D730" s="105"/>
      <c r="E730" s="104"/>
      <c r="F730" s="104"/>
      <c r="G730" s="104"/>
      <c r="H730" s="104"/>
      <c r="I730" s="104"/>
    </row>
    <row r="731" spans="1:9" ht="15.75" customHeight="1">
      <c r="A731" s="104"/>
      <c r="B731" s="104"/>
      <c r="C731" s="105"/>
      <c r="D731" s="105"/>
      <c r="E731" s="104"/>
      <c r="F731" s="104"/>
      <c r="G731" s="104"/>
      <c r="H731" s="104"/>
      <c r="I731" s="104"/>
    </row>
    <row r="732" spans="1:9" ht="15.75" customHeight="1">
      <c r="A732" s="104"/>
      <c r="B732" s="104"/>
      <c r="C732" s="105"/>
      <c r="D732" s="105"/>
      <c r="E732" s="104"/>
      <c r="F732" s="104"/>
      <c r="G732" s="104"/>
      <c r="H732" s="104"/>
      <c r="I732" s="104"/>
    </row>
    <row r="733" spans="1:9" ht="15.75" customHeight="1">
      <c r="A733" s="104"/>
      <c r="B733" s="104"/>
      <c r="C733" s="105"/>
      <c r="D733" s="105"/>
      <c r="E733" s="104"/>
      <c r="F733" s="104"/>
      <c r="G733" s="104"/>
      <c r="H733" s="104"/>
      <c r="I733" s="104"/>
    </row>
    <row r="734" spans="1:9" ht="15.75" customHeight="1">
      <c r="A734" s="104"/>
      <c r="B734" s="104"/>
      <c r="C734" s="105"/>
      <c r="D734" s="105"/>
      <c r="E734" s="104"/>
      <c r="F734" s="104"/>
      <c r="G734" s="104"/>
      <c r="H734" s="104"/>
      <c r="I734" s="104"/>
    </row>
    <row r="735" spans="1:9" ht="15.75" customHeight="1">
      <c r="A735" s="104"/>
      <c r="B735" s="104"/>
      <c r="C735" s="105"/>
      <c r="D735" s="105"/>
      <c r="E735" s="104"/>
      <c r="F735" s="104"/>
      <c r="G735" s="104"/>
      <c r="H735" s="104"/>
      <c r="I735" s="104"/>
    </row>
    <row r="736" spans="1:9" ht="15.75" customHeight="1">
      <c r="A736" s="104"/>
      <c r="B736" s="104"/>
      <c r="C736" s="105"/>
      <c r="D736" s="105"/>
      <c r="E736" s="104"/>
      <c r="F736" s="104"/>
      <c r="G736" s="104"/>
      <c r="H736" s="104"/>
      <c r="I736" s="104"/>
    </row>
    <row r="737" spans="1:9" ht="15.75" customHeight="1">
      <c r="A737" s="104"/>
      <c r="B737" s="104"/>
      <c r="C737" s="105"/>
      <c r="D737" s="105"/>
      <c r="E737" s="104"/>
      <c r="F737" s="104"/>
      <c r="G737" s="104"/>
      <c r="H737" s="104"/>
      <c r="I737" s="104"/>
    </row>
    <row r="738" spans="1:9" ht="15.75" customHeight="1">
      <c r="A738" s="104"/>
      <c r="B738" s="104"/>
      <c r="C738" s="105"/>
      <c r="D738" s="105"/>
      <c r="E738" s="104"/>
      <c r="F738" s="104"/>
      <c r="G738" s="104"/>
      <c r="H738" s="104"/>
      <c r="I738" s="104"/>
    </row>
    <row r="739" spans="1:9" ht="15.75" customHeight="1">
      <c r="A739" s="104"/>
      <c r="B739" s="104"/>
      <c r="C739" s="105"/>
      <c r="D739" s="105"/>
      <c r="E739" s="104"/>
      <c r="F739" s="104"/>
      <c r="G739" s="104"/>
      <c r="H739" s="104"/>
      <c r="I739" s="104"/>
    </row>
    <row r="740" spans="1:9" ht="15.75" customHeight="1">
      <c r="A740" s="104"/>
      <c r="B740" s="104"/>
      <c r="C740" s="105"/>
      <c r="D740" s="105"/>
      <c r="E740" s="104"/>
      <c r="F740" s="104"/>
      <c r="G740" s="104"/>
      <c r="H740" s="104"/>
      <c r="I740" s="104"/>
    </row>
    <row r="741" spans="1:9" ht="15.75" customHeight="1">
      <c r="A741" s="104"/>
      <c r="B741" s="104"/>
      <c r="C741" s="105"/>
      <c r="D741" s="105"/>
      <c r="E741" s="104"/>
      <c r="F741" s="104"/>
      <c r="G741" s="104"/>
      <c r="H741" s="104"/>
      <c r="I741" s="104"/>
    </row>
    <row r="742" spans="1:9" ht="15.75" customHeight="1">
      <c r="A742" s="104"/>
      <c r="B742" s="104"/>
      <c r="C742" s="105"/>
      <c r="D742" s="105"/>
      <c r="E742" s="104"/>
      <c r="F742" s="104"/>
      <c r="G742" s="104"/>
      <c r="H742" s="104"/>
      <c r="I742" s="104"/>
    </row>
    <row r="743" spans="1:9" ht="15.75" customHeight="1">
      <c r="A743" s="104"/>
      <c r="B743" s="104"/>
      <c r="C743" s="105"/>
      <c r="D743" s="105"/>
      <c r="E743" s="104"/>
      <c r="F743" s="104"/>
      <c r="G743" s="104"/>
      <c r="H743" s="104"/>
      <c r="I743" s="104"/>
    </row>
    <row r="744" spans="1:9" ht="15.75" customHeight="1">
      <c r="A744" s="104"/>
      <c r="B744" s="104"/>
      <c r="C744" s="105"/>
      <c r="D744" s="105"/>
      <c r="E744" s="104"/>
      <c r="F744" s="104"/>
      <c r="G744" s="104"/>
      <c r="H744" s="104"/>
      <c r="I744" s="104"/>
    </row>
    <row r="745" spans="1:9" ht="15.75" customHeight="1">
      <c r="A745" s="104"/>
      <c r="B745" s="104"/>
      <c r="C745" s="105"/>
      <c r="D745" s="105"/>
      <c r="E745" s="104"/>
      <c r="F745" s="104"/>
      <c r="G745" s="104"/>
      <c r="H745" s="104"/>
      <c r="I745" s="104"/>
    </row>
    <row r="746" spans="1:9" ht="15.75" customHeight="1">
      <c r="A746" s="104"/>
      <c r="B746" s="104"/>
      <c r="C746" s="105"/>
      <c r="D746" s="105"/>
      <c r="E746" s="104"/>
      <c r="F746" s="104"/>
      <c r="G746" s="104"/>
      <c r="H746" s="104"/>
      <c r="I746" s="104"/>
    </row>
    <row r="747" spans="1:9" ht="15.75" customHeight="1">
      <c r="A747" s="104"/>
      <c r="B747" s="104"/>
      <c r="C747" s="105"/>
      <c r="D747" s="105"/>
      <c r="E747" s="104"/>
      <c r="F747" s="104"/>
      <c r="G747" s="104"/>
      <c r="H747" s="104"/>
      <c r="I747" s="104"/>
    </row>
    <row r="748" spans="1:9" ht="15.75" customHeight="1">
      <c r="A748" s="104"/>
      <c r="B748" s="104"/>
      <c r="C748" s="105"/>
      <c r="D748" s="105"/>
      <c r="E748" s="104"/>
      <c r="F748" s="104"/>
      <c r="G748" s="104"/>
      <c r="H748" s="104"/>
      <c r="I748" s="104"/>
    </row>
    <row r="749" spans="1:9" ht="15.75" customHeight="1">
      <c r="A749" s="104"/>
      <c r="B749" s="104"/>
      <c r="C749" s="105"/>
      <c r="D749" s="105"/>
      <c r="E749" s="104"/>
      <c r="F749" s="104"/>
      <c r="G749" s="104"/>
      <c r="H749" s="104"/>
      <c r="I749" s="104"/>
    </row>
    <row r="750" spans="1:9" ht="15.75" customHeight="1">
      <c r="A750" s="104"/>
      <c r="B750" s="104"/>
      <c r="C750" s="105"/>
      <c r="D750" s="105"/>
      <c r="E750" s="104"/>
      <c r="F750" s="104"/>
      <c r="G750" s="104"/>
      <c r="H750" s="104"/>
      <c r="I750" s="104"/>
    </row>
    <row r="751" spans="1:9" ht="15.75" customHeight="1">
      <c r="A751" s="104"/>
      <c r="B751" s="104"/>
      <c r="C751" s="105"/>
      <c r="D751" s="105"/>
      <c r="E751" s="104"/>
      <c r="F751" s="104"/>
      <c r="G751" s="104"/>
      <c r="H751" s="104"/>
      <c r="I751" s="104"/>
    </row>
    <row r="752" spans="1:9" ht="15.75" customHeight="1">
      <c r="A752" s="104"/>
      <c r="B752" s="104"/>
      <c r="C752" s="105"/>
      <c r="D752" s="105"/>
      <c r="E752" s="104"/>
      <c r="F752" s="104"/>
      <c r="G752" s="104"/>
      <c r="H752" s="104"/>
      <c r="I752" s="104"/>
    </row>
    <row r="753" spans="1:9" ht="15.75" customHeight="1">
      <c r="A753" s="104"/>
      <c r="B753" s="104"/>
      <c r="C753" s="105"/>
      <c r="D753" s="105"/>
      <c r="E753" s="104"/>
      <c r="F753" s="104"/>
      <c r="G753" s="104"/>
      <c r="H753" s="104"/>
      <c r="I753" s="104"/>
    </row>
    <row r="754" spans="1:9" ht="15.75" customHeight="1">
      <c r="A754" s="104"/>
      <c r="B754" s="104"/>
      <c r="C754" s="105"/>
      <c r="D754" s="105"/>
      <c r="E754" s="104"/>
      <c r="F754" s="104"/>
      <c r="G754" s="104"/>
      <c r="H754" s="104"/>
      <c r="I754" s="104"/>
    </row>
    <row r="755" spans="1:9" ht="15.75" customHeight="1">
      <c r="A755" s="104"/>
      <c r="B755" s="104"/>
      <c r="C755" s="105"/>
      <c r="D755" s="105"/>
      <c r="E755" s="104"/>
      <c r="F755" s="104"/>
      <c r="G755" s="104"/>
      <c r="H755" s="104"/>
      <c r="I755" s="104"/>
    </row>
    <row r="756" spans="1:9" ht="15.75" customHeight="1">
      <c r="A756" s="104"/>
      <c r="B756" s="104"/>
      <c r="C756" s="105"/>
      <c r="D756" s="105"/>
      <c r="E756" s="104"/>
      <c r="F756" s="104"/>
      <c r="G756" s="104"/>
      <c r="H756" s="104"/>
      <c r="I756" s="104"/>
    </row>
    <row r="757" spans="1:9" ht="15.75" customHeight="1">
      <c r="A757" s="104"/>
      <c r="B757" s="104"/>
      <c r="C757" s="105"/>
      <c r="D757" s="105"/>
      <c r="E757" s="104"/>
      <c r="F757" s="104"/>
      <c r="G757" s="104"/>
      <c r="H757" s="104"/>
      <c r="I757" s="104"/>
    </row>
    <row r="758" spans="1:9" ht="15.75" customHeight="1">
      <c r="A758" s="104"/>
      <c r="B758" s="104"/>
      <c r="C758" s="105"/>
      <c r="D758" s="105"/>
      <c r="E758" s="104"/>
      <c r="F758" s="104"/>
      <c r="G758" s="104"/>
      <c r="H758" s="104"/>
      <c r="I758" s="104"/>
    </row>
    <row r="759" spans="1:9" ht="15.75" customHeight="1">
      <c r="A759" s="104"/>
      <c r="B759" s="104"/>
      <c r="C759" s="105"/>
      <c r="D759" s="105"/>
      <c r="E759" s="104"/>
      <c r="F759" s="104"/>
      <c r="G759" s="104"/>
      <c r="H759" s="104"/>
      <c r="I759" s="104"/>
    </row>
    <row r="760" spans="1:9" ht="15.75" customHeight="1">
      <c r="A760" s="104"/>
      <c r="B760" s="104"/>
      <c r="C760" s="105"/>
      <c r="D760" s="105"/>
      <c r="E760" s="104"/>
      <c r="F760" s="104"/>
      <c r="G760" s="104"/>
      <c r="H760" s="104"/>
      <c r="I760" s="104"/>
    </row>
    <row r="761" spans="1:9" ht="15.75" customHeight="1">
      <c r="A761" s="104"/>
      <c r="B761" s="104"/>
      <c r="C761" s="105"/>
      <c r="D761" s="105"/>
      <c r="E761" s="104"/>
      <c r="F761" s="104"/>
      <c r="G761" s="104"/>
      <c r="H761" s="104"/>
      <c r="I761" s="104"/>
    </row>
    <row r="762" spans="1:9" ht="15.75" customHeight="1">
      <c r="A762" s="104"/>
      <c r="B762" s="104"/>
      <c r="C762" s="105"/>
      <c r="D762" s="105"/>
      <c r="E762" s="104"/>
      <c r="F762" s="104"/>
      <c r="G762" s="104"/>
      <c r="H762" s="104"/>
      <c r="I762" s="104"/>
    </row>
    <row r="763" spans="1:9" ht="15.75" customHeight="1">
      <c r="A763" s="104"/>
      <c r="B763" s="104"/>
      <c r="C763" s="105"/>
      <c r="D763" s="105"/>
      <c r="E763" s="104"/>
      <c r="F763" s="104"/>
      <c r="G763" s="104"/>
      <c r="H763" s="104"/>
      <c r="I763" s="104"/>
    </row>
    <row r="764" spans="1:9" ht="15.75" customHeight="1">
      <c r="A764" s="104"/>
      <c r="B764" s="104"/>
      <c r="C764" s="105"/>
      <c r="D764" s="105"/>
      <c r="E764" s="104"/>
      <c r="F764" s="104"/>
      <c r="G764" s="104"/>
      <c r="H764" s="104"/>
      <c r="I764" s="104"/>
    </row>
    <row r="765" spans="1:9" ht="15.75" customHeight="1">
      <c r="A765" s="104"/>
      <c r="B765" s="104"/>
      <c r="C765" s="105"/>
      <c r="D765" s="105"/>
      <c r="E765" s="104"/>
      <c r="F765" s="104"/>
      <c r="G765" s="104"/>
      <c r="H765" s="104"/>
      <c r="I765" s="104"/>
    </row>
    <row r="766" spans="1:9" ht="15.75" customHeight="1">
      <c r="A766" s="104"/>
      <c r="B766" s="104"/>
      <c r="C766" s="105"/>
      <c r="D766" s="105"/>
      <c r="E766" s="104"/>
      <c r="F766" s="104"/>
      <c r="G766" s="104"/>
      <c r="H766" s="104"/>
      <c r="I766" s="104"/>
    </row>
    <row r="767" spans="1:9" ht="15.75" customHeight="1">
      <c r="A767" s="104"/>
      <c r="B767" s="104"/>
      <c r="C767" s="105"/>
      <c r="D767" s="105"/>
      <c r="E767" s="104"/>
      <c r="F767" s="104"/>
      <c r="G767" s="104"/>
      <c r="H767" s="104"/>
      <c r="I767" s="104"/>
    </row>
    <row r="768" spans="1:9" ht="15.75" customHeight="1">
      <c r="A768" s="104"/>
      <c r="B768" s="104"/>
      <c r="C768" s="105"/>
      <c r="D768" s="105"/>
      <c r="E768" s="104"/>
      <c r="F768" s="104"/>
      <c r="G768" s="104"/>
      <c r="H768" s="104"/>
      <c r="I768" s="104"/>
    </row>
    <row r="769" spans="1:9" ht="15.75" customHeight="1">
      <c r="A769" s="104"/>
      <c r="B769" s="104"/>
      <c r="C769" s="105"/>
      <c r="D769" s="105"/>
      <c r="E769" s="104"/>
      <c r="F769" s="104"/>
      <c r="G769" s="104"/>
      <c r="H769" s="104"/>
      <c r="I769" s="104"/>
    </row>
    <row r="770" spans="1:9" ht="15.75" customHeight="1">
      <c r="A770" s="104"/>
      <c r="B770" s="104"/>
      <c r="C770" s="105"/>
      <c r="D770" s="105"/>
      <c r="E770" s="104"/>
      <c r="F770" s="104"/>
      <c r="G770" s="104"/>
      <c r="H770" s="104"/>
      <c r="I770" s="104"/>
    </row>
    <row r="771" spans="1:9" ht="15.75" customHeight="1">
      <c r="A771" s="104"/>
      <c r="B771" s="104"/>
      <c r="C771" s="105"/>
      <c r="D771" s="105"/>
      <c r="E771" s="104"/>
      <c r="F771" s="104"/>
      <c r="G771" s="104"/>
      <c r="H771" s="104"/>
      <c r="I771" s="104"/>
    </row>
    <row r="772" spans="1:9" ht="15.75" customHeight="1">
      <c r="A772" s="104"/>
      <c r="B772" s="104"/>
      <c r="C772" s="105"/>
      <c r="D772" s="105"/>
      <c r="E772" s="104"/>
      <c r="F772" s="104"/>
      <c r="G772" s="104"/>
      <c r="H772" s="104"/>
      <c r="I772" s="104"/>
    </row>
    <row r="773" spans="1:9" ht="15.75" customHeight="1">
      <c r="A773" s="104"/>
      <c r="B773" s="104"/>
      <c r="C773" s="105"/>
      <c r="D773" s="105"/>
      <c r="E773" s="104"/>
      <c r="F773" s="104"/>
      <c r="G773" s="104"/>
      <c r="H773" s="104"/>
      <c r="I773" s="104"/>
    </row>
    <row r="774" spans="1:9" ht="15.75" customHeight="1">
      <c r="A774" s="104"/>
      <c r="B774" s="104"/>
      <c r="C774" s="105"/>
      <c r="D774" s="105"/>
      <c r="E774" s="104"/>
      <c r="F774" s="104"/>
      <c r="G774" s="104"/>
      <c r="H774" s="104"/>
      <c r="I774" s="104"/>
    </row>
    <row r="775" spans="1:9" ht="15.75" customHeight="1">
      <c r="A775" s="104"/>
      <c r="B775" s="104"/>
      <c r="C775" s="105"/>
      <c r="D775" s="105"/>
      <c r="E775" s="104"/>
      <c r="F775" s="104"/>
      <c r="G775" s="104"/>
      <c r="H775" s="104"/>
      <c r="I775" s="104"/>
    </row>
    <row r="776" spans="1:9" ht="15.75" customHeight="1">
      <c r="A776" s="104"/>
      <c r="B776" s="104"/>
      <c r="C776" s="105"/>
      <c r="D776" s="105"/>
      <c r="E776" s="104"/>
      <c r="F776" s="104"/>
      <c r="G776" s="104"/>
      <c r="H776" s="104"/>
      <c r="I776" s="104"/>
    </row>
    <row r="777" spans="1:9" ht="15.75" customHeight="1">
      <c r="A777" s="104"/>
      <c r="B777" s="104"/>
      <c r="C777" s="105"/>
      <c r="D777" s="105"/>
      <c r="E777" s="104"/>
      <c r="F777" s="104"/>
      <c r="G777" s="104"/>
      <c r="H777" s="104"/>
      <c r="I777" s="104"/>
    </row>
    <row r="778" spans="1:9" ht="15.75" customHeight="1">
      <c r="A778" s="104"/>
      <c r="B778" s="104"/>
      <c r="C778" s="105"/>
      <c r="D778" s="105"/>
      <c r="E778" s="104"/>
      <c r="F778" s="104"/>
      <c r="G778" s="104"/>
      <c r="H778" s="104"/>
      <c r="I778" s="104"/>
    </row>
    <row r="779" spans="1:9" ht="15.75" customHeight="1">
      <c r="A779" s="104"/>
      <c r="B779" s="104"/>
      <c r="C779" s="105"/>
      <c r="D779" s="105"/>
      <c r="E779" s="104"/>
      <c r="F779" s="104"/>
      <c r="G779" s="104"/>
      <c r="H779" s="104"/>
      <c r="I779" s="104"/>
    </row>
    <row r="780" spans="1:9" ht="15.75" customHeight="1">
      <c r="A780" s="104"/>
      <c r="B780" s="104"/>
      <c r="C780" s="105"/>
      <c r="D780" s="105"/>
      <c r="E780" s="104"/>
      <c r="F780" s="104"/>
      <c r="G780" s="104"/>
      <c r="H780" s="104"/>
      <c r="I780" s="104"/>
    </row>
    <row r="781" spans="1:9" ht="15.75" customHeight="1">
      <c r="A781" s="104"/>
      <c r="B781" s="104"/>
      <c r="C781" s="105"/>
      <c r="D781" s="105"/>
      <c r="E781" s="104"/>
      <c r="F781" s="104"/>
      <c r="G781" s="104"/>
      <c r="H781" s="104"/>
      <c r="I781" s="104"/>
    </row>
    <row r="782" spans="1:9" ht="15.75" customHeight="1">
      <c r="A782" s="104"/>
      <c r="B782" s="104"/>
      <c r="C782" s="105"/>
      <c r="D782" s="105"/>
      <c r="E782" s="104"/>
      <c r="F782" s="104"/>
      <c r="G782" s="104"/>
      <c r="H782" s="104"/>
      <c r="I782" s="104"/>
    </row>
    <row r="783" spans="1:9" ht="15.75" customHeight="1">
      <c r="A783" s="104"/>
      <c r="B783" s="104"/>
      <c r="C783" s="105"/>
      <c r="D783" s="105"/>
      <c r="E783" s="104"/>
      <c r="F783" s="104"/>
      <c r="G783" s="104"/>
      <c r="H783" s="104"/>
      <c r="I783" s="104"/>
    </row>
    <row r="784" spans="1:9" ht="15.75" customHeight="1">
      <c r="A784" s="104"/>
      <c r="B784" s="104"/>
      <c r="C784" s="105"/>
      <c r="D784" s="105"/>
      <c r="E784" s="104"/>
      <c r="F784" s="104"/>
      <c r="G784" s="104"/>
      <c r="H784" s="104"/>
      <c r="I784" s="104"/>
    </row>
    <row r="785" spans="1:9" ht="15.75" customHeight="1">
      <c r="A785" s="104"/>
      <c r="B785" s="104"/>
      <c r="C785" s="105"/>
      <c r="D785" s="105"/>
      <c r="E785" s="104"/>
      <c r="F785" s="104"/>
      <c r="G785" s="104"/>
      <c r="H785" s="104"/>
      <c r="I785" s="104"/>
    </row>
    <row r="786" spans="1:9" ht="15.75" customHeight="1">
      <c r="A786" s="104"/>
      <c r="B786" s="104"/>
      <c r="C786" s="105"/>
      <c r="D786" s="105"/>
      <c r="E786" s="104"/>
      <c r="F786" s="104"/>
      <c r="G786" s="104"/>
      <c r="H786" s="104"/>
      <c r="I786" s="104"/>
    </row>
    <row r="787" spans="1:9" ht="15.75" customHeight="1">
      <c r="A787" s="104"/>
      <c r="B787" s="104"/>
      <c r="C787" s="105"/>
      <c r="D787" s="105"/>
      <c r="E787" s="104"/>
      <c r="F787" s="104"/>
      <c r="G787" s="104"/>
      <c r="H787" s="104"/>
      <c r="I787" s="104"/>
    </row>
    <row r="788" spans="1:9" ht="15.75" customHeight="1">
      <c r="A788" s="104"/>
      <c r="B788" s="104"/>
      <c r="C788" s="105"/>
      <c r="D788" s="105"/>
      <c r="E788" s="104"/>
      <c r="F788" s="104"/>
      <c r="G788" s="104"/>
      <c r="H788" s="104"/>
      <c r="I788" s="104"/>
    </row>
    <row r="789" spans="1:9" ht="15.75" customHeight="1">
      <c r="A789" s="104"/>
      <c r="B789" s="104"/>
      <c r="C789" s="105"/>
      <c r="D789" s="105"/>
      <c r="E789" s="104"/>
      <c r="F789" s="104"/>
      <c r="G789" s="104"/>
      <c r="H789" s="104"/>
      <c r="I789" s="104"/>
    </row>
    <row r="790" spans="1:9" ht="15.75" customHeight="1">
      <c r="A790" s="104"/>
      <c r="B790" s="104"/>
      <c r="C790" s="105"/>
      <c r="D790" s="105"/>
      <c r="E790" s="104"/>
      <c r="F790" s="104"/>
      <c r="G790" s="104"/>
      <c r="H790" s="104"/>
      <c r="I790" s="104"/>
    </row>
    <row r="791" spans="1:9" ht="15.75" customHeight="1">
      <c r="A791" s="104"/>
      <c r="B791" s="104"/>
      <c r="C791" s="105"/>
      <c r="D791" s="105"/>
      <c r="E791" s="104"/>
      <c r="F791" s="104"/>
      <c r="G791" s="104"/>
      <c r="H791" s="104"/>
      <c r="I791" s="104"/>
    </row>
    <row r="792" spans="1:9" ht="15.75" customHeight="1">
      <c r="A792" s="104"/>
      <c r="B792" s="104"/>
      <c r="C792" s="105"/>
      <c r="D792" s="105"/>
      <c r="E792" s="104"/>
      <c r="F792" s="104"/>
      <c r="G792" s="104"/>
      <c r="H792" s="104"/>
      <c r="I792" s="104"/>
    </row>
    <row r="793" spans="1:9" ht="15.75" customHeight="1">
      <c r="A793" s="104"/>
      <c r="B793" s="104"/>
      <c r="C793" s="105"/>
      <c r="D793" s="105"/>
      <c r="E793" s="104"/>
      <c r="F793" s="104"/>
      <c r="G793" s="104"/>
      <c r="H793" s="104"/>
      <c r="I793" s="104"/>
    </row>
    <row r="794" spans="1:9" ht="15.75" customHeight="1">
      <c r="A794" s="104"/>
      <c r="B794" s="104"/>
      <c r="C794" s="105"/>
      <c r="D794" s="105"/>
      <c r="E794" s="104"/>
      <c r="F794" s="104"/>
      <c r="G794" s="104"/>
      <c r="H794" s="104"/>
      <c r="I794" s="104"/>
    </row>
    <row r="795" spans="1:9" ht="15.75" customHeight="1">
      <c r="A795" s="104"/>
      <c r="B795" s="104"/>
      <c r="C795" s="105"/>
      <c r="D795" s="105"/>
      <c r="E795" s="104"/>
      <c r="F795" s="104"/>
      <c r="G795" s="104"/>
      <c r="H795" s="104"/>
      <c r="I795" s="104"/>
    </row>
    <row r="796" spans="1:9" ht="15.75" customHeight="1">
      <c r="A796" s="104"/>
      <c r="B796" s="104"/>
      <c r="C796" s="105"/>
      <c r="D796" s="105"/>
      <c r="E796" s="104"/>
      <c r="F796" s="104"/>
      <c r="G796" s="104"/>
      <c r="H796" s="104"/>
      <c r="I796" s="104"/>
    </row>
    <row r="797" spans="1:9" ht="15.75" customHeight="1">
      <c r="A797" s="104"/>
      <c r="B797" s="104"/>
      <c r="C797" s="105"/>
      <c r="D797" s="105"/>
      <c r="E797" s="104"/>
      <c r="F797" s="104"/>
      <c r="G797" s="104"/>
      <c r="H797" s="104"/>
      <c r="I797" s="104"/>
    </row>
    <row r="798" spans="1:9" ht="15.75" customHeight="1">
      <c r="A798" s="104"/>
      <c r="B798" s="104"/>
      <c r="C798" s="105"/>
      <c r="D798" s="105"/>
      <c r="E798" s="104"/>
      <c r="F798" s="104"/>
      <c r="G798" s="104"/>
      <c r="H798" s="104"/>
      <c r="I798" s="104"/>
    </row>
    <row r="799" spans="1:9" ht="15.75" customHeight="1">
      <c r="A799" s="104"/>
      <c r="B799" s="104"/>
      <c r="C799" s="105"/>
      <c r="D799" s="105"/>
      <c r="E799" s="104"/>
      <c r="F799" s="104"/>
      <c r="G799" s="104"/>
      <c r="H799" s="104"/>
      <c r="I799" s="104"/>
    </row>
    <row r="800" spans="1:9" ht="15.75" customHeight="1">
      <c r="A800" s="104"/>
      <c r="B800" s="104"/>
      <c r="C800" s="105"/>
      <c r="D800" s="105"/>
      <c r="E800" s="104"/>
      <c r="F800" s="104"/>
      <c r="G800" s="104"/>
      <c r="H800" s="104"/>
      <c r="I800" s="104"/>
    </row>
    <row r="801" spans="1:9" ht="15.75" customHeight="1">
      <c r="A801" s="104"/>
      <c r="B801" s="104"/>
      <c r="C801" s="105"/>
      <c r="D801" s="105"/>
      <c r="E801" s="104"/>
      <c r="F801" s="104"/>
      <c r="G801" s="104"/>
      <c r="H801" s="104"/>
      <c r="I801" s="104"/>
    </row>
    <row r="802" spans="1:9" ht="15.75" customHeight="1">
      <c r="A802" s="104"/>
      <c r="B802" s="104"/>
      <c r="C802" s="105"/>
      <c r="D802" s="105"/>
      <c r="E802" s="104"/>
      <c r="F802" s="104"/>
      <c r="G802" s="104"/>
      <c r="H802" s="104"/>
      <c r="I802" s="104"/>
    </row>
    <row r="803" spans="1:9" ht="15.75" customHeight="1">
      <c r="A803" s="104"/>
      <c r="B803" s="104"/>
      <c r="C803" s="105"/>
      <c r="D803" s="105"/>
      <c r="E803" s="104"/>
      <c r="F803" s="104"/>
      <c r="G803" s="104"/>
      <c r="H803" s="104"/>
      <c r="I803" s="104"/>
    </row>
    <row r="804" spans="1:9" ht="15.75" customHeight="1">
      <c r="A804" s="104"/>
      <c r="B804" s="104"/>
      <c r="C804" s="105"/>
      <c r="D804" s="105"/>
      <c r="E804" s="104"/>
      <c r="F804" s="104"/>
      <c r="G804" s="104"/>
      <c r="H804" s="104"/>
      <c r="I804" s="104"/>
    </row>
    <row r="805" spans="1:9" ht="15.75" customHeight="1">
      <c r="A805" s="104"/>
      <c r="B805" s="104"/>
      <c r="C805" s="105"/>
      <c r="D805" s="105"/>
      <c r="E805" s="104"/>
      <c r="F805" s="104"/>
      <c r="G805" s="104"/>
      <c r="H805" s="104"/>
      <c r="I805" s="104"/>
    </row>
    <row r="806" spans="1:9" ht="15.75" customHeight="1">
      <c r="A806" s="104"/>
      <c r="B806" s="104"/>
      <c r="C806" s="105"/>
      <c r="D806" s="105"/>
      <c r="E806" s="104"/>
      <c r="F806" s="104"/>
      <c r="G806" s="104"/>
      <c r="H806" s="104"/>
      <c r="I806" s="104"/>
    </row>
    <row r="807" spans="1:9" ht="15.75" customHeight="1">
      <c r="A807" s="104"/>
      <c r="B807" s="104"/>
      <c r="C807" s="105"/>
      <c r="D807" s="105"/>
      <c r="E807" s="104"/>
      <c r="F807" s="104"/>
      <c r="G807" s="104"/>
      <c r="H807" s="104"/>
      <c r="I807" s="104"/>
    </row>
    <row r="808" spans="1:9" ht="15.75" customHeight="1">
      <c r="A808" s="104"/>
      <c r="B808" s="104"/>
      <c r="C808" s="105"/>
      <c r="D808" s="105"/>
      <c r="E808" s="104"/>
      <c r="F808" s="104"/>
      <c r="G808" s="104"/>
      <c r="H808" s="104"/>
      <c r="I808" s="104"/>
    </row>
    <row r="809" spans="1:9" ht="15.75" customHeight="1">
      <c r="A809" s="104"/>
      <c r="B809" s="104"/>
      <c r="C809" s="105"/>
      <c r="D809" s="105"/>
      <c r="E809" s="104"/>
      <c r="F809" s="104"/>
      <c r="G809" s="104"/>
      <c r="H809" s="104"/>
      <c r="I809" s="104"/>
    </row>
    <row r="810" spans="1:9" ht="15.75" customHeight="1">
      <c r="A810" s="104"/>
      <c r="B810" s="104"/>
      <c r="C810" s="105"/>
      <c r="D810" s="105"/>
      <c r="E810" s="104"/>
      <c r="F810" s="104"/>
      <c r="G810" s="104"/>
      <c r="H810" s="104"/>
      <c r="I810" s="104"/>
    </row>
    <row r="811" spans="1:9" ht="15.75" customHeight="1">
      <c r="A811" s="104"/>
      <c r="B811" s="104"/>
      <c r="C811" s="105"/>
      <c r="D811" s="105"/>
      <c r="E811" s="104"/>
      <c r="F811" s="104"/>
      <c r="G811" s="104"/>
      <c r="H811" s="104"/>
      <c r="I811" s="104"/>
    </row>
    <row r="812" spans="1:9" ht="15.75" customHeight="1">
      <c r="A812" s="104"/>
      <c r="B812" s="104"/>
      <c r="C812" s="105"/>
      <c r="D812" s="105"/>
      <c r="E812" s="104"/>
      <c r="F812" s="104"/>
      <c r="G812" s="104"/>
      <c r="H812" s="104"/>
      <c r="I812" s="104"/>
    </row>
    <row r="813" spans="1:9" ht="15.75" customHeight="1">
      <c r="A813" s="104"/>
      <c r="B813" s="104"/>
      <c r="C813" s="105"/>
      <c r="D813" s="105"/>
      <c r="E813" s="104"/>
      <c r="F813" s="104"/>
      <c r="G813" s="104"/>
      <c r="H813" s="104"/>
      <c r="I813" s="104"/>
    </row>
    <row r="814" spans="1:9" ht="15.75" customHeight="1">
      <c r="A814" s="104"/>
      <c r="B814" s="104"/>
      <c r="C814" s="105"/>
      <c r="D814" s="105"/>
      <c r="E814" s="104"/>
      <c r="F814" s="104"/>
      <c r="G814" s="104"/>
      <c r="H814" s="104"/>
      <c r="I814" s="104"/>
    </row>
    <row r="815" spans="1:9" ht="15.75" customHeight="1">
      <c r="A815" s="104"/>
      <c r="B815" s="104"/>
      <c r="C815" s="105"/>
      <c r="D815" s="105"/>
      <c r="E815" s="104"/>
      <c r="F815" s="104"/>
      <c r="G815" s="104"/>
      <c r="H815" s="104"/>
      <c r="I815" s="104"/>
    </row>
    <row r="816" spans="1:9" ht="15.75" customHeight="1">
      <c r="A816" s="104"/>
      <c r="B816" s="104"/>
      <c r="C816" s="105"/>
      <c r="D816" s="105"/>
      <c r="E816" s="104"/>
      <c r="F816" s="104"/>
      <c r="G816" s="104"/>
      <c r="H816" s="104"/>
      <c r="I816" s="104"/>
    </row>
    <row r="817" spans="1:9" ht="15.75" customHeight="1">
      <c r="A817" s="104"/>
      <c r="B817" s="104"/>
      <c r="C817" s="105"/>
      <c r="D817" s="105"/>
      <c r="E817" s="104"/>
      <c r="F817" s="104"/>
      <c r="G817" s="104"/>
      <c r="H817" s="104"/>
      <c r="I817" s="104"/>
    </row>
    <row r="818" spans="1:9" ht="15.75" customHeight="1">
      <c r="A818" s="104"/>
      <c r="B818" s="104"/>
      <c r="C818" s="105"/>
      <c r="D818" s="105"/>
      <c r="E818" s="104"/>
      <c r="F818" s="104"/>
      <c r="G818" s="104"/>
      <c r="H818" s="104"/>
      <c r="I818" s="104"/>
    </row>
    <row r="819" spans="1:9" ht="15.75" customHeight="1">
      <c r="A819" s="104"/>
      <c r="B819" s="104"/>
      <c r="C819" s="105"/>
      <c r="D819" s="105"/>
      <c r="E819" s="104"/>
      <c r="F819" s="104"/>
      <c r="G819" s="104"/>
      <c r="H819" s="104"/>
      <c r="I819" s="104"/>
    </row>
    <row r="820" spans="1:9" ht="15.75" customHeight="1">
      <c r="A820" s="104"/>
      <c r="B820" s="104"/>
      <c r="C820" s="105"/>
      <c r="D820" s="105"/>
      <c r="E820" s="104"/>
      <c r="F820" s="104"/>
      <c r="G820" s="104"/>
      <c r="H820" s="104"/>
      <c r="I820" s="104"/>
    </row>
    <row r="821" spans="1:9" ht="15.75" customHeight="1">
      <c r="A821" s="104"/>
      <c r="B821" s="104"/>
      <c r="C821" s="105"/>
      <c r="D821" s="105"/>
      <c r="E821" s="104"/>
      <c r="F821" s="104"/>
      <c r="G821" s="104"/>
      <c r="H821" s="104"/>
      <c r="I821" s="104"/>
    </row>
    <row r="822" spans="1:9" ht="15.75" customHeight="1">
      <c r="A822" s="104"/>
      <c r="B822" s="104"/>
      <c r="C822" s="105"/>
      <c r="D822" s="105"/>
      <c r="E822" s="104"/>
      <c r="F822" s="104"/>
      <c r="G822" s="104"/>
      <c r="H822" s="104"/>
      <c r="I822" s="104"/>
    </row>
    <row r="823" spans="1:9" ht="15.75" customHeight="1">
      <c r="A823" s="104"/>
      <c r="B823" s="104"/>
      <c r="C823" s="105"/>
      <c r="D823" s="105"/>
      <c r="E823" s="104"/>
      <c r="F823" s="104"/>
      <c r="G823" s="104"/>
      <c r="H823" s="104"/>
      <c r="I823" s="104"/>
    </row>
    <row r="824" spans="1:9" ht="15.75" customHeight="1">
      <c r="A824" s="104"/>
      <c r="B824" s="104"/>
      <c r="C824" s="105"/>
      <c r="D824" s="105"/>
      <c r="E824" s="104"/>
      <c r="F824" s="104"/>
      <c r="G824" s="104"/>
      <c r="H824" s="104"/>
      <c r="I824" s="104"/>
    </row>
    <row r="825" spans="1:9" ht="15.75" customHeight="1">
      <c r="A825" s="104"/>
      <c r="B825" s="104"/>
      <c r="C825" s="105"/>
      <c r="D825" s="105"/>
      <c r="E825" s="104"/>
      <c r="F825" s="104"/>
      <c r="G825" s="104"/>
      <c r="H825" s="104"/>
      <c r="I825" s="104"/>
    </row>
    <row r="826" spans="1:9" ht="15.75" customHeight="1">
      <c r="A826" s="104"/>
      <c r="B826" s="104"/>
      <c r="C826" s="105"/>
      <c r="D826" s="105"/>
      <c r="E826" s="104"/>
      <c r="F826" s="104"/>
      <c r="G826" s="104"/>
      <c r="H826" s="104"/>
      <c r="I826" s="104"/>
    </row>
    <row r="827" spans="1:9" ht="15.75" customHeight="1">
      <c r="A827" s="104"/>
      <c r="B827" s="104"/>
      <c r="C827" s="105"/>
      <c r="D827" s="105"/>
      <c r="E827" s="104"/>
      <c r="F827" s="104"/>
      <c r="G827" s="104"/>
      <c r="H827" s="104"/>
      <c r="I827" s="104"/>
    </row>
    <row r="828" spans="1:9" ht="15.75" customHeight="1">
      <c r="A828" s="104"/>
      <c r="B828" s="104"/>
      <c r="C828" s="105"/>
      <c r="D828" s="105"/>
      <c r="E828" s="104"/>
      <c r="F828" s="104"/>
      <c r="G828" s="104"/>
      <c r="H828" s="104"/>
      <c r="I828" s="104"/>
    </row>
    <row r="829" spans="1:9" ht="15.75" customHeight="1">
      <c r="A829" s="104"/>
      <c r="B829" s="104"/>
      <c r="C829" s="105"/>
      <c r="D829" s="105"/>
      <c r="E829" s="104"/>
      <c r="F829" s="104"/>
      <c r="G829" s="104"/>
      <c r="H829" s="104"/>
      <c r="I829" s="104"/>
    </row>
    <row r="830" spans="1:9" ht="15.75" customHeight="1">
      <c r="A830" s="104"/>
      <c r="B830" s="104"/>
      <c r="C830" s="105"/>
      <c r="D830" s="105"/>
      <c r="E830" s="104"/>
      <c r="F830" s="104"/>
      <c r="G830" s="104"/>
      <c r="H830" s="104"/>
      <c r="I830" s="104"/>
    </row>
    <row r="831" spans="1:9" ht="15.75" customHeight="1">
      <c r="A831" s="104"/>
      <c r="B831" s="104"/>
      <c r="C831" s="105"/>
      <c r="D831" s="105"/>
      <c r="E831" s="104"/>
      <c r="F831" s="104"/>
      <c r="G831" s="104"/>
      <c r="H831" s="104"/>
      <c r="I831" s="104"/>
    </row>
    <row r="832" spans="1:9" ht="15.75" customHeight="1">
      <c r="A832" s="104"/>
      <c r="B832" s="104"/>
      <c r="C832" s="105"/>
      <c r="D832" s="105"/>
      <c r="E832" s="104"/>
      <c r="F832" s="104"/>
      <c r="G832" s="104"/>
      <c r="H832" s="104"/>
      <c r="I832" s="104"/>
    </row>
    <row r="833" spans="1:9" ht="15.75" customHeight="1">
      <c r="A833" s="104"/>
      <c r="B833" s="104"/>
      <c r="C833" s="105"/>
      <c r="D833" s="105"/>
      <c r="E833" s="104"/>
      <c r="F833" s="104"/>
      <c r="G833" s="104"/>
      <c r="H833" s="104"/>
      <c r="I833" s="104"/>
    </row>
    <row r="834" spans="1:9" ht="15.75" customHeight="1">
      <c r="A834" s="104"/>
      <c r="B834" s="104"/>
      <c r="C834" s="105"/>
      <c r="D834" s="105"/>
      <c r="E834" s="104"/>
      <c r="F834" s="104"/>
      <c r="G834" s="104"/>
      <c r="H834" s="104"/>
      <c r="I834" s="104"/>
    </row>
    <row r="835" spans="1:9" ht="15.75" customHeight="1">
      <c r="A835" s="104"/>
      <c r="B835" s="104"/>
      <c r="C835" s="105"/>
      <c r="D835" s="105"/>
      <c r="E835" s="104"/>
      <c r="F835" s="104"/>
      <c r="G835" s="104"/>
      <c r="H835" s="104"/>
      <c r="I835" s="104"/>
    </row>
    <row r="836" spans="1:9" ht="15.75" customHeight="1">
      <c r="A836" s="104"/>
      <c r="B836" s="104"/>
      <c r="C836" s="105"/>
      <c r="D836" s="105"/>
      <c r="E836" s="104"/>
      <c r="F836" s="104"/>
      <c r="G836" s="104"/>
      <c r="H836" s="104"/>
      <c r="I836" s="104"/>
    </row>
    <row r="837" spans="1:9" ht="15.75" customHeight="1">
      <c r="A837" s="104"/>
      <c r="B837" s="104"/>
      <c r="C837" s="105"/>
      <c r="D837" s="105"/>
      <c r="E837" s="104"/>
      <c r="F837" s="104"/>
      <c r="G837" s="104"/>
      <c r="H837" s="104"/>
      <c r="I837" s="104"/>
    </row>
    <row r="838" spans="1:9" ht="15.75" customHeight="1">
      <c r="A838" s="104"/>
      <c r="B838" s="104"/>
      <c r="C838" s="105"/>
      <c r="D838" s="105"/>
      <c r="E838" s="104"/>
      <c r="F838" s="104"/>
      <c r="G838" s="104"/>
      <c r="H838" s="104"/>
      <c r="I838" s="104"/>
    </row>
    <row r="839" spans="1:9" ht="15.75" customHeight="1">
      <c r="A839" s="104"/>
      <c r="B839" s="104"/>
      <c r="C839" s="105"/>
      <c r="D839" s="105"/>
      <c r="E839" s="104"/>
      <c r="F839" s="104"/>
      <c r="G839" s="104"/>
      <c r="H839" s="104"/>
      <c r="I839" s="104"/>
    </row>
    <row r="840" spans="1:9" ht="15.75" customHeight="1">
      <c r="A840" s="104"/>
      <c r="B840" s="104"/>
      <c r="C840" s="105"/>
      <c r="D840" s="105"/>
      <c r="E840" s="104"/>
      <c r="F840" s="104"/>
      <c r="G840" s="104"/>
      <c r="H840" s="104"/>
      <c r="I840" s="104"/>
    </row>
    <row r="841" spans="1:9" ht="15.75" customHeight="1">
      <c r="A841" s="104"/>
      <c r="B841" s="104"/>
      <c r="C841" s="105"/>
      <c r="D841" s="105"/>
      <c r="E841" s="104"/>
      <c r="F841" s="104"/>
      <c r="G841" s="104"/>
      <c r="H841" s="104"/>
      <c r="I841" s="104"/>
    </row>
    <row r="842" spans="1:9" ht="15.75" customHeight="1">
      <c r="A842" s="104"/>
      <c r="B842" s="104"/>
      <c r="C842" s="105"/>
      <c r="D842" s="105"/>
      <c r="E842" s="104"/>
      <c r="F842" s="104"/>
      <c r="G842" s="104"/>
      <c r="H842" s="104"/>
      <c r="I842" s="104"/>
    </row>
    <row r="843" spans="1:9" ht="15.75" customHeight="1">
      <c r="A843" s="104"/>
      <c r="B843" s="104"/>
      <c r="C843" s="105"/>
      <c r="D843" s="105"/>
      <c r="E843" s="104"/>
      <c r="F843" s="104"/>
      <c r="G843" s="104"/>
      <c r="H843" s="104"/>
      <c r="I843" s="104"/>
    </row>
    <row r="844" spans="1:9" ht="15.75" customHeight="1">
      <c r="A844" s="104"/>
      <c r="B844" s="104"/>
      <c r="C844" s="105"/>
      <c r="D844" s="105"/>
      <c r="E844" s="104"/>
      <c r="F844" s="104"/>
      <c r="G844" s="104"/>
      <c r="H844" s="104"/>
      <c r="I844" s="104"/>
    </row>
    <row r="845" spans="1:9" ht="15.75" customHeight="1">
      <c r="A845" s="104"/>
      <c r="B845" s="104"/>
      <c r="C845" s="105"/>
      <c r="D845" s="105"/>
      <c r="E845" s="104"/>
      <c r="F845" s="104"/>
      <c r="G845" s="104"/>
      <c r="H845" s="104"/>
      <c r="I845" s="104"/>
    </row>
    <row r="846" spans="1:9" ht="15.75" customHeight="1">
      <c r="A846" s="104"/>
      <c r="B846" s="104"/>
      <c r="C846" s="105"/>
      <c r="D846" s="105"/>
      <c r="E846" s="104"/>
      <c r="F846" s="104"/>
      <c r="G846" s="104"/>
      <c r="H846" s="104"/>
      <c r="I846" s="104"/>
    </row>
    <row r="847" spans="1:9" ht="15.75" customHeight="1">
      <c r="A847" s="104"/>
      <c r="B847" s="104"/>
      <c r="C847" s="105"/>
      <c r="D847" s="105"/>
      <c r="E847" s="104"/>
      <c r="F847" s="104"/>
      <c r="G847" s="104"/>
      <c r="H847" s="104"/>
      <c r="I847" s="104"/>
    </row>
    <row r="848" spans="1:9" ht="15.75" customHeight="1">
      <c r="A848" s="104"/>
      <c r="B848" s="104"/>
      <c r="C848" s="105"/>
      <c r="D848" s="105"/>
      <c r="E848" s="104"/>
      <c r="F848" s="104"/>
      <c r="G848" s="104"/>
      <c r="H848" s="104"/>
      <c r="I848" s="104"/>
    </row>
    <row r="849" spans="1:9" ht="15.75" customHeight="1">
      <c r="A849" s="104"/>
      <c r="B849" s="104"/>
      <c r="C849" s="105"/>
      <c r="D849" s="105"/>
      <c r="E849" s="104"/>
      <c r="F849" s="104"/>
      <c r="G849" s="104"/>
      <c r="H849" s="104"/>
      <c r="I849" s="104"/>
    </row>
    <row r="850" spans="1:9" ht="15.75" customHeight="1">
      <c r="A850" s="104"/>
      <c r="B850" s="104"/>
      <c r="C850" s="105"/>
      <c r="D850" s="105"/>
      <c r="E850" s="104"/>
      <c r="F850" s="104"/>
      <c r="G850" s="104"/>
      <c r="H850" s="104"/>
      <c r="I850" s="104"/>
    </row>
    <row r="851" spans="1:9" ht="15.75" customHeight="1">
      <c r="A851" s="104"/>
      <c r="B851" s="104"/>
      <c r="C851" s="105"/>
      <c r="D851" s="105"/>
      <c r="E851" s="104"/>
      <c r="F851" s="104"/>
      <c r="G851" s="104"/>
      <c r="H851" s="104"/>
      <c r="I851" s="104"/>
    </row>
    <row r="852" spans="1:9" ht="15.75" customHeight="1">
      <c r="A852" s="104"/>
      <c r="B852" s="104"/>
      <c r="C852" s="105"/>
      <c r="D852" s="105"/>
      <c r="E852" s="104"/>
      <c r="F852" s="104"/>
      <c r="G852" s="104"/>
      <c r="H852" s="104"/>
      <c r="I852" s="104"/>
    </row>
    <row r="853" spans="1:9" ht="15.75" customHeight="1">
      <c r="A853" s="104"/>
      <c r="B853" s="104"/>
      <c r="C853" s="105"/>
      <c r="D853" s="105"/>
      <c r="E853" s="104"/>
      <c r="F853" s="104"/>
      <c r="G853" s="104"/>
      <c r="H853" s="104"/>
      <c r="I853" s="104"/>
    </row>
    <row r="854" spans="1:9" ht="15.75" customHeight="1">
      <c r="A854" s="104"/>
      <c r="B854" s="104"/>
      <c r="C854" s="105"/>
      <c r="D854" s="105"/>
      <c r="E854" s="104"/>
      <c r="F854" s="104"/>
      <c r="G854" s="104"/>
      <c r="H854" s="104"/>
      <c r="I854" s="104"/>
    </row>
    <row r="855" spans="1:9" ht="15.75" customHeight="1">
      <c r="A855" s="104"/>
      <c r="B855" s="104"/>
      <c r="C855" s="105"/>
      <c r="D855" s="105"/>
      <c r="E855" s="104"/>
      <c r="F855" s="104"/>
      <c r="G855" s="104"/>
      <c r="H855" s="104"/>
      <c r="I855" s="104"/>
    </row>
    <row r="856" spans="1:9" ht="15.75" customHeight="1">
      <c r="A856" s="104"/>
      <c r="B856" s="104"/>
      <c r="C856" s="105"/>
      <c r="D856" s="105"/>
      <c r="E856" s="104"/>
      <c r="F856" s="104"/>
      <c r="G856" s="104"/>
      <c r="H856" s="104"/>
      <c r="I856" s="104"/>
    </row>
    <row r="857" spans="1:9" ht="15.75" customHeight="1">
      <c r="A857" s="104"/>
      <c r="B857" s="104"/>
      <c r="C857" s="105"/>
      <c r="D857" s="105"/>
      <c r="E857" s="104"/>
      <c r="F857" s="104"/>
      <c r="G857" s="104"/>
      <c r="H857" s="104"/>
      <c r="I857" s="104"/>
    </row>
    <row r="858" spans="1:9" ht="15.75" customHeight="1">
      <c r="A858" s="104"/>
      <c r="B858" s="104"/>
      <c r="C858" s="105"/>
      <c r="D858" s="105"/>
      <c r="E858" s="104"/>
      <c r="F858" s="104"/>
      <c r="G858" s="104"/>
      <c r="H858" s="104"/>
      <c r="I858" s="104"/>
    </row>
    <row r="859" spans="1:9" ht="15.75" customHeight="1">
      <c r="A859" s="104"/>
      <c r="B859" s="104"/>
      <c r="C859" s="105"/>
      <c r="D859" s="105"/>
      <c r="E859" s="104"/>
      <c r="F859" s="104"/>
      <c r="G859" s="104"/>
      <c r="H859" s="104"/>
      <c r="I859" s="104"/>
    </row>
    <row r="860" spans="1:9" ht="15.75" customHeight="1">
      <c r="A860" s="104"/>
      <c r="B860" s="104"/>
      <c r="C860" s="105"/>
      <c r="D860" s="105"/>
      <c r="E860" s="104"/>
      <c r="F860" s="104"/>
      <c r="G860" s="104"/>
      <c r="H860" s="104"/>
      <c r="I860" s="104"/>
    </row>
    <row r="861" spans="1:9" ht="15.75" customHeight="1">
      <c r="A861" s="104"/>
      <c r="B861" s="104"/>
      <c r="C861" s="105"/>
      <c r="D861" s="105"/>
      <c r="E861" s="104"/>
      <c r="F861" s="104"/>
      <c r="G861" s="104"/>
      <c r="H861" s="104"/>
      <c r="I861" s="104"/>
    </row>
    <row r="862" spans="1:9" ht="15.75" customHeight="1">
      <c r="A862" s="104"/>
      <c r="B862" s="104"/>
      <c r="C862" s="105"/>
      <c r="D862" s="105"/>
      <c r="E862" s="104"/>
      <c r="F862" s="104"/>
      <c r="G862" s="104"/>
      <c r="H862" s="104"/>
      <c r="I862" s="104"/>
    </row>
    <row r="863" spans="1:9" ht="15.75" customHeight="1">
      <c r="A863" s="104"/>
      <c r="B863" s="104"/>
      <c r="C863" s="105"/>
      <c r="D863" s="105"/>
      <c r="E863" s="104"/>
      <c r="F863" s="104"/>
      <c r="G863" s="104"/>
      <c r="H863" s="104"/>
      <c r="I863" s="104"/>
    </row>
    <row r="864" spans="1:9" ht="15.75" customHeight="1">
      <c r="A864" s="104"/>
      <c r="B864" s="104"/>
      <c r="C864" s="105"/>
      <c r="D864" s="105"/>
      <c r="E864" s="104"/>
      <c r="F864" s="104"/>
      <c r="G864" s="104"/>
      <c r="H864" s="104"/>
      <c r="I864" s="104"/>
    </row>
    <row r="865" spans="1:9" ht="15.75" customHeight="1">
      <c r="A865" s="104"/>
      <c r="B865" s="104"/>
      <c r="C865" s="105"/>
      <c r="D865" s="105"/>
      <c r="E865" s="104"/>
      <c r="F865" s="104"/>
      <c r="G865" s="104"/>
      <c r="H865" s="104"/>
      <c r="I865" s="104"/>
    </row>
    <row r="866" spans="1:9" ht="15.75" customHeight="1">
      <c r="A866" s="104"/>
      <c r="B866" s="104"/>
      <c r="C866" s="105"/>
      <c r="D866" s="105"/>
      <c r="E866" s="104"/>
      <c r="F866" s="104"/>
      <c r="G866" s="104"/>
      <c r="H866" s="104"/>
      <c r="I866" s="104"/>
    </row>
    <row r="867" spans="1:9" ht="15.75" customHeight="1">
      <c r="A867" s="104"/>
      <c r="B867" s="104"/>
      <c r="C867" s="105"/>
      <c r="D867" s="105"/>
      <c r="E867" s="104"/>
      <c r="F867" s="104"/>
      <c r="G867" s="104"/>
      <c r="H867" s="104"/>
      <c r="I867" s="104"/>
    </row>
    <row r="868" spans="1:9" ht="15.75" customHeight="1">
      <c r="A868" s="104"/>
      <c r="B868" s="104"/>
      <c r="C868" s="105"/>
      <c r="D868" s="105"/>
      <c r="E868" s="104"/>
      <c r="F868" s="104"/>
      <c r="G868" s="104"/>
      <c r="H868" s="104"/>
      <c r="I868" s="104"/>
    </row>
    <row r="869" spans="1:9" ht="15.75" customHeight="1">
      <c r="A869" s="104"/>
      <c r="B869" s="104"/>
      <c r="C869" s="105"/>
      <c r="D869" s="105"/>
      <c r="E869" s="104"/>
      <c r="F869" s="104"/>
      <c r="G869" s="104"/>
      <c r="H869" s="104"/>
      <c r="I869" s="104"/>
    </row>
    <row r="870" spans="1:9" ht="15.75" customHeight="1">
      <c r="A870" s="104"/>
      <c r="B870" s="104"/>
      <c r="C870" s="105"/>
      <c r="D870" s="105"/>
      <c r="E870" s="104"/>
      <c r="F870" s="104"/>
      <c r="G870" s="104"/>
      <c r="H870" s="104"/>
      <c r="I870" s="104"/>
    </row>
    <row r="871" spans="1:9" ht="15.75" customHeight="1">
      <c r="A871" s="104"/>
      <c r="B871" s="104"/>
      <c r="C871" s="105"/>
      <c r="D871" s="105"/>
      <c r="E871" s="104"/>
      <c r="F871" s="104"/>
      <c r="G871" s="104"/>
      <c r="H871" s="104"/>
      <c r="I871" s="104"/>
    </row>
    <row r="872" spans="1:9" ht="15.75" customHeight="1">
      <c r="A872" s="104"/>
      <c r="B872" s="104"/>
      <c r="C872" s="105"/>
      <c r="D872" s="105"/>
      <c r="E872" s="104"/>
      <c r="F872" s="104"/>
      <c r="G872" s="104"/>
      <c r="H872" s="104"/>
      <c r="I872" s="104"/>
    </row>
    <row r="873" spans="1:9" ht="15.75" customHeight="1">
      <c r="A873" s="104"/>
      <c r="B873" s="104"/>
      <c r="C873" s="105"/>
      <c r="D873" s="105"/>
      <c r="E873" s="104"/>
      <c r="F873" s="104"/>
      <c r="G873" s="104"/>
      <c r="H873" s="104"/>
      <c r="I873" s="104"/>
    </row>
    <row r="874" spans="1:9" ht="15.75" customHeight="1">
      <c r="A874" s="104"/>
      <c r="B874" s="104"/>
      <c r="C874" s="105"/>
      <c r="D874" s="105"/>
      <c r="E874" s="104"/>
      <c r="F874" s="104"/>
      <c r="G874" s="104"/>
      <c r="H874" s="104"/>
      <c r="I874" s="104"/>
    </row>
    <row r="875" spans="1:9" ht="15.75" customHeight="1">
      <c r="A875" s="104"/>
      <c r="B875" s="104"/>
      <c r="C875" s="105"/>
      <c r="D875" s="105"/>
      <c r="E875" s="104"/>
      <c r="F875" s="104"/>
      <c r="G875" s="104"/>
      <c r="H875" s="104"/>
      <c r="I875" s="104"/>
    </row>
    <row r="876" spans="1:9" ht="15.75" customHeight="1">
      <c r="A876" s="104"/>
      <c r="B876" s="104"/>
      <c r="C876" s="105"/>
      <c r="D876" s="105"/>
      <c r="E876" s="104"/>
      <c r="F876" s="104"/>
      <c r="G876" s="104"/>
      <c r="H876" s="104"/>
      <c r="I876" s="104"/>
    </row>
    <row r="877" spans="1:9" ht="15.75" customHeight="1">
      <c r="A877" s="104"/>
      <c r="B877" s="104"/>
      <c r="C877" s="105"/>
      <c r="D877" s="105"/>
      <c r="E877" s="104"/>
      <c r="F877" s="104"/>
      <c r="G877" s="104"/>
      <c r="H877" s="104"/>
      <c r="I877" s="104"/>
    </row>
    <row r="878" spans="1:9" ht="15.75" customHeight="1">
      <c r="A878" s="104"/>
      <c r="B878" s="104"/>
      <c r="C878" s="105"/>
      <c r="D878" s="105"/>
      <c r="E878" s="104"/>
      <c r="F878" s="104"/>
      <c r="G878" s="104"/>
      <c r="H878" s="104"/>
      <c r="I878" s="104"/>
    </row>
    <row r="879" spans="1:9" ht="15.75" customHeight="1">
      <c r="A879" s="104"/>
      <c r="B879" s="104"/>
      <c r="C879" s="105"/>
      <c r="D879" s="105"/>
      <c r="E879" s="104"/>
      <c r="F879" s="104"/>
      <c r="G879" s="104"/>
      <c r="H879" s="104"/>
      <c r="I879" s="104"/>
    </row>
    <row r="880" spans="1:9" ht="15.75" customHeight="1">
      <c r="A880" s="104"/>
      <c r="B880" s="104"/>
      <c r="C880" s="105"/>
      <c r="D880" s="105"/>
      <c r="E880" s="104"/>
      <c r="F880" s="104"/>
      <c r="G880" s="104"/>
      <c r="H880" s="104"/>
      <c r="I880" s="104"/>
    </row>
    <row r="881" spans="1:9" ht="15.75" customHeight="1">
      <c r="A881" s="104"/>
      <c r="B881" s="104"/>
      <c r="C881" s="105"/>
      <c r="D881" s="105"/>
      <c r="E881" s="104"/>
      <c r="F881" s="104"/>
      <c r="G881" s="104"/>
      <c r="H881" s="104"/>
      <c r="I881" s="104"/>
    </row>
    <row r="882" spans="1:9" ht="15.75" customHeight="1">
      <c r="A882" s="104"/>
      <c r="B882" s="104"/>
      <c r="C882" s="105"/>
      <c r="D882" s="105"/>
      <c r="E882" s="104"/>
      <c r="F882" s="104"/>
      <c r="G882" s="104"/>
      <c r="H882" s="104"/>
      <c r="I882" s="104"/>
    </row>
    <row r="883" spans="1:9" ht="15.75" customHeight="1">
      <c r="A883" s="104"/>
      <c r="B883" s="104"/>
      <c r="C883" s="105"/>
      <c r="D883" s="105"/>
      <c r="E883" s="104"/>
      <c r="F883" s="104"/>
      <c r="G883" s="104"/>
      <c r="H883" s="104"/>
      <c r="I883" s="104"/>
    </row>
    <row r="884" spans="1:9" ht="15.75" customHeight="1">
      <c r="A884" s="104"/>
      <c r="B884" s="104"/>
      <c r="C884" s="105"/>
      <c r="D884" s="105"/>
      <c r="E884" s="104"/>
      <c r="F884" s="104"/>
      <c r="G884" s="104"/>
      <c r="H884" s="104"/>
      <c r="I884" s="104"/>
    </row>
    <row r="885" spans="1:9" ht="15.75" customHeight="1">
      <c r="A885" s="104"/>
      <c r="B885" s="104"/>
      <c r="C885" s="105"/>
      <c r="D885" s="105"/>
      <c r="E885" s="104"/>
      <c r="F885" s="104"/>
      <c r="G885" s="104"/>
      <c r="H885" s="104"/>
      <c r="I885" s="104"/>
    </row>
    <row r="886" spans="1:9" ht="15.75" customHeight="1">
      <c r="A886" s="104"/>
      <c r="B886" s="104"/>
      <c r="C886" s="105"/>
      <c r="D886" s="105"/>
      <c r="E886" s="104"/>
      <c r="F886" s="104"/>
      <c r="G886" s="104"/>
      <c r="H886" s="104"/>
      <c r="I886" s="104"/>
    </row>
    <row r="887" spans="1:9" ht="15.75" customHeight="1">
      <c r="A887" s="104"/>
      <c r="B887" s="104"/>
      <c r="C887" s="105"/>
      <c r="D887" s="105"/>
      <c r="E887" s="104"/>
      <c r="F887" s="104"/>
      <c r="G887" s="104"/>
      <c r="H887" s="104"/>
      <c r="I887" s="104"/>
    </row>
    <row r="888" spans="1:9" ht="15.75" customHeight="1">
      <c r="A888" s="104"/>
      <c r="B888" s="104"/>
      <c r="C888" s="105"/>
      <c r="D888" s="105"/>
      <c r="E888" s="104"/>
      <c r="F888" s="104"/>
      <c r="G888" s="104"/>
      <c r="H888" s="104"/>
      <c r="I888" s="104"/>
    </row>
    <row r="889" spans="1:9" ht="15.75" customHeight="1">
      <c r="A889" s="104"/>
      <c r="B889" s="104"/>
      <c r="C889" s="105"/>
      <c r="D889" s="105"/>
      <c r="E889" s="104"/>
      <c r="F889" s="104"/>
      <c r="G889" s="104"/>
      <c r="H889" s="104"/>
      <c r="I889" s="104"/>
    </row>
    <row r="890" spans="1:9" ht="15.75" customHeight="1">
      <c r="A890" s="104"/>
      <c r="B890" s="104"/>
      <c r="C890" s="105"/>
      <c r="D890" s="105"/>
      <c r="E890" s="104"/>
      <c r="F890" s="104"/>
      <c r="G890" s="104"/>
      <c r="H890" s="104"/>
      <c r="I890" s="104"/>
    </row>
    <row r="891" spans="1:9" ht="15.75" customHeight="1">
      <c r="A891" s="104"/>
      <c r="B891" s="104"/>
      <c r="C891" s="105"/>
      <c r="D891" s="105"/>
      <c r="E891" s="104"/>
      <c r="F891" s="104"/>
      <c r="G891" s="104"/>
      <c r="H891" s="104"/>
      <c r="I891" s="104"/>
    </row>
    <row r="892" spans="1:9" ht="15.75" customHeight="1">
      <c r="A892" s="104"/>
      <c r="B892" s="104"/>
      <c r="C892" s="105"/>
      <c r="D892" s="105"/>
      <c r="E892" s="104"/>
      <c r="F892" s="104"/>
      <c r="G892" s="104"/>
      <c r="H892" s="104"/>
      <c r="I892" s="104"/>
    </row>
    <row r="893" spans="1:9" ht="15.75" customHeight="1">
      <c r="A893" s="104"/>
      <c r="B893" s="104"/>
      <c r="C893" s="105"/>
      <c r="D893" s="105"/>
      <c r="E893" s="104"/>
      <c r="F893" s="104"/>
      <c r="G893" s="104"/>
      <c r="H893" s="104"/>
      <c r="I893" s="104"/>
    </row>
    <row r="894" spans="1:9" ht="15.75" customHeight="1">
      <c r="A894" s="104"/>
      <c r="B894" s="104"/>
      <c r="C894" s="105"/>
      <c r="D894" s="105"/>
      <c r="E894" s="104"/>
      <c r="F894" s="104"/>
      <c r="G894" s="104"/>
      <c r="H894" s="104"/>
      <c r="I894" s="104"/>
    </row>
    <row r="895" spans="1:9" ht="15.75" customHeight="1">
      <c r="A895" s="104"/>
      <c r="B895" s="104"/>
      <c r="C895" s="105"/>
      <c r="D895" s="105"/>
      <c r="E895" s="104"/>
      <c r="F895" s="104"/>
      <c r="G895" s="104"/>
      <c r="H895" s="104"/>
      <c r="I895" s="104"/>
    </row>
    <row r="896" spans="1:9" ht="15.75" customHeight="1">
      <c r="A896" s="104"/>
      <c r="B896" s="104"/>
      <c r="C896" s="105"/>
      <c r="D896" s="105"/>
      <c r="E896" s="104"/>
      <c r="F896" s="104"/>
      <c r="G896" s="104"/>
      <c r="H896" s="104"/>
      <c r="I896" s="104"/>
    </row>
    <row r="897" spans="1:9" ht="15.75" customHeight="1">
      <c r="A897" s="104"/>
      <c r="B897" s="104"/>
      <c r="C897" s="105"/>
      <c r="D897" s="105"/>
      <c r="E897" s="104"/>
      <c r="F897" s="104"/>
      <c r="G897" s="104"/>
      <c r="H897" s="104"/>
      <c r="I897" s="104"/>
    </row>
    <row r="898" spans="1:9" ht="15.75" customHeight="1">
      <c r="A898" s="104"/>
      <c r="B898" s="104"/>
      <c r="C898" s="105"/>
      <c r="D898" s="105"/>
      <c r="E898" s="104"/>
      <c r="F898" s="104"/>
      <c r="G898" s="104"/>
      <c r="H898" s="104"/>
      <c r="I898" s="104"/>
    </row>
    <row r="899" spans="1:9" ht="15.75" customHeight="1">
      <c r="A899" s="104"/>
      <c r="B899" s="104"/>
      <c r="C899" s="105"/>
      <c r="D899" s="105"/>
      <c r="E899" s="104"/>
      <c r="F899" s="104"/>
      <c r="G899" s="104"/>
      <c r="H899" s="104"/>
      <c r="I899" s="104"/>
    </row>
    <row r="900" spans="1:9" ht="15.75" customHeight="1">
      <c r="A900" s="104"/>
      <c r="B900" s="104"/>
      <c r="C900" s="105"/>
      <c r="D900" s="105"/>
      <c r="E900" s="104"/>
      <c r="F900" s="104"/>
      <c r="G900" s="104"/>
      <c r="H900" s="104"/>
      <c r="I900" s="104"/>
    </row>
    <row r="901" spans="1:9" ht="15.75" customHeight="1">
      <c r="A901" s="104"/>
      <c r="B901" s="104"/>
      <c r="C901" s="105"/>
      <c r="D901" s="105"/>
      <c r="E901" s="104"/>
      <c r="F901" s="104"/>
      <c r="G901" s="104"/>
      <c r="H901" s="104"/>
      <c r="I901" s="104"/>
    </row>
    <row r="902" spans="1:9" ht="15.75" customHeight="1">
      <c r="A902" s="104"/>
      <c r="B902" s="104"/>
      <c r="C902" s="105"/>
      <c r="D902" s="105"/>
      <c r="E902" s="104"/>
      <c r="F902" s="104"/>
      <c r="G902" s="104"/>
      <c r="H902" s="104"/>
      <c r="I902" s="104"/>
    </row>
    <row r="903" spans="1:9" ht="15.75" customHeight="1">
      <c r="A903" s="104"/>
      <c r="B903" s="104"/>
      <c r="C903" s="105"/>
      <c r="D903" s="105"/>
      <c r="E903" s="104"/>
      <c r="F903" s="104"/>
      <c r="G903" s="104"/>
      <c r="H903" s="104"/>
      <c r="I903" s="104"/>
    </row>
    <row r="904" spans="1:9" ht="15.75" customHeight="1">
      <c r="A904" s="104"/>
      <c r="B904" s="104"/>
      <c r="C904" s="105"/>
      <c r="D904" s="105"/>
      <c r="E904" s="104"/>
      <c r="F904" s="104"/>
      <c r="G904" s="104"/>
      <c r="H904" s="104"/>
      <c r="I904" s="104"/>
    </row>
    <row r="905" spans="1:9" ht="15.75" customHeight="1">
      <c r="A905" s="104"/>
      <c r="B905" s="104"/>
      <c r="C905" s="105"/>
      <c r="D905" s="105"/>
      <c r="E905" s="104"/>
      <c r="F905" s="104"/>
      <c r="G905" s="104"/>
      <c r="H905" s="104"/>
      <c r="I905" s="104"/>
    </row>
    <row r="906" spans="1:9" ht="15.75" customHeight="1">
      <c r="A906" s="104"/>
      <c r="B906" s="104"/>
      <c r="C906" s="105"/>
      <c r="D906" s="105"/>
      <c r="E906" s="104"/>
      <c r="F906" s="104"/>
      <c r="G906" s="104"/>
      <c r="H906" s="104"/>
      <c r="I906" s="104"/>
    </row>
    <row r="907" spans="1:9" ht="15.75" customHeight="1">
      <c r="A907" s="104"/>
      <c r="B907" s="104"/>
      <c r="C907" s="105"/>
      <c r="D907" s="105"/>
      <c r="E907" s="104"/>
      <c r="F907" s="104"/>
      <c r="G907" s="104"/>
      <c r="H907" s="104"/>
      <c r="I907" s="104"/>
    </row>
    <row r="908" spans="1:9" ht="15.75" customHeight="1">
      <c r="A908" s="104"/>
      <c r="B908" s="104"/>
      <c r="C908" s="105"/>
      <c r="D908" s="105"/>
      <c r="E908" s="104"/>
      <c r="F908" s="104"/>
      <c r="G908" s="104"/>
      <c r="H908" s="104"/>
      <c r="I908" s="104"/>
    </row>
    <row r="909" spans="1:9" ht="15.75" customHeight="1">
      <c r="A909" s="104"/>
      <c r="B909" s="104"/>
      <c r="C909" s="105"/>
      <c r="D909" s="105"/>
      <c r="E909" s="104"/>
      <c r="F909" s="104"/>
      <c r="G909" s="104"/>
      <c r="H909" s="104"/>
      <c r="I909" s="104"/>
    </row>
    <row r="910" spans="1:9" ht="15.75" customHeight="1">
      <c r="A910" s="104"/>
      <c r="B910" s="104"/>
      <c r="C910" s="105"/>
      <c r="D910" s="105"/>
      <c r="E910" s="104"/>
      <c r="F910" s="104"/>
      <c r="G910" s="104"/>
      <c r="H910" s="104"/>
      <c r="I910" s="104"/>
    </row>
    <row r="911" spans="1:9" ht="15.75" customHeight="1">
      <c r="A911" s="104"/>
      <c r="B911" s="104"/>
      <c r="C911" s="105"/>
      <c r="D911" s="105"/>
      <c r="E911" s="104"/>
      <c r="F911" s="104"/>
      <c r="G911" s="104"/>
      <c r="H911" s="104"/>
      <c r="I911" s="104"/>
    </row>
    <row r="912" spans="1:9" ht="15.75" customHeight="1">
      <c r="A912" s="104"/>
      <c r="B912" s="104"/>
      <c r="C912" s="105"/>
      <c r="D912" s="105"/>
      <c r="E912" s="104"/>
      <c r="F912" s="104"/>
      <c r="G912" s="104"/>
      <c r="H912" s="104"/>
      <c r="I912" s="104"/>
    </row>
    <row r="913" spans="1:9" ht="15.75" customHeight="1">
      <c r="A913" s="104"/>
      <c r="B913" s="104"/>
      <c r="C913" s="105"/>
      <c r="D913" s="105"/>
      <c r="E913" s="104"/>
      <c r="F913" s="104"/>
      <c r="G913" s="104"/>
      <c r="H913" s="104"/>
      <c r="I913" s="104"/>
    </row>
    <row r="914" spans="1:9" ht="15.75" customHeight="1">
      <c r="A914" s="104"/>
      <c r="B914" s="104"/>
      <c r="C914" s="105"/>
      <c r="D914" s="105"/>
      <c r="E914" s="104"/>
      <c r="F914" s="104"/>
      <c r="G914" s="104"/>
      <c r="H914" s="104"/>
      <c r="I914" s="104"/>
    </row>
    <row r="915" spans="1:9" ht="15.75" customHeight="1">
      <c r="A915" s="104"/>
      <c r="B915" s="104"/>
      <c r="C915" s="105"/>
      <c r="D915" s="105"/>
      <c r="E915" s="104"/>
      <c r="F915" s="104"/>
      <c r="G915" s="104"/>
      <c r="H915" s="104"/>
      <c r="I915" s="104"/>
    </row>
    <row r="916" spans="1:9" ht="15.75" customHeight="1">
      <c r="A916" s="104"/>
      <c r="B916" s="104"/>
      <c r="C916" s="105"/>
      <c r="D916" s="105"/>
      <c r="E916" s="104"/>
      <c r="F916" s="104"/>
      <c r="G916" s="104"/>
      <c r="H916" s="104"/>
      <c r="I916" s="104"/>
    </row>
    <row r="917" spans="1:9" ht="15.75" customHeight="1">
      <c r="A917" s="104"/>
      <c r="B917" s="104"/>
      <c r="C917" s="105"/>
      <c r="D917" s="105"/>
      <c r="E917" s="104"/>
      <c r="F917" s="104"/>
      <c r="G917" s="104"/>
      <c r="H917" s="104"/>
      <c r="I917" s="104"/>
    </row>
    <row r="918" spans="1:9" ht="15.75" customHeight="1">
      <c r="A918" s="104"/>
      <c r="B918" s="104"/>
      <c r="C918" s="105"/>
      <c r="D918" s="105"/>
      <c r="E918" s="104"/>
      <c r="F918" s="104"/>
      <c r="G918" s="104"/>
      <c r="H918" s="104"/>
      <c r="I918" s="104"/>
    </row>
    <row r="919" spans="1:9" ht="15.75" customHeight="1">
      <c r="A919" s="104"/>
      <c r="B919" s="104"/>
      <c r="C919" s="105"/>
      <c r="D919" s="105"/>
      <c r="E919" s="104"/>
      <c r="F919" s="104"/>
      <c r="G919" s="104"/>
      <c r="H919" s="104"/>
      <c r="I919" s="104"/>
    </row>
    <row r="920" spans="1:9" ht="15.75" customHeight="1">
      <c r="A920" s="104"/>
      <c r="B920" s="104"/>
      <c r="C920" s="105"/>
      <c r="D920" s="105"/>
      <c r="E920" s="104"/>
      <c r="F920" s="104"/>
      <c r="G920" s="104"/>
      <c r="H920" s="104"/>
      <c r="I920" s="104"/>
    </row>
    <row r="921" spans="1:9" ht="15.75" customHeight="1">
      <c r="A921" s="104"/>
      <c r="B921" s="104"/>
      <c r="C921" s="105"/>
      <c r="D921" s="105"/>
      <c r="E921" s="104"/>
      <c r="F921" s="104"/>
      <c r="G921" s="104"/>
      <c r="H921" s="104"/>
      <c r="I921" s="104"/>
    </row>
    <row r="922" spans="1:9" ht="15.75" customHeight="1">
      <c r="A922" s="104"/>
      <c r="B922" s="104"/>
      <c r="C922" s="105"/>
      <c r="D922" s="105"/>
      <c r="E922" s="104"/>
      <c r="F922" s="104"/>
      <c r="G922" s="104"/>
      <c r="H922" s="104"/>
      <c r="I922" s="104"/>
    </row>
    <row r="923" spans="1:9" ht="15.75" customHeight="1">
      <c r="A923" s="104"/>
      <c r="B923" s="104"/>
      <c r="C923" s="105"/>
      <c r="D923" s="105"/>
      <c r="E923" s="104"/>
      <c r="F923" s="104"/>
      <c r="G923" s="104"/>
      <c r="H923" s="104"/>
      <c r="I923" s="104"/>
    </row>
    <row r="924" spans="1:9" ht="15.75" customHeight="1">
      <c r="A924" s="104"/>
      <c r="B924" s="104"/>
      <c r="C924" s="105"/>
      <c r="D924" s="105"/>
      <c r="E924" s="104"/>
      <c r="F924" s="104"/>
      <c r="G924" s="104"/>
      <c r="H924" s="104"/>
      <c r="I924" s="104"/>
    </row>
    <row r="925" spans="1:9" ht="15.75" customHeight="1">
      <c r="A925" s="104"/>
      <c r="B925" s="104"/>
      <c r="C925" s="105"/>
      <c r="D925" s="105"/>
      <c r="E925" s="104"/>
      <c r="F925" s="104"/>
      <c r="G925" s="104"/>
      <c r="H925" s="104"/>
      <c r="I925" s="104"/>
    </row>
    <row r="926" spans="1:9" ht="15.75" customHeight="1">
      <c r="A926" s="104"/>
      <c r="B926" s="104"/>
      <c r="C926" s="105"/>
      <c r="D926" s="105"/>
      <c r="E926" s="104"/>
      <c r="F926" s="104"/>
      <c r="G926" s="104"/>
      <c r="H926" s="104"/>
      <c r="I926" s="104"/>
    </row>
    <row r="927" spans="1:9" ht="15.75" customHeight="1">
      <c r="A927" s="104"/>
      <c r="B927" s="104"/>
      <c r="C927" s="105"/>
      <c r="D927" s="105"/>
      <c r="E927" s="104"/>
      <c r="F927" s="104"/>
      <c r="G927" s="104"/>
      <c r="H927" s="104"/>
      <c r="I927" s="104"/>
    </row>
    <row r="928" spans="1:9" ht="15.75" customHeight="1">
      <c r="A928" s="104"/>
      <c r="B928" s="104"/>
      <c r="C928" s="105"/>
      <c r="D928" s="105"/>
      <c r="E928" s="104"/>
      <c r="F928" s="104"/>
      <c r="G928" s="104"/>
      <c r="H928" s="104"/>
      <c r="I928" s="104"/>
    </row>
    <row r="929" spans="1:9" ht="15.75" customHeight="1">
      <c r="A929" s="104"/>
      <c r="B929" s="104"/>
      <c r="C929" s="105"/>
      <c r="D929" s="105"/>
      <c r="E929" s="104"/>
      <c r="F929" s="104"/>
      <c r="G929" s="104"/>
      <c r="H929" s="104"/>
      <c r="I929" s="104"/>
    </row>
    <row r="930" spans="1:9" ht="15.75" customHeight="1">
      <c r="A930" s="104"/>
      <c r="B930" s="104"/>
      <c r="C930" s="105"/>
      <c r="D930" s="105"/>
      <c r="E930" s="104"/>
      <c r="F930" s="104"/>
      <c r="G930" s="104"/>
      <c r="H930" s="104"/>
      <c r="I930" s="104"/>
    </row>
    <row r="931" spans="1:9" ht="15.75" customHeight="1">
      <c r="A931" s="104"/>
      <c r="B931" s="104"/>
      <c r="C931" s="105"/>
      <c r="D931" s="105"/>
      <c r="E931" s="104"/>
      <c r="F931" s="104"/>
      <c r="G931" s="104"/>
      <c r="H931" s="104"/>
      <c r="I931" s="104"/>
    </row>
    <row r="932" spans="1:9" ht="15.75" customHeight="1">
      <c r="A932" s="104"/>
      <c r="B932" s="104"/>
      <c r="C932" s="105"/>
      <c r="D932" s="105"/>
      <c r="E932" s="104"/>
      <c r="F932" s="104"/>
      <c r="G932" s="104"/>
      <c r="H932" s="104"/>
      <c r="I932" s="104"/>
    </row>
    <row r="933" spans="1:9" ht="15.75" customHeight="1">
      <c r="A933" s="104"/>
      <c r="B933" s="104"/>
      <c r="C933" s="105"/>
      <c r="D933" s="105"/>
      <c r="E933" s="104"/>
      <c r="F933" s="104"/>
      <c r="G933" s="104"/>
      <c r="H933" s="104"/>
      <c r="I933" s="104"/>
    </row>
    <row r="934" spans="1:9" ht="15.75" customHeight="1">
      <c r="A934" s="104"/>
      <c r="B934" s="104"/>
      <c r="C934" s="105"/>
      <c r="D934" s="105"/>
      <c r="E934" s="104"/>
      <c r="F934" s="104"/>
      <c r="G934" s="104"/>
      <c r="H934" s="104"/>
      <c r="I934" s="104"/>
    </row>
    <row r="935" spans="1:9" ht="15.75" customHeight="1">
      <c r="A935" s="104"/>
      <c r="B935" s="104"/>
      <c r="C935" s="105"/>
      <c r="D935" s="105"/>
      <c r="E935" s="104"/>
      <c r="F935" s="104"/>
      <c r="G935" s="104"/>
      <c r="H935" s="104"/>
      <c r="I935" s="104"/>
    </row>
    <row r="936" spans="1:9" ht="15.75" customHeight="1">
      <c r="A936" s="104"/>
      <c r="B936" s="104"/>
      <c r="C936" s="105"/>
      <c r="D936" s="105"/>
      <c r="E936" s="104"/>
      <c r="F936" s="104"/>
      <c r="G936" s="104"/>
      <c r="H936" s="104"/>
      <c r="I936" s="104"/>
    </row>
    <row r="937" spans="1:9" ht="15.75" customHeight="1">
      <c r="A937" s="104"/>
      <c r="B937" s="104"/>
      <c r="C937" s="105"/>
      <c r="D937" s="105"/>
      <c r="E937" s="104"/>
      <c r="F937" s="104"/>
      <c r="G937" s="104"/>
      <c r="H937" s="104"/>
      <c r="I937" s="104"/>
    </row>
    <row r="938" spans="1:9" ht="15.75" customHeight="1">
      <c r="A938" s="104"/>
      <c r="B938" s="104"/>
      <c r="C938" s="105"/>
      <c r="D938" s="105"/>
      <c r="E938" s="104"/>
      <c r="F938" s="104"/>
      <c r="G938" s="104"/>
      <c r="H938" s="104"/>
      <c r="I938" s="104"/>
    </row>
    <row r="939" spans="1:9" ht="15.75" customHeight="1">
      <c r="A939" s="104"/>
      <c r="B939" s="104"/>
      <c r="C939" s="105"/>
      <c r="D939" s="105"/>
      <c r="E939" s="104"/>
      <c r="F939" s="104"/>
      <c r="G939" s="104"/>
      <c r="H939" s="104"/>
      <c r="I939" s="104"/>
    </row>
    <row r="940" spans="1:9" ht="15.75" customHeight="1">
      <c r="A940" s="104"/>
      <c r="B940" s="104"/>
      <c r="C940" s="105"/>
      <c r="D940" s="105"/>
      <c r="E940" s="104"/>
      <c r="F940" s="104"/>
      <c r="G940" s="104"/>
      <c r="H940" s="104"/>
      <c r="I940" s="104"/>
    </row>
    <row r="941" spans="1:9" ht="15.75" customHeight="1">
      <c r="A941" s="104"/>
      <c r="B941" s="104"/>
      <c r="C941" s="105"/>
      <c r="D941" s="105"/>
      <c r="E941" s="104"/>
      <c r="F941" s="104"/>
      <c r="G941" s="104"/>
      <c r="H941" s="104"/>
      <c r="I941" s="104"/>
    </row>
    <row r="942" spans="1:9" ht="15.75" customHeight="1">
      <c r="A942" s="104"/>
      <c r="B942" s="104"/>
      <c r="C942" s="105"/>
      <c r="D942" s="105"/>
      <c r="E942" s="104"/>
      <c r="F942" s="104"/>
      <c r="G942" s="104"/>
      <c r="H942" s="104"/>
      <c r="I942" s="104"/>
    </row>
    <row r="943" spans="1:9" ht="15.75" customHeight="1">
      <c r="A943" s="104"/>
      <c r="B943" s="104"/>
      <c r="C943" s="105"/>
      <c r="D943" s="105"/>
      <c r="E943" s="104"/>
      <c r="F943" s="104"/>
      <c r="G943" s="104"/>
      <c r="H943" s="104"/>
      <c r="I943" s="104"/>
    </row>
    <row r="944" spans="1:9" ht="15.75" customHeight="1">
      <c r="A944" s="104"/>
      <c r="B944" s="104"/>
      <c r="C944" s="105"/>
      <c r="D944" s="105"/>
      <c r="E944" s="104"/>
      <c r="F944" s="104"/>
      <c r="G944" s="104"/>
      <c r="H944" s="104"/>
      <c r="I944" s="104"/>
    </row>
    <row r="945" spans="1:9" ht="15.75" customHeight="1">
      <c r="A945" s="104"/>
      <c r="B945" s="104"/>
      <c r="C945" s="105"/>
      <c r="D945" s="105"/>
      <c r="E945" s="104"/>
      <c r="F945" s="104"/>
      <c r="G945" s="104"/>
      <c r="H945" s="104"/>
      <c r="I945" s="104"/>
    </row>
    <row r="946" spans="1:9" ht="15.75" customHeight="1">
      <c r="A946" s="104"/>
      <c r="B946" s="104"/>
      <c r="C946" s="105"/>
      <c r="D946" s="105"/>
      <c r="E946" s="104"/>
      <c r="F946" s="104"/>
      <c r="G946" s="104"/>
      <c r="H946" s="104"/>
      <c r="I946" s="104"/>
    </row>
    <row r="947" spans="1:9" ht="15.75" customHeight="1">
      <c r="A947" s="104"/>
      <c r="B947" s="104"/>
      <c r="C947" s="105"/>
      <c r="D947" s="105"/>
      <c r="E947" s="104"/>
      <c r="F947" s="104"/>
      <c r="G947" s="104"/>
      <c r="H947" s="104"/>
      <c r="I947" s="104"/>
    </row>
    <row r="948" spans="1:9" ht="15.75" customHeight="1">
      <c r="A948" s="104"/>
      <c r="B948" s="104"/>
      <c r="C948" s="105"/>
      <c r="D948" s="105"/>
      <c r="E948" s="104"/>
      <c r="F948" s="104"/>
      <c r="G948" s="104"/>
      <c r="H948" s="104"/>
      <c r="I948" s="104"/>
    </row>
    <row r="949" spans="1:9" ht="15.75" customHeight="1">
      <c r="A949" s="104"/>
      <c r="B949" s="104"/>
      <c r="C949" s="105"/>
      <c r="D949" s="105"/>
      <c r="E949" s="104"/>
      <c r="F949" s="104"/>
      <c r="G949" s="104"/>
      <c r="H949" s="104"/>
      <c r="I949" s="104"/>
    </row>
    <row r="950" spans="1:9" ht="15.75" customHeight="1">
      <c r="A950" s="104"/>
      <c r="B950" s="104"/>
      <c r="C950" s="105"/>
      <c r="D950" s="105"/>
      <c r="E950" s="104"/>
      <c r="F950" s="104"/>
      <c r="G950" s="104"/>
      <c r="H950" s="104"/>
      <c r="I950" s="104"/>
    </row>
    <row r="951" spans="1:9" ht="15.75" customHeight="1">
      <c r="A951" s="104"/>
      <c r="B951" s="104"/>
      <c r="C951" s="105"/>
      <c r="D951" s="105"/>
      <c r="E951" s="104"/>
      <c r="F951" s="104"/>
      <c r="G951" s="104"/>
      <c r="H951" s="104"/>
      <c r="I951" s="104"/>
    </row>
    <row r="952" spans="1:9" ht="15.75" customHeight="1">
      <c r="A952" s="104"/>
      <c r="B952" s="104"/>
      <c r="C952" s="105"/>
      <c r="D952" s="105"/>
      <c r="E952" s="104"/>
      <c r="F952" s="104"/>
      <c r="G952" s="104"/>
      <c r="H952" s="104"/>
      <c r="I952" s="104"/>
    </row>
    <row r="953" spans="1:9" ht="15.75" customHeight="1">
      <c r="A953" s="104"/>
      <c r="B953" s="104"/>
      <c r="C953" s="105"/>
      <c r="D953" s="105"/>
      <c r="E953" s="104"/>
      <c r="F953" s="104"/>
      <c r="G953" s="104"/>
      <c r="H953" s="104"/>
      <c r="I953" s="104"/>
    </row>
    <row r="954" spans="1:9" ht="15.75" customHeight="1">
      <c r="A954" s="104"/>
      <c r="B954" s="104"/>
      <c r="C954" s="105"/>
      <c r="D954" s="105"/>
      <c r="E954" s="104"/>
      <c r="F954" s="104"/>
      <c r="G954" s="104"/>
      <c r="H954" s="104"/>
      <c r="I954" s="104"/>
    </row>
    <row r="955" spans="1:9" ht="15.75" customHeight="1">
      <c r="A955" s="104"/>
      <c r="B955" s="104"/>
      <c r="C955" s="105"/>
      <c r="D955" s="105"/>
      <c r="E955" s="104"/>
      <c r="F955" s="104"/>
      <c r="G955" s="104"/>
      <c r="H955" s="104"/>
      <c r="I955" s="104"/>
    </row>
    <row r="956" spans="1:9" ht="15.75" customHeight="1">
      <c r="A956" s="104"/>
      <c r="B956" s="104"/>
      <c r="C956" s="105"/>
      <c r="D956" s="105"/>
      <c r="E956" s="104"/>
      <c r="F956" s="104"/>
      <c r="G956" s="104"/>
      <c r="H956" s="104"/>
      <c r="I956" s="104"/>
    </row>
    <row r="957" spans="1:9" ht="15.75" customHeight="1">
      <c r="A957" s="104"/>
      <c r="B957" s="104"/>
      <c r="C957" s="105"/>
      <c r="D957" s="105"/>
      <c r="E957" s="104"/>
      <c r="F957" s="104"/>
      <c r="G957" s="104"/>
      <c r="H957" s="104"/>
      <c r="I957" s="104"/>
    </row>
    <row r="958" spans="1:9" ht="15.75" customHeight="1">
      <c r="A958" s="104"/>
      <c r="B958" s="104"/>
      <c r="C958" s="105"/>
      <c r="D958" s="105"/>
      <c r="E958" s="104"/>
      <c r="F958" s="104"/>
      <c r="G958" s="104"/>
      <c r="H958" s="104"/>
      <c r="I958" s="104"/>
    </row>
    <row r="959" spans="1:9" ht="15.75" customHeight="1">
      <c r="A959" s="104"/>
      <c r="B959" s="104"/>
      <c r="C959" s="105"/>
      <c r="D959" s="105"/>
      <c r="E959" s="104"/>
      <c r="F959" s="104"/>
      <c r="G959" s="104"/>
      <c r="H959" s="104"/>
      <c r="I959" s="104"/>
    </row>
    <row r="960" spans="1:9" ht="15.75" customHeight="1">
      <c r="A960" s="104"/>
      <c r="B960" s="104"/>
      <c r="C960" s="105"/>
      <c r="D960" s="105"/>
      <c r="E960" s="104"/>
      <c r="F960" s="104"/>
      <c r="G960" s="104"/>
      <c r="H960" s="104"/>
      <c r="I960" s="104"/>
    </row>
    <row r="961" spans="1:9" ht="15.75" customHeight="1">
      <c r="A961" s="104"/>
      <c r="B961" s="104"/>
      <c r="C961" s="105"/>
      <c r="D961" s="105"/>
      <c r="E961" s="104"/>
      <c r="F961" s="104"/>
      <c r="G961" s="104"/>
      <c r="H961" s="104"/>
      <c r="I961" s="104"/>
    </row>
    <row r="962" spans="1:9" ht="15.75" customHeight="1">
      <c r="A962" s="104"/>
      <c r="B962" s="104"/>
      <c r="C962" s="105"/>
      <c r="D962" s="105"/>
      <c r="E962" s="104"/>
      <c r="F962" s="104"/>
      <c r="G962" s="104"/>
      <c r="H962" s="104"/>
      <c r="I962" s="104"/>
    </row>
    <row r="963" spans="1:9" ht="15.75" customHeight="1">
      <c r="A963" s="104"/>
      <c r="B963" s="104"/>
      <c r="C963" s="105"/>
      <c r="D963" s="105"/>
      <c r="E963" s="104"/>
      <c r="F963" s="104"/>
      <c r="G963" s="104"/>
      <c r="H963" s="104"/>
      <c r="I963" s="104"/>
    </row>
    <row r="964" spans="1:9" ht="15.75" customHeight="1">
      <c r="A964" s="104"/>
      <c r="B964" s="104"/>
      <c r="C964" s="105"/>
      <c r="D964" s="105"/>
      <c r="E964" s="104"/>
      <c r="F964" s="104"/>
      <c r="G964" s="104"/>
      <c r="H964" s="104"/>
      <c r="I964" s="104"/>
    </row>
    <row r="965" spans="1:9" ht="15.75" customHeight="1">
      <c r="A965" s="104"/>
      <c r="B965" s="104"/>
      <c r="C965" s="105"/>
      <c r="D965" s="105"/>
      <c r="E965" s="104"/>
      <c r="F965" s="104"/>
      <c r="G965" s="104"/>
      <c r="H965" s="104"/>
      <c r="I965" s="104"/>
    </row>
    <row r="966" spans="1:9" ht="15.75" customHeight="1">
      <c r="A966" s="104"/>
      <c r="B966" s="104"/>
      <c r="C966" s="105"/>
      <c r="D966" s="105"/>
      <c r="E966" s="104"/>
      <c r="F966" s="104"/>
      <c r="G966" s="104"/>
      <c r="H966" s="104"/>
      <c r="I966" s="104"/>
    </row>
    <row r="967" spans="1:9" ht="15.75" customHeight="1">
      <c r="A967" s="104"/>
      <c r="B967" s="104"/>
      <c r="C967" s="105"/>
      <c r="D967" s="105"/>
      <c r="E967" s="104"/>
      <c r="F967" s="104"/>
      <c r="G967" s="104"/>
      <c r="H967" s="104"/>
      <c r="I967" s="104"/>
    </row>
    <row r="968" spans="1:9" ht="15.75" customHeight="1">
      <c r="A968" s="104"/>
      <c r="B968" s="104"/>
      <c r="C968" s="105"/>
      <c r="D968" s="105"/>
      <c r="E968" s="104"/>
      <c r="F968" s="104"/>
      <c r="G968" s="104"/>
      <c r="H968" s="104"/>
      <c r="I968" s="104"/>
    </row>
    <row r="969" spans="1:9" ht="15.75" customHeight="1">
      <c r="A969" s="104"/>
      <c r="B969" s="104"/>
      <c r="C969" s="105"/>
      <c r="D969" s="105"/>
      <c r="E969" s="104"/>
      <c r="F969" s="104"/>
      <c r="G969" s="104"/>
      <c r="H969" s="104"/>
      <c r="I969" s="104"/>
    </row>
    <row r="970" spans="1:9" ht="15.75" customHeight="1">
      <c r="A970" s="104"/>
      <c r="B970" s="104"/>
      <c r="C970" s="105"/>
      <c r="D970" s="105"/>
      <c r="E970" s="104"/>
      <c r="F970" s="104"/>
      <c r="G970" s="104"/>
      <c r="H970" s="104"/>
      <c r="I970" s="104"/>
    </row>
    <row r="971" spans="1:9" ht="15.75" customHeight="1">
      <c r="A971" s="104"/>
      <c r="B971" s="104"/>
      <c r="C971" s="105"/>
      <c r="D971" s="105"/>
      <c r="E971" s="104"/>
      <c r="F971" s="104"/>
      <c r="G971" s="104"/>
      <c r="H971" s="104"/>
      <c r="I971" s="104"/>
    </row>
    <row r="972" spans="1:9" ht="15.75" customHeight="1">
      <c r="A972" s="104"/>
      <c r="B972" s="104"/>
      <c r="C972" s="105"/>
      <c r="D972" s="105"/>
      <c r="E972" s="104"/>
      <c r="F972" s="104"/>
      <c r="G972" s="104"/>
      <c r="H972" s="104"/>
      <c r="I972" s="104"/>
    </row>
    <row r="973" spans="1:9" ht="15.75" customHeight="1">
      <c r="A973" s="104"/>
      <c r="B973" s="104"/>
      <c r="C973" s="105"/>
      <c r="D973" s="105"/>
      <c r="E973" s="104"/>
      <c r="F973" s="104"/>
      <c r="G973" s="104"/>
      <c r="H973" s="104"/>
      <c r="I973" s="104"/>
    </row>
    <row r="974" spans="1:9" ht="15.75" customHeight="1">
      <c r="A974" s="104"/>
      <c r="B974" s="104"/>
      <c r="C974" s="105"/>
      <c r="D974" s="105"/>
      <c r="E974" s="104"/>
      <c r="F974" s="104"/>
      <c r="G974" s="104"/>
      <c r="H974" s="104"/>
      <c r="I974" s="104"/>
    </row>
    <row r="975" spans="1:9" ht="15.75" customHeight="1">
      <c r="A975" s="104"/>
      <c r="B975" s="104"/>
      <c r="C975" s="105"/>
      <c r="D975" s="105"/>
      <c r="E975" s="104"/>
      <c r="F975" s="104"/>
      <c r="G975" s="104"/>
      <c r="H975" s="104"/>
      <c r="I975" s="104"/>
    </row>
    <row r="976" spans="1:9" ht="15.75" customHeight="1">
      <c r="A976" s="104"/>
      <c r="B976" s="104"/>
      <c r="C976" s="105"/>
      <c r="D976" s="105"/>
      <c r="E976" s="104"/>
      <c r="F976" s="104"/>
      <c r="G976" s="104"/>
      <c r="H976" s="104"/>
      <c r="I976" s="104"/>
    </row>
    <row r="977" spans="1:9" ht="15.75" customHeight="1">
      <c r="A977" s="104"/>
      <c r="B977" s="104"/>
      <c r="C977" s="105"/>
      <c r="D977" s="105"/>
      <c r="E977" s="104"/>
      <c r="F977" s="104"/>
      <c r="G977" s="104"/>
      <c r="H977" s="104"/>
      <c r="I977" s="104"/>
    </row>
    <row r="978" spans="1:9" ht="15.75" customHeight="1">
      <c r="A978" s="104"/>
      <c r="B978" s="104"/>
      <c r="C978" s="105"/>
      <c r="D978" s="105"/>
      <c r="E978" s="104"/>
      <c r="F978" s="104"/>
      <c r="G978" s="104"/>
      <c r="H978" s="104"/>
      <c r="I978" s="104"/>
    </row>
    <row r="979" spans="1:9" ht="15.75" customHeight="1">
      <c r="A979" s="104"/>
      <c r="B979" s="104"/>
      <c r="C979" s="105"/>
      <c r="D979" s="105"/>
      <c r="E979" s="104"/>
      <c r="F979" s="104"/>
      <c r="G979" s="104"/>
      <c r="H979" s="104"/>
      <c r="I979" s="104"/>
    </row>
    <row r="980" spans="1:9" ht="15.75" customHeight="1">
      <c r="A980" s="104"/>
      <c r="B980" s="104"/>
      <c r="C980" s="105"/>
      <c r="D980" s="105"/>
      <c r="E980" s="104"/>
      <c r="F980" s="104"/>
      <c r="G980" s="104"/>
      <c r="H980" s="104"/>
      <c r="I980" s="104"/>
    </row>
    <row r="981" spans="1:9" ht="15.75" customHeight="1">
      <c r="A981" s="104"/>
      <c r="B981" s="104"/>
      <c r="C981" s="105"/>
      <c r="D981" s="105"/>
      <c r="E981" s="104"/>
      <c r="F981" s="104"/>
      <c r="G981" s="104"/>
      <c r="H981" s="104"/>
      <c r="I981" s="104"/>
    </row>
    <row r="982" spans="1:9" ht="15.75" customHeight="1">
      <c r="A982" s="104"/>
      <c r="B982" s="104"/>
      <c r="C982" s="105"/>
      <c r="D982" s="105"/>
      <c r="E982" s="104"/>
      <c r="F982" s="104"/>
      <c r="G982" s="104"/>
      <c r="H982" s="104"/>
      <c r="I982" s="104"/>
    </row>
    <row r="983" spans="1:9" ht="15.75" customHeight="1">
      <c r="A983" s="104"/>
      <c r="B983" s="104"/>
      <c r="C983" s="105"/>
      <c r="D983" s="105"/>
      <c r="E983" s="104"/>
      <c r="F983" s="104"/>
      <c r="G983" s="104"/>
      <c r="H983" s="104"/>
      <c r="I983" s="104"/>
    </row>
    <row r="984" spans="1:9" ht="15.75" customHeight="1">
      <c r="A984" s="104"/>
      <c r="B984" s="104"/>
      <c r="C984" s="105"/>
      <c r="D984" s="105"/>
      <c r="E984" s="104"/>
      <c r="F984" s="104"/>
      <c r="G984" s="104"/>
      <c r="H984" s="104"/>
      <c r="I984" s="104"/>
    </row>
    <row r="985" spans="1:9" ht="15.75" customHeight="1">
      <c r="A985" s="104"/>
      <c r="B985" s="104"/>
      <c r="C985" s="105"/>
      <c r="D985" s="105"/>
      <c r="E985" s="104"/>
      <c r="F985" s="104"/>
      <c r="G985" s="104"/>
      <c r="H985" s="104"/>
      <c r="I985" s="104"/>
    </row>
    <row r="986" spans="1:9" ht="15.75" customHeight="1">
      <c r="A986" s="104"/>
      <c r="B986" s="104"/>
      <c r="C986" s="105"/>
      <c r="D986" s="105"/>
      <c r="E986" s="104"/>
      <c r="F986" s="104"/>
      <c r="G986" s="104"/>
      <c r="H986" s="104"/>
      <c r="I986" s="104"/>
    </row>
    <row r="987" spans="1:9" ht="15.75" customHeight="1">
      <c r="A987" s="104"/>
      <c r="B987" s="104"/>
      <c r="C987" s="105"/>
      <c r="D987" s="105"/>
      <c r="E987" s="104"/>
      <c r="F987" s="104"/>
      <c r="G987" s="104"/>
      <c r="H987" s="104"/>
      <c r="I987" s="104"/>
    </row>
    <row r="988" spans="1:9" ht="15.75" customHeight="1">
      <c r="A988" s="104"/>
      <c r="B988" s="104"/>
      <c r="C988" s="105"/>
      <c r="D988" s="105"/>
      <c r="E988" s="104"/>
      <c r="F988" s="104"/>
      <c r="G988" s="104"/>
      <c r="H988" s="104"/>
      <c r="I988" s="104"/>
    </row>
    <row r="989" spans="1:9" ht="15.75" customHeight="1">
      <c r="A989" s="104"/>
      <c r="B989" s="104"/>
      <c r="C989" s="105"/>
      <c r="D989" s="105"/>
      <c r="E989" s="104"/>
      <c r="F989" s="104"/>
      <c r="G989" s="104"/>
      <c r="H989" s="104"/>
      <c r="I989" s="104"/>
    </row>
    <row r="990" spans="1:9" ht="15.75" customHeight="1">
      <c r="A990" s="104"/>
      <c r="B990" s="104"/>
      <c r="C990" s="105"/>
      <c r="D990" s="105"/>
      <c r="E990" s="104"/>
      <c r="F990" s="104"/>
      <c r="G990" s="104"/>
      <c r="H990" s="104"/>
      <c r="I990" s="104"/>
    </row>
    <row r="991" spans="1:9" ht="15.75" customHeight="1">
      <c r="A991" s="104"/>
      <c r="B991" s="104"/>
      <c r="C991" s="105"/>
      <c r="D991" s="105"/>
      <c r="E991" s="104"/>
      <c r="F991" s="104"/>
      <c r="G991" s="104"/>
      <c r="H991" s="104"/>
      <c r="I991" s="104"/>
    </row>
    <row r="992" spans="1:9" ht="15.75" customHeight="1">
      <c r="A992" s="104"/>
      <c r="B992" s="104"/>
      <c r="C992" s="105"/>
      <c r="D992" s="105"/>
      <c r="E992" s="104"/>
      <c r="F992" s="104"/>
      <c r="G992" s="104"/>
      <c r="H992" s="104"/>
      <c r="I992" s="104"/>
    </row>
    <row r="993" spans="1:9" ht="15.75" customHeight="1">
      <c r="A993" s="104"/>
      <c r="B993" s="104"/>
      <c r="C993" s="105"/>
      <c r="D993" s="105"/>
      <c r="E993" s="104"/>
      <c r="F993" s="104"/>
      <c r="G993" s="104"/>
      <c r="H993" s="104"/>
      <c r="I993" s="104"/>
    </row>
    <row r="994" spans="1:9" ht="15.75" customHeight="1">
      <c r="A994" s="104"/>
      <c r="B994" s="104"/>
      <c r="C994" s="105"/>
      <c r="D994" s="105"/>
      <c r="E994" s="104"/>
      <c r="F994" s="104"/>
      <c r="G994" s="104"/>
      <c r="H994" s="104"/>
      <c r="I994" s="104"/>
    </row>
    <row r="995" spans="1:9" ht="15.75" customHeight="1">
      <c r="A995" s="104"/>
      <c r="B995" s="104"/>
      <c r="C995" s="105"/>
      <c r="D995" s="105"/>
      <c r="E995" s="104"/>
      <c r="F995" s="104"/>
      <c r="G995" s="104"/>
      <c r="H995" s="104"/>
      <c r="I995" s="104"/>
    </row>
    <row r="996" spans="1:9" ht="15.75" customHeight="1">
      <c r="A996" s="104"/>
      <c r="B996" s="104"/>
      <c r="C996" s="105"/>
      <c r="D996" s="105"/>
      <c r="E996" s="104"/>
      <c r="F996" s="104"/>
      <c r="G996" s="104"/>
      <c r="H996" s="104"/>
      <c r="I996" s="104"/>
    </row>
    <row r="997" spans="1:9" ht="15.75" customHeight="1">
      <c r="A997" s="104"/>
      <c r="B997" s="104"/>
      <c r="C997" s="105"/>
      <c r="D997" s="105"/>
      <c r="E997" s="104"/>
      <c r="F997" s="104"/>
      <c r="G997" s="104"/>
      <c r="H997" s="104"/>
      <c r="I997" s="104"/>
    </row>
    <row r="998" spans="1:9" ht="15.75" customHeight="1">
      <c r="A998" s="104"/>
      <c r="B998" s="104"/>
      <c r="C998" s="105"/>
      <c r="D998" s="105"/>
      <c r="E998" s="104"/>
      <c r="F998" s="104"/>
      <c r="G998" s="104"/>
      <c r="H998" s="104"/>
      <c r="I998" s="104"/>
    </row>
    <row r="999" spans="1:9" ht="15.75" customHeight="1">
      <c r="A999" s="104"/>
      <c r="B999" s="104"/>
      <c r="C999" s="105"/>
      <c r="D999" s="105"/>
      <c r="E999" s="104"/>
      <c r="F999" s="104"/>
      <c r="G999" s="104"/>
      <c r="H999" s="104"/>
      <c r="I999" s="104"/>
    </row>
    <row r="1000" spans="1:9" ht="15.75" customHeight="1">
      <c r="A1000" s="104"/>
      <c r="B1000" s="104"/>
      <c r="C1000" s="105"/>
      <c r="D1000" s="105"/>
      <c r="E1000" s="104"/>
      <c r="F1000" s="104"/>
      <c r="G1000" s="104"/>
      <c r="H1000" s="104"/>
      <c r="I1000" s="104"/>
    </row>
    <row r="1001" spans="1:9" ht="15.75" customHeight="1">
      <c r="A1001" s="104"/>
      <c r="B1001" s="104"/>
      <c r="C1001" s="105"/>
      <c r="D1001" s="105"/>
      <c r="E1001" s="104"/>
      <c r="F1001" s="104"/>
      <c r="G1001" s="104"/>
      <c r="H1001" s="104"/>
      <c r="I1001" s="104"/>
    </row>
    <row r="1002" spans="1:9" ht="15.75" customHeight="1">
      <c r="A1002" s="104"/>
      <c r="B1002" s="104"/>
      <c r="C1002" s="105"/>
      <c r="D1002" s="105"/>
      <c r="E1002" s="104"/>
      <c r="F1002" s="104"/>
      <c r="G1002" s="104"/>
      <c r="H1002" s="104"/>
      <c r="I1002" s="104"/>
    </row>
    <row r="1003" spans="1:9" ht="15.75" customHeight="1">
      <c r="A1003" s="104"/>
      <c r="B1003" s="104"/>
      <c r="C1003" s="105"/>
      <c r="D1003" s="105"/>
      <c r="E1003" s="104"/>
      <c r="F1003" s="104"/>
      <c r="G1003" s="104"/>
      <c r="H1003" s="104"/>
      <c r="I1003" s="104"/>
    </row>
    <row r="1004" spans="1:9" ht="15.75" customHeight="1">
      <c r="A1004" s="104"/>
      <c r="B1004" s="104"/>
      <c r="C1004" s="105"/>
      <c r="D1004" s="105"/>
      <c r="E1004" s="104"/>
      <c r="F1004" s="104"/>
      <c r="G1004" s="104"/>
      <c r="H1004" s="104"/>
      <c r="I1004" s="104"/>
    </row>
    <row r="1005" spans="1:9" ht="15.75" customHeight="1">
      <c r="A1005" s="104"/>
      <c r="B1005" s="104"/>
      <c r="C1005" s="105"/>
      <c r="D1005" s="105"/>
      <c r="E1005" s="104"/>
      <c r="F1005" s="104"/>
      <c r="G1005" s="104"/>
      <c r="H1005" s="104"/>
      <c r="I1005" s="104"/>
    </row>
  </sheetData>
  <mergeCells count="77">
    <mergeCell ref="BU2:BV2"/>
    <mergeCell ref="BX2:BY2"/>
    <mergeCell ref="A3:I3"/>
    <mergeCell ref="BR2:BS2"/>
    <mergeCell ref="BI2:BJ2"/>
    <mergeCell ref="BL2:BM2"/>
    <mergeCell ref="BO2:BP2"/>
    <mergeCell ref="AQ2:AR2"/>
    <mergeCell ref="Y2:Z2"/>
    <mergeCell ref="AB2:AC2"/>
    <mergeCell ref="AE2:AF2"/>
    <mergeCell ref="AH2:AI2"/>
    <mergeCell ref="AK2:AL2"/>
    <mergeCell ref="AN2:AO2"/>
    <mergeCell ref="AT2:AU2"/>
    <mergeCell ref="AW2:AX2"/>
    <mergeCell ref="A48:I48"/>
    <mergeCell ref="A50:I50"/>
    <mergeCell ref="AZ2:BA2"/>
    <mergeCell ref="BC2:BD2"/>
    <mergeCell ref="BF2:BG2"/>
    <mergeCell ref="J2:K2"/>
    <mergeCell ref="M2:N2"/>
    <mergeCell ref="P2:Q2"/>
    <mergeCell ref="S2:T2"/>
    <mergeCell ref="V2:W2"/>
    <mergeCell ref="A27:I27"/>
    <mergeCell ref="A32:I32"/>
    <mergeCell ref="BF1:BH1"/>
    <mergeCell ref="BI1:BK1"/>
    <mergeCell ref="BL1:BN1"/>
    <mergeCell ref="BO1:BQ1"/>
    <mergeCell ref="BR1:BT1"/>
    <mergeCell ref="CA2:CB2"/>
    <mergeCell ref="CD2:CE2"/>
    <mergeCell ref="CG2:CH2"/>
    <mergeCell ref="CJ2:CK2"/>
    <mergeCell ref="CM2:CN2"/>
    <mergeCell ref="J1:L1"/>
    <mergeCell ref="M1:O1"/>
    <mergeCell ref="P1:R1"/>
    <mergeCell ref="S1:U1"/>
    <mergeCell ref="V1:X1"/>
    <mergeCell ref="Y1:AA1"/>
    <mergeCell ref="CJ1:CL1"/>
    <mergeCell ref="CM1:CO1"/>
    <mergeCell ref="DB1:DD1"/>
    <mergeCell ref="DB2:DC2"/>
    <mergeCell ref="AB1:AD1"/>
    <mergeCell ref="AT1:AV1"/>
    <mergeCell ref="AW1:AY1"/>
    <mergeCell ref="AZ1:BB1"/>
    <mergeCell ref="BC1:BE1"/>
    <mergeCell ref="AE1:AG1"/>
    <mergeCell ref="AH1:AJ1"/>
    <mergeCell ref="AK1:AM1"/>
    <mergeCell ref="AN1:AP1"/>
    <mergeCell ref="AQ1:AS1"/>
    <mergeCell ref="CV2:CW2"/>
    <mergeCell ref="BU1:BW1"/>
    <mergeCell ref="BX1:BZ1"/>
    <mergeCell ref="CA1:CC1"/>
    <mergeCell ref="CD1:CF1"/>
    <mergeCell ref="CG1:CI1"/>
    <mergeCell ref="DH2:DI2"/>
    <mergeCell ref="DK2:DL2"/>
    <mergeCell ref="CP1:CR1"/>
    <mergeCell ref="CS1:CU1"/>
    <mergeCell ref="CV1:CX1"/>
    <mergeCell ref="CY1:DA1"/>
    <mergeCell ref="DE1:DG1"/>
    <mergeCell ref="DH1:DJ1"/>
    <mergeCell ref="DK1:DM1"/>
    <mergeCell ref="DE2:DF2"/>
    <mergeCell ref="CY2:CZ2"/>
    <mergeCell ref="CP2:CQ2"/>
    <mergeCell ref="CS2:CT2"/>
  </mergeCells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G342"/>
  <sheetViews>
    <sheetView workbookViewId="0">
      <selection activeCell="D337" sqref="D337"/>
    </sheetView>
  </sheetViews>
  <sheetFormatPr baseColWidth="10" defaultRowHeight="15"/>
  <cols>
    <col min="1" max="1" width="47.5703125" bestFit="1" customWidth="1"/>
    <col min="2" max="2" width="20.5703125" bestFit="1" customWidth="1"/>
    <col min="3" max="3" width="34.140625" bestFit="1" customWidth="1"/>
    <col min="4" max="4" width="22.5703125" bestFit="1" customWidth="1"/>
    <col min="6" max="6" width="12.28515625" bestFit="1" customWidth="1"/>
    <col min="7" max="7" width="11.85546875" bestFit="1" customWidth="1"/>
  </cols>
  <sheetData>
    <row r="1" spans="1:7" ht="15.75">
      <c r="A1" s="194" t="s">
        <v>162</v>
      </c>
      <c r="B1" s="194" t="s">
        <v>163</v>
      </c>
      <c r="C1" s="194" t="s">
        <v>164</v>
      </c>
      <c r="D1" s="194" t="s">
        <v>165</v>
      </c>
      <c r="E1" s="195" t="s">
        <v>166</v>
      </c>
      <c r="F1" s="195" t="s">
        <v>167</v>
      </c>
      <c r="G1" s="195" t="s">
        <v>168</v>
      </c>
    </row>
    <row r="2" spans="1:7">
      <c r="A2" t="s">
        <v>169</v>
      </c>
      <c r="B2" t="s">
        <v>170</v>
      </c>
      <c r="C2" t="s">
        <v>171</v>
      </c>
      <c r="D2" t="s">
        <v>158</v>
      </c>
      <c r="E2" s="196">
        <v>0</v>
      </c>
      <c r="F2" s="196">
        <v>1225</v>
      </c>
      <c r="G2" s="196">
        <v>-1225</v>
      </c>
    </row>
    <row r="3" spans="1:7">
      <c r="A3" t="s">
        <v>172</v>
      </c>
      <c r="B3" t="s">
        <v>170</v>
      </c>
      <c r="C3" t="s">
        <v>171</v>
      </c>
      <c r="D3" t="s">
        <v>158</v>
      </c>
      <c r="E3" s="196">
        <v>0</v>
      </c>
      <c r="F3" s="196">
        <v>665.06</v>
      </c>
      <c r="G3" s="196">
        <v>-665.06</v>
      </c>
    </row>
    <row r="4" spans="1:7">
      <c r="A4" t="s">
        <v>173</v>
      </c>
      <c r="B4" t="s">
        <v>90</v>
      </c>
      <c r="C4" t="s">
        <v>174</v>
      </c>
      <c r="D4" t="s">
        <v>175</v>
      </c>
      <c r="E4" s="196">
        <v>0</v>
      </c>
      <c r="F4" s="196">
        <v>9972</v>
      </c>
      <c r="G4" s="196">
        <v>-9972</v>
      </c>
    </row>
    <row r="5" spans="1:7">
      <c r="A5" t="s">
        <v>176</v>
      </c>
      <c r="B5" t="s">
        <v>90</v>
      </c>
      <c r="C5" t="s">
        <v>177</v>
      </c>
      <c r="D5" t="s">
        <v>175</v>
      </c>
      <c r="E5" s="196">
        <v>0</v>
      </c>
      <c r="F5" s="196">
        <v>6648</v>
      </c>
      <c r="G5" s="196">
        <v>-6648</v>
      </c>
    </row>
    <row r="6" spans="1:7">
      <c r="A6" t="s">
        <v>178</v>
      </c>
      <c r="B6" t="s">
        <v>90</v>
      </c>
      <c r="C6" t="s">
        <v>179</v>
      </c>
      <c r="D6" t="s">
        <v>175</v>
      </c>
      <c r="E6" s="196">
        <v>0</v>
      </c>
      <c r="F6" s="196">
        <v>415.5</v>
      </c>
      <c r="G6" s="196">
        <v>-415.5</v>
      </c>
    </row>
    <row r="7" spans="1:7">
      <c r="A7" t="s">
        <v>180</v>
      </c>
      <c r="B7" t="s">
        <v>90</v>
      </c>
      <c r="C7" t="s">
        <v>181</v>
      </c>
      <c r="D7" t="s">
        <v>175</v>
      </c>
      <c r="E7" s="196">
        <v>0</v>
      </c>
      <c r="F7" s="196">
        <v>6232.5</v>
      </c>
      <c r="G7" s="196">
        <v>-6232.5</v>
      </c>
    </row>
    <row r="8" spans="1:7">
      <c r="A8" t="s">
        <v>182</v>
      </c>
      <c r="B8" t="s">
        <v>90</v>
      </c>
      <c r="C8" t="s">
        <v>183</v>
      </c>
      <c r="D8" t="s">
        <v>175</v>
      </c>
      <c r="E8" s="196">
        <v>0</v>
      </c>
      <c r="F8" s="196">
        <v>4986</v>
      </c>
      <c r="G8" s="196">
        <v>-4986</v>
      </c>
    </row>
    <row r="9" spans="1:7">
      <c r="A9" t="s">
        <v>184</v>
      </c>
      <c r="B9" t="s">
        <v>90</v>
      </c>
      <c r="C9" t="s">
        <v>185</v>
      </c>
      <c r="D9" t="s">
        <v>175</v>
      </c>
      <c r="E9" s="196">
        <v>0</v>
      </c>
      <c r="F9" s="196">
        <v>13296</v>
      </c>
      <c r="G9" s="196">
        <v>-13296</v>
      </c>
    </row>
    <row r="10" spans="1:7">
      <c r="A10" t="s">
        <v>184</v>
      </c>
      <c r="B10" t="s">
        <v>90</v>
      </c>
      <c r="C10" t="s">
        <v>185</v>
      </c>
      <c r="D10" t="s">
        <v>186</v>
      </c>
      <c r="E10" s="196">
        <v>0</v>
      </c>
      <c r="F10" s="196">
        <v>5797</v>
      </c>
      <c r="G10" s="196">
        <v>-5797</v>
      </c>
    </row>
    <row r="11" spans="1:7">
      <c r="A11" t="s">
        <v>172</v>
      </c>
      <c r="B11" t="s">
        <v>170</v>
      </c>
      <c r="C11" t="s">
        <v>171</v>
      </c>
      <c r="D11" t="s">
        <v>158</v>
      </c>
      <c r="E11" s="196">
        <v>0</v>
      </c>
      <c r="F11" s="196">
        <v>5783.2</v>
      </c>
      <c r="G11" s="196">
        <v>-5783.2</v>
      </c>
    </row>
    <row r="12" spans="1:7">
      <c r="A12" t="s">
        <v>173</v>
      </c>
      <c r="B12" t="s">
        <v>90</v>
      </c>
      <c r="C12" t="s">
        <v>174</v>
      </c>
      <c r="D12" t="s">
        <v>175</v>
      </c>
      <c r="E12" s="196">
        <v>0</v>
      </c>
      <c r="F12" s="196">
        <v>11675</v>
      </c>
      <c r="G12" s="196">
        <v>-11675</v>
      </c>
    </row>
    <row r="13" spans="1:7">
      <c r="A13" t="s">
        <v>173</v>
      </c>
      <c r="B13" t="s">
        <v>90</v>
      </c>
      <c r="C13" t="s">
        <v>174</v>
      </c>
      <c r="D13" t="s">
        <v>175</v>
      </c>
      <c r="E13" s="196">
        <v>0</v>
      </c>
      <c r="F13" s="196">
        <v>307.39999999999998</v>
      </c>
      <c r="G13" s="196">
        <v>-307.39999999999998</v>
      </c>
    </row>
    <row r="14" spans="1:7">
      <c r="A14" t="s">
        <v>180</v>
      </c>
      <c r="B14" t="s">
        <v>90</v>
      </c>
      <c r="C14" t="s">
        <v>181</v>
      </c>
      <c r="D14" t="s">
        <v>175</v>
      </c>
      <c r="E14" s="196">
        <v>0</v>
      </c>
      <c r="F14" s="196">
        <v>307.39999999999998</v>
      </c>
      <c r="G14" s="196">
        <v>-307.39999999999998</v>
      </c>
    </row>
    <row r="15" spans="1:7">
      <c r="A15" t="s">
        <v>182</v>
      </c>
      <c r="B15" t="s">
        <v>90</v>
      </c>
      <c r="C15" t="s">
        <v>183</v>
      </c>
      <c r="D15" t="s">
        <v>175</v>
      </c>
      <c r="E15" s="196">
        <v>0</v>
      </c>
      <c r="F15" s="196">
        <v>307.39999999999998</v>
      </c>
      <c r="G15" s="196">
        <v>-307.39999999999998</v>
      </c>
    </row>
    <row r="16" spans="1:7">
      <c r="A16" t="s">
        <v>184</v>
      </c>
      <c r="B16" t="s">
        <v>90</v>
      </c>
      <c r="C16" t="s">
        <v>185</v>
      </c>
      <c r="D16" t="s">
        <v>175</v>
      </c>
      <c r="E16" s="196">
        <v>0</v>
      </c>
      <c r="F16" s="196">
        <v>307.39999999999998</v>
      </c>
      <c r="G16" s="196">
        <v>-307.39999999999998</v>
      </c>
    </row>
    <row r="17" spans="1:7">
      <c r="A17" t="s">
        <v>187</v>
      </c>
      <c r="B17" t="s">
        <v>90</v>
      </c>
      <c r="C17" t="s">
        <v>188</v>
      </c>
      <c r="D17" t="s">
        <v>175</v>
      </c>
      <c r="E17" s="196">
        <v>0</v>
      </c>
      <c r="F17" s="196">
        <v>307.39999999999998</v>
      </c>
      <c r="G17" s="196">
        <v>-307.39999999999998</v>
      </c>
    </row>
    <row r="18" spans="1:7">
      <c r="A18" t="s">
        <v>173</v>
      </c>
      <c r="B18" t="s">
        <v>90</v>
      </c>
      <c r="C18" t="s">
        <v>174</v>
      </c>
      <c r="D18" t="s">
        <v>175</v>
      </c>
      <c r="E18" s="196">
        <v>0</v>
      </c>
      <c r="F18" s="196">
        <v>1709.6</v>
      </c>
      <c r="G18" s="196">
        <v>-1709.6</v>
      </c>
    </row>
    <row r="19" spans="1:7">
      <c r="A19" t="s">
        <v>180</v>
      </c>
      <c r="B19" t="s">
        <v>90</v>
      </c>
      <c r="C19" t="s">
        <v>181</v>
      </c>
      <c r="D19" t="s">
        <v>175</v>
      </c>
      <c r="E19" s="196">
        <v>0</v>
      </c>
      <c r="F19" s="196">
        <v>1709.6</v>
      </c>
      <c r="G19" s="196">
        <v>-1709.6</v>
      </c>
    </row>
    <row r="20" spans="1:7">
      <c r="A20" t="s">
        <v>182</v>
      </c>
      <c r="B20" t="s">
        <v>90</v>
      </c>
      <c r="C20" t="s">
        <v>183</v>
      </c>
      <c r="D20" t="s">
        <v>175</v>
      </c>
      <c r="E20" s="196">
        <v>0</v>
      </c>
      <c r="F20" s="196">
        <v>1709.6</v>
      </c>
      <c r="G20" s="196">
        <v>-1709.6</v>
      </c>
    </row>
    <row r="21" spans="1:7">
      <c r="A21" t="s">
        <v>184</v>
      </c>
      <c r="B21" t="s">
        <v>90</v>
      </c>
      <c r="C21" t="s">
        <v>185</v>
      </c>
      <c r="D21" t="s">
        <v>175</v>
      </c>
      <c r="E21" s="196">
        <v>0</v>
      </c>
      <c r="F21" s="196">
        <v>1709.6</v>
      </c>
      <c r="G21" s="196">
        <v>-1709.6</v>
      </c>
    </row>
    <row r="22" spans="1:7">
      <c r="A22" t="s">
        <v>187</v>
      </c>
      <c r="B22" t="s">
        <v>90</v>
      </c>
      <c r="C22" t="s">
        <v>188</v>
      </c>
      <c r="D22" t="s">
        <v>175</v>
      </c>
      <c r="E22" s="196">
        <v>0</v>
      </c>
      <c r="F22" s="196">
        <v>1709.6</v>
      </c>
      <c r="G22" s="196">
        <v>-1709.6</v>
      </c>
    </row>
    <row r="23" spans="1:7">
      <c r="A23" t="s">
        <v>176</v>
      </c>
      <c r="B23" t="s">
        <v>90</v>
      </c>
      <c r="C23" t="s">
        <v>177</v>
      </c>
      <c r="D23" t="s">
        <v>175</v>
      </c>
      <c r="E23" s="196">
        <v>0</v>
      </c>
      <c r="F23" s="196">
        <v>10986.5</v>
      </c>
      <c r="G23" s="196">
        <v>-10986.5</v>
      </c>
    </row>
    <row r="24" spans="1:7">
      <c r="A24" t="s">
        <v>184</v>
      </c>
      <c r="B24" t="s">
        <v>90</v>
      </c>
      <c r="C24" t="s">
        <v>185</v>
      </c>
      <c r="D24" t="s">
        <v>175</v>
      </c>
      <c r="E24" s="196">
        <v>0</v>
      </c>
      <c r="F24" s="196">
        <v>10986.5</v>
      </c>
      <c r="G24" s="196">
        <v>-10986.5</v>
      </c>
    </row>
    <row r="25" spans="1:7">
      <c r="A25" t="s">
        <v>173</v>
      </c>
      <c r="B25" t="s">
        <v>90</v>
      </c>
      <c r="C25" t="s">
        <v>174</v>
      </c>
      <c r="D25" t="s">
        <v>175</v>
      </c>
      <c r="E25" s="196">
        <v>0</v>
      </c>
      <c r="F25" s="196">
        <v>26385.84</v>
      </c>
      <c r="G25" s="196">
        <v>-26385.84</v>
      </c>
    </row>
    <row r="26" spans="1:7">
      <c r="A26" t="s">
        <v>176</v>
      </c>
      <c r="B26" t="s">
        <v>90</v>
      </c>
      <c r="C26" t="s">
        <v>177</v>
      </c>
      <c r="D26" t="s">
        <v>175</v>
      </c>
      <c r="E26" s="196">
        <v>0</v>
      </c>
      <c r="F26" s="196">
        <v>24919.96</v>
      </c>
      <c r="G26" s="196">
        <v>-24919.96</v>
      </c>
    </row>
    <row r="27" spans="1:7">
      <c r="A27" t="s">
        <v>178</v>
      </c>
      <c r="B27" t="s">
        <v>90</v>
      </c>
      <c r="C27" t="s">
        <v>179</v>
      </c>
      <c r="D27" t="s">
        <v>175</v>
      </c>
      <c r="E27" s="196">
        <v>0</v>
      </c>
      <c r="F27" s="196">
        <v>1465.88</v>
      </c>
      <c r="G27" s="196">
        <v>-1465.88</v>
      </c>
    </row>
    <row r="28" spans="1:7">
      <c r="A28" t="s">
        <v>180</v>
      </c>
      <c r="B28" t="s">
        <v>90</v>
      </c>
      <c r="C28" t="s">
        <v>181</v>
      </c>
      <c r="D28" t="s">
        <v>175</v>
      </c>
      <c r="E28" s="196">
        <v>0</v>
      </c>
      <c r="F28" s="196">
        <v>16124.68</v>
      </c>
      <c r="G28" s="196">
        <v>-16124.68</v>
      </c>
    </row>
    <row r="29" spans="1:7">
      <c r="A29" t="s">
        <v>182</v>
      </c>
      <c r="B29" t="s">
        <v>90</v>
      </c>
      <c r="C29" t="s">
        <v>183</v>
      </c>
      <c r="D29" t="s">
        <v>175</v>
      </c>
      <c r="E29" s="196">
        <v>0</v>
      </c>
      <c r="F29" s="196">
        <v>21988.2</v>
      </c>
      <c r="G29" s="196">
        <v>-21988.2</v>
      </c>
    </row>
    <row r="30" spans="1:7">
      <c r="A30" t="s">
        <v>184</v>
      </c>
      <c r="B30" t="s">
        <v>90</v>
      </c>
      <c r="C30" t="s">
        <v>185</v>
      </c>
      <c r="D30" t="s">
        <v>175</v>
      </c>
      <c r="E30" s="196">
        <v>0</v>
      </c>
      <c r="F30" s="196">
        <v>48374.04</v>
      </c>
      <c r="G30" s="196">
        <v>-48374.04</v>
      </c>
    </row>
    <row r="31" spans="1:7">
      <c r="A31" t="s">
        <v>187</v>
      </c>
      <c r="B31" t="s">
        <v>90</v>
      </c>
      <c r="C31" t="s">
        <v>188</v>
      </c>
      <c r="D31" t="s">
        <v>175</v>
      </c>
      <c r="E31" s="196">
        <v>0</v>
      </c>
      <c r="F31" s="196">
        <v>7329.4</v>
      </c>
      <c r="G31" s="196">
        <v>-7329.4</v>
      </c>
    </row>
    <row r="32" spans="1:7">
      <c r="A32" t="s">
        <v>173</v>
      </c>
      <c r="B32" t="s">
        <v>90</v>
      </c>
      <c r="C32" t="s">
        <v>174</v>
      </c>
      <c r="D32" t="s">
        <v>175</v>
      </c>
      <c r="E32" s="196">
        <v>0</v>
      </c>
      <c r="F32" s="196">
        <v>133398</v>
      </c>
      <c r="G32" s="196">
        <v>-133398</v>
      </c>
    </row>
    <row r="33" spans="1:7">
      <c r="A33" t="s">
        <v>176</v>
      </c>
      <c r="B33" t="s">
        <v>90</v>
      </c>
      <c r="C33" t="s">
        <v>177</v>
      </c>
      <c r="D33" t="s">
        <v>175</v>
      </c>
      <c r="E33" s="196">
        <v>0</v>
      </c>
      <c r="F33" s="196">
        <v>125987</v>
      </c>
      <c r="G33" s="196">
        <v>-125987</v>
      </c>
    </row>
    <row r="34" spans="1:7">
      <c r="A34" t="s">
        <v>178</v>
      </c>
      <c r="B34" t="s">
        <v>90</v>
      </c>
      <c r="C34" t="s">
        <v>179</v>
      </c>
      <c r="D34" t="s">
        <v>175</v>
      </c>
      <c r="E34" s="196">
        <v>0</v>
      </c>
      <c r="F34" s="196">
        <v>7411</v>
      </c>
      <c r="G34" s="196">
        <v>-7411</v>
      </c>
    </row>
    <row r="35" spans="1:7">
      <c r="A35" t="s">
        <v>180</v>
      </c>
      <c r="B35" t="s">
        <v>90</v>
      </c>
      <c r="C35" t="s">
        <v>181</v>
      </c>
      <c r="D35" t="s">
        <v>175</v>
      </c>
      <c r="E35" s="196">
        <v>0</v>
      </c>
      <c r="F35" s="196">
        <v>81521</v>
      </c>
      <c r="G35" s="196">
        <v>-81521</v>
      </c>
    </row>
    <row r="36" spans="1:7">
      <c r="A36" t="s">
        <v>182</v>
      </c>
      <c r="B36" t="s">
        <v>90</v>
      </c>
      <c r="C36" t="s">
        <v>183</v>
      </c>
      <c r="D36" t="s">
        <v>175</v>
      </c>
      <c r="E36" s="196">
        <v>0</v>
      </c>
      <c r="F36" s="196">
        <v>111165</v>
      </c>
      <c r="G36" s="196">
        <v>-111165</v>
      </c>
    </row>
    <row r="37" spans="1:7">
      <c r="A37" t="s">
        <v>184</v>
      </c>
      <c r="B37" t="s">
        <v>90</v>
      </c>
      <c r="C37" t="s">
        <v>185</v>
      </c>
      <c r="D37" t="s">
        <v>175</v>
      </c>
      <c r="E37" s="196">
        <v>0</v>
      </c>
      <c r="F37" s="196">
        <v>244563</v>
      </c>
      <c r="G37" s="196">
        <v>-244563</v>
      </c>
    </row>
    <row r="38" spans="1:7">
      <c r="A38" t="s">
        <v>187</v>
      </c>
      <c r="B38" t="s">
        <v>90</v>
      </c>
      <c r="C38" t="s">
        <v>188</v>
      </c>
      <c r="D38" t="s">
        <v>175</v>
      </c>
      <c r="E38" s="196">
        <v>0</v>
      </c>
      <c r="F38" s="196">
        <v>37055</v>
      </c>
      <c r="G38" s="196">
        <v>-37055</v>
      </c>
    </row>
    <row r="39" spans="1:7">
      <c r="A39" t="s">
        <v>173</v>
      </c>
      <c r="B39" t="s">
        <v>90</v>
      </c>
      <c r="C39" t="s">
        <v>174</v>
      </c>
      <c r="D39" t="s">
        <v>175</v>
      </c>
      <c r="E39" s="196">
        <v>0</v>
      </c>
      <c r="F39" s="196">
        <v>95599.26</v>
      </c>
      <c r="G39" s="196">
        <v>-95599.26</v>
      </c>
    </row>
    <row r="40" spans="1:7">
      <c r="A40" t="s">
        <v>173</v>
      </c>
      <c r="B40" t="s">
        <v>90</v>
      </c>
      <c r="C40" t="s">
        <v>174</v>
      </c>
      <c r="D40" t="s">
        <v>186</v>
      </c>
      <c r="E40" s="196">
        <v>0</v>
      </c>
      <c r="F40" s="196">
        <v>37798.74</v>
      </c>
      <c r="G40" s="196">
        <v>-37798.74</v>
      </c>
    </row>
    <row r="41" spans="1:7">
      <c r="A41" t="s">
        <v>176</v>
      </c>
      <c r="B41" t="s">
        <v>90</v>
      </c>
      <c r="C41" t="s">
        <v>177</v>
      </c>
      <c r="D41" t="s">
        <v>175</v>
      </c>
      <c r="E41" s="196">
        <v>0</v>
      </c>
      <c r="F41" s="196">
        <v>90288.19</v>
      </c>
      <c r="G41" s="196">
        <v>-90288.19</v>
      </c>
    </row>
    <row r="42" spans="1:7">
      <c r="A42" t="s">
        <v>176</v>
      </c>
      <c r="B42" t="s">
        <v>90</v>
      </c>
      <c r="C42" t="s">
        <v>177</v>
      </c>
      <c r="D42" t="s">
        <v>186</v>
      </c>
      <c r="E42" s="196">
        <v>0</v>
      </c>
      <c r="F42" s="196">
        <v>35698.81</v>
      </c>
      <c r="G42" s="196">
        <v>-35698.81</v>
      </c>
    </row>
    <row r="43" spans="1:7">
      <c r="A43" t="s">
        <v>178</v>
      </c>
      <c r="B43" t="s">
        <v>90</v>
      </c>
      <c r="C43" t="s">
        <v>179</v>
      </c>
      <c r="D43" t="s">
        <v>175</v>
      </c>
      <c r="E43" s="196">
        <v>0</v>
      </c>
      <c r="F43" s="196">
        <v>5311.07</v>
      </c>
      <c r="G43" s="196">
        <v>-5311.07</v>
      </c>
    </row>
    <row r="44" spans="1:7">
      <c r="A44" t="s">
        <v>178</v>
      </c>
      <c r="B44" t="s">
        <v>90</v>
      </c>
      <c r="C44" t="s">
        <v>179</v>
      </c>
      <c r="D44" t="s">
        <v>186</v>
      </c>
      <c r="E44" s="196">
        <v>0</v>
      </c>
      <c r="F44" s="196">
        <v>2099.9299999999998</v>
      </c>
      <c r="G44" s="196">
        <v>-2099.9299999999998</v>
      </c>
    </row>
    <row r="45" spans="1:7">
      <c r="A45" t="s">
        <v>180</v>
      </c>
      <c r="B45" t="s">
        <v>90</v>
      </c>
      <c r="C45" t="s">
        <v>181</v>
      </c>
      <c r="D45" t="s">
        <v>175</v>
      </c>
      <c r="E45" s="196">
        <v>0</v>
      </c>
      <c r="F45" s="196">
        <v>58421.77</v>
      </c>
      <c r="G45" s="196">
        <v>-58421.77</v>
      </c>
    </row>
    <row r="46" spans="1:7">
      <c r="A46" t="s">
        <v>180</v>
      </c>
      <c r="B46" t="s">
        <v>90</v>
      </c>
      <c r="C46" t="s">
        <v>181</v>
      </c>
      <c r="D46" t="s">
        <v>186</v>
      </c>
      <c r="E46" s="196">
        <v>0</v>
      </c>
      <c r="F46" s="196">
        <v>23099.23</v>
      </c>
      <c r="G46" s="196">
        <v>-23099.23</v>
      </c>
    </row>
    <row r="47" spans="1:7">
      <c r="A47" t="s">
        <v>182</v>
      </c>
      <c r="B47" t="s">
        <v>90</v>
      </c>
      <c r="C47" t="s">
        <v>183</v>
      </c>
      <c r="D47" t="s">
        <v>175</v>
      </c>
      <c r="E47" s="196">
        <v>0</v>
      </c>
      <c r="F47" s="196">
        <v>79666.05</v>
      </c>
      <c r="G47" s="196">
        <v>-79666.05</v>
      </c>
    </row>
    <row r="48" spans="1:7">
      <c r="A48" t="s">
        <v>182</v>
      </c>
      <c r="B48" t="s">
        <v>90</v>
      </c>
      <c r="C48" t="s">
        <v>183</v>
      </c>
      <c r="D48" t="s">
        <v>186</v>
      </c>
      <c r="E48" s="196">
        <v>0</v>
      </c>
      <c r="F48" s="196">
        <v>31498.95</v>
      </c>
      <c r="G48" s="196">
        <v>-31498.95</v>
      </c>
    </row>
    <row r="49" spans="1:7">
      <c r="A49" t="s">
        <v>184</v>
      </c>
      <c r="B49" t="s">
        <v>90</v>
      </c>
      <c r="C49" t="s">
        <v>185</v>
      </c>
      <c r="D49" t="s">
        <v>175</v>
      </c>
      <c r="E49" s="196">
        <v>0</v>
      </c>
      <c r="F49" s="196">
        <v>175265.31</v>
      </c>
      <c r="G49" s="196">
        <v>-175265.31</v>
      </c>
    </row>
    <row r="50" spans="1:7">
      <c r="A50" t="s">
        <v>184</v>
      </c>
      <c r="B50" t="s">
        <v>90</v>
      </c>
      <c r="C50" t="s">
        <v>185</v>
      </c>
      <c r="D50" t="s">
        <v>186</v>
      </c>
      <c r="E50" s="196">
        <v>0</v>
      </c>
      <c r="F50" s="196">
        <v>69297.69</v>
      </c>
      <c r="G50" s="196">
        <v>-69297.69</v>
      </c>
    </row>
    <row r="51" spans="1:7">
      <c r="A51" t="s">
        <v>187</v>
      </c>
      <c r="B51" t="s">
        <v>90</v>
      </c>
      <c r="C51" t="s">
        <v>188</v>
      </c>
      <c r="D51" t="s">
        <v>175</v>
      </c>
      <c r="E51" s="196">
        <v>0</v>
      </c>
      <c r="F51" s="196">
        <v>26555.35</v>
      </c>
      <c r="G51" s="196">
        <v>-26555.35</v>
      </c>
    </row>
    <row r="52" spans="1:7">
      <c r="A52" t="s">
        <v>187</v>
      </c>
      <c r="B52" t="s">
        <v>90</v>
      </c>
      <c r="C52" t="s">
        <v>188</v>
      </c>
      <c r="D52" t="s">
        <v>186</v>
      </c>
      <c r="E52" s="196">
        <v>0</v>
      </c>
      <c r="F52" s="196">
        <v>10499.65</v>
      </c>
      <c r="G52" s="196">
        <v>-10499.65</v>
      </c>
    </row>
    <row r="53" spans="1:7">
      <c r="A53" t="s">
        <v>173</v>
      </c>
      <c r="B53" t="s">
        <v>90</v>
      </c>
      <c r="C53" t="s">
        <v>174</v>
      </c>
      <c r="D53" t="s">
        <v>175</v>
      </c>
      <c r="E53" s="196">
        <v>0</v>
      </c>
      <c r="F53" s="196">
        <v>19057.86</v>
      </c>
      <c r="G53" s="196">
        <v>-19057.86</v>
      </c>
    </row>
    <row r="54" spans="1:7">
      <c r="A54" t="s">
        <v>173</v>
      </c>
      <c r="B54" t="s">
        <v>90</v>
      </c>
      <c r="C54" t="s">
        <v>174</v>
      </c>
      <c r="D54" t="s">
        <v>186</v>
      </c>
      <c r="E54" s="196">
        <v>0</v>
      </c>
      <c r="F54" s="196">
        <v>7327.98</v>
      </c>
      <c r="G54" s="196">
        <v>-7327.98</v>
      </c>
    </row>
    <row r="55" spans="1:7">
      <c r="A55" t="s">
        <v>176</v>
      </c>
      <c r="B55" t="s">
        <v>90</v>
      </c>
      <c r="C55" t="s">
        <v>177</v>
      </c>
      <c r="D55" t="s">
        <v>175</v>
      </c>
      <c r="E55" s="196">
        <v>0</v>
      </c>
      <c r="F55" s="196">
        <v>17999.09</v>
      </c>
      <c r="G55" s="196">
        <v>-17999.09</v>
      </c>
    </row>
    <row r="56" spans="1:7">
      <c r="A56" t="s">
        <v>176</v>
      </c>
      <c r="B56" t="s">
        <v>90</v>
      </c>
      <c r="C56" t="s">
        <v>177</v>
      </c>
      <c r="D56" t="s">
        <v>186</v>
      </c>
      <c r="E56" s="196">
        <v>0</v>
      </c>
      <c r="F56" s="196">
        <v>6920.87</v>
      </c>
      <c r="G56" s="196">
        <v>-6920.87</v>
      </c>
    </row>
    <row r="57" spans="1:7">
      <c r="A57" t="s">
        <v>178</v>
      </c>
      <c r="B57" t="s">
        <v>90</v>
      </c>
      <c r="C57" t="s">
        <v>179</v>
      </c>
      <c r="D57" t="s">
        <v>175</v>
      </c>
      <c r="E57" s="196">
        <v>0</v>
      </c>
      <c r="F57" s="196">
        <v>1058.77</v>
      </c>
      <c r="G57" s="196">
        <v>-1058.77</v>
      </c>
    </row>
    <row r="58" spans="1:7">
      <c r="A58" t="s">
        <v>178</v>
      </c>
      <c r="B58" t="s">
        <v>90</v>
      </c>
      <c r="C58" t="s">
        <v>179</v>
      </c>
      <c r="D58" t="s">
        <v>186</v>
      </c>
      <c r="E58" s="196">
        <v>0</v>
      </c>
      <c r="F58" s="196">
        <v>407.11</v>
      </c>
      <c r="G58" s="196">
        <v>-407.11</v>
      </c>
    </row>
    <row r="59" spans="1:7">
      <c r="A59" t="s">
        <v>180</v>
      </c>
      <c r="B59" t="s">
        <v>90</v>
      </c>
      <c r="C59" t="s">
        <v>181</v>
      </c>
      <c r="D59" t="s">
        <v>175</v>
      </c>
      <c r="E59" s="196">
        <v>0</v>
      </c>
      <c r="F59" s="196">
        <v>11646.47</v>
      </c>
      <c r="G59" s="196">
        <v>-11646.47</v>
      </c>
    </row>
    <row r="60" spans="1:7">
      <c r="A60" t="s">
        <v>180</v>
      </c>
      <c r="B60" t="s">
        <v>90</v>
      </c>
      <c r="C60" t="s">
        <v>181</v>
      </c>
      <c r="D60" t="s">
        <v>186</v>
      </c>
      <c r="E60" s="196">
        <v>0</v>
      </c>
      <c r="F60" s="196">
        <v>4478.21</v>
      </c>
      <c r="G60" s="196">
        <v>-4478.21</v>
      </c>
    </row>
    <row r="61" spans="1:7">
      <c r="A61" t="s">
        <v>182</v>
      </c>
      <c r="B61" t="s">
        <v>90</v>
      </c>
      <c r="C61" t="s">
        <v>183</v>
      </c>
      <c r="D61" t="s">
        <v>175</v>
      </c>
      <c r="E61" s="196">
        <v>0</v>
      </c>
      <c r="F61" s="196">
        <v>15881.55</v>
      </c>
      <c r="G61" s="196">
        <v>-15881.55</v>
      </c>
    </row>
    <row r="62" spans="1:7">
      <c r="A62" t="s">
        <v>182</v>
      </c>
      <c r="B62" t="s">
        <v>90</v>
      </c>
      <c r="C62" t="s">
        <v>183</v>
      </c>
      <c r="D62" t="s">
        <v>186</v>
      </c>
      <c r="E62" s="196">
        <v>0</v>
      </c>
      <c r="F62" s="196">
        <v>6106.65</v>
      </c>
      <c r="G62" s="196">
        <v>-6106.65</v>
      </c>
    </row>
    <row r="63" spans="1:7">
      <c r="A63" t="s">
        <v>184</v>
      </c>
      <c r="B63" t="s">
        <v>90</v>
      </c>
      <c r="C63" t="s">
        <v>185</v>
      </c>
      <c r="D63" t="s">
        <v>175</v>
      </c>
      <c r="E63" s="196">
        <v>0</v>
      </c>
      <c r="F63" s="196">
        <v>34939.410000000003</v>
      </c>
      <c r="G63" s="196">
        <v>-34939.410000000003</v>
      </c>
    </row>
    <row r="64" spans="1:7">
      <c r="A64" t="s">
        <v>184</v>
      </c>
      <c r="B64" t="s">
        <v>90</v>
      </c>
      <c r="C64" t="s">
        <v>185</v>
      </c>
      <c r="D64" t="s">
        <v>186</v>
      </c>
      <c r="E64" s="196">
        <v>0</v>
      </c>
      <c r="F64" s="196">
        <v>13434.63</v>
      </c>
      <c r="G64" s="196">
        <v>-13434.63</v>
      </c>
    </row>
    <row r="65" spans="1:7">
      <c r="A65" t="s">
        <v>187</v>
      </c>
      <c r="B65" t="s">
        <v>90</v>
      </c>
      <c r="C65" t="s">
        <v>188</v>
      </c>
      <c r="D65" t="s">
        <v>175</v>
      </c>
      <c r="E65" s="196">
        <v>0</v>
      </c>
      <c r="F65" s="196">
        <v>5293.85</v>
      </c>
      <c r="G65" s="196">
        <v>-5293.85</v>
      </c>
    </row>
    <row r="66" spans="1:7">
      <c r="A66" t="s">
        <v>187</v>
      </c>
      <c r="B66" t="s">
        <v>90</v>
      </c>
      <c r="C66" t="s">
        <v>188</v>
      </c>
      <c r="D66" t="s">
        <v>186</v>
      </c>
      <c r="E66" s="196">
        <v>0</v>
      </c>
      <c r="F66" s="196">
        <v>2035.55</v>
      </c>
      <c r="G66" s="196">
        <v>-2035.55</v>
      </c>
    </row>
    <row r="67" spans="1:7">
      <c r="A67" t="s">
        <v>173</v>
      </c>
      <c r="B67" t="s">
        <v>90</v>
      </c>
      <c r="C67" t="s">
        <v>174</v>
      </c>
      <c r="D67" t="s">
        <v>158</v>
      </c>
      <c r="E67" s="196">
        <v>0</v>
      </c>
      <c r="F67" s="196">
        <v>1500</v>
      </c>
      <c r="G67" s="196">
        <v>-1500</v>
      </c>
    </row>
    <row r="68" spans="1:7">
      <c r="A68" t="s">
        <v>173</v>
      </c>
      <c r="B68" t="s">
        <v>90</v>
      </c>
      <c r="C68" t="s">
        <v>174</v>
      </c>
      <c r="D68" t="s">
        <v>158</v>
      </c>
      <c r="E68" s="196">
        <v>0</v>
      </c>
      <c r="F68" s="196">
        <v>293</v>
      </c>
      <c r="G68" s="196">
        <v>-293</v>
      </c>
    </row>
    <row r="69" spans="1:7">
      <c r="A69" t="s">
        <v>180</v>
      </c>
      <c r="B69" t="s">
        <v>90</v>
      </c>
      <c r="C69" t="s">
        <v>181</v>
      </c>
      <c r="D69" t="s">
        <v>158</v>
      </c>
      <c r="E69" s="196">
        <v>0</v>
      </c>
      <c r="F69" s="196">
        <v>293</v>
      </c>
      <c r="G69" s="196">
        <v>-293</v>
      </c>
    </row>
    <row r="70" spans="1:7">
      <c r="A70" t="s">
        <v>182</v>
      </c>
      <c r="B70" t="s">
        <v>90</v>
      </c>
      <c r="C70" t="s">
        <v>183</v>
      </c>
      <c r="D70" t="s">
        <v>158</v>
      </c>
      <c r="E70" s="196">
        <v>0</v>
      </c>
      <c r="F70" s="196">
        <v>293</v>
      </c>
      <c r="G70" s="196">
        <v>-293</v>
      </c>
    </row>
    <row r="71" spans="1:7">
      <c r="A71" t="s">
        <v>184</v>
      </c>
      <c r="B71" t="s">
        <v>90</v>
      </c>
      <c r="C71" t="s">
        <v>185</v>
      </c>
      <c r="D71" t="s">
        <v>158</v>
      </c>
      <c r="E71" s="196">
        <v>0</v>
      </c>
      <c r="F71" s="196">
        <v>293</v>
      </c>
      <c r="G71" s="196">
        <v>-293</v>
      </c>
    </row>
    <row r="72" spans="1:7">
      <c r="A72" t="s">
        <v>187</v>
      </c>
      <c r="B72" t="s">
        <v>90</v>
      </c>
      <c r="C72" t="s">
        <v>188</v>
      </c>
      <c r="D72" t="s">
        <v>158</v>
      </c>
      <c r="E72" s="196">
        <v>0</v>
      </c>
      <c r="F72" s="196">
        <v>293</v>
      </c>
      <c r="G72" s="196">
        <v>-293</v>
      </c>
    </row>
    <row r="73" spans="1:7">
      <c r="A73" t="s">
        <v>176</v>
      </c>
      <c r="B73" t="s">
        <v>90</v>
      </c>
      <c r="C73" t="s">
        <v>177</v>
      </c>
      <c r="D73" t="s">
        <v>158</v>
      </c>
      <c r="E73" s="196">
        <v>0</v>
      </c>
      <c r="F73" s="196">
        <v>750</v>
      </c>
      <c r="G73" s="196">
        <v>-750</v>
      </c>
    </row>
    <row r="74" spans="1:7">
      <c r="A74" t="s">
        <v>184</v>
      </c>
      <c r="B74" t="s">
        <v>90</v>
      </c>
      <c r="C74" t="s">
        <v>185</v>
      </c>
      <c r="D74" t="s">
        <v>158</v>
      </c>
      <c r="E74" s="196">
        <v>0</v>
      </c>
      <c r="F74" s="196">
        <v>750</v>
      </c>
      <c r="G74" s="196">
        <v>-750</v>
      </c>
    </row>
    <row r="75" spans="1:7">
      <c r="A75" t="s">
        <v>173</v>
      </c>
      <c r="B75" t="s">
        <v>90</v>
      </c>
      <c r="C75" t="s">
        <v>174</v>
      </c>
      <c r="D75" t="s">
        <v>158</v>
      </c>
      <c r="E75" s="196">
        <v>0</v>
      </c>
      <c r="F75" s="196">
        <v>28960.2</v>
      </c>
      <c r="G75" s="196">
        <v>-28960.2</v>
      </c>
    </row>
    <row r="76" spans="1:7">
      <c r="A76" t="s">
        <v>176</v>
      </c>
      <c r="B76" t="s">
        <v>90</v>
      </c>
      <c r="C76" t="s">
        <v>177</v>
      </c>
      <c r="D76" t="s">
        <v>158</v>
      </c>
      <c r="E76" s="196">
        <v>0</v>
      </c>
      <c r="F76" s="196">
        <v>27351.3</v>
      </c>
      <c r="G76" s="196">
        <v>-27351.3</v>
      </c>
    </row>
    <row r="77" spans="1:7">
      <c r="A77" t="s">
        <v>178</v>
      </c>
      <c r="B77" t="s">
        <v>90</v>
      </c>
      <c r="C77" t="s">
        <v>179</v>
      </c>
      <c r="D77" t="s">
        <v>158</v>
      </c>
      <c r="E77" s="196">
        <v>0</v>
      </c>
      <c r="F77" s="196">
        <v>1608.9</v>
      </c>
      <c r="G77" s="196">
        <v>-1608.9</v>
      </c>
    </row>
    <row r="78" spans="1:7">
      <c r="A78" t="s">
        <v>180</v>
      </c>
      <c r="B78" t="s">
        <v>90</v>
      </c>
      <c r="C78" t="s">
        <v>181</v>
      </c>
      <c r="D78" t="s">
        <v>158</v>
      </c>
      <c r="E78" s="196">
        <v>0</v>
      </c>
      <c r="F78" s="196">
        <v>17697.900000000001</v>
      </c>
      <c r="G78" s="196">
        <v>-17697.900000000001</v>
      </c>
    </row>
    <row r="79" spans="1:7">
      <c r="A79" t="s">
        <v>182</v>
      </c>
      <c r="B79" t="s">
        <v>90</v>
      </c>
      <c r="C79" t="s">
        <v>183</v>
      </c>
      <c r="D79" t="s">
        <v>158</v>
      </c>
      <c r="E79" s="196">
        <v>0</v>
      </c>
      <c r="F79" s="196">
        <v>24133.5</v>
      </c>
      <c r="G79" s="196">
        <v>-24133.5</v>
      </c>
    </row>
    <row r="80" spans="1:7">
      <c r="A80" t="s">
        <v>184</v>
      </c>
      <c r="B80" t="s">
        <v>90</v>
      </c>
      <c r="C80" t="s">
        <v>185</v>
      </c>
      <c r="D80" t="s">
        <v>158</v>
      </c>
      <c r="E80" s="196">
        <v>0</v>
      </c>
      <c r="F80" s="196">
        <v>53093.7</v>
      </c>
      <c r="G80" s="196">
        <v>-53093.7</v>
      </c>
    </row>
    <row r="81" spans="1:7">
      <c r="A81" t="s">
        <v>187</v>
      </c>
      <c r="B81" t="s">
        <v>90</v>
      </c>
      <c r="C81" t="s">
        <v>188</v>
      </c>
      <c r="D81" t="s">
        <v>158</v>
      </c>
      <c r="E81" s="196">
        <v>0</v>
      </c>
      <c r="F81" s="196">
        <v>8044.5</v>
      </c>
      <c r="G81" s="196">
        <v>-8044.5</v>
      </c>
    </row>
    <row r="82" spans="1:7">
      <c r="A82" t="s">
        <v>173</v>
      </c>
      <c r="B82" t="s">
        <v>90</v>
      </c>
      <c r="C82" t="s">
        <v>174</v>
      </c>
      <c r="D82" t="s">
        <v>158</v>
      </c>
      <c r="E82" s="196">
        <v>0</v>
      </c>
      <c r="F82" s="196">
        <v>5500</v>
      </c>
      <c r="G82" s="196">
        <v>-5500</v>
      </c>
    </row>
    <row r="83" spans="1:7">
      <c r="A83" t="s">
        <v>180</v>
      </c>
      <c r="B83" t="s">
        <v>90</v>
      </c>
      <c r="C83" t="s">
        <v>181</v>
      </c>
      <c r="D83" t="s">
        <v>158</v>
      </c>
      <c r="E83" s="196">
        <v>0</v>
      </c>
      <c r="F83" s="196">
        <v>5500</v>
      </c>
      <c r="G83" s="196">
        <v>-5500</v>
      </c>
    </row>
    <row r="84" spans="1:7">
      <c r="A84" t="s">
        <v>182</v>
      </c>
      <c r="B84" t="s">
        <v>90</v>
      </c>
      <c r="C84" t="s">
        <v>183</v>
      </c>
      <c r="D84" t="s">
        <v>158</v>
      </c>
      <c r="E84" s="196">
        <v>0</v>
      </c>
      <c r="F84" s="196">
        <v>5500</v>
      </c>
      <c r="G84" s="196">
        <v>-5500</v>
      </c>
    </row>
    <row r="85" spans="1:7">
      <c r="A85" t="s">
        <v>184</v>
      </c>
      <c r="B85" t="s">
        <v>90</v>
      </c>
      <c r="C85" t="s">
        <v>185</v>
      </c>
      <c r="D85" t="s">
        <v>158</v>
      </c>
      <c r="E85" s="196">
        <v>0</v>
      </c>
      <c r="F85" s="196">
        <v>5500</v>
      </c>
      <c r="G85" s="196">
        <v>-5500</v>
      </c>
    </row>
    <row r="86" spans="1:7">
      <c r="A86" t="s">
        <v>187</v>
      </c>
      <c r="B86" t="s">
        <v>90</v>
      </c>
      <c r="C86" t="s">
        <v>188</v>
      </c>
      <c r="D86" t="s">
        <v>158</v>
      </c>
      <c r="E86" s="196">
        <v>0</v>
      </c>
      <c r="F86" s="196">
        <v>5500</v>
      </c>
      <c r="G86" s="196">
        <v>-5500</v>
      </c>
    </row>
    <row r="87" spans="1:7">
      <c r="A87" t="s">
        <v>176</v>
      </c>
      <c r="B87" t="s">
        <v>90</v>
      </c>
      <c r="C87" t="s">
        <v>177</v>
      </c>
      <c r="D87" t="s">
        <v>158</v>
      </c>
      <c r="E87" s="196">
        <v>0</v>
      </c>
      <c r="F87" s="196">
        <v>5125</v>
      </c>
      <c r="G87" s="196">
        <v>-5125</v>
      </c>
    </row>
    <row r="88" spans="1:7">
      <c r="A88" t="s">
        <v>184</v>
      </c>
      <c r="B88" t="s">
        <v>90</v>
      </c>
      <c r="C88" t="s">
        <v>185</v>
      </c>
      <c r="D88" t="s">
        <v>158</v>
      </c>
      <c r="E88" s="196">
        <v>0</v>
      </c>
      <c r="F88" s="196">
        <v>5125</v>
      </c>
      <c r="G88" s="196">
        <v>-5125</v>
      </c>
    </row>
    <row r="89" spans="1:7">
      <c r="A89" t="s">
        <v>173</v>
      </c>
      <c r="B89" t="s">
        <v>90</v>
      </c>
      <c r="C89" t="s">
        <v>174</v>
      </c>
      <c r="D89" t="s">
        <v>158</v>
      </c>
      <c r="E89" s="196">
        <v>0</v>
      </c>
      <c r="F89" s="196">
        <v>134363.70000000001</v>
      </c>
      <c r="G89" s="196">
        <v>-134363.70000000001</v>
      </c>
    </row>
    <row r="90" spans="1:7">
      <c r="A90" t="s">
        <v>176</v>
      </c>
      <c r="B90" t="s">
        <v>90</v>
      </c>
      <c r="C90" t="s">
        <v>177</v>
      </c>
      <c r="D90" t="s">
        <v>158</v>
      </c>
      <c r="E90" s="196">
        <v>0</v>
      </c>
      <c r="F90" s="196">
        <v>126899.05</v>
      </c>
      <c r="G90" s="196">
        <v>-126899.05</v>
      </c>
    </row>
    <row r="91" spans="1:7">
      <c r="A91" t="s">
        <v>178</v>
      </c>
      <c r="B91" t="s">
        <v>90</v>
      </c>
      <c r="C91" t="s">
        <v>179</v>
      </c>
      <c r="D91" t="s">
        <v>158</v>
      </c>
      <c r="E91" s="196">
        <v>0</v>
      </c>
      <c r="F91" s="196">
        <v>7464.65</v>
      </c>
      <c r="G91" s="196">
        <v>-7464.65</v>
      </c>
    </row>
    <row r="92" spans="1:7">
      <c r="A92" t="s">
        <v>180</v>
      </c>
      <c r="B92" t="s">
        <v>90</v>
      </c>
      <c r="C92" t="s">
        <v>181</v>
      </c>
      <c r="D92" t="s">
        <v>158</v>
      </c>
      <c r="E92" s="196">
        <v>0</v>
      </c>
      <c r="F92" s="196">
        <v>82111.149999999994</v>
      </c>
      <c r="G92" s="196">
        <v>-82111.149999999994</v>
      </c>
    </row>
    <row r="93" spans="1:7">
      <c r="A93" t="s">
        <v>182</v>
      </c>
      <c r="B93" t="s">
        <v>90</v>
      </c>
      <c r="C93" t="s">
        <v>183</v>
      </c>
      <c r="D93" t="s">
        <v>158</v>
      </c>
      <c r="E93" s="196">
        <v>0</v>
      </c>
      <c r="F93" s="196">
        <v>111969.75</v>
      </c>
      <c r="G93" s="196">
        <v>-111969.75</v>
      </c>
    </row>
    <row r="94" spans="1:7">
      <c r="A94" t="s">
        <v>184</v>
      </c>
      <c r="B94" t="s">
        <v>90</v>
      </c>
      <c r="C94" t="s">
        <v>185</v>
      </c>
      <c r="D94" t="s">
        <v>158</v>
      </c>
      <c r="E94" s="196">
        <v>0</v>
      </c>
      <c r="F94" s="196">
        <v>246333.45</v>
      </c>
      <c r="G94" s="196">
        <v>-246333.45</v>
      </c>
    </row>
    <row r="95" spans="1:7">
      <c r="A95" t="s">
        <v>187</v>
      </c>
      <c r="B95" t="s">
        <v>90</v>
      </c>
      <c r="C95" t="s">
        <v>188</v>
      </c>
      <c r="D95" t="s">
        <v>158</v>
      </c>
      <c r="E95" s="196">
        <v>0</v>
      </c>
      <c r="F95" s="196">
        <v>37323.25</v>
      </c>
      <c r="G95" s="196">
        <v>-37323.25</v>
      </c>
    </row>
    <row r="96" spans="1:7">
      <c r="A96" t="s">
        <v>189</v>
      </c>
      <c r="B96" t="s">
        <v>170</v>
      </c>
      <c r="C96" t="s">
        <v>190</v>
      </c>
      <c r="D96" t="s">
        <v>158</v>
      </c>
      <c r="E96" s="196">
        <v>0</v>
      </c>
      <c r="F96" s="196">
        <v>2000</v>
      </c>
      <c r="G96" s="196">
        <v>-2000</v>
      </c>
    </row>
    <row r="97" spans="1:7">
      <c r="A97" t="s">
        <v>180</v>
      </c>
      <c r="B97" t="s">
        <v>90</v>
      </c>
      <c r="C97" t="s">
        <v>181</v>
      </c>
      <c r="D97" t="s">
        <v>191</v>
      </c>
      <c r="E97" s="196">
        <v>0</v>
      </c>
      <c r="F97" s="196">
        <v>52003</v>
      </c>
      <c r="G97" s="196">
        <v>-52003</v>
      </c>
    </row>
    <row r="98" spans="1:7">
      <c r="A98" t="s">
        <v>192</v>
      </c>
      <c r="B98" t="s">
        <v>170</v>
      </c>
      <c r="C98" t="s">
        <v>193</v>
      </c>
      <c r="D98" t="s">
        <v>175</v>
      </c>
      <c r="E98" s="196">
        <v>0</v>
      </c>
      <c r="F98" s="196">
        <v>18480</v>
      </c>
      <c r="G98" s="196">
        <v>-18480</v>
      </c>
    </row>
    <row r="99" spans="1:7">
      <c r="A99" t="s">
        <v>194</v>
      </c>
      <c r="B99" t="s">
        <v>195</v>
      </c>
      <c r="C99" t="s">
        <v>196</v>
      </c>
      <c r="D99" t="s">
        <v>197</v>
      </c>
      <c r="E99" s="196">
        <v>0</v>
      </c>
      <c r="F99" s="196">
        <v>14917.49</v>
      </c>
      <c r="G99" s="196">
        <v>-14917.49</v>
      </c>
    </row>
    <row r="100" spans="1:7">
      <c r="A100" t="s">
        <v>198</v>
      </c>
      <c r="B100" t="s">
        <v>170</v>
      </c>
      <c r="C100" t="s">
        <v>193</v>
      </c>
      <c r="D100" t="s">
        <v>158</v>
      </c>
      <c r="E100" s="196">
        <v>0</v>
      </c>
      <c r="F100" s="196">
        <v>104700</v>
      </c>
      <c r="G100" s="196">
        <v>-104700</v>
      </c>
    </row>
    <row r="101" spans="1:7">
      <c r="A101" t="s">
        <v>192</v>
      </c>
      <c r="B101" t="s">
        <v>170</v>
      </c>
      <c r="C101" t="s">
        <v>193</v>
      </c>
      <c r="D101" t="s">
        <v>158</v>
      </c>
      <c r="E101" s="196">
        <v>0</v>
      </c>
      <c r="F101" s="196">
        <v>68620</v>
      </c>
      <c r="G101" s="196">
        <v>-68620</v>
      </c>
    </row>
    <row r="102" spans="1:7">
      <c r="A102" t="s">
        <v>199</v>
      </c>
      <c r="B102" t="s">
        <v>170</v>
      </c>
      <c r="C102" t="s">
        <v>171</v>
      </c>
      <c r="D102" t="s">
        <v>191</v>
      </c>
      <c r="E102" s="196">
        <v>0</v>
      </c>
      <c r="F102" s="196">
        <v>5000</v>
      </c>
      <c r="G102" s="196">
        <v>-5000</v>
      </c>
    </row>
    <row r="103" spans="1:7">
      <c r="A103" t="s">
        <v>192</v>
      </c>
      <c r="B103" t="s">
        <v>170</v>
      </c>
      <c r="C103" t="s">
        <v>193</v>
      </c>
      <c r="D103" t="s">
        <v>175</v>
      </c>
      <c r="E103" s="196">
        <v>0</v>
      </c>
      <c r="F103" s="196">
        <v>17600</v>
      </c>
      <c r="G103" s="196">
        <v>-17600</v>
      </c>
    </row>
    <row r="104" spans="1:7">
      <c r="A104" t="s">
        <v>173</v>
      </c>
      <c r="B104" t="s">
        <v>195</v>
      </c>
      <c r="C104" t="s">
        <v>174</v>
      </c>
      <c r="D104" t="s">
        <v>191</v>
      </c>
      <c r="E104" s="196">
        <v>0</v>
      </c>
      <c r="F104" s="196">
        <v>121.51</v>
      </c>
      <c r="G104" s="196">
        <v>-121.51</v>
      </c>
    </row>
    <row r="105" spans="1:7">
      <c r="A105" t="s">
        <v>176</v>
      </c>
      <c r="B105" t="s">
        <v>195</v>
      </c>
      <c r="C105" t="s">
        <v>177</v>
      </c>
      <c r="D105" t="s">
        <v>191</v>
      </c>
      <c r="E105" s="196">
        <v>0</v>
      </c>
      <c r="F105" s="196">
        <v>832.85</v>
      </c>
      <c r="G105" s="196">
        <v>-832.85</v>
      </c>
    </row>
    <row r="106" spans="1:7">
      <c r="A106" t="s">
        <v>182</v>
      </c>
      <c r="B106" t="s">
        <v>195</v>
      </c>
      <c r="C106" t="s">
        <v>183</v>
      </c>
      <c r="D106" t="s">
        <v>191</v>
      </c>
      <c r="E106" s="196">
        <v>0</v>
      </c>
      <c r="F106" s="196">
        <v>7879.77</v>
      </c>
      <c r="G106" s="196">
        <v>-7879.77</v>
      </c>
    </row>
    <row r="107" spans="1:7">
      <c r="A107" t="s">
        <v>184</v>
      </c>
      <c r="B107" t="s">
        <v>195</v>
      </c>
      <c r="C107" t="s">
        <v>185</v>
      </c>
      <c r="D107" t="s">
        <v>191</v>
      </c>
      <c r="E107" s="196">
        <v>0</v>
      </c>
      <c r="F107" s="196">
        <v>513.16999999999996</v>
      </c>
      <c r="G107" s="196">
        <v>-513.16999999999996</v>
      </c>
    </row>
    <row r="108" spans="1:7">
      <c r="A108" t="s">
        <v>173</v>
      </c>
      <c r="B108" t="s">
        <v>195</v>
      </c>
      <c r="C108" t="s">
        <v>174</v>
      </c>
      <c r="D108" t="s">
        <v>191</v>
      </c>
      <c r="E108" s="196">
        <v>0</v>
      </c>
      <c r="F108" s="196">
        <v>5799.91</v>
      </c>
      <c r="G108" s="196">
        <v>-5799.91</v>
      </c>
    </row>
    <row r="109" spans="1:7">
      <c r="A109" t="s">
        <v>180</v>
      </c>
      <c r="B109" t="s">
        <v>195</v>
      </c>
      <c r="C109" t="s">
        <v>181</v>
      </c>
      <c r="D109" t="s">
        <v>191</v>
      </c>
      <c r="E109" s="196">
        <v>0</v>
      </c>
      <c r="F109" s="196">
        <v>8992</v>
      </c>
      <c r="G109" s="196">
        <v>-8992</v>
      </c>
    </row>
    <row r="110" spans="1:7">
      <c r="A110" t="s">
        <v>194</v>
      </c>
      <c r="B110" t="s">
        <v>195</v>
      </c>
      <c r="C110" t="s">
        <v>200</v>
      </c>
      <c r="D110" t="s">
        <v>191</v>
      </c>
      <c r="E110" s="196">
        <v>0</v>
      </c>
      <c r="F110" s="196">
        <v>13532.49</v>
      </c>
      <c r="G110" s="196">
        <v>-13532.49</v>
      </c>
    </row>
    <row r="111" spans="1:7">
      <c r="A111" t="s">
        <v>180</v>
      </c>
      <c r="B111" t="s">
        <v>195</v>
      </c>
      <c r="C111" t="s">
        <v>181</v>
      </c>
      <c r="D111" t="s">
        <v>191</v>
      </c>
      <c r="E111" s="196">
        <v>0</v>
      </c>
      <c r="F111" s="196">
        <v>1815</v>
      </c>
      <c r="G111" s="196">
        <v>-1815</v>
      </c>
    </row>
    <row r="112" spans="1:7">
      <c r="A112" t="s">
        <v>182</v>
      </c>
      <c r="B112" t="s">
        <v>195</v>
      </c>
      <c r="C112" t="s">
        <v>183</v>
      </c>
      <c r="D112" t="s">
        <v>191</v>
      </c>
      <c r="E112" s="196">
        <v>0</v>
      </c>
      <c r="F112" s="196">
        <v>1452</v>
      </c>
      <c r="G112" s="196">
        <v>-1452</v>
      </c>
    </row>
    <row r="113" spans="1:7">
      <c r="A113" t="s">
        <v>184</v>
      </c>
      <c r="B113" t="s">
        <v>195</v>
      </c>
      <c r="C113" t="s">
        <v>185</v>
      </c>
      <c r="D113" t="s">
        <v>191</v>
      </c>
      <c r="E113" s="196">
        <v>0</v>
      </c>
      <c r="F113" s="196">
        <v>2783</v>
      </c>
      <c r="G113" s="196">
        <v>-2783</v>
      </c>
    </row>
    <row r="114" spans="1:7">
      <c r="A114" t="s">
        <v>184</v>
      </c>
      <c r="B114" t="s">
        <v>195</v>
      </c>
      <c r="C114" t="s">
        <v>185</v>
      </c>
      <c r="D114" t="s">
        <v>191</v>
      </c>
      <c r="E114" s="196">
        <v>0</v>
      </c>
      <c r="F114" s="196">
        <v>5566</v>
      </c>
      <c r="G114" s="196">
        <v>-5566</v>
      </c>
    </row>
    <row r="115" spans="1:7">
      <c r="A115" t="s">
        <v>173</v>
      </c>
      <c r="B115" t="s">
        <v>195</v>
      </c>
      <c r="C115" t="s">
        <v>174</v>
      </c>
      <c r="D115" t="s">
        <v>191</v>
      </c>
      <c r="E115" s="196">
        <v>0</v>
      </c>
      <c r="F115" s="196">
        <v>5031.04</v>
      </c>
      <c r="G115" s="196">
        <v>-5031.04</v>
      </c>
    </row>
    <row r="116" spans="1:7">
      <c r="A116" t="s">
        <v>173</v>
      </c>
      <c r="B116" t="s">
        <v>195</v>
      </c>
      <c r="C116" t="s">
        <v>174</v>
      </c>
      <c r="D116" t="s">
        <v>191</v>
      </c>
      <c r="E116" s="196">
        <v>0</v>
      </c>
      <c r="F116" s="196">
        <v>6027.32</v>
      </c>
      <c r="G116" s="196">
        <v>-6027.32</v>
      </c>
    </row>
    <row r="117" spans="1:7">
      <c r="A117" t="s">
        <v>176</v>
      </c>
      <c r="B117" t="s">
        <v>195</v>
      </c>
      <c r="C117" t="s">
        <v>177</v>
      </c>
      <c r="D117" t="s">
        <v>191</v>
      </c>
      <c r="E117" s="196">
        <v>0</v>
      </c>
      <c r="F117" s="196">
        <v>6027.31</v>
      </c>
      <c r="G117" s="196">
        <v>-6027.31</v>
      </c>
    </row>
    <row r="118" spans="1:7">
      <c r="A118" t="s">
        <v>173</v>
      </c>
      <c r="B118" t="s">
        <v>195</v>
      </c>
      <c r="C118" t="s">
        <v>174</v>
      </c>
      <c r="D118" t="s">
        <v>191</v>
      </c>
      <c r="E118" s="196">
        <v>0</v>
      </c>
      <c r="F118" s="196">
        <v>8096.42</v>
      </c>
      <c r="G118" s="196">
        <v>-8096.42</v>
      </c>
    </row>
    <row r="119" spans="1:7">
      <c r="A119" t="s">
        <v>173</v>
      </c>
      <c r="B119" t="s">
        <v>195</v>
      </c>
      <c r="C119" t="s">
        <v>174</v>
      </c>
      <c r="D119" t="s">
        <v>191</v>
      </c>
      <c r="E119" s="196">
        <v>0</v>
      </c>
      <c r="F119" s="196">
        <v>25003.439999999999</v>
      </c>
      <c r="G119" s="196">
        <v>-25003.439999999999</v>
      </c>
    </row>
    <row r="120" spans="1:7">
      <c r="A120" t="s">
        <v>180</v>
      </c>
      <c r="B120" t="s">
        <v>195</v>
      </c>
      <c r="C120" t="s">
        <v>181</v>
      </c>
      <c r="D120" t="s">
        <v>191</v>
      </c>
      <c r="E120" s="196">
        <v>0</v>
      </c>
      <c r="F120" s="196">
        <v>25003.439999999999</v>
      </c>
      <c r="G120" s="196">
        <v>-25003.439999999999</v>
      </c>
    </row>
    <row r="121" spans="1:7">
      <c r="A121" t="s">
        <v>180</v>
      </c>
      <c r="C121" t="s">
        <v>181</v>
      </c>
      <c r="D121" t="s">
        <v>191</v>
      </c>
      <c r="E121" s="196">
        <v>0</v>
      </c>
      <c r="F121" s="196">
        <v>83933.03</v>
      </c>
      <c r="G121" s="196">
        <v>-83933.03</v>
      </c>
    </row>
    <row r="122" spans="1:7">
      <c r="A122" t="s">
        <v>182</v>
      </c>
      <c r="C122" t="s">
        <v>183</v>
      </c>
      <c r="D122" t="s">
        <v>191</v>
      </c>
      <c r="E122" s="196">
        <v>0</v>
      </c>
      <c r="F122" s="196">
        <v>83933.02</v>
      </c>
      <c r="G122" s="196">
        <v>-83933.02</v>
      </c>
    </row>
    <row r="123" spans="1:7">
      <c r="A123" t="s">
        <v>173</v>
      </c>
      <c r="B123" t="s">
        <v>195</v>
      </c>
      <c r="C123" t="s">
        <v>174</v>
      </c>
      <c r="D123" t="s">
        <v>191</v>
      </c>
      <c r="E123" s="196">
        <v>0</v>
      </c>
      <c r="F123" s="196">
        <v>85949.27</v>
      </c>
      <c r="G123" s="196">
        <v>-85949.27</v>
      </c>
    </row>
    <row r="124" spans="1:7">
      <c r="A124" t="s">
        <v>201</v>
      </c>
      <c r="B124" t="s">
        <v>195</v>
      </c>
      <c r="C124" t="s">
        <v>202</v>
      </c>
      <c r="D124" t="s">
        <v>158</v>
      </c>
      <c r="E124" s="196">
        <v>0</v>
      </c>
      <c r="F124" s="196">
        <v>14520</v>
      </c>
      <c r="G124" s="196">
        <v>-14520</v>
      </c>
    </row>
    <row r="125" spans="1:7">
      <c r="A125" t="s">
        <v>203</v>
      </c>
      <c r="B125" t="s">
        <v>90</v>
      </c>
      <c r="C125" t="s">
        <v>185</v>
      </c>
      <c r="D125" t="s">
        <v>191</v>
      </c>
      <c r="E125" s="196">
        <v>0</v>
      </c>
      <c r="F125" s="196">
        <v>1996.5</v>
      </c>
      <c r="G125" s="196">
        <v>-1996.5</v>
      </c>
    </row>
    <row r="126" spans="1:7">
      <c r="A126" t="s">
        <v>201</v>
      </c>
      <c r="B126" t="s">
        <v>195</v>
      </c>
      <c r="C126" t="s">
        <v>202</v>
      </c>
      <c r="D126" t="s">
        <v>191</v>
      </c>
      <c r="E126" s="196">
        <v>0</v>
      </c>
      <c r="F126" s="196">
        <v>14520</v>
      </c>
      <c r="G126" s="196">
        <v>-14520</v>
      </c>
    </row>
    <row r="127" spans="1:7">
      <c r="A127" t="s">
        <v>204</v>
      </c>
      <c r="B127" t="s">
        <v>170</v>
      </c>
      <c r="C127" t="s">
        <v>171</v>
      </c>
      <c r="D127" t="s">
        <v>158</v>
      </c>
      <c r="E127" s="196">
        <v>0</v>
      </c>
      <c r="F127" s="196">
        <v>7814</v>
      </c>
      <c r="G127" s="196">
        <v>-7814</v>
      </c>
    </row>
    <row r="128" spans="1:7">
      <c r="A128" t="s">
        <v>204</v>
      </c>
      <c r="B128" t="s">
        <v>170</v>
      </c>
      <c r="C128" t="s">
        <v>171</v>
      </c>
      <c r="D128" t="s">
        <v>158</v>
      </c>
      <c r="E128" s="196">
        <v>0</v>
      </c>
      <c r="F128" s="196">
        <v>7814</v>
      </c>
      <c r="G128" s="196">
        <v>-7814</v>
      </c>
    </row>
    <row r="129" spans="1:7">
      <c r="A129" t="s">
        <v>201</v>
      </c>
      <c r="B129" t="s">
        <v>195</v>
      </c>
      <c r="C129" t="s">
        <v>205</v>
      </c>
      <c r="D129" t="s">
        <v>158</v>
      </c>
      <c r="E129" s="196">
        <v>0</v>
      </c>
      <c r="F129" s="196">
        <v>9000</v>
      </c>
      <c r="G129" s="196">
        <v>-9000</v>
      </c>
    </row>
    <row r="130" spans="1:7">
      <c r="A130" t="s">
        <v>180</v>
      </c>
      <c r="B130" t="s">
        <v>90</v>
      </c>
      <c r="C130" t="s">
        <v>181</v>
      </c>
      <c r="D130" t="s">
        <v>158</v>
      </c>
      <c r="E130" s="196">
        <v>0</v>
      </c>
      <c r="F130" s="196">
        <v>4030</v>
      </c>
      <c r="G130" s="196">
        <v>-4030</v>
      </c>
    </row>
    <row r="131" spans="1:7">
      <c r="A131" t="s">
        <v>199</v>
      </c>
      <c r="B131" t="s">
        <v>170</v>
      </c>
      <c r="C131" t="s">
        <v>171</v>
      </c>
      <c r="D131" t="s">
        <v>158</v>
      </c>
      <c r="E131" s="196">
        <v>0</v>
      </c>
      <c r="F131" s="196">
        <v>18000</v>
      </c>
      <c r="G131" s="196">
        <v>-18000</v>
      </c>
    </row>
    <row r="132" spans="1:7">
      <c r="A132" t="s">
        <v>206</v>
      </c>
      <c r="B132" t="s">
        <v>90</v>
      </c>
      <c r="C132" t="s">
        <v>174</v>
      </c>
      <c r="D132" t="s">
        <v>158</v>
      </c>
      <c r="E132" s="196">
        <v>0</v>
      </c>
      <c r="F132" s="196">
        <v>2480.4</v>
      </c>
      <c r="G132" s="196">
        <v>-2480.4</v>
      </c>
    </row>
    <row r="133" spans="1:7">
      <c r="A133" t="s">
        <v>207</v>
      </c>
      <c r="B133" t="s">
        <v>90</v>
      </c>
      <c r="C133" t="s">
        <v>177</v>
      </c>
      <c r="D133" t="s">
        <v>158</v>
      </c>
      <c r="E133" s="196">
        <v>0</v>
      </c>
      <c r="F133" s="196">
        <v>2342.6</v>
      </c>
      <c r="G133" s="196">
        <v>-2342.6</v>
      </c>
    </row>
    <row r="134" spans="1:7">
      <c r="A134" t="s">
        <v>208</v>
      </c>
      <c r="B134" t="s">
        <v>90</v>
      </c>
      <c r="C134" t="s">
        <v>179</v>
      </c>
      <c r="D134" t="s">
        <v>158</v>
      </c>
      <c r="E134" s="196">
        <v>0</v>
      </c>
      <c r="F134" s="196">
        <v>137.80000000000001</v>
      </c>
      <c r="G134" s="196">
        <v>-137.80000000000001</v>
      </c>
    </row>
    <row r="135" spans="1:7">
      <c r="A135" t="s">
        <v>209</v>
      </c>
      <c r="B135" t="s">
        <v>90</v>
      </c>
      <c r="C135" t="s">
        <v>181</v>
      </c>
      <c r="D135" t="s">
        <v>158</v>
      </c>
      <c r="E135" s="196">
        <v>0</v>
      </c>
      <c r="F135" s="196">
        <v>1515.8</v>
      </c>
      <c r="G135" s="196">
        <v>-1515.8</v>
      </c>
    </row>
    <row r="136" spans="1:7">
      <c r="A136" t="s">
        <v>210</v>
      </c>
      <c r="B136" t="s">
        <v>90</v>
      </c>
      <c r="C136" t="s">
        <v>183</v>
      </c>
      <c r="D136" t="s">
        <v>158</v>
      </c>
      <c r="E136" s="196">
        <v>0</v>
      </c>
      <c r="F136" s="196">
        <v>2067</v>
      </c>
      <c r="G136" s="196">
        <v>-2067</v>
      </c>
    </row>
    <row r="137" spans="1:7">
      <c r="A137" t="s">
        <v>203</v>
      </c>
      <c r="B137" t="s">
        <v>90</v>
      </c>
      <c r="C137" t="s">
        <v>185</v>
      </c>
      <c r="D137" t="s">
        <v>158</v>
      </c>
      <c r="E137" s="196">
        <v>0</v>
      </c>
      <c r="F137" s="196">
        <v>4547.3999999999996</v>
      </c>
      <c r="G137" s="196">
        <v>-4547.3999999999996</v>
      </c>
    </row>
    <row r="138" spans="1:7">
      <c r="A138" t="s">
        <v>211</v>
      </c>
      <c r="B138" t="s">
        <v>90</v>
      </c>
      <c r="C138" t="s">
        <v>188</v>
      </c>
      <c r="D138" t="s">
        <v>158</v>
      </c>
      <c r="E138" s="196">
        <v>0</v>
      </c>
      <c r="F138" s="196">
        <v>689</v>
      </c>
      <c r="G138" s="196">
        <v>-689</v>
      </c>
    </row>
    <row r="139" spans="1:7">
      <c r="A139" t="s">
        <v>176</v>
      </c>
      <c r="B139" t="s">
        <v>195</v>
      </c>
      <c r="C139" t="s">
        <v>177</v>
      </c>
      <c r="D139" t="s">
        <v>191</v>
      </c>
      <c r="E139" s="196">
        <v>0</v>
      </c>
      <c r="F139" s="196">
        <v>3631.98</v>
      </c>
      <c r="G139" s="196">
        <v>-3631.98</v>
      </c>
    </row>
    <row r="140" spans="1:7">
      <c r="A140" t="s">
        <v>176</v>
      </c>
      <c r="B140" t="s">
        <v>195</v>
      </c>
      <c r="C140" t="s">
        <v>177</v>
      </c>
      <c r="D140" t="s">
        <v>191</v>
      </c>
      <c r="E140" s="196">
        <v>0</v>
      </c>
      <c r="F140" s="196">
        <v>4883.68</v>
      </c>
      <c r="G140" s="196">
        <v>-4883.68</v>
      </c>
    </row>
    <row r="141" spans="1:7">
      <c r="A141" t="s">
        <v>184</v>
      </c>
      <c r="B141" t="s">
        <v>195</v>
      </c>
      <c r="C141" t="s">
        <v>185</v>
      </c>
      <c r="D141" t="s">
        <v>191</v>
      </c>
      <c r="E141" s="196">
        <v>0</v>
      </c>
      <c r="F141" s="196">
        <v>1992.93</v>
      </c>
      <c r="G141" s="196">
        <v>-1992.93</v>
      </c>
    </row>
    <row r="142" spans="1:7">
      <c r="A142" t="s">
        <v>201</v>
      </c>
      <c r="B142" t="s">
        <v>195</v>
      </c>
      <c r="C142" t="s">
        <v>212</v>
      </c>
      <c r="D142" t="s">
        <v>158</v>
      </c>
      <c r="E142" s="196">
        <v>0</v>
      </c>
      <c r="F142" s="196">
        <v>7000</v>
      </c>
      <c r="G142" s="196">
        <v>-7000</v>
      </c>
    </row>
    <row r="143" spans="1:7">
      <c r="A143" t="s">
        <v>213</v>
      </c>
      <c r="B143" t="s">
        <v>214</v>
      </c>
      <c r="C143" t="s">
        <v>215</v>
      </c>
      <c r="D143" t="s">
        <v>158</v>
      </c>
      <c r="E143" s="196">
        <v>0</v>
      </c>
      <c r="F143" s="196">
        <v>10721.46</v>
      </c>
      <c r="G143" s="196">
        <v>-10721.46</v>
      </c>
    </row>
    <row r="144" spans="1:7">
      <c r="A144" t="s">
        <v>216</v>
      </c>
      <c r="B144" t="s">
        <v>214</v>
      </c>
      <c r="C144" t="s">
        <v>215</v>
      </c>
      <c r="D144" t="s">
        <v>158</v>
      </c>
      <c r="E144" s="196">
        <v>0</v>
      </c>
      <c r="F144" s="196">
        <v>10721.46</v>
      </c>
      <c r="G144" s="196">
        <v>-10721.46</v>
      </c>
    </row>
    <row r="145" spans="1:7">
      <c r="A145" t="s">
        <v>217</v>
      </c>
      <c r="B145" t="s">
        <v>195</v>
      </c>
      <c r="C145" t="s">
        <v>212</v>
      </c>
      <c r="D145" t="s">
        <v>158</v>
      </c>
      <c r="E145" s="196">
        <v>0</v>
      </c>
      <c r="F145" s="196">
        <v>500</v>
      </c>
      <c r="G145" s="196">
        <v>-500</v>
      </c>
    </row>
    <row r="146" spans="1:7">
      <c r="A146" t="s">
        <v>218</v>
      </c>
      <c r="B146" t="s">
        <v>195</v>
      </c>
      <c r="C146" t="s">
        <v>212</v>
      </c>
      <c r="D146" t="s">
        <v>158</v>
      </c>
      <c r="E146" s="196">
        <v>0</v>
      </c>
      <c r="F146" s="196">
        <v>1000</v>
      </c>
      <c r="G146" s="196">
        <v>-1000</v>
      </c>
    </row>
    <row r="147" spans="1:7">
      <c r="A147" t="s">
        <v>219</v>
      </c>
      <c r="B147" t="s">
        <v>195</v>
      </c>
      <c r="C147" t="s">
        <v>212</v>
      </c>
      <c r="D147" t="s">
        <v>158</v>
      </c>
      <c r="E147" s="196">
        <v>0</v>
      </c>
      <c r="F147" s="196">
        <v>600</v>
      </c>
      <c r="G147" s="196">
        <v>-600</v>
      </c>
    </row>
    <row r="148" spans="1:7">
      <c r="A148" t="s">
        <v>220</v>
      </c>
      <c r="B148" t="s">
        <v>195</v>
      </c>
      <c r="C148" t="s">
        <v>212</v>
      </c>
      <c r="D148" t="s">
        <v>158</v>
      </c>
      <c r="E148" s="196">
        <v>0</v>
      </c>
      <c r="F148" s="196">
        <v>400</v>
      </c>
      <c r="G148" s="196">
        <v>-400</v>
      </c>
    </row>
    <row r="149" spans="1:7">
      <c r="A149" t="s">
        <v>201</v>
      </c>
      <c r="B149" t="s">
        <v>195</v>
      </c>
      <c r="C149" t="s">
        <v>212</v>
      </c>
      <c r="D149" t="s">
        <v>158</v>
      </c>
      <c r="E149" s="196">
        <v>0</v>
      </c>
      <c r="F149" s="196">
        <v>300</v>
      </c>
      <c r="G149" s="196">
        <v>-300</v>
      </c>
    </row>
    <row r="150" spans="1:7">
      <c r="A150" t="s">
        <v>221</v>
      </c>
      <c r="B150" t="s">
        <v>195</v>
      </c>
      <c r="C150" t="s">
        <v>212</v>
      </c>
      <c r="D150" t="s">
        <v>158</v>
      </c>
      <c r="E150" s="196">
        <v>0</v>
      </c>
      <c r="F150" s="196">
        <v>1700</v>
      </c>
      <c r="G150" s="196">
        <v>-1700</v>
      </c>
    </row>
    <row r="151" spans="1:7">
      <c r="A151" t="s">
        <v>217</v>
      </c>
      <c r="B151" t="s">
        <v>195</v>
      </c>
      <c r="C151" t="s">
        <v>212</v>
      </c>
      <c r="D151" t="s">
        <v>158</v>
      </c>
      <c r="E151" s="196">
        <v>0</v>
      </c>
      <c r="F151" s="196">
        <v>700</v>
      </c>
      <c r="G151" s="196">
        <v>-700</v>
      </c>
    </row>
    <row r="152" spans="1:7">
      <c r="A152" t="s">
        <v>217</v>
      </c>
      <c r="B152" t="s">
        <v>195</v>
      </c>
      <c r="C152" t="s">
        <v>222</v>
      </c>
      <c r="D152" t="s">
        <v>158</v>
      </c>
      <c r="E152" s="196">
        <v>0</v>
      </c>
      <c r="F152" s="196">
        <v>500</v>
      </c>
      <c r="G152" s="196">
        <v>-500</v>
      </c>
    </row>
    <row r="153" spans="1:7">
      <c r="A153" t="s">
        <v>218</v>
      </c>
      <c r="B153" t="s">
        <v>195</v>
      </c>
      <c r="C153" t="s">
        <v>222</v>
      </c>
      <c r="D153" t="s">
        <v>158</v>
      </c>
      <c r="E153" s="196">
        <v>0</v>
      </c>
      <c r="F153" s="196">
        <v>500</v>
      </c>
      <c r="G153" s="196">
        <v>-500</v>
      </c>
    </row>
    <row r="154" spans="1:7">
      <c r="A154" t="s">
        <v>223</v>
      </c>
      <c r="B154" t="s">
        <v>224</v>
      </c>
      <c r="C154" t="s">
        <v>225</v>
      </c>
      <c r="D154" t="s">
        <v>158</v>
      </c>
      <c r="E154" s="196">
        <v>0</v>
      </c>
      <c r="F154" s="196">
        <v>18717.02</v>
      </c>
      <c r="G154" s="196">
        <v>-18717.02</v>
      </c>
    </row>
    <row r="155" spans="1:7">
      <c r="A155" t="s">
        <v>226</v>
      </c>
      <c r="B155" t="s">
        <v>195</v>
      </c>
      <c r="C155" t="s">
        <v>200</v>
      </c>
      <c r="D155" t="s">
        <v>158</v>
      </c>
      <c r="E155" s="196">
        <v>0</v>
      </c>
      <c r="F155" s="196">
        <v>6300</v>
      </c>
      <c r="G155" s="196">
        <v>-6300</v>
      </c>
    </row>
    <row r="156" spans="1:7">
      <c r="A156" t="s">
        <v>226</v>
      </c>
      <c r="B156" t="s">
        <v>195</v>
      </c>
      <c r="C156" t="s">
        <v>200</v>
      </c>
      <c r="D156" t="s">
        <v>158</v>
      </c>
      <c r="E156" s="196">
        <v>0</v>
      </c>
      <c r="F156" s="196">
        <v>1800</v>
      </c>
      <c r="G156" s="196">
        <v>-1800</v>
      </c>
    </row>
    <row r="157" spans="1:7">
      <c r="A157" t="s">
        <v>227</v>
      </c>
      <c r="B157" t="s">
        <v>170</v>
      </c>
      <c r="C157" t="s">
        <v>171</v>
      </c>
      <c r="D157" t="s">
        <v>158</v>
      </c>
      <c r="E157" s="196">
        <v>0</v>
      </c>
      <c r="F157" s="196">
        <v>620.01</v>
      </c>
      <c r="G157" s="196">
        <v>-620.01</v>
      </c>
    </row>
    <row r="158" spans="1:7">
      <c r="A158" t="s">
        <v>217</v>
      </c>
      <c r="B158" t="s">
        <v>90</v>
      </c>
      <c r="C158" t="s">
        <v>228</v>
      </c>
      <c r="D158" t="s">
        <v>158</v>
      </c>
      <c r="E158" s="196">
        <v>0</v>
      </c>
      <c r="F158" s="196">
        <v>9123.56</v>
      </c>
      <c r="G158" s="196">
        <v>-9123.56</v>
      </c>
    </row>
    <row r="159" spans="1:7">
      <c r="A159" t="s">
        <v>218</v>
      </c>
      <c r="B159" t="s">
        <v>90</v>
      </c>
      <c r="C159" t="s">
        <v>228</v>
      </c>
      <c r="D159" t="s">
        <v>158</v>
      </c>
      <c r="E159" s="196">
        <v>0</v>
      </c>
      <c r="F159" s="196">
        <v>13417</v>
      </c>
      <c r="G159" s="196">
        <v>-13417</v>
      </c>
    </row>
    <row r="160" spans="1:7">
      <c r="A160" t="s">
        <v>219</v>
      </c>
      <c r="B160" t="s">
        <v>90</v>
      </c>
      <c r="C160" t="s">
        <v>228</v>
      </c>
      <c r="D160" t="s">
        <v>158</v>
      </c>
      <c r="E160" s="196">
        <v>0</v>
      </c>
      <c r="F160" s="196">
        <v>17710.439999999999</v>
      </c>
      <c r="G160" s="196">
        <v>-17710.439999999999</v>
      </c>
    </row>
    <row r="161" spans="1:7">
      <c r="A161" t="s">
        <v>220</v>
      </c>
      <c r="B161" t="s">
        <v>90</v>
      </c>
      <c r="C161" t="s">
        <v>228</v>
      </c>
      <c r="D161" t="s">
        <v>158</v>
      </c>
      <c r="E161" s="196">
        <v>0</v>
      </c>
      <c r="F161" s="196">
        <v>9123.56</v>
      </c>
      <c r="G161" s="196">
        <v>-9123.56</v>
      </c>
    </row>
    <row r="162" spans="1:7">
      <c r="A162" t="s">
        <v>201</v>
      </c>
      <c r="B162" t="s">
        <v>90</v>
      </c>
      <c r="C162" t="s">
        <v>228</v>
      </c>
      <c r="D162" t="s">
        <v>158</v>
      </c>
      <c r="E162" s="196">
        <v>0</v>
      </c>
      <c r="F162" s="196">
        <v>4293.4399999999996</v>
      </c>
      <c r="G162" s="196">
        <v>-4293.4399999999996</v>
      </c>
    </row>
    <row r="163" spans="1:7">
      <c r="A163" t="s">
        <v>217</v>
      </c>
      <c r="B163" t="s">
        <v>90</v>
      </c>
      <c r="C163" t="s">
        <v>228</v>
      </c>
      <c r="D163" t="s">
        <v>158</v>
      </c>
      <c r="E163" s="196">
        <v>0</v>
      </c>
      <c r="F163" s="196">
        <v>4244.1000000000004</v>
      </c>
      <c r="G163" s="196">
        <v>-4244.1000000000004</v>
      </c>
    </row>
    <row r="164" spans="1:7">
      <c r="A164" t="s">
        <v>218</v>
      </c>
      <c r="B164" t="s">
        <v>90</v>
      </c>
      <c r="C164" t="s">
        <v>228</v>
      </c>
      <c r="D164" t="s">
        <v>158</v>
      </c>
      <c r="E164" s="196">
        <v>0</v>
      </c>
      <c r="F164" s="196">
        <v>6507.62</v>
      </c>
      <c r="G164" s="196">
        <v>-6507.62</v>
      </c>
    </row>
    <row r="165" spans="1:7">
      <c r="A165" t="s">
        <v>219</v>
      </c>
      <c r="B165" t="s">
        <v>90</v>
      </c>
      <c r="C165" t="s">
        <v>228</v>
      </c>
      <c r="D165" t="s">
        <v>158</v>
      </c>
      <c r="E165" s="196">
        <v>0</v>
      </c>
      <c r="F165" s="196">
        <v>8771.14</v>
      </c>
      <c r="G165" s="196">
        <v>-8771.14</v>
      </c>
    </row>
    <row r="166" spans="1:7">
      <c r="A166" t="s">
        <v>220</v>
      </c>
      <c r="B166" t="s">
        <v>90</v>
      </c>
      <c r="C166" t="s">
        <v>228</v>
      </c>
      <c r="D166" t="s">
        <v>158</v>
      </c>
      <c r="E166" s="196">
        <v>0</v>
      </c>
      <c r="F166" s="196">
        <v>4527.04</v>
      </c>
      <c r="G166" s="196">
        <v>-4527.04</v>
      </c>
    </row>
    <row r="167" spans="1:7">
      <c r="A167" t="s">
        <v>201</v>
      </c>
      <c r="B167" t="s">
        <v>90</v>
      </c>
      <c r="C167" t="s">
        <v>228</v>
      </c>
      <c r="D167" t="s">
        <v>158</v>
      </c>
      <c r="E167" s="196">
        <v>0</v>
      </c>
      <c r="F167" s="196">
        <v>4244.1000000000004</v>
      </c>
      <c r="G167" s="196">
        <v>-4244.1000000000004</v>
      </c>
    </row>
    <row r="168" spans="1:7">
      <c r="A168" t="s">
        <v>229</v>
      </c>
      <c r="B168" t="s">
        <v>90</v>
      </c>
      <c r="C168" t="s">
        <v>171</v>
      </c>
      <c r="D168" t="s">
        <v>158</v>
      </c>
      <c r="E168" s="196">
        <v>0</v>
      </c>
      <c r="F168" s="196">
        <v>4000</v>
      </c>
      <c r="G168" s="196">
        <v>-4000</v>
      </c>
    </row>
    <row r="169" spans="1:7">
      <c r="A169" s="197" t="s">
        <v>218</v>
      </c>
      <c r="B169" s="197" t="s">
        <v>214</v>
      </c>
      <c r="C169" s="197" t="s">
        <v>202</v>
      </c>
      <c r="D169" s="197" t="s">
        <v>158</v>
      </c>
      <c r="E169" s="198">
        <v>0</v>
      </c>
      <c r="F169" s="198">
        <v>6000</v>
      </c>
      <c r="G169" s="198">
        <v>-6000</v>
      </c>
    </row>
    <row r="170" spans="1:7">
      <c r="A170" t="s">
        <v>230</v>
      </c>
      <c r="B170" t="s">
        <v>90</v>
      </c>
      <c r="C170" t="s">
        <v>177</v>
      </c>
      <c r="D170" t="s">
        <v>158</v>
      </c>
      <c r="E170" s="196">
        <v>0</v>
      </c>
      <c r="F170" s="196">
        <v>410.37</v>
      </c>
      <c r="G170" s="196">
        <v>-410.37</v>
      </c>
    </row>
    <row r="171" spans="1:7">
      <c r="A171" t="s">
        <v>231</v>
      </c>
      <c r="B171" t="s">
        <v>170</v>
      </c>
      <c r="C171" t="s">
        <v>171</v>
      </c>
      <c r="D171" t="s">
        <v>158</v>
      </c>
      <c r="E171" s="196">
        <v>0</v>
      </c>
      <c r="F171" s="196">
        <v>8412.65</v>
      </c>
      <c r="G171" s="196">
        <v>-8412.65</v>
      </c>
    </row>
    <row r="172" spans="1:7">
      <c r="A172" t="s">
        <v>232</v>
      </c>
      <c r="B172" t="s">
        <v>90</v>
      </c>
      <c r="C172" t="s">
        <v>185</v>
      </c>
      <c r="D172" t="s">
        <v>158</v>
      </c>
      <c r="E172" s="196">
        <v>0</v>
      </c>
      <c r="F172" s="196">
        <v>1436.31</v>
      </c>
      <c r="G172" s="196">
        <v>-1436.31</v>
      </c>
    </row>
    <row r="173" spans="1:7">
      <c r="A173" t="s">
        <v>233</v>
      </c>
      <c r="B173" t="s">
        <v>90</v>
      </c>
      <c r="C173" t="s">
        <v>174</v>
      </c>
      <c r="D173" t="s">
        <v>158</v>
      </c>
      <c r="E173" s="196">
        <v>0</v>
      </c>
      <c r="F173" s="196">
        <v>24556.76</v>
      </c>
      <c r="G173" s="196">
        <v>-24556.76</v>
      </c>
    </row>
    <row r="174" spans="1:7">
      <c r="A174" t="s">
        <v>230</v>
      </c>
      <c r="B174" t="s">
        <v>90</v>
      </c>
      <c r="C174" t="s">
        <v>177</v>
      </c>
      <c r="D174" t="s">
        <v>158</v>
      </c>
      <c r="E174" s="196">
        <v>0</v>
      </c>
      <c r="F174" s="196">
        <v>21828.23</v>
      </c>
      <c r="G174" s="196">
        <v>-21828.23</v>
      </c>
    </row>
    <row r="175" spans="1:7">
      <c r="A175" t="s">
        <v>234</v>
      </c>
      <c r="B175" t="s">
        <v>90</v>
      </c>
      <c r="C175" t="s">
        <v>179</v>
      </c>
      <c r="D175" t="s">
        <v>158</v>
      </c>
      <c r="E175" s="196">
        <v>0</v>
      </c>
      <c r="F175" s="196">
        <v>1364.26</v>
      </c>
      <c r="G175" s="196">
        <v>-1364.26</v>
      </c>
    </row>
    <row r="176" spans="1:7">
      <c r="A176" t="s">
        <v>235</v>
      </c>
      <c r="B176" t="s">
        <v>90</v>
      </c>
      <c r="C176" t="s">
        <v>181</v>
      </c>
      <c r="D176" t="s">
        <v>158</v>
      </c>
      <c r="E176" s="196">
        <v>0</v>
      </c>
      <c r="F176" s="196">
        <v>15006.91</v>
      </c>
      <c r="G176" s="196">
        <v>-15006.91</v>
      </c>
    </row>
    <row r="177" spans="1:7">
      <c r="A177" t="s">
        <v>236</v>
      </c>
      <c r="B177" t="s">
        <v>90</v>
      </c>
      <c r="C177" t="s">
        <v>183</v>
      </c>
      <c r="D177" t="s">
        <v>158</v>
      </c>
      <c r="E177" s="196">
        <v>0</v>
      </c>
      <c r="F177" s="196">
        <v>19099.7</v>
      </c>
      <c r="G177" s="196">
        <v>-19099.7</v>
      </c>
    </row>
    <row r="178" spans="1:7">
      <c r="A178" t="s">
        <v>232</v>
      </c>
      <c r="B178" t="s">
        <v>90</v>
      </c>
      <c r="C178" t="s">
        <v>185</v>
      </c>
      <c r="D178" t="s">
        <v>158</v>
      </c>
      <c r="E178" s="196">
        <v>0</v>
      </c>
      <c r="F178" s="196">
        <v>49113.52</v>
      </c>
      <c r="G178" s="196">
        <v>-49113.52</v>
      </c>
    </row>
    <row r="179" spans="1:7">
      <c r="A179" t="s">
        <v>237</v>
      </c>
      <c r="B179" t="s">
        <v>90</v>
      </c>
      <c r="C179" t="s">
        <v>188</v>
      </c>
      <c r="D179" t="s">
        <v>158</v>
      </c>
      <c r="E179" s="196">
        <v>0</v>
      </c>
      <c r="F179" s="196">
        <v>5457.07</v>
      </c>
      <c r="G179" s="196">
        <v>-5457.07</v>
      </c>
    </row>
    <row r="180" spans="1:7">
      <c r="A180" t="s">
        <v>233</v>
      </c>
      <c r="C180" t="s">
        <v>174</v>
      </c>
      <c r="D180" t="s">
        <v>158</v>
      </c>
      <c r="E180" s="196">
        <v>0</v>
      </c>
      <c r="F180" s="196">
        <v>728.01</v>
      </c>
      <c r="G180" s="196">
        <v>-728.01</v>
      </c>
    </row>
    <row r="181" spans="1:7">
      <c r="A181" t="s">
        <v>230</v>
      </c>
      <c r="C181" t="s">
        <v>177</v>
      </c>
      <c r="D181" t="s">
        <v>158</v>
      </c>
      <c r="E181" s="196">
        <v>0</v>
      </c>
      <c r="F181" s="196">
        <v>647.12</v>
      </c>
      <c r="G181" s="196">
        <v>-647.12</v>
      </c>
    </row>
    <row r="182" spans="1:7">
      <c r="A182" t="s">
        <v>234</v>
      </c>
      <c r="B182" t="s">
        <v>90</v>
      </c>
      <c r="C182" t="s">
        <v>179</v>
      </c>
      <c r="D182" t="s">
        <v>158</v>
      </c>
      <c r="E182" s="196">
        <v>0</v>
      </c>
      <c r="F182" s="196">
        <v>40.44</v>
      </c>
      <c r="G182" s="196">
        <v>-40.44</v>
      </c>
    </row>
    <row r="183" spans="1:7">
      <c r="A183" t="s">
        <v>235</v>
      </c>
      <c r="B183" t="s">
        <v>90</v>
      </c>
      <c r="C183" t="s">
        <v>181</v>
      </c>
      <c r="D183" t="s">
        <v>158</v>
      </c>
      <c r="E183" s="196">
        <v>0</v>
      </c>
      <c r="F183" s="196">
        <v>444.89</v>
      </c>
      <c r="G183" s="196">
        <v>-444.89</v>
      </c>
    </row>
    <row r="184" spans="1:7">
      <c r="A184" t="s">
        <v>236</v>
      </c>
      <c r="B184" t="s">
        <v>90</v>
      </c>
      <c r="C184" t="s">
        <v>183</v>
      </c>
      <c r="D184" t="s">
        <v>158</v>
      </c>
      <c r="E184" s="196">
        <v>0</v>
      </c>
      <c r="F184" s="196">
        <v>566.23</v>
      </c>
      <c r="G184" s="196">
        <v>-566.23</v>
      </c>
    </row>
    <row r="185" spans="1:7">
      <c r="A185" t="s">
        <v>232</v>
      </c>
      <c r="B185" t="s">
        <v>90</v>
      </c>
      <c r="C185" t="s">
        <v>185</v>
      </c>
      <c r="D185" t="s">
        <v>158</v>
      </c>
      <c r="E185" s="196">
        <v>0</v>
      </c>
      <c r="F185" s="196">
        <v>1456.01</v>
      </c>
      <c r="G185" s="196">
        <v>-1456.01</v>
      </c>
    </row>
    <row r="186" spans="1:7">
      <c r="A186" t="s">
        <v>237</v>
      </c>
      <c r="B186" t="s">
        <v>90</v>
      </c>
      <c r="C186" t="s">
        <v>188</v>
      </c>
      <c r="D186" t="s">
        <v>158</v>
      </c>
      <c r="E186" s="196">
        <v>0</v>
      </c>
      <c r="F186" s="196">
        <v>161.78</v>
      </c>
      <c r="G186" s="196">
        <v>-161.78</v>
      </c>
    </row>
    <row r="187" spans="1:7">
      <c r="A187" t="s">
        <v>233</v>
      </c>
      <c r="B187" t="s">
        <v>90</v>
      </c>
      <c r="C187" t="s">
        <v>174</v>
      </c>
      <c r="D187" t="s">
        <v>158</v>
      </c>
      <c r="E187" s="196">
        <v>0</v>
      </c>
      <c r="F187" s="196">
        <v>9494.34</v>
      </c>
      <c r="G187" s="196">
        <v>-9494.34</v>
      </c>
    </row>
    <row r="188" spans="1:7">
      <c r="A188" t="s">
        <v>230</v>
      </c>
      <c r="B188" t="s">
        <v>90</v>
      </c>
      <c r="C188" t="s">
        <v>177</v>
      </c>
      <c r="D188" t="s">
        <v>158</v>
      </c>
      <c r="E188" s="196">
        <v>0</v>
      </c>
      <c r="F188" s="196">
        <v>8900.94</v>
      </c>
      <c r="G188" s="196">
        <v>-8900.94</v>
      </c>
    </row>
    <row r="189" spans="1:7">
      <c r="A189" t="s">
        <v>234</v>
      </c>
      <c r="B189" t="s">
        <v>90</v>
      </c>
      <c r="C189" t="s">
        <v>179</v>
      </c>
      <c r="D189" t="s">
        <v>158</v>
      </c>
      <c r="E189" s="196">
        <v>0</v>
      </c>
      <c r="F189" s="196">
        <v>593.4</v>
      </c>
      <c r="G189" s="196">
        <v>-593.4</v>
      </c>
    </row>
    <row r="190" spans="1:7">
      <c r="A190" t="s">
        <v>238</v>
      </c>
      <c r="B190" t="s">
        <v>170</v>
      </c>
      <c r="C190" t="s">
        <v>193</v>
      </c>
      <c r="D190" t="s">
        <v>158</v>
      </c>
      <c r="E190" s="196">
        <v>0</v>
      </c>
      <c r="F190" s="196">
        <v>593.4</v>
      </c>
      <c r="G190" s="196">
        <v>-593.4</v>
      </c>
    </row>
    <row r="191" spans="1:7">
      <c r="A191" t="s">
        <v>239</v>
      </c>
      <c r="B191" t="s">
        <v>170</v>
      </c>
      <c r="C191" t="s">
        <v>193</v>
      </c>
      <c r="D191" t="s">
        <v>158</v>
      </c>
      <c r="E191" s="196">
        <v>0</v>
      </c>
      <c r="F191" s="196">
        <v>593.4</v>
      </c>
      <c r="G191" s="196">
        <v>-593.4</v>
      </c>
    </row>
    <row r="192" spans="1:7">
      <c r="A192" t="s">
        <v>231</v>
      </c>
      <c r="B192" t="s">
        <v>170</v>
      </c>
      <c r="C192" t="s">
        <v>171</v>
      </c>
      <c r="D192" t="s">
        <v>158</v>
      </c>
      <c r="E192" s="196">
        <v>0</v>
      </c>
      <c r="F192" s="196">
        <v>3560.38</v>
      </c>
      <c r="G192" s="196">
        <v>-3560.38</v>
      </c>
    </row>
    <row r="193" spans="1:7">
      <c r="A193" t="s">
        <v>235</v>
      </c>
      <c r="B193" t="s">
        <v>90</v>
      </c>
      <c r="C193" t="s">
        <v>181</v>
      </c>
      <c r="D193" t="s">
        <v>158</v>
      </c>
      <c r="E193" s="196">
        <v>0</v>
      </c>
      <c r="F193" s="196">
        <v>5933.96</v>
      </c>
      <c r="G193" s="196">
        <v>-5933.96</v>
      </c>
    </row>
    <row r="194" spans="1:7">
      <c r="A194" t="s">
        <v>236</v>
      </c>
      <c r="B194" t="s">
        <v>90</v>
      </c>
      <c r="C194" t="s">
        <v>183</v>
      </c>
      <c r="D194" t="s">
        <v>158</v>
      </c>
      <c r="E194" s="196">
        <v>0</v>
      </c>
      <c r="F194" s="196">
        <v>7714.15</v>
      </c>
      <c r="G194" s="196">
        <v>-7714.15</v>
      </c>
    </row>
    <row r="195" spans="1:7">
      <c r="A195" t="s">
        <v>232</v>
      </c>
      <c r="B195" t="s">
        <v>90</v>
      </c>
      <c r="C195" t="s">
        <v>185</v>
      </c>
      <c r="D195" t="s">
        <v>158</v>
      </c>
      <c r="E195" s="196">
        <v>0</v>
      </c>
      <c r="F195" s="196">
        <v>18988.68</v>
      </c>
      <c r="G195" s="196">
        <v>-18988.68</v>
      </c>
    </row>
    <row r="196" spans="1:7">
      <c r="A196" t="s">
        <v>237</v>
      </c>
      <c r="B196" t="s">
        <v>90</v>
      </c>
      <c r="C196" t="s">
        <v>188</v>
      </c>
      <c r="D196" t="s">
        <v>158</v>
      </c>
      <c r="E196" s="196">
        <v>0</v>
      </c>
      <c r="F196" s="196">
        <v>2966.98</v>
      </c>
      <c r="G196" s="196">
        <v>-2966.98</v>
      </c>
    </row>
    <row r="197" spans="1:7">
      <c r="A197" t="s">
        <v>240</v>
      </c>
      <c r="B197" t="s">
        <v>170</v>
      </c>
      <c r="C197" t="s">
        <v>171</v>
      </c>
      <c r="D197" t="s">
        <v>158</v>
      </c>
      <c r="E197" s="196">
        <v>0</v>
      </c>
      <c r="F197" s="196">
        <v>1800</v>
      </c>
      <c r="G197" s="196">
        <v>-1800</v>
      </c>
    </row>
    <row r="198" spans="1:7">
      <c r="A198" t="s">
        <v>233</v>
      </c>
      <c r="B198" t="s">
        <v>90</v>
      </c>
      <c r="C198" t="s">
        <v>174</v>
      </c>
      <c r="D198" t="s">
        <v>175</v>
      </c>
      <c r="E198" s="196">
        <v>0</v>
      </c>
      <c r="F198" s="196">
        <v>197545.78</v>
      </c>
      <c r="G198" s="196">
        <v>-197545.78</v>
      </c>
    </row>
    <row r="199" spans="1:7">
      <c r="A199" t="s">
        <v>230</v>
      </c>
      <c r="B199" t="s">
        <v>90</v>
      </c>
      <c r="C199" t="s">
        <v>177</v>
      </c>
      <c r="D199" t="s">
        <v>175</v>
      </c>
      <c r="E199" s="196">
        <v>0</v>
      </c>
      <c r="F199" s="196">
        <v>172852.56</v>
      </c>
      <c r="G199" s="196">
        <v>-172852.56</v>
      </c>
    </row>
    <row r="200" spans="1:7">
      <c r="A200" t="s">
        <v>234</v>
      </c>
      <c r="B200" t="s">
        <v>90</v>
      </c>
      <c r="C200" t="s">
        <v>179</v>
      </c>
      <c r="D200" t="s">
        <v>175</v>
      </c>
      <c r="E200" s="196">
        <v>0</v>
      </c>
      <c r="F200" s="196">
        <v>12346.61</v>
      </c>
      <c r="G200" s="196">
        <v>-12346.61</v>
      </c>
    </row>
    <row r="201" spans="1:7">
      <c r="A201" t="s">
        <v>241</v>
      </c>
      <c r="B201" t="s">
        <v>90</v>
      </c>
      <c r="C201" t="s">
        <v>242</v>
      </c>
      <c r="D201" t="s">
        <v>175</v>
      </c>
      <c r="E201" s="196">
        <v>0</v>
      </c>
      <c r="F201" s="196">
        <v>6173.31</v>
      </c>
      <c r="G201" s="196">
        <v>-6173.31</v>
      </c>
    </row>
    <row r="202" spans="1:7">
      <c r="A202" t="s">
        <v>238</v>
      </c>
      <c r="B202" t="s">
        <v>170</v>
      </c>
      <c r="C202" t="s">
        <v>193</v>
      </c>
      <c r="D202" t="s">
        <v>175</v>
      </c>
      <c r="E202" s="196">
        <v>0</v>
      </c>
      <c r="F202" s="196">
        <v>12346.61</v>
      </c>
      <c r="G202" s="196">
        <v>-12346.61</v>
      </c>
    </row>
    <row r="203" spans="1:7">
      <c r="A203" t="s">
        <v>239</v>
      </c>
      <c r="B203" t="s">
        <v>170</v>
      </c>
      <c r="C203" t="s">
        <v>193</v>
      </c>
      <c r="D203" t="s">
        <v>175</v>
      </c>
      <c r="E203" s="196">
        <v>0</v>
      </c>
      <c r="F203" s="196">
        <v>12346.61</v>
      </c>
      <c r="G203" s="196">
        <v>-12346.61</v>
      </c>
    </row>
    <row r="204" spans="1:7">
      <c r="A204" t="s">
        <v>231</v>
      </c>
      <c r="B204" t="s">
        <v>170</v>
      </c>
      <c r="C204" t="s">
        <v>171</v>
      </c>
      <c r="D204" t="s">
        <v>175</v>
      </c>
      <c r="E204" s="196">
        <v>0</v>
      </c>
      <c r="F204" s="196">
        <v>86426.28</v>
      </c>
      <c r="G204" s="196">
        <v>-86426.28</v>
      </c>
    </row>
    <row r="205" spans="1:7">
      <c r="A205" t="s">
        <v>243</v>
      </c>
      <c r="B205" t="s">
        <v>90</v>
      </c>
      <c r="C205" t="s">
        <v>242</v>
      </c>
      <c r="D205" t="s">
        <v>175</v>
      </c>
      <c r="E205" s="196">
        <v>0</v>
      </c>
      <c r="F205" s="196">
        <v>6173.31</v>
      </c>
      <c r="G205" s="196">
        <v>-6173.31</v>
      </c>
    </row>
    <row r="206" spans="1:7">
      <c r="A206" t="s">
        <v>235</v>
      </c>
      <c r="B206" t="s">
        <v>90</v>
      </c>
      <c r="C206" t="s">
        <v>181</v>
      </c>
      <c r="D206" t="s">
        <v>175</v>
      </c>
      <c r="E206" s="196">
        <v>0</v>
      </c>
      <c r="F206" s="196">
        <v>111119.5</v>
      </c>
      <c r="G206" s="196">
        <v>-111119.5</v>
      </c>
    </row>
    <row r="207" spans="1:7">
      <c r="A207" t="s">
        <v>244</v>
      </c>
      <c r="B207" t="s">
        <v>90</v>
      </c>
      <c r="C207" t="s">
        <v>242</v>
      </c>
      <c r="D207" t="s">
        <v>175</v>
      </c>
      <c r="E207" s="196">
        <v>0</v>
      </c>
      <c r="F207" s="196">
        <v>6173.31</v>
      </c>
      <c r="G207" s="196">
        <v>-6173.31</v>
      </c>
    </row>
    <row r="208" spans="1:7">
      <c r="A208" t="s">
        <v>236</v>
      </c>
      <c r="B208" t="s">
        <v>90</v>
      </c>
      <c r="C208" t="s">
        <v>183</v>
      </c>
      <c r="D208" t="s">
        <v>175</v>
      </c>
      <c r="E208" s="196">
        <v>0</v>
      </c>
      <c r="F208" s="196">
        <v>160505.95000000001</v>
      </c>
      <c r="G208" s="196">
        <v>-160505.95000000001</v>
      </c>
    </row>
    <row r="209" spans="1:7">
      <c r="A209" t="s">
        <v>245</v>
      </c>
      <c r="B209" t="s">
        <v>90</v>
      </c>
      <c r="C209" t="s">
        <v>242</v>
      </c>
      <c r="D209" t="s">
        <v>175</v>
      </c>
      <c r="E209" s="196">
        <v>0</v>
      </c>
      <c r="F209" s="196">
        <v>6173.29</v>
      </c>
      <c r="G209" s="196">
        <v>-6173.29</v>
      </c>
    </row>
    <row r="210" spans="1:7">
      <c r="A210" t="s">
        <v>232</v>
      </c>
      <c r="B210" t="s">
        <v>90</v>
      </c>
      <c r="C210" t="s">
        <v>185</v>
      </c>
      <c r="D210" t="s">
        <v>175</v>
      </c>
      <c r="E210" s="196">
        <v>0</v>
      </c>
      <c r="F210" s="196">
        <v>382744.94</v>
      </c>
      <c r="G210" s="196">
        <v>-382744.94</v>
      </c>
    </row>
    <row r="211" spans="1:7">
      <c r="A211" t="s">
        <v>237</v>
      </c>
      <c r="B211" t="s">
        <v>90</v>
      </c>
      <c r="C211" t="s">
        <v>188</v>
      </c>
      <c r="D211" t="s">
        <v>175</v>
      </c>
      <c r="E211" s="196">
        <v>0</v>
      </c>
      <c r="F211" s="196">
        <v>61733.06</v>
      </c>
      <c r="G211" s="196">
        <v>-61733.06</v>
      </c>
    </row>
    <row r="212" spans="1:7">
      <c r="A212" t="s">
        <v>246</v>
      </c>
      <c r="B212" t="s">
        <v>170</v>
      </c>
      <c r="C212" t="s">
        <v>171</v>
      </c>
      <c r="D212" t="s">
        <v>158</v>
      </c>
      <c r="E212" s="196">
        <v>0</v>
      </c>
      <c r="F212" s="196">
        <v>2000</v>
      </c>
      <c r="G212" s="196">
        <v>-2000</v>
      </c>
    </row>
    <row r="213" spans="1:7">
      <c r="A213" t="s">
        <v>247</v>
      </c>
      <c r="B213" t="s">
        <v>170</v>
      </c>
      <c r="C213" t="s">
        <v>190</v>
      </c>
      <c r="D213" t="s">
        <v>158</v>
      </c>
      <c r="E213" s="196">
        <v>0</v>
      </c>
      <c r="F213" s="196">
        <v>4000</v>
      </c>
      <c r="G213" s="196">
        <v>-4000</v>
      </c>
    </row>
    <row r="214" spans="1:7">
      <c r="A214" t="s">
        <v>248</v>
      </c>
      <c r="B214" t="s">
        <v>170</v>
      </c>
      <c r="C214" t="s">
        <v>190</v>
      </c>
      <c r="D214" t="s">
        <v>158</v>
      </c>
      <c r="E214" s="196">
        <v>0</v>
      </c>
      <c r="F214" s="196">
        <v>2000</v>
      </c>
      <c r="G214" s="196">
        <v>-2000</v>
      </c>
    </row>
    <row r="215" spans="1:7">
      <c r="A215" t="s">
        <v>249</v>
      </c>
      <c r="B215" t="s">
        <v>170</v>
      </c>
      <c r="C215" t="s">
        <v>190</v>
      </c>
      <c r="D215" t="s">
        <v>158</v>
      </c>
      <c r="E215" s="196">
        <v>0</v>
      </c>
      <c r="F215" s="196">
        <v>2000</v>
      </c>
      <c r="G215" s="196">
        <v>-2000</v>
      </c>
    </row>
    <row r="216" spans="1:7">
      <c r="A216" t="s">
        <v>250</v>
      </c>
      <c r="B216" t="s">
        <v>170</v>
      </c>
      <c r="C216" t="s">
        <v>171</v>
      </c>
      <c r="D216" t="s">
        <v>158</v>
      </c>
      <c r="E216" s="196">
        <v>0</v>
      </c>
      <c r="F216" s="196">
        <v>7249</v>
      </c>
      <c r="G216" s="196">
        <v>-7249</v>
      </c>
    </row>
    <row r="217" spans="1:7">
      <c r="A217" t="s">
        <v>203</v>
      </c>
      <c r="B217" t="s">
        <v>90</v>
      </c>
      <c r="C217" t="s">
        <v>185</v>
      </c>
      <c r="D217" t="s">
        <v>158</v>
      </c>
      <c r="E217" s="196">
        <v>0</v>
      </c>
      <c r="F217" s="196">
        <v>1280</v>
      </c>
      <c r="G217" s="196">
        <v>-1280</v>
      </c>
    </row>
    <row r="218" spans="1:7">
      <c r="A218" t="s">
        <v>249</v>
      </c>
      <c r="B218" t="s">
        <v>170</v>
      </c>
      <c r="C218" t="s">
        <v>190</v>
      </c>
      <c r="D218" t="s">
        <v>158</v>
      </c>
      <c r="E218" s="196">
        <v>0</v>
      </c>
      <c r="F218" s="196">
        <v>4000</v>
      </c>
      <c r="G218" s="196">
        <v>-4000</v>
      </c>
    </row>
    <row r="219" spans="1:7">
      <c r="A219" t="s">
        <v>218</v>
      </c>
      <c r="B219" t="s">
        <v>195</v>
      </c>
      <c r="C219" t="s">
        <v>202</v>
      </c>
      <c r="D219" t="s">
        <v>158</v>
      </c>
      <c r="E219" s="196">
        <v>0</v>
      </c>
      <c r="F219" s="196">
        <v>3500</v>
      </c>
      <c r="G219" s="196">
        <v>-3500</v>
      </c>
    </row>
    <row r="220" spans="1:7">
      <c r="A220" t="s">
        <v>218</v>
      </c>
      <c r="B220" t="s">
        <v>195</v>
      </c>
      <c r="C220" t="s">
        <v>202</v>
      </c>
      <c r="D220" t="s">
        <v>186</v>
      </c>
      <c r="E220" s="196">
        <v>0</v>
      </c>
      <c r="F220" s="196">
        <v>4250</v>
      </c>
      <c r="G220" s="196">
        <v>-4250</v>
      </c>
    </row>
    <row r="221" spans="1:7">
      <c r="A221" t="s">
        <v>201</v>
      </c>
      <c r="B221" t="s">
        <v>195</v>
      </c>
      <c r="C221" t="s">
        <v>202</v>
      </c>
      <c r="D221" t="s">
        <v>158</v>
      </c>
      <c r="E221" s="196">
        <v>0</v>
      </c>
      <c r="F221" s="196">
        <v>3500</v>
      </c>
      <c r="G221" s="196">
        <v>-3500</v>
      </c>
    </row>
    <row r="222" spans="1:7">
      <c r="A222" t="s">
        <v>201</v>
      </c>
      <c r="B222" t="s">
        <v>195</v>
      </c>
      <c r="C222" t="s">
        <v>202</v>
      </c>
      <c r="D222" t="s">
        <v>186</v>
      </c>
      <c r="E222" s="196">
        <v>0</v>
      </c>
      <c r="F222" s="196">
        <v>4249.99</v>
      </c>
      <c r="G222" s="196">
        <v>-4249.99</v>
      </c>
    </row>
    <row r="223" spans="1:7">
      <c r="A223" t="s">
        <v>251</v>
      </c>
      <c r="B223" t="s">
        <v>170</v>
      </c>
      <c r="C223" t="s">
        <v>171</v>
      </c>
      <c r="D223" t="s">
        <v>158</v>
      </c>
      <c r="E223" s="196">
        <v>0</v>
      </c>
      <c r="F223" s="196">
        <v>3300.48</v>
      </c>
      <c r="G223" s="196">
        <v>-3300.48</v>
      </c>
    </row>
    <row r="224" spans="1:7">
      <c r="A224" t="s">
        <v>251</v>
      </c>
      <c r="B224" t="s">
        <v>170</v>
      </c>
      <c r="C224" t="s">
        <v>171</v>
      </c>
      <c r="D224" t="s">
        <v>158</v>
      </c>
      <c r="E224" s="196">
        <v>0</v>
      </c>
      <c r="F224" s="196">
        <v>9176.41</v>
      </c>
      <c r="G224" s="196">
        <v>-9176.41</v>
      </c>
    </row>
    <row r="225" spans="1:7">
      <c r="A225" t="s">
        <v>252</v>
      </c>
      <c r="B225" t="s">
        <v>170</v>
      </c>
      <c r="C225" t="s">
        <v>171</v>
      </c>
      <c r="D225" t="s">
        <v>158</v>
      </c>
      <c r="E225" s="196">
        <v>0</v>
      </c>
      <c r="F225" s="196">
        <v>1480.99</v>
      </c>
      <c r="G225" s="196">
        <v>-1480.99</v>
      </c>
    </row>
    <row r="226" spans="1:7">
      <c r="A226" t="s">
        <v>253</v>
      </c>
      <c r="B226" t="s">
        <v>254</v>
      </c>
      <c r="C226" t="s">
        <v>255</v>
      </c>
      <c r="D226" t="s">
        <v>158</v>
      </c>
      <c r="E226" s="196">
        <v>0</v>
      </c>
      <c r="F226" s="196">
        <v>23432.75</v>
      </c>
      <c r="G226" s="196">
        <v>-23432.75</v>
      </c>
    </row>
    <row r="227" spans="1:7">
      <c r="A227" t="s">
        <v>227</v>
      </c>
      <c r="B227" t="s">
        <v>170</v>
      </c>
      <c r="C227" t="s">
        <v>171</v>
      </c>
      <c r="D227" t="s">
        <v>158</v>
      </c>
      <c r="E227" s="196">
        <v>0</v>
      </c>
      <c r="F227" s="196">
        <v>620.01</v>
      </c>
      <c r="G227" s="196">
        <v>-620.01</v>
      </c>
    </row>
    <row r="228" spans="1:7">
      <c r="A228" t="s">
        <v>253</v>
      </c>
      <c r="B228" t="s">
        <v>254</v>
      </c>
      <c r="C228" t="s">
        <v>255</v>
      </c>
      <c r="D228" t="s">
        <v>158</v>
      </c>
      <c r="E228" s="196">
        <v>0</v>
      </c>
      <c r="F228" s="196">
        <v>22910.5</v>
      </c>
      <c r="G228" s="196">
        <v>-22910.5</v>
      </c>
    </row>
    <row r="229" spans="1:7">
      <c r="A229" t="s">
        <v>250</v>
      </c>
      <c r="B229" t="s">
        <v>170</v>
      </c>
      <c r="C229" t="s">
        <v>171</v>
      </c>
      <c r="D229" t="s">
        <v>158</v>
      </c>
      <c r="E229" s="196">
        <v>0</v>
      </c>
      <c r="F229" s="196">
        <v>56726</v>
      </c>
      <c r="G229" s="196">
        <v>-56726</v>
      </c>
    </row>
    <row r="230" spans="1:7">
      <c r="A230" t="s">
        <v>250</v>
      </c>
      <c r="B230" t="s">
        <v>170</v>
      </c>
      <c r="C230" t="s">
        <v>171</v>
      </c>
      <c r="D230" t="s">
        <v>158</v>
      </c>
      <c r="E230" s="196">
        <v>0</v>
      </c>
      <c r="F230" s="196">
        <v>11655</v>
      </c>
      <c r="G230" s="196">
        <v>-11655</v>
      </c>
    </row>
    <row r="231" spans="1:7">
      <c r="A231" t="s">
        <v>206</v>
      </c>
      <c r="B231" t="s">
        <v>90</v>
      </c>
      <c r="C231" t="s">
        <v>174</v>
      </c>
      <c r="D231" t="s">
        <v>158</v>
      </c>
      <c r="E231" s="196">
        <v>0</v>
      </c>
      <c r="F231" s="196">
        <v>1055.6199999999999</v>
      </c>
      <c r="G231" s="196">
        <v>-1055.6199999999999</v>
      </c>
    </row>
    <row r="232" spans="1:7">
      <c r="A232" t="s">
        <v>209</v>
      </c>
      <c r="B232" t="s">
        <v>90</v>
      </c>
      <c r="C232" t="s">
        <v>181</v>
      </c>
      <c r="D232" t="s">
        <v>158</v>
      </c>
      <c r="E232" s="196">
        <v>0</v>
      </c>
      <c r="F232" s="196">
        <v>1190.3900000000001</v>
      </c>
      <c r="G232" s="196">
        <v>-1190.3900000000001</v>
      </c>
    </row>
    <row r="233" spans="1:7">
      <c r="A233" t="s">
        <v>173</v>
      </c>
      <c r="B233" t="s">
        <v>90</v>
      </c>
      <c r="C233" t="s">
        <v>174</v>
      </c>
      <c r="D233" t="s">
        <v>175</v>
      </c>
      <c r="E233" s="196">
        <v>0</v>
      </c>
      <c r="F233" s="196">
        <v>24978.3</v>
      </c>
      <c r="G233" s="196">
        <v>-24978.3</v>
      </c>
    </row>
    <row r="234" spans="1:7">
      <c r="A234" t="s">
        <v>173</v>
      </c>
      <c r="B234" t="s">
        <v>90</v>
      </c>
      <c r="C234" t="s">
        <v>174</v>
      </c>
      <c r="D234" t="s">
        <v>186</v>
      </c>
      <c r="E234" s="196">
        <v>0</v>
      </c>
      <c r="F234" s="196">
        <v>11422.03</v>
      </c>
      <c r="G234" s="196">
        <v>-11422.03</v>
      </c>
    </row>
    <row r="235" spans="1:7">
      <c r="A235" t="s">
        <v>176</v>
      </c>
      <c r="B235" t="s">
        <v>90</v>
      </c>
      <c r="C235" t="s">
        <v>177</v>
      </c>
      <c r="D235" t="s">
        <v>175</v>
      </c>
      <c r="E235" s="196">
        <v>0</v>
      </c>
      <c r="F235" s="196">
        <v>22202.94</v>
      </c>
      <c r="G235" s="196">
        <v>-22202.94</v>
      </c>
    </row>
    <row r="236" spans="1:7">
      <c r="A236" t="s">
        <v>176</v>
      </c>
      <c r="B236" t="s">
        <v>90</v>
      </c>
      <c r="C236" t="s">
        <v>177</v>
      </c>
      <c r="D236" t="s">
        <v>186</v>
      </c>
      <c r="E236" s="196">
        <v>0</v>
      </c>
      <c r="F236" s="196">
        <v>10152.91</v>
      </c>
      <c r="G236" s="196">
        <v>-10152.91</v>
      </c>
    </row>
    <row r="237" spans="1:7">
      <c r="A237" t="s">
        <v>178</v>
      </c>
      <c r="B237" t="s">
        <v>90</v>
      </c>
      <c r="C237" t="s">
        <v>179</v>
      </c>
      <c r="D237" t="s">
        <v>175</v>
      </c>
      <c r="E237" s="196">
        <v>0</v>
      </c>
      <c r="F237" s="196">
        <v>1387.68</v>
      </c>
      <c r="G237" s="196">
        <v>-1387.68</v>
      </c>
    </row>
    <row r="238" spans="1:7">
      <c r="A238" t="s">
        <v>178</v>
      </c>
      <c r="B238" t="s">
        <v>90</v>
      </c>
      <c r="C238" t="s">
        <v>179</v>
      </c>
      <c r="D238" t="s">
        <v>186</v>
      </c>
      <c r="E238" s="196">
        <v>0</v>
      </c>
      <c r="F238" s="196">
        <v>634.55999999999995</v>
      </c>
      <c r="G238" s="196">
        <v>-634.55999999999995</v>
      </c>
    </row>
    <row r="239" spans="1:7">
      <c r="A239" t="s">
        <v>180</v>
      </c>
      <c r="B239" t="s">
        <v>90</v>
      </c>
      <c r="C239" t="s">
        <v>181</v>
      </c>
      <c r="D239" t="s">
        <v>175</v>
      </c>
      <c r="E239" s="196">
        <v>0</v>
      </c>
      <c r="F239" s="196">
        <v>15264.52</v>
      </c>
      <c r="G239" s="196">
        <v>-15264.52</v>
      </c>
    </row>
    <row r="240" spans="1:7">
      <c r="A240" t="s">
        <v>180</v>
      </c>
      <c r="B240" t="s">
        <v>90</v>
      </c>
      <c r="C240" t="s">
        <v>181</v>
      </c>
      <c r="D240" t="s">
        <v>186</v>
      </c>
      <c r="E240" s="196">
        <v>0</v>
      </c>
      <c r="F240" s="196">
        <v>6980.13</v>
      </c>
      <c r="G240" s="196">
        <v>-6980.13</v>
      </c>
    </row>
    <row r="241" spans="1:7">
      <c r="A241" t="s">
        <v>182</v>
      </c>
      <c r="B241" t="s">
        <v>90</v>
      </c>
      <c r="C241" t="s">
        <v>183</v>
      </c>
      <c r="D241" t="s">
        <v>175</v>
      </c>
      <c r="E241" s="196">
        <v>0</v>
      </c>
      <c r="F241" s="196">
        <v>19427.57</v>
      </c>
      <c r="G241" s="196">
        <v>-19427.57</v>
      </c>
    </row>
    <row r="242" spans="1:7">
      <c r="A242" t="s">
        <v>182</v>
      </c>
      <c r="B242" t="s">
        <v>90</v>
      </c>
      <c r="C242" t="s">
        <v>183</v>
      </c>
      <c r="D242" t="s">
        <v>186</v>
      </c>
      <c r="E242" s="196">
        <v>0</v>
      </c>
      <c r="F242" s="196">
        <v>8883.7999999999993</v>
      </c>
      <c r="G242" s="196">
        <v>-8883.7999999999993</v>
      </c>
    </row>
    <row r="243" spans="1:7">
      <c r="A243" t="s">
        <v>184</v>
      </c>
      <c r="B243" t="s">
        <v>90</v>
      </c>
      <c r="C243" t="s">
        <v>185</v>
      </c>
      <c r="D243" t="s">
        <v>175</v>
      </c>
      <c r="E243" s="196">
        <v>0</v>
      </c>
      <c r="F243" s="196">
        <v>48568.93</v>
      </c>
      <c r="G243" s="196">
        <v>-48568.93</v>
      </c>
    </row>
    <row r="244" spans="1:7">
      <c r="A244" t="s">
        <v>184</v>
      </c>
      <c r="B244" t="s">
        <v>90</v>
      </c>
      <c r="C244" t="s">
        <v>185</v>
      </c>
      <c r="D244" t="s">
        <v>186</v>
      </c>
      <c r="E244" s="196">
        <v>0</v>
      </c>
      <c r="F244" s="196">
        <v>22209.5</v>
      </c>
      <c r="G244" s="196">
        <v>-22209.5</v>
      </c>
    </row>
    <row r="245" spans="1:7">
      <c r="A245" t="s">
        <v>187</v>
      </c>
      <c r="B245" t="s">
        <v>90</v>
      </c>
      <c r="C245" t="s">
        <v>188</v>
      </c>
      <c r="D245" t="s">
        <v>175</v>
      </c>
      <c r="E245" s="196">
        <v>0</v>
      </c>
      <c r="F245" s="196">
        <v>6938.42</v>
      </c>
      <c r="G245" s="196">
        <v>-6938.42</v>
      </c>
    </row>
    <row r="246" spans="1:7">
      <c r="A246" t="s">
        <v>187</v>
      </c>
      <c r="B246" t="s">
        <v>90</v>
      </c>
      <c r="C246" t="s">
        <v>188</v>
      </c>
      <c r="D246" t="s">
        <v>186</v>
      </c>
      <c r="E246" s="196">
        <v>0</v>
      </c>
      <c r="F246" s="196">
        <v>3172.77</v>
      </c>
      <c r="G246" s="196">
        <v>-3172.77</v>
      </c>
    </row>
    <row r="247" spans="1:7">
      <c r="A247" t="s">
        <v>256</v>
      </c>
      <c r="B247" t="s">
        <v>170</v>
      </c>
      <c r="C247" t="s">
        <v>171</v>
      </c>
      <c r="D247" t="s">
        <v>158</v>
      </c>
      <c r="E247" s="196">
        <v>0</v>
      </c>
      <c r="F247" s="196">
        <v>2285</v>
      </c>
      <c r="G247" s="196">
        <v>-2285</v>
      </c>
    </row>
    <row r="248" spans="1:7">
      <c r="A248" t="s">
        <v>172</v>
      </c>
      <c r="B248" t="s">
        <v>170</v>
      </c>
      <c r="C248" t="s">
        <v>171</v>
      </c>
      <c r="D248" t="s">
        <v>175</v>
      </c>
      <c r="E248" s="196">
        <v>0</v>
      </c>
      <c r="F248" s="196">
        <v>80020.100000000006</v>
      </c>
      <c r="G248" s="196">
        <v>-80020.100000000006</v>
      </c>
    </row>
    <row r="249" spans="1:7">
      <c r="A249" t="s">
        <v>172</v>
      </c>
      <c r="B249" t="s">
        <v>170</v>
      </c>
      <c r="C249" t="s">
        <v>171</v>
      </c>
      <c r="D249" t="s">
        <v>158</v>
      </c>
      <c r="E249" s="196">
        <v>0</v>
      </c>
      <c r="F249" s="196">
        <v>30237.08</v>
      </c>
      <c r="G249" s="196">
        <v>-30237.08</v>
      </c>
    </row>
    <row r="250" spans="1:7">
      <c r="A250" t="s">
        <v>180</v>
      </c>
      <c r="B250" t="s">
        <v>214</v>
      </c>
      <c r="C250" t="s">
        <v>181</v>
      </c>
      <c r="D250" t="s">
        <v>186</v>
      </c>
      <c r="E250" s="196">
        <v>0</v>
      </c>
      <c r="F250" s="196">
        <v>7368.26</v>
      </c>
      <c r="G250" s="196">
        <v>-7368.26</v>
      </c>
    </row>
    <row r="251" spans="1:7">
      <c r="A251" t="s">
        <v>184</v>
      </c>
      <c r="B251" t="s">
        <v>195</v>
      </c>
      <c r="C251" t="s">
        <v>185</v>
      </c>
      <c r="D251" t="s">
        <v>186</v>
      </c>
      <c r="E251" s="196">
        <v>0</v>
      </c>
      <c r="F251" s="196">
        <v>8111.01</v>
      </c>
      <c r="G251" s="196">
        <v>-8111.01</v>
      </c>
    </row>
    <row r="252" spans="1:7">
      <c r="A252" t="s">
        <v>176</v>
      </c>
      <c r="B252" t="s">
        <v>195</v>
      </c>
      <c r="C252" t="s">
        <v>177</v>
      </c>
      <c r="D252" t="s">
        <v>186</v>
      </c>
      <c r="E252" s="196">
        <v>0</v>
      </c>
      <c r="F252" s="196">
        <v>2648.12</v>
      </c>
      <c r="G252" s="196">
        <v>-2648.12</v>
      </c>
    </row>
    <row r="253" spans="1:7">
      <c r="A253" t="s">
        <v>201</v>
      </c>
      <c r="B253" t="s">
        <v>195</v>
      </c>
      <c r="C253" t="s">
        <v>202</v>
      </c>
      <c r="D253" t="s">
        <v>186</v>
      </c>
      <c r="E253" s="196">
        <v>0</v>
      </c>
      <c r="F253" s="196">
        <v>9590.31</v>
      </c>
      <c r="G253" s="196">
        <v>-9590.31</v>
      </c>
    </row>
    <row r="254" spans="1:7">
      <c r="A254" t="s">
        <v>184</v>
      </c>
      <c r="B254" t="s">
        <v>195</v>
      </c>
      <c r="C254" t="s">
        <v>185</v>
      </c>
      <c r="D254" t="s">
        <v>186</v>
      </c>
      <c r="E254" s="196">
        <v>0</v>
      </c>
      <c r="F254" s="196">
        <v>9590.31</v>
      </c>
      <c r="G254" s="196">
        <v>-9590.31</v>
      </c>
    </row>
    <row r="255" spans="1:7">
      <c r="A255" t="s">
        <v>217</v>
      </c>
      <c r="B255" t="s">
        <v>195</v>
      </c>
      <c r="C255" t="s">
        <v>257</v>
      </c>
      <c r="D255" t="s">
        <v>186</v>
      </c>
      <c r="E255" s="196">
        <v>0</v>
      </c>
      <c r="F255" s="196">
        <v>1815</v>
      </c>
      <c r="G255" s="196">
        <v>-1815</v>
      </c>
    </row>
    <row r="256" spans="1:7">
      <c r="A256" t="s">
        <v>201</v>
      </c>
      <c r="B256" t="s">
        <v>195</v>
      </c>
      <c r="C256" t="s">
        <v>202</v>
      </c>
      <c r="D256" t="s">
        <v>186</v>
      </c>
      <c r="E256" s="196">
        <v>0</v>
      </c>
      <c r="F256" s="196">
        <v>18104.63</v>
      </c>
      <c r="G256" s="196">
        <v>-18104.63</v>
      </c>
    </row>
    <row r="257" spans="1:7">
      <c r="A257" t="s">
        <v>258</v>
      </c>
      <c r="B257" t="s">
        <v>170</v>
      </c>
      <c r="C257" t="s">
        <v>259</v>
      </c>
      <c r="D257" t="s">
        <v>175</v>
      </c>
      <c r="E257" s="196">
        <v>0</v>
      </c>
      <c r="F257" s="196">
        <v>21870.06</v>
      </c>
      <c r="G257" s="196">
        <v>-21870.06</v>
      </c>
    </row>
    <row r="258" spans="1:7">
      <c r="A258" t="s">
        <v>258</v>
      </c>
      <c r="B258" t="s">
        <v>170</v>
      </c>
      <c r="C258" t="s">
        <v>259</v>
      </c>
      <c r="D258" t="s">
        <v>186</v>
      </c>
      <c r="E258" s="196">
        <v>0</v>
      </c>
      <c r="F258" s="196">
        <v>8587.77</v>
      </c>
      <c r="G258" s="196">
        <v>-8587.77</v>
      </c>
    </row>
    <row r="259" spans="1:7">
      <c r="A259" t="s">
        <v>258</v>
      </c>
      <c r="B259" t="s">
        <v>170</v>
      </c>
      <c r="C259" t="s">
        <v>259</v>
      </c>
      <c r="D259" t="s">
        <v>191</v>
      </c>
      <c r="E259" s="196">
        <v>0</v>
      </c>
      <c r="F259" s="196">
        <v>11556</v>
      </c>
      <c r="G259" s="196">
        <v>-11556</v>
      </c>
    </row>
    <row r="260" spans="1:7">
      <c r="A260" t="s">
        <v>173</v>
      </c>
      <c r="B260" t="s">
        <v>90</v>
      </c>
      <c r="C260" t="s">
        <v>174</v>
      </c>
      <c r="D260" t="s">
        <v>175</v>
      </c>
      <c r="E260" s="196">
        <v>0</v>
      </c>
      <c r="F260" s="196">
        <v>131220.35999999999</v>
      </c>
      <c r="G260" s="196">
        <v>-131220.35999999999</v>
      </c>
    </row>
    <row r="261" spans="1:7">
      <c r="A261" t="s">
        <v>173</v>
      </c>
      <c r="B261" t="s">
        <v>90</v>
      </c>
      <c r="C261" t="s">
        <v>174</v>
      </c>
      <c r="D261" t="s">
        <v>186</v>
      </c>
      <c r="E261" s="196">
        <v>0</v>
      </c>
      <c r="F261" s="196">
        <v>51526.62</v>
      </c>
      <c r="G261" s="196">
        <v>-51526.62</v>
      </c>
    </row>
    <row r="262" spans="1:7">
      <c r="A262" t="s">
        <v>176</v>
      </c>
      <c r="B262" t="s">
        <v>90</v>
      </c>
      <c r="C262" t="s">
        <v>177</v>
      </c>
      <c r="D262" t="s">
        <v>175</v>
      </c>
      <c r="E262" s="196">
        <v>0</v>
      </c>
      <c r="F262" s="196">
        <v>116640.32000000001</v>
      </c>
      <c r="G262" s="196">
        <v>-116640.32000000001</v>
      </c>
    </row>
    <row r="263" spans="1:7">
      <c r="A263" t="s">
        <v>176</v>
      </c>
      <c r="B263" t="s">
        <v>90</v>
      </c>
      <c r="C263" t="s">
        <v>177</v>
      </c>
      <c r="D263" t="s">
        <v>186</v>
      </c>
      <c r="E263" s="196">
        <v>0</v>
      </c>
      <c r="F263" s="196">
        <v>45801.440000000002</v>
      </c>
      <c r="G263" s="196">
        <v>-45801.440000000002</v>
      </c>
    </row>
    <row r="264" spans="1:7">
      <c r="A264" t="s">
        <v>178</v>
      </c>
      <c r="B264" t="s">
        <v>90</v>
      </c>
      <c r="C264" t="s">
        <v>179</v>
      </c>
      <c r="D264" t="s">
        <v>175</v>
      </c>
      <c r="E264" s="196">
        <v>0</v>
      </c>
      <c r="F264" s="196">
        <v>7290.02</v>
      </c>
      <c r="G264" s="196">
        <v>-7290.02</v>
      </c>
    </row>
    <row r="265" spans="1:7">
      <c r="A265" t="s">
        <v>178</v>
      </c>
      <c r="B265" t="s">
        <v>90</v>
      </c>
      <c r="C265" t="s">
        <v>179</v>
      </c>
      <c r="D265" t="s">
        <v>186</v>
      </c>
      <c r="E265" s="196">
        <v>0</v>
      </c>
      <c r="F265" s="196">
        <v>2862.59</v>
      </c>
      <c r="G265" s="196">
        <v>-2862.59</v>
      </c>
    </row>
    <row r="266" spans="1:7">
      <c r="A266" t="s">
        <v>180</v>
      </c>
      <c r="B266" t="s">
        <v>90</v>
      </c>
      <c r="C266" t="s">
        <v>181</v>
      </c>
      <c r="D266" t="s">
        <v>175</v>
      </c>
      <c r="E266" s="196">
        <v>0</v>
      </c>
      <c r="F266" s="196">
        <v>58320.160000000003</v>
      </c>
      <c r="G266" s="196">
        <v>-58320.160000000003</v>
      </c>
    </row>
    <row r="267" spans="1:7">
      <c r="A267" t="s">
        <v>180</v>
      </c>
      <c r="B267" t="s">
        <v>90</v>
      </c>
      <c r="C267" t="s">
        <v>181</v>
      </c>
      <c r="D267" t="s">
        <v>186</v>
      </c>
      <c r="E267" s="196">
        <v>0</v>
      </c>
      <c r="F267" s="196">
        <v>22900.720000000001</v>
      </c>
      <c r="G267" s="196">
        <v>-22900.720000000001</v>
      </c>
    </row>
    <row r="268" spans="1:7">
      <c r="A268" t="s">
        <v>182</v>
      </c>
      <c r="B268" t="s">
        <v>90</v>
      </c>
      <c r="C268" t="s">
        <v>183</v>
      </c>
      <c r="D268" t="s">
        <v>175</v>
      </c>
      <c r="E268" s="196">
        <v>0</v>
      </c>
      <c r="F268" s="196">
        <v>123930.34</v>
      </c>
      <c r="G268" s="196">
        <v>-123930.34</v>
      </c>
    </row>
    <row r="269" spans="1:7">
      <c r="A269" t="s">
        <v>182</v>
      </c>
      <c r="B269" t="s">
        <v>90</v>
      </c>
      <c r="C269" t="s">
        <v>183</v>
      </c>
      <c r="D269" t="s">
        <v>186</v>
      </c>
      <c r="E269" s="196">
        <v>0</v>
      </c>
      <c r="F269" s="196">
        <v>48664.03</v>
      </c>
      <c r="G269" s="196">
        <v>-48664.03</v>
      </c>
    </row>
    <row r="270" spans="1:7">
      <c r="A270" t="s">
        <v>184</v>
      </c>
      <c r="B270" t="s">
        <v>90</v>
      </c>
      <c r="C270" t="s">
        <v>185</v>
      </c>
      <c r="D270" t="s">
        <v>175</v>
      </c>
      <c r="E270" s="196">
        <v>0</v>
      </c>
      <c r="F270" s="196">
        <v>225990.62</v>
      </c>
      <c r="G270" s="196">
        <v>-225990.62</v>
      </c>
    </row>
    <row r="271" spans="1:7">
      <c r="A271" t="s">
        <v>184</v>
      </c>
      <c r="B271" t="s">
        <v>90</v>
      </c>
      <c r="C271" t="s">
        <v>185</v>
      </c>
      <c r="D271" t="s">
        <v>186</v>
      </c>
      <c r="E271" s="196">
        <v>0</v>
      </c>
      <c r="F271" s="196">
        <v>88740.29</v>
      </c>
      <c r="G271" s="196">
        <v>-88740.29</v>
      </c>
    </row>
    <row r="272" spans="1:7">
      <c r="A272" t="s">
        <v>260</v>
      </c>
      <c r="B272" t="s">
        <v>90</v>
      </c>
      <c r="C272" t="s">
        <v>261</v>
      </c>
      <c r="D272" t="s">
        <v>175</v>
      </c>
      <c r="E272" s="196">
        <v>0</v>
      </c>
      <c r="F272" s="196">
        <v>7290.02</v>
      </c>
      <c r="G272" s="196">
        <v>-7290.02</v>
      </c>
    </row>
    <row r="273" spans="1:7">
      <c r="A273" t="s">
        <v>260</v>
      </c>
      <c r="B273" t="s">
        <v>90</v>
      </c>
      <c r="C273" t="s">
        <v>261</v>
      </c>
      <c r="D273" t="s">
        <v>186</v>
      </c>
      <c r="E273" s="196">
        <v>0</v>
      </c>
      <c r="F273" s="196">
        <v>2862.59</v>
      </c>
      <c r="G273" s="196">
        <v>-2862.59</v>
      </c>
    </row>
    <row r="274" spans="1:7">
      <c r="A274" t="s">
        <v>187</v>
      </c>
      <c r="B274" t="s">
        <v>90</v>
      </c>
      <c r="C274" t="s">
        <v>188</v>
      </c>
      <c r="D274" t="s">
        <v>175</v>
      </c>
      <c r="E274" s="196">
        <v>0</v>
      </c>
      <c r="F274" s="196">
        <v>36450.1</v>
      </c>
      <c r="G274" s="196">
        <v>-36450.1</v>
      </c>
    </row>
    <row r="275" spans="1:7">
      <c r="A275" t="s">
        <v>187</v>
      </c>
      <c r="B275" t="s">
        <v>90</v>
      </c>
      <c r="C275" t="s">
        <v>188</v>
      </c>
      <c r="D275" t="s">
        <v>186</v>
      </c>
      <c r="E275" s="196">
        <v>0</v>
      </c>
      <c r="F275" s="196">
        <v>14312.95</v>
      </c>
      <c r="G275" s="196">
        <v>-14312.95</v>
      </c>
    </row>
    <row r="276" spans="1:7">
      <c r="A276" t="s">
        <v>262</v>
      </c>
      <c r="B276" t="s">
        <v>90</v>
      </c>
      <c r="C276" t="s">
        <v>263</v>
      </c>
      <c r="D276" t="s">
        <v>175</v>
      </c>
      <c r="E276" s="196">
        <v>0</v>
      </c>
      <c r="F276" s="196">
        <v>2265.6</v>
      </c>
      <c r="G276" s="196">
        <v>-2265.6</v>
      </c>
    </row>
    <row r="277" spans="1:7">
      <c r="A277" t="s">
        <v>264</v>
      </c>
      <c r="B277" t="s">
        <v>90</v>
      </c>
      <c r="C277" t="s">
        <v>265</v>
      </c>
      <c r="D277" t="s">
        <v>175</v>
      </c>
      <c r="E277" s="196">
        <v>0</v>
      </c>
      <c r="F277" s="196">
        <v>2265.6</v>
      </c>
      <c r="G277" s="196">
        <v>-2265.6</v>
      </c>
    </row>
    <row r="278" spans="1:7">
      <c r="A278" t="s">
        <v>266</v>
      </c>
      <c r="B278" t="s">
        <v>90</v>
      </c>
      <c r="C278" t="s">
        <v>267</v>
      </c>
      <c r="D278" t="s">
        <v>175</v>
      </c>
      <c r="E278" s="196">
        <v>0</v>
      </c>
      <c r="F278" s="196">
        <v>2265.6</v>
      </c>
      <c r="G278" s="196">
        <v>-2265.6</v>
      </c>
    </row>
    <row r="279" spans="1:7">
      <c r="A279" t="s">
        <v>268</v>
      </c>
      <c r="B279" t="s">
        <v>90</v>
      </c>
      <c r="C279" t="s">
        <v>269</v>
      </c>
      <c r="D279" t="s">
        <v>175</v>
      </c>
      <c r="E279" s="196">
        <v>0</v>
      </c>
      <c r="F279" s="196">
        <v>2265.6</v>
      </c>
      <c r="G279" s="196">
        <v>-2265.6</v>
      </c>
    </row>
    <row r="280" spans="1:7">
      <c r="A280" t="s">
        <v>270</v>
      </c>
      <c r="B280" t="s">
        <v>90</v>
      </c>
      <c r="C280" t="s">
        <v>271</v>
      </c>
      <c r="D280" t="s">
        <v>175</v>
      </c>
      <c r="E280" s="196">
        <v>0</v>
      </c>
      <c r="F280" s="196">
        <v>2265.6</v>
      </c>
      <c r="G280" s="196">
        <v>-2265.6</v>
      </c>
    </row>
    <row r="281" spans="1:7">
      <c r="A281" t="s">
        <v>182</v>
      </c>
      <c r="B281" t="s">
        <v>90</v>
      </c>
      <c r="C281" t="s">
        <v>183</v>
      </c>
      <c r="D281" t="s">
        <v>175</v>
      </c>
      <c r="E281" s="196">
        <v>0</v>
      </c>
      <c r="F281" s="196">
        <v>9630</v>
      </c>
      <c r="G281" s="196">
        <v>-9630</v>
      </c>
    </row>
    <row r="282" spans="1:7">
      <c r="A282" t="s">
        <v>262</v>
      </c>
      <c r="B282" t="s">
        <v>90</v>
      </c>
      <c r="C282" t="s">
        <v>263</v>
      </c>
      <c r="D282" t="s">
        <v>158</v>
      </c>
      <c r="E282" s="196">
        <v>0</v>
      </c>
      <c r="F282" s="196">
        <v>16725</v>
      </c>
      <c r="G282" s="196">
        <v>-16725</v>
      </c>
    </row>
    <row r="283" spans="1:7">
      <c r="A283" t="s">
        <v>270</v>
      </c>
      <c r="B283" t="s">
        <v>90</v>
      </c>
      <c r="C283" t="s">
        <v>271</v>
      </c>
      <c r="D283" t="s">
        <v>158</v>
      </c>
      <c r="E283" s="196">
        <v>0</v>
      </c>
      <c r="F283" s="196">
        <v>16725</v>
      </c>
      <c r="G283" s="196">
        <v>-16725</v>
      </c>
    </row>
    <row r="284" spans="1:7">
      <c r="A284" t="s">
        <v>262</v>
      </c>
      <c r="B284" t="s">
        <v>90</v>
      </c>
      <c r="C284" t="s">
        <v>263</v>
      </c>
      <c r="D284" t="s">
        <v>158</v>
      </c>
      <c r="E284" s="196">
        <v>0</v>
      </c>
      <c r="F284" s="196">
        <v>5232</v>
      </c>
      <c r="G284" s="196">
        <v>-5232</v>
      </c>
    </row>
    <row r="285" spans="1:7">
      <c r="A285" t="s">
        <v>264</v>
      </c>
      <c r="B285" t="s">
        <v>90</v>
      </c>
      <c r="C285" t="s">
        <v>265</v>
      </c>
      <c r="D285" t="s">
        <v>158</v>
      </c>
      <c r="E285" s="196">
        <v>0</v>
      </c>
      <c r="F285" s="196">
        <v>5232</v>
      </c>
      <c r="G285" s="196">
        <v>-5232</v>
      </c>
    </row>
    <row r="286" spans="1:7">
      <c r="A286" t="s">
        <v>266</v>
      </c>
      <c r="B286" t="s">
        <v>90</v>
      </c>
      <c r="C286" t="s">
        <v>267</v>
      </c>
      <c r="D286" t="s">
        <v>158</v>
      </c>
      <c r="E286" s="196">
        <v>0</v>
      </c>
      <c r="F286" s="196">
        <v>5232</v>
      </c>
      <c r="G286" s="196">
        <v>-5232</v>
      </c>
    </row>
    <row r="287" spans="1:7">
      <c r="A287" t="s">
        <v>260</v>
      </c>
      <c r="B287" t="s">
        <v>90</v>
      </c>
      <c r="C287" t="s">
        <v>261</v>
      </c>
      <c r="D287" t="s">
        <v>158</v>
      </c>
      <c r="E287" s="196">
        <v>0</v>
      </c>
      <c r="F287" s="196">
        <v>5232</v>
      </c>
      <c r="G287" s="196">
        <v>-5232</v>
      </c>
    </row>
    <row r="288" spans="1:7">
      <c r="A288" t="s">
        <v>270</v>
      </c>
      <c r="B288" t="s">
        <v>90</v>
      </c>
      <c r="C288" t="s">
        <v>271</v>
      </c>
      <c r="D288" t="s">
        <v>158</v>
      </c>
      <c r="E288" s="196">
        <v>0</v>
      </c>
      <c r="F288" s="196">
        <v>5232</v>
      </c>
      <c r="G288" s="196">
        <v>-5232</v>
      </c>
    </row>
    <row r="289" spans="1:7">
      <c r="A289" t="s">
        <v>173</v>
      </c>
      <c r="B289" t="s">
        <v>90</v>
      </c>
      <c r="C289" t="s">
        <v>174</v>
      </c>
      <c r="D289" t="s">
        <v>158</v>
      </c>
      <c r="E289" s="196">
        <v>0</v>
      </c>
      <c r="F289" s="196">
        <v>26845.1</v>
      </c>
      <c r="G289" s="196">
        <v>-26845.1</v>
      </c>
    </row>
    <row r="290" spans="1:7">
      <c r="A290" t="s">
        <v>176</v>
      </c>
      <c r="B290" t="s">
        <v>90</v>
      </c>
      <c r="C290" t="s">
        <v>177</v>
      </c>
      <c r="D290" t="s">
        <v>158</v>
      </c>
      <c r="E290" s="196">
        <v>0</v>
      </c>
      <c r="F290" s="196">
        <v>24019.3</v>
      </c>
      <c r="G290" s="196">
        <v>-24019.3</v>
      </c>
    </row>
    <row r="291" spans="1:7">
      <c r="A291" t="s">
        <v>178</v>
      </c>
      <c r="B291" t="s">
        <v>90</v>
      </c>
      <c r="C291" t="s">
        <v>179</v>
      </c>
      <c r="D291" t="s">
        <v>158</v>
      </c>
      <c r="E291" s="196">
        <v>0</v>
      </c>
      <c r="F291" s="196">
        <v>1412.9</v>
      </c>
      <c r="G291" s="196">
        <v>-1412.9</v>
      </c>
    </row>
    <row r="292" spans="1:7">
      <c r="A292" t="s">
        <v>180</v>
      </c>
      <c r="B292" t="s">
        <v>90</v>
      </c>
      <c r="C292" t="s">
        <v>181</v>
      </c>
      <c r="D292" t="s">
        <v>158</v>
      </c>
      <c r="E292" s="196">
        <v>0</v>
      </c>
      <c r="F292" s="196">
        <v>11303.2</v>
      </c>
      <c r="G292" s="196">
        <v>-11303.2</v>
      </c>
    </row>
    <row r="293" spans="1:7">
      <c r="A293" t="s">
        <v>182</v>
      </c>
      <c r="B293" t="s">
        <v>90</v>
      </c>
      <c r="C293" t="s">
        <v>183</v>
      </c>
      <c r="D293" t="s">
        <v>158</v>
      </c>
      <c r="E293" s="196">
        <v>0</v>
      </c>
      <c r="F293" s="196">
        <v>25432.2</v>
      </c>
      <c r="G293" s="196">
        <v>-25432.2</v>
      </c>
    </row>
    <row r="294" spans="1:7">
      <c r="A294" t="s">
        <v>184</v>
      </c>
      <c r="B294" t="s">
        <v>90</v>
      </c>
      <c r="C294" t="s">
        <v>185</v>
      </c>
      <c r="D294" t="s">
        <v>158</v>
      </c>
      <c r="E294" s="196">
        <v>0</v>
      </c>
      <c r="F294" s="196">
        <v>43799.9</v>
      </c>
      <c r="G294" s="196">
        <v>-43799.9</v>
      </c>
    </row>
    <row r="295" spans="1:7">
      <c r="A295" t="s">
        <v>260</v>
      </c>
      <c r="B295" t="s">
        <v>90</v>
      </c>
      <c r="C295" t="s">
        <v>261</v>
      </c>
      <c r="D295" t="s">
        <v>158</v>
      </c>
      <c r="E295" s="196">
        <v>0</v>
      </c>
      <c r="F295" s="196">
        <v>1412.9</v>
      </c>
      <c r="G295" s="196">
        <v>-1412.9</v>
      </c>
    </row>
    <row r="296" spans="1:7">
      <c r="A296" t="s">
        <v>187</v>
      </c>
      <c r="B296" t="s">
        <v>90</v>
      </c>
      <c r="C296" t="s">
        <v>188</v>
      </c>
      <c r="D296" t="s">
        <v>158</v>
      </c>
      <c r="E296" s="196">
        <v>0</v>
      </c>
      <c r="F296" s="196">
        <v>7064.5</v>
      </c>
      <c r="G296" s="196">
        <v>-7064.5</v>
      </c>
    </row>
    <row r="297" spans="1:7">
      <c r="A297" t="s">
        <v>173</v>
      </c>
      <c r="B297" t="s">
        <v>90</v>
      </c>
      <c r="C297" t="s">
        <v>174</v>
      </c>
      <c r="D297" t="s">
        <v>158</v>
      </c>
      <c r="E297" s="196">
        <v>0</v>
      </c>
      <c r="F297" s="196">
        <v>156353.85</v>
      </c>
      <c r="G297" s="196">
        <v>-156353.85</v>
      </c>
    </row>
    <row r="298" spans="1:7">
      <c r="A298" t="s">
        <v>176</v>
      </c>
      <c r="B298" t="s">
        <v>90</v>
      </c>
      <c r="C298" t="s">
        <v>177</v>
      </c>
      <c r="D298" t="s">
        <v>158</v>
      </c>
      <c r="E298" s="196">
        <v>0</v>
      </c>
      <c r="F298" s="196">
        <v>139895.54999999999</v>
      </c>
      <c r="G298" s="196">
        <v>-139895.54999999999</v>
      </c>
    </row>
    <row r="299" spans="1:7">
      <c r="A299" t="s">
        <v>178</v>
      </c>
      <c r="B299" t="s">
        <v>90</v>
      </c>
      <c r="C299" t="s">
        <v>179</v>
      </c>
      <c r="D299" t="s">
        <v>158</v>
      </c>
      <c r="E299" s="196">
        <v>0</v>
      </c>
      <c r="F299" s="196">
        <v>8229.15</v>
      </c>
      <c r="G299" s="196">
        <v>-8229.15</v>
      </c>
    </row>
    <row r="300" spans="1:7">
      <c r="A300" t="s">
        <v>180</v>
      </c>
      <c r="B300" t="s">
        <v>90</v>
      </c>
      <c r="C300" t="s">
        <v>181</v>
      </c>
      <c r="D300" t="s">
        <v>158</v>
      </c>
      <c r="E300" s="196">
        <v>0</v>
      </c>
      <c r="F300" s="196">
        <v>65833.2</v>
      </c>
      <c r="G300" s="196">
        <v>-65833.2</v>
      </c>
    </row>
    <row r="301" spans="1:7">
      <c r="A301" t="s">
        <v>182</v>
      </c>
      <c r="B301" t="s">
        <v>90</v>
      </c>
      <c r="C301" t="s">
        <v>183</v>
      </c>
      <c r="D301" t="s">
        <v>158</v>
      </c>
      <c r="E301" s="196">
        <v>0</v>
      </c>
      <c r="F301" s="196">
        <v>148124.70000000001</v>
      </c>
      <c r="G301" s="196">
        <v>-148124.70000000001</v>
      </c>
    </row>
    <row r="302" spans="1:7">
      <c r="A302" t="s">
        <v>184</v>
      </c>
      <c r="B302" t="s">
        <v>90</v>
      </c>
      <c r="C302" t="s">
        <v>185</v>
      </c>
      <c r="D302" t="s">
        <v>158</v>
      </c>
      <c r="E302" s="196">
        <v>0</v>
      </c>
      <c r="F302" s="196">
        <v>255103.65</v>
      </c>
      <c r="G302" s="196">
        <v>-255103.65</v>
      </c>
    </row>
    <row r="303" spans="1:7">
      <c r="A303" t="s">
        <v>260</v>
      </c>
      <c r="B303" t="s">
        <v>90</v>
      </c>
      <c r="C303" t="s">
        <v>261</v>
      </c>
      <c r="D303" t="s">
        <v>158</v>
      </c>
      <c r="E303" s="196">
        <v>0</v>
      </c>
      <c r="F303" s="196">
        <v>8229.15</v>
      </c>
      <c r="G303" s="196">
        <v>-8229.15</v>
      </c>
    </row>
    <row r="304" spans="1:7">
      <c r="A304" t="s">
        <v>187</v>
      </c>
      <c r="B304" t="s">
        <v>90</v>
      </c>
      <c r="C304" t="s">
        <v>188</v>
      </c>
      <c r="D304" t="s">
        <v>158</v>
      </c>
      <c r="E304" s="196">
        <v>0</v>
      </c>
      <c r="F304" s="196">
        <v>41145.75</v>
      </c>
      <c r="G304" s="196">
        <v>-41145.75</v>
      </c>
    </row>
    <row r="305" spans="1:7">
      <c r="A305" t="s">
        <v>182</v>
      </c>
      <c r="B305" t="s">
        <v>90</v>
      </c>
      <c r="C305" t="s">
        <v>183</v>
      </c>
      <c r="D305" t="s">
        <v>158</v>
      </c>
      <c r="E305" s="196">
        <v>0</v>
      </c>
      <c r="F305" s="196">
        <v>7885</v>
      </c>
      <c r="G305" s="196">
        <v>-7885</v>
      </c>
    </row>
    <row r="306" spans="1:7">
      <c r="A306" t="s">
        <v>226</v>
      </c>
      <c r="B306" t="s">
        <v>254</v>
      </c>
      <c r="C306" t="s">
        <v>200</v>
      </c>
      <c r="D306" t="s">
        <v>158</v>
      </c>
      <c r="E306" s="196">
        <v>0</v>
      </c>
      <c r="F306" s="196">
        <v>437.31</v>
      </c>
      <c r="G306" s="196">
        <v>-437.31</v>
      </c>
    </row>
    <row r="307" spans="1:7">
      <c r="A307" t="s">
        <v>216</v>
      </c>
      <c r="B307" t="s">
        <v>254</v>
      </c>
      <c r="C307" t="s">
        <v>200</v>
      </c>
      <c r="D307" t="s">
        <v>158</v>
      </c>
      <c r="E307" s="196">
        <v>0</v>
      </c>
      <c r="F307" s="196">
        <v>437.3</v>
      </c>
      <c r="G307" s="196">
        <v>-437.3</v>
      </c>
    </row>
    <row r="308" spans="1:7">
      <c r="A308" t="s">
        <v>272</v>
      </c>
      <c r="B308" t="s">
        <v>170</v>
      </c>
      <c r="C308" t="s">
        <v>273</v>
      </c>
      <c r="D308" t="s">
        <v>158</v>
      </c>
      <c r="E308" s="196">
        <v>0</v>
      </c>
      <c r="F308" s="196">
        <v>2000</v>
      </c>
      <c r="G308" s="196">
        <v>-2000</v>
      </c>
    </row>
    <row r="309" spans="1:7">
      <c r="A309" t="s">
        <v>226</v>
      </c>
      <c r="B309" t="s">
        <v>195</v>
      </c>
      <c r="C309" t="s">
        <v>200</v>
      </c>
      <c r="D309" t="s">
        <v>158</v>
      </c>
      <c r="E309" s="196">
        <v>0</v>
      </c>
      <c r="F309" s="196">
        <v>1260</v>
      </c>
      <c r="G309" s="196">
        <v>-1260</v>
      </c>
    </row>
    <row r="310" spans="1:7">
      <c r="A310" t="s">
        <v>221</v>
      </c>
      <c r="B310" t="s">
        <v>195</v>
      </c>
      <c r="C310" t="s">
        <v>200</v>
      </c>
      <c r="D310" t="s">
        <v>158</v>
      </c>
      <c r="E310" s="196">
        <v>0</v>
      </c>
      <c r="F310" s="196">
        <v>1500</v>
      </c>
      <c r="G310" s="196">
        <v>-1500</v>
      </c>
    </row>
    <row r="311" spans="1:7">
      <c r="A311" t="s">
        <v>216</v>
      </c>
      <c r="B311" t="s">
        <v>195</v>
      </c>
      <c r="C311" t="s">
        <v>222</v>
      </c>
      <c r="D311" t="s">
        <v>158</v>
      </c>
      <c r="E311" s="196">
        <v>0</v>
      </c>
      <c r="F311" s="196">
        <v>1600</v>
      </c>
      <c r="G311" s="196">
        <v>-1600</v>
      </c>
    </row>
    <row r="312" spans="1:7">
      <c r="A312" t="s">
        <v>201</v>
      </c>
      <c r="B312" t="s">
        <v>195</v>
      </c>
      <c r="C312" t="s">
        <v>200</v>
      </c>
      <c r="D312" t="s">
        <v>158</v>
      </c>
      <c r="E312" s="196">
        <v>0</v>
      </c>
      <c r="F312" s="196">
        <v>2000</v>
      </c>
      <c r="G312" s="196">
        <v>-2000</v>
      </c>
    </row>
    <row r="313" spans="1:7">
      <c r="A313" t="s">
        <v>227</v>
      </c>
      <c r="B313" t="s">
        <v>170</v>
      </c>
      <c r="C313" t="s">
        <v>171</v>
      </c>
      <c r="D313" t="s">
        <v>158</v>
      </c>
      <c r="E313" s="196">
        <v>0</v>
      </c>
      <c r="F313" s="196">
        <v>810</v>
      </c>
      <c r="G313" s="196">
        <v>-810</v>
      </c>
    </row>
    <row r="314" spans="1:7">
      <c r="A314" t="s">
        <v>201</v>
      </c>
      <c r="B314" t="s">
        <v>195</v>
      </c>
      <c r="C314" t="s">
        <v>257</v>
      </c>
      <c r="D314" t="s">
        <v>158</v>
      </c>
      <c r="E314" s="196">
        <v>0</v>
      </c>
      <c r="F314" s="196">
        <v>4600</v>
      </c>
      <c r="G314" s="196">
        <v>-4600</v>
      </c>
    </row>
    <row r="315" spans="1:7">
      <c r="A315" t="s">
        <v>274</v>
      </c>
      <c r="B315" t="s">
        <v>170</v>
      </c>
      <c r="C315" t="s">
        <v>190</v>
      </c>
      <c r="D315" t="s">
        <v>158</v>
      </c>
      <c r="E315" s="196">
        <v>0</v>
      </c>
      <c r="F315" s="196">
        <v>4000</v>
      </c>
      <c r="G315" s="196">
        <v>-4000</v>
      </c>
    </row>
    <row r="316" spans="1:7">
      <c r="A316" t="s">
        <v>176</v>
      </c>
      <c r="B316" t="s">
        <v>90</v>
      </c>
      <c r="C316" t="s">
        <v>177</v>
      </c>
      <c r="D316" t="s">
        <v>175</v>
      </c>
      <c r="E316" s="196">
        <v>0</v>
      </c>
      <c r="F316" s="196">
        <v>2242</v>
      </c>
      <c r="G316" s="196">
        <v>-2242</v>
      </c>
    </row>
    <row r="317" spans="1:7">
      <c r="A317" t="s">
        <v>275</v>
      </c>
      <c r="B317" t="s">
        <v>170</v>
      </c>
      <c r="C317" t="s">
        <v>276</v>
      </c>
      <c r="D317" t="s">
        <v>175</v>
      </c>
      <c r="E317" s="196">
        <v>0</v>
      </c>
      <c r="F317" s="196">
        <v>6050</v>
      </c>
      <c r="G317" s="196">
        <v>-6050</v>
      </c>
    </row>
    <row r="318" spans="1:7">
      <c r="A318" t="s">
        <v>216</v>
      </c>
      <c r="B318" t="s">
        <v>277</v>
      </c>
      <c r="C318" t="s">
        <v>278</v>
      </c>
      <c r="D318" t="s">
        <v>175</v>
      </c>
      <c r="E318" s="196">
        <v>731164.31</v>
      </c>
      <c r="F318" s="196">
        <v>0</v>
      </c>
      <c r="G318" s="196">
        <v>731164.31</v>
      </c>
    </row>
    <row r="319" spans="1:7">
      <c r="A319" t="s">
        <v>279</v>
      </c>
      <c r="B319" t="s">
        <v>277</v>
      </c>
      <c r="C319" t="s">
        <v>278</v>
      </c>
      <c r="D319" t="s">
        <v>158</v>
      </c>
      <c r="E319" s="196">
        <v>448430.66</v>
      </c>
      <c r="F319" s="196">
        <v>0</v>
      </c>
      <c r="G319" s="196">
        <v>448430.66</v>
      </c>
    </row>
    <row r="320" spans="1:7">
      <c r="A320" t="s">
        <v>192</v>
      </c>
      <c r="B320" t="s">
        <v>170</v>
      </c>
      <c r="C320" t="s">
        <v>193</v>
      </c>
      <c r="D320" t="s">
        <v>175</v>
      </c>
      <c r="E320" s="196">
        <v>0</v>
      </c>
      <c r="F320" s="196">
        <v>49000</v>
      </c>
      <c r="G320" s="196">
        <v>-49000</v>
      </c>
    </row>
    <row r="321" spans="1:7">
      <c r="A321" t="s">
        <v>198</v>
      </c>
      <c r="B321" t="s">
        <v>170</v>
      </c>
      <c r="C321" t="s">
        <v>193</v>
      </c>
      <c r="D321" t="s">
        <v>175</v>
      </c>
      <c r="E321" s="196">
        <v>0</v>
      </c>
      <c r="F321" s="196">
        <v>15000</v>
      </c>
      <c r="G321" s="196">
        <v>-15000</v>
      </c>
    </row>
    <row r="322" spans="1:7">
      <c r="A322" t="s">
        <v>256</v>
      </c>
      <c r="B322" t="s">
        <v>170</v>
      </c>
      <c r="C322" t="s">
        <v>171</v>
      </c>
      <c r="D322" t="s">
        <v>175</v>
      </c>
      <c r="E322" s="196">
        <v>0</v>
      </c>
      <c r="F322" s="196">
        <v>4529</v>
      </c>
      <c r="G322" s="196">
        <v>-4529</v>
      </c>
    </row>
    <row r="323" spans="1:7">
      <c r="A323" t="s">
        <v>280</v>
      </c>
      <c r="B323" t="s">
        <v>90</v>
      </c>
      <c r="C323" t="s">
        <v>242</v>
      </c>
      <c r="D323" t="s">
        <v>175</v>
      </c>
      <c r="E323" s="196">
        <v>0</v>
      </c>
      <c r="F323" s="196">
        <v>2109.5</v>
      </c>
      <c r="G323" s="196">
        <v>-2109.5</v>
      </c>
    </row>
    <row r="324" spans="1:7">
      <c r="A324" t="s">
        <v>280</v>
      </c>
      <c r="B324" t="s">
        <v>90</v>
      </c>
      <c r="C324" t="s">
        <v>242</v>
      </c>
      <c r="D324" t="s">
        <v>186</v>
      </c>
      <c r="E324" s="196">
        <v>0</v>
      </c>
      <c r="F324" s="196">
        <v>3797</v>
      </c>
      <c r="G324" s="196">
        <v>-3797</v>
      </c>
    </row>
    <row r="325" spans="1:7">
      <c r="A325" t="s">
        <v>256</v>
      </c>
      <c r="B325" t="s">
        <v>170</v>
      </c>
      <c r="C325" t="s">
        <v>171</v>
      </c>
      <c r="D325" t="s">
        <v>175</v>
      </c>
      <c r="E325" s="196">
        <v>0</v>
      </c>
      <c r="F325" s="196">
        <v>137626</v>
      </c>
      <c r="G325" s="196">
        <v>-137626</v>
      </c>
    </row>
    <row r="326" spans="1:7">
      <c r="A326" t="s">
        <v>256</v>
      </c>
      <c r="B326" t="s">
        <v>170</v>
      </c>
      <c r="C326" t="s">
        <v>171</v>
      </c>
      <c r="D326" t="s">
        <v>186</v>
      </c>
      <c r="E326" s="196">
        <v>0</v>
      </c>
      <c r="F326" s="196">
        <v>15141</v>
      </c>
      <c r="G326" s="196">
        <v>-15141</v>
      </c>
    </row>
    <row r="327" spans="1:7">
      <c r="A327" t="s">
        <v>281</v>
      </c>
      <c r="B327" t="s">
        <v>90</v>
      </c>
      <c r="C327" t="s">
        <v>242</v>
      </c>
      <c r="D327" t="s">
        <v>175</v>
      </c>
      <c r="E327" s="196">
        <v>0</v>
      </c>
      <c r="F327" s="196">
        <v>2109.5</v>
      </c>
      <c r="G327" s="196">
        <v>-2109.5</v>
      </c>
    </row>
    <row r="328" spans="1:7">
      <c r="A328" t="s">
        <v>281</v>
      </c>
      <c r="B328" t="s">
        <v>90</v>
      </c>
      <c r="C328" t="s">
        <v>242</v>
      </c>
      <c r="D328" t="s">
        <v>186</v>
      </c>
      <c r="E328" s="196">
        <v>0</v>
      </c>
      <c r="F328" s="196">
        <v>3797</v>
      </c>
      <c r="G328" s="196">
        <v>-3797</v>
      </c>
    </row>
    <row r="329" spans="1:7">
      <c r="A329" t="s">
        <v>282</v>
      </c>
      <c r="B329" t="s">
        <v>90</v>
      </c>
      <c r="C329" t="s">
        <v>242</v>
      </c>
      <c r="D329" t="s">
        <v>175</v>
      </c>
      <c r="E329" s="196">
        <v>0</v>
      </c>
      <c r="F329" s="196">
        <v>2109.5</v>
      </c>
      <c r="G329" s="196">
        <v>-2109.5</v>
      </c>
    </row>
    <row r="330" spans="1:7">
      <c r="A330" t="s">
        <v>282</v>
      </c>
      <c r="B330" t="s">
        <v>90</v>
      </c>
      <c r="C330" t="s">
        <v>242</v>
      </c>
      <c r="D330" t="s">
        <v>186</v>
      </c>
      <c r="E330" s="196">
        <v>0</v>
      </c>
      <c r="F330" s="196">
        <v>3797</v>
      </c>
      <c r="G330" s="196">
        <v>-3797</v>
      </c>
    </row>
    <row r="331" spans="1:7">
      <c r="A331" t="s">
        <v>283</v>
      </c>
      <c r="B331" t="s">
        <v>90</v>
      </c>
      <c r="C331" t="s">
        <v>242</v>
      </c>
      <c r="D331" t="s">
        <v>175</v>
      </c>
      <c r="E331" s="196">
        <v>0</v>
      </c>
      <c r="F331" s="196">
        <v>2109.5</v>
      </c>
      <c r="G331" s="196">
        <v>-2109.5</v>
      </c>
    </row>
    <row r="332" spans="1:7">
      <c r="A332" t="s">
        <v>283</v>
      </c>
      <c r="B332" t="s">
        <v>90</v>
      </c>
      <c r="C332" t="s">
        <v>242</v>
      </c>
      <c r="D332" t="s">
        <v>186</v>
      </c>
      <c r="E332" s="196">
        <v>0</v>
      </c>
      <c r="F332" s="196">
        <v>3797</v>
      </c>
      <c r="G332" s="196">
        <v>-3797</v>
      </c>
    </row>
    <row r="333" spans="1:7">
      <c r="A333" t="s">
        <v>256</v>
      </c>
      <c r="B333" t="s">
        <v>284</v>
      </c>
      <c r="C333" t="s">
        <v>171</v>
      </c>
      <c r="D333" t="s">
        <v>175</v>
      </c>
      <c r="E333" s="196">
        <v>0</v>
      </c>
      <c r="F333" s="196">
        <v>8582</v>
      </c>
      <c r="G333" s="196">
        <v>-8582</v>
      </c>
    </row>
    <row r="334" spans="1:7">
      <c r="A334" t="s">
        <v>256</v>
      </c>
      <c r="B334" t="s">
        <v>284</v>
      </c>
      <c r="C334" t="s">
        <v>171</v>
      </c>
      <c r="D334" t="s">
        <v>158</v>
      </c>
      <c r="E334" s="196">
        <v>0</v>
      </c>
      <c r="F334" s="196">
        <v>346840</v>
      </c>
      <c r="G334" s="196">
        <v>-346840</v>
      </c>
    </row>
    <row r="335" spans="1:7">
      <c r="A335" t="s">
        <v>256</v>
      </c>
      <c r="B335" t="s">
        <v>284</v>
      </c>
      <c r="C335" t="s">
        <v>171</v>
      </c>
      <c r="D335" t="s">
        <v>158</v>
      </c>
      <c r="E335" s="196">
        <v>0</v>
      </c>
      <c r="F335" s="196">
        <v>60800</v>
      </c>
      <c r="G335" s="196">
        <v>-60800</v>
      </c>
    </row>
    <row r="336" spans="1:7">
      <c r="A336" t="s">
        <v>227</v>
      </c>
      <c r="B336" t="s">
        <v>170</v>
      </c>
      <c r="C336" t="s">
        <v>171</v>
      </c>
      <c r="D336" t="s">
        <v>158</v>
      </c>
      <c r="E336" s="196">
        <v>0</v>
      </c>
      <c r="F336" s="196">
        <v>810</v>
      </c>
      <c r="G336" s="196">
        <v>-810</v>
      </c>
    </row>
    <row r="337" spans="1:7">
      <c r="A337" s="197" t="s">
        <v>285</v>
      </c>
      <c r="B337" s="197" t="s">
        <v>277</v>
      </c>
      <c r="C337" s="197" t="s">
        <v>278</v>
      </c>
      <c r="D337" s="197" t="s">
        <v>286</v>
      </c>
      <c r="E337" s="198">
        <v>0</v>
      </c>
      <c r="F337" s="198">
        <v>218225.6</v>
      </c>
      <c r="G337" s="198">
        <v>-218225.6</v>
      </c>
    </row>
    <row r="338" spans="1:7">
      <c r="A338" t="s">
        <v>275</v>
      </c>
      <c r="B338" t="s">
        <v>170</v>
      </c>
      <c r="C338" t="s">
        <v>276</v>
      </c>
      <c r="D338" t="s">
        <v>175</v>
      </c>
      <c r="E338" s="196">
        <v>0</v>
      </c>
      <c r="F338" s="196">
        <v>119208.6</v>
      </c>
      <c r="G338" s="196">
        <v>-119208.6</v>
      </c>
    </row>
    <row r="339" spans="1:7">
      <c r="A339" t="s">
        <v>275</v>
      </c>
      <c r="B339" t="s">
        <v>170</v>
      </c>
      <c r="C339" t="s">
        <v>276</v>
      </c>
      <c r="D339" t="s">
        <v>175</v>
      </c>
      <c r="E339" s="196">
        <v>0</v>
      </c>
      <c r="F339" s="196">
        <v>40250.239999999998</v>
      </c>
      <c r="G339" s="196">
        <v>-40250.239999999998</v>
      </c>
    </row>
    <row r="340" spans="1:7">
      <c r="A340" t="s">
        <v>275</v>
      </c>
      <c r="B340" t="s">
        <v>170</v>
      </c>
      <c r="C340" t="s">
        <v>276</v>
      </c>
      <c r="D340" t="s">
        <v>186</v>
      </c>
      <c r="E340" s="196">
        <v>0</v>
      </c>
      <c r="F340" s="196">
        <v>40250.239999999998</v>
      </c>
      <c r="G340" s="196">
        <v>-40250.239999999998</v>
      </c>
    </row>
    <row r="341" spans="1:7">
      <c r="A341" s="197" t="s">
        <v>285</v>
      </c>
      <c r="B341" s="197" t="s">
        <v>277</v>
      </c>
      <c r="C341" s="197" t="s">
        <v>278</v>
      </c>
      <c r="D341" s="197" t="s">
        <v>286</v>
      </c>
      <c r="E341" s="198">
        <v>218225.6</v>
      </c>
      <c r="F341" s="198">
        <v>0</v>
      </c>
      <c r="G341" s="198">
        <v>218225.6</v>
      </c>
    </row>
    <row r="342" spans="1:7">
      <c r="A342" t="s">
        <v>285</v>
      </c>
      <c r="B342" t="s">
        <v>277</v>
      </c>
      <c r="C342" t="s">
        <v>278</v>
      </c>
      <c r="D342" t="s">
        <v>286</v>
      </c>
      <c r="E342" s="196">
        <v>218495.6</v>
      </c>
      <c r="F342" s="196">
        <v>0</v>
      </c>
      <c r="G342" s="196">
        <v>218495.6</v>
      </c>
    </row>
  </sheetData>
  <autoFilter ref="A1:G3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CI-LINK</vt:lpstr>
      <vt:lpstr>CI-SIGMA</vt:lpstr>
      <vt:lpstr>GANTT</vt:lpstr>
      <vt:lpstr>ACUMULADO</vt:lpstr>
      <vt:lpstr>BP-SIGMA</vt:lpstr>
      <vt:lpstr>Hoja2</vt:lpstr>
      <vt:lpstr>BP-LINK</vt:lpstr>
      <vt:lpstr>GASTOS-FEB</vt:lpstr>
      <vt:lpstr>ESCENARIO 1</vt:lpstr>
      <vt:lpstr>ESCENARIO 2</vt:lpstr>
      <vt:lpstr>GANTT!Área_de_impresión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Robra</dc:creator>
  <cp:lastModifiedBy>abel Robra</cp:lastModifiedBy>
  <cp:lastPrinted>2020-04-03T18:42:58Z</cp:lastPrinted>
  <dcterms:created xsi:type="dcterms:W3CDTF">2018-01-22T17:05:06Z</dcterms:created>
  <dcterms:modified xsi:type="dcterms:W3CDTF">2020-04-05T01:17:43Z</dcterms:modified>
</cp:coreProperties>
</file>