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queryTables/queryTable1.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USER\Desktop\my practice\"/>
    </mc:Choice>
  </mc:AlternateContent>
  <xr:revisionPtr revIDLastSave="0" documentId="8_{A5AF8DB1-EAA4-4CDE-B79A-16971AAE9312}" xr6:coauthVersionLast="47" xr6:coauthVersionMax="47" xr10:uidLastSave="{00000000-0000-0000-0000-000000000000}"/>
  <bookViews>
    <workbookView xWindow="-110" yWindow="-110" windowWidth="19420" windowHeight="10420" tabRatio="808" activeTab="5" xr2:uid="{26D4546B-D2A1-4444-8EAF-A6228F96F0C1}"/>
  </bookViews>
  <sheets>
    <sheet name="NZL Staff" sheetId="1" r:id="rId1"/>
    <sheet name="India Staff" sheetId="2" r:id="rId2"/>
    <sheet name="ALL Staff" sheetId="3" r:id="rId3"/>
    <sheet name="Analysis sheet" sheetId="4" r:id="rId4"/>
    <sheet name="Sheet1" sheetId="5" r:id="rId5"/>
    <sheet name="Dashboard" sheetId="6" r:id="rId6"/>
  </sheets>
  <definedNames>
    <definedName name="_xlnm._FilterDatabase" localSheetId="1" hidden="1">'India Staff'!$A$1:$G$113</definedName>
    <definedName name="_xlnm._FilterDatabase" localSheetId="0" hidden="1">'NZL Staff'!$A$1:$G$101</definedName>
    <definedName name="_xlchart.v1.0" hidden="1">'ALL Staff'!$G$1</definedName>
    <definedName name="_xlchart.v1.1" hidden="1">'ALL Staff'!$G$2:$G$184</definedName>
    <definedName name="_xlchart.v1.2" hidden="1">'ALL Staff'!$L$1</definedName>
    <definedName name="_xlchart.v1.3" hidden="1">'ALL Staff'!$L$2:$L$184</definedName>
    <definedName name="_xlchart.v1.4" hidden="1">'ALL Staff'!$G$1</definedName>
    <definedName name="_xlchart.v1.5" hidden="1">'ALL Staff'!$G$2:$G$184</definedName>
    <definedName name="_xlchart.v1.6" hidden="1">'ALL Staff'!$L$1</definedName>
    <definedName name="_xlchart.v1.7" hidden="1">'ALL Staff'!$L$2:$L$184</definedName>
    <definedName name="ExternalData_1" localSheetId="2" hidden="1">'ALL Staff'!$A$1:$I$184</definedName>
    <definedName name="Slicer_Country">#N/A</definedName>
    <definedName name="Slicer_Department">#N/A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IND_5d0005be-2be2-4099-9d98-b67422822c31" name="IND" connection="Query - IND"/>
          <x15:modelTable id="ZWL_98817899-0f2b-4a8b-8811-85ddf3d34426" name="ZWL" connection="Query - ZWL"/>
          <x15:modelTable id="Combined_92855812-95e8-45c0-b7c7-d136ee8b4a72" name="Combined" connection="Query - Combined"/>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3" l="1"/>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2" i="3"/>
  <c r="J86" i="3"/>
  <c r="K86" i="3" s="1"/>
  <c r="J36" i="3"/>
  <c r="K36" i="3" s="1"/>
  <c r="J38" i="3"/>
  <c r="K38" i="3" s="1"/>
  <c r="J160" i="3"/>
  <c r="K160" i="3" s="1"/>
  <c r="J62" i="3"/>
  <c r="K62" i="3" s="1"/>
  <c r="J42" i="3"/>
  <c r="K42" i="3" s="1"/>
  <c r="J183" i="3"/>
  <c r="K183" i="3" s="1"/>
  <c r="J68" i="3"/>
  <c r="K68" i="3" s="1"/>
  <c r="J78" i="3"/>
  <c r="K78" i="3" s="1"/>
  <c r="J152" i="3"/>
  <c r="K152" i="3" s="1"/>
  <c r="J136" i="3"/>
  <c r="K136" i="3" s="1"/>
  <c r="J8" i="3"/>
  <c r="K8" i="3" s="1"/>
  <c r="J48" i="3"/>
  <c r="K48" i="3" s="1"/>
  <c r="J14" i="3"/>
  <c r="K14" i="3" s="1"/>
  <c r="J98" i="3"/>
  <c r="K98" i="3" s="1"/>
  <c r="J52" i="3"/>
  <c r="K52" i="3" s="1"/>
  <c r="J50" i="3"/>
  <c r="K50" i="3" s="1"/>
  <c r="J30" i="3"/>
  <c r="K30" i="3" s="1"/>
  <c r="J64" i="3"/>
  <c r="K64" i="3" s="1"/>
  <c r="J118" i="3"/>
  <c r="K118" i="3" s="1"/>
  <c r="J4" i="3"/>
  <c r="K4" i="3" s="1"/>
  <c r="J100" i="3"/>
  <c r="K100" i="3" s="1"/>
  <c r="J58" i="3"/>
  <c r="K58" i="3" s="1"/>
  <c r="J177" i="3"/>
  <c r="K177" i="3" s="1"/>
  <c r="J106" i="3"/>
  <c r="K106" i="3" s="1"/>
  <c r="J138" i="3"/>
  <c r="K138" i="3" s="1"/>
  <c r="J132" i="3"/>
  <c r="K132" i="3" s="1"/>
  <c r="J142" i="3"/>
  <c r="K142" i="3" s="1"/>
  <c r="J28" i="3"/>
  <c r="K28" i="3" s="1"/>
  <c r="J104" i="3"/>
  <c r="K104" i="3" s="1"/>
  <c r="J116" i="3"/>
  <c r="K116" i="3" s="1"/>
  <c r="J112" i="3"/>
  <c r="K112" i="3" s="1"/>
  <c r="J128" i="3"/>
  <c r="K128" i="3" s="1"/>
  <c r="J162" i="3"/>
  <c r="K162" i="3" s="1"/>
  <c r="J108" i="3"/>
  <c r="K108" i="3" s="1"/>
  <c r="J54" i="3"/>
  <c r="K54" i="3" s="1"/>
  <c r="J181" i="3"/>
  <c r="K181" i="3" s="1"/>
  <c r="J20" i="3"/>
  <c r="K20" i="3" s="1"/>
  <c r="J173" i="3"/>
  <c r="K173" i="3" s="1"/>
  <c r="J82" i="3"/>
  <c r="K82" i="3" s="1"/>
  <c r="J88" i="3"/>
  <c r="K88" i="3" s="1"/>
  <c r="J80" i="3"/>
  <c r="K80" i="3" s="1"/>
  <c r="J179" i="3"/>
  <c r="K179" i="3" s="1"/>
  <c r="J171" i="3"/>
  <c r="K171" i="3" s="1"/>
  <c r="J124" i="3"/>
  <c r="K124" i="3" s="1"/>
  <c r="J148" i="3"/>
  <c r="K148" i="3" s="1"/>
  <c r="J44" i="3"/>
  <c r="K44" i="3" s="1"/>
  <c r="J130" i="3"/>
  <c r="K130" i="3" s="1"/>
  <c r="J70" i="3"/>
  <c r="K70" i="3" s="1"/>
  <c r="J22" i="3"/>
  <c r="K22" i="3" s="1"/>
  <c r="J60" i="3"/>
  <c r="K60" i="3" s="1"/>
  <c r="J144" i="3"/>
  <c r="K144" i="3" s="1"/>
  <c r="J140" i="3"/>
  <c r="K140" i="3" s="1"/>
  <c r="J169" i="3"/>
  <c r="K169" i="3" s="1"/>
  <c r="J2" i="3"/>
  <c r="K2" i="3" s="1"/>
  <c r="J150" i="3"/>
  <c r="K150" i="3" s="1"/>
  <c r="J10" i="3"/>
  <c r="K10" i="3" s="1"/>
  <c r="J6" i="3"/>
  <c r="K6" i="3" s="1"/>
  <c r="J146" i="3"/>
  <c r="K146" i="3" s="1"/>
  <c r="J134" i="3"/>
  <c r="K134" i="3" s="1"/>
  <c r="J114" i="3"/>
  <c r="K114" i="3" s="1"/>
  <c r="J56" i="3"/>
  <c r="K56" i="3" s="1"/>
  <c r="J66" i="3"/>
  <c r="K66" i="3" s="1"/>
  <c r="J12" i="3"/>
  <c r="K12" i="3" s="1"/>
  <c r="J94" i="3"/>
  <c r="K94" i="3" s="1"/>
  <c r="J90" i="3"/>
  <c r="K90" i="3" s="1"/>
  <c r="J74" i="3"/>
  <c r="K74" i="3" s="1"/>
  <c r="J39" i="3"/>
  <c r="K39" i="3" s="1"/>
  <c r="J163" i="3"/>
  <c r="K163" i="3" s="1"/>
  <c r="J143" i="3"/>
  <c r="K143" i="3" s="1"/>
  <c r="J21" i="3"/>
  <c r="K21" i="3" s="1"/>
  <c r="J131" i="3"/>
  <c r="K131" i="3" s="1"/>
  <c r="J125" i="3"/>
  <c r="K125" i="3" s="1"/>
  <c r="J91" i="3"/>
  <c r="K91" i="3" s="1"/>
  <c r="J147" i="3"/>
  <c r="K147" i="3" s="1"/>
  <c r="J135" i="3"/>
  <c r="K135" i="3" s="1"/>
  <c r="J9" i="3"/>
  <c r="K9" i="3" s="1"/>
  <c r="J164" i="3"/>
  <c r="K164" i="3" s="1"/>
  <c r="J182" i="3"/>
  <c r="K182" i="3" s="1"/>
  <c r="J83" i="3"/>
  <c r="K83" i="3" s="1"/>
  <c r="J109" i="3"/>
  <c r="K109" i="3" s="1"/>
  <c r="J45" i="3"/>
  <c r="K45" i="3" s="1"/>
  <c r="J7" i="3"/>
  <c r="K7" i="3" s="1"/>
  <c r="J11" i="3"/>
  <c r="K11" i="3" s="1"/>
  <c r="J141" i="3"/>
  <c r="K141" i="3" s="1"/>
  <c r="J51" i="3"/>
  <c r="K51" i="3" s="1"/>
  <c r="J172" i="3"/>
  <c r="K172" i="3" s="1"/>
  <c r="J13" i="3"/>
  <c r="K13" i="3" s="1"/>
  <c r="J161" i="3"/>
  <c r="K161" i="3" s="1"/>
  <c r="J23" i="3"/>
  <c r="K23" i="3" s="1"/>
  <c r="J71" i="3"/>
  <c r="K71" i="3" s="1"/>
  <c r="J139" i="3"/>
  <c r="K139" i="3" s="1"/>
  <c r="J184" i="3"/>
  <c r="K184" i="3" s="1"/>
  <c r="J174" i="3"/>
  <c r="K174" i="3" s="1"/>
  <c r="J31" i="3"/>
  <c r="K31" i="3" s="1"/>
  <c r="J99" i="3"/>
  <c r="K99" i="3" s="1"/>
  <c r="J37" i="3"/>
  <c r="K37" i="3" s="1"/>
  <c r="J115" i="3"/>
  <c r="K115" i="3" s="1"/>
  <c r="J3" i="3"/>
  <c r="K3" i="3" s="1"/>
  <c r="J95" i="3"/>
  <c r="K95" i="3" s="1"/>
  <c r="J53" i="3"/>
  <c r="K53" i="3" s="1"/>
  <c r="J149" i="3"/>
  <c r="K149" i="3" s="1"/>
  <c r="J49" i="3"/>
  <c r="K49" i="3" s="1"/>
  <c r="J101" i="3"/>
  <c r="K101" i="3" s="1"/>
  <c r="J61" i="3"/>
  <c r="K61" i="3" s="1"/>
  <c r="J178" i="3"/>
  <c r="K178" i="3" s="1"/>
  <c r="J67" i="3"/>
  <c r="K67" i="3" s="1"/>
  <c r="J65" i="3"/>
  <c r="K65" i="3" s="1"/>
  <c r="J129" i="3"/>
  <c r="K129" i="3" s="1"/>
  <c r="J29" i="3"/>
  <c r="K29" i="3" s="1"/>
  <c r="J113" i="3"/>
  <c r="K113" i="3" s="1"/>
  <c r="J119" i="3"/>
  <c r="K119" i="3" s="1"/>
  <c r="J40" i="3"/>
  <c r="K40" i="3" s="1"/>
  <c r="J137" i="3"/>
  <c r="K137" i="3" s="1"/>
  <c r="J15" i="3"/>
  <c r="K15" i="3" s="1"/>
  <c r="J89" i="3"/>
  <c r="K89" i="3" s="1"/>
  <c r="J117" i="3"/>
  <c r="K117" i="3" s="1"/>
  <c r="J41" i="3"/>
  <c r="K41" i="3" s="1"/>
  <c r="J79" i="3"/>
  <c r="K79" i="3" s="1"/>
  <c r="J81" i="3"/>
  <c r="K81" i="3" s="1"/>
  <c r="J59" i="3"/>
  <c r="K59" i="3" s="1"/>
  <c r="J151" i="3"/>
  <c r="K151" i="3" s="1"/>
  <c r="J180" i="3"/>
  <c r="K180" i="3" s="1"/>
  <c r="J105" i="3"/>
  <c r="K105" i="3" s="1"/>
  <c r="J170" i="3"/>
  <c r="K170" i="3" s="1"/>
  <c r="J145" i="3"/>
  <c r="K145" i="3" s="1"/>
  <c r="J75" i="3"/>
  <c r="K75" i="3" s="1"/>
  <c r="J5" i="3"/>
  <c r="K5" i="3" s="1"/>
  <c r="J63" i="3"/>
  <c r="K63" i="3" s="1"/>
  <c r="J153" i="3"/>
  <c r="K153" i="3" s="1"/>
  <c r="J69" i="3"/>
  <c r="K69" i="3" s="1"/>
  <c r="J43" i="3"/>
  <c r="K43" i="3" s="1"/>
  <c r="J107" i="3"/>
  <c r="K107" i="3" s="1"/>
  <c r="J55" i="3"/>
  <c r="K55" i="3" s="1"/>
  <c r="J87" i="3"/>
  <c r="K87" i="3" s="1"/>
  <c r="J57" i="3"/>
  <c r="K57" i="3" s="1"/>
  <c r="J133" i="3"/>
  <c r="K133" i="3" s="1"/>
  <c r="J165" i="3"/>
  <c r="K165" i="3" s="1"/>
  <c r="J175" i="3"/>
  <c r="K175" i="3" s="1"/>
  <c r="J26" i="3"/>
  <c r="K26" i="3" s="1"/>
  <c r="J158" i="3"/>
  <c r="K158" i="3" s="1"/>
  <c r="J18" i="3"/>
  <c r="K18" i="3" s="1"/>
  <c r="J72" i="3"/>
  <c r="K72" i="3" s="1"/>
  <c r="J92" i="3"/>
  <c r="K92" i="3" s="1"/>
  <c r="J96" i="3"/>
  <c r="K96" i="3" s="1"/>
  <c r="J156" i="3"/>
  <c r="K156" i="3" s="1"/>
  <c r="J32" i="3"/>
  <c r="K32" i="3" s="1"/>
  <c r="J34" i="3"/>
  <c r="K34" i="3" s="1"/>
  <c r="J76" i="3"/>
  <c r="K76" i="3" s="1"/>
  <c r="J110" i="3"/>
  <c r="K110" i="3" s="1"/>
  <c r="J24" i="3"/>
  <c r="K24" i="3" s="1"/>
  <c r="J154" i="3"/>
  <c r="K154" i="3" s="1"/>
  <c r="J167" i="3"/>
  <c r="K167" i="3" s="1"/>
  <c r="J102" i="3"/>
  <c r="K102" i="3" s="1"/>
  <c r="J122" i="3"/>
  <c r="K122" i="3" s="1"/>
  <c r="J46" i="3"/>
  <c r="K46" i="3" s="1"/>
  <c r="J120" i="3"/>
  <c r="K120" i="3" s="1"/>
  <c r="J126" i="3"/>
  <c r="K126" i="3" s="1"/>
  <c r="J16" i="3"/>
  <c r="K16" i="3" s="1"/>
  <c r="J84" i="3"/>
  <c r="K84" i="3" s="1"/>
  <c r="J19" i="3"/>
  <c r="K19" i="3" s="1"/>
  <c r="J176" i="3"/>
  <c r="K176" i="3" s="1"/>
  <c r="J47" i="3"/>
  <c r="K47" i="3" s="1"/>
  <c r="J157" i="3"/>
  <c r="K157" i="3" s="1"/>
  <c r="J25" i="3"/>
  <c r="K25" i="3" s="1"/>
  <c r="J33" i="3"/>
  <c r="K33" i="3" s="1"/>
  <c r="J103" i="3"/>
  <c r="K103" i="3" s="1"/>
  <c r="J121" i="3"/>
  <c r="K121" i="3" s="1"/>
  <c r="J93" i="3"/>
  <c r="K93" i="3" s="1"/>
  <c r="J111" i="3"/>
  <c r="K111" i="3" s="1"/>
  <c r="J35" i="3"/>
  <c r="K35" i="3" s="1"/>
  <c r="J159" i="3"/>
  <c r="K159" i="3" s="1"/>
  <c r="J166" i="3"/>
  <c r="K166" i="3" s="1"/>
  <c r="J127" i="3"/>
  <c r="K127" i="3" s="1"/>
  <c r="J85" i="3"/>
  <c r="K85" i="3" s="1"/>
  <c r="J123" i="3"/>
  <c r="K123" i="3" s="1"/>
  <c r="J77" i="3"/>
  <c r="K77" i="3" s="1"/>
  <c r="J17" i="3"/>
  <c r="K17" i="3" s="1"/>
  <c r="J155" i="3"/>
  <c r="K155" i="3" s="1"/>
  <c r="J168" i="3"/>
  <c r="K168" i="3" s="1"/>
  <c r="J73" i="3"/>
  <c r="K73" i="3" s="1"/>
  <c r="J97" i="3"/>
  <c r="K97" i="3" s="1"/>
  <c r="J27" i="3"/>
  <c r="K27" i="3" s="1"/>
  <c r="L86" i="3"/>
  <c r="L36" i="3"/>
  <c r="L38" i="3"/>
  <c r="L160" i="3"/>
  <c r="L62" i="3"/>
  <c r="L42" i="3"/>
  <c r="L183" i="3"/>
  <c r="L68" i="3"/>
  <c r="L78" i="3"/>
  <c r="L152" i="3"/>
  <c r="L136" i="3"/>
  <c r="L8" i="3"/>
  <c r="L48" i="3"/>
  <c r="L14" i="3"/>
  <c r="L98" i="3"/>
  <c r="L52" i="3"/>
  <c r="L50" i="3"/>
  <c r="L30" i="3"/>
  <c r="L64" i="3"/>
  <c r="L118" i="3"/>
  <c r="L4" i="3"/>
  <c r="L100" i="3"/>
  <c r="L58" i="3"/>
  <c r="L177" i="3"/>
  <c r="L106" i="3"/>
  <c r="L138" i="3"/>
  <c r="L132" i="3"/>
  <c r="L142" i="3"/>
  <c r="L28" i="3"/>
  <c r="L104" i="3"/>
  <c r="L116" i="3"/>
  <c r="L112" i="3"/>
  <c r="L128" i="3"/>
  <c r="L162" i="3"/>
  <c r="L108" i="3"/>
  <c r="L54" i="3"/>
  <c r="L181" i="3"/>
  <c r="L20" i="3"/>
  <c r="L173" i="3"/>
  <c r="L82" i="3"/>
  <c r="L88" i="3"/>
  <c r="L80" i="3"/>
  <c r="L179" i="3"/>
  <c r="L171" i="3"/>
  <c r="L124" i="3"/>
  <c r="L148" i="3"/>
  <c r="L44" i="3"/>
  <c r="L130" i="3"/>
  <c r="L70" i="3"/>
  <c r="L22" i="3"/>
  <c r="L60" i="3"/>
  <c r="L144" i="3"/>
  <c r="L140" i="3"/>
  <c r="L169" i="3"/>
  <c r="L2" i="3"/>
  <c r="L150" i="3"/>
  <c r="L10" i="3"/>
  <c r="L6" i="3"/>
  <c r="L146" i="3"/>
  <c r="L134" i="3"/>
  <c r="L114" i="3"/>
  <c r="L56" i="3"/>
  <c r="L66" i="3"/>
  <c r="L12" i="3"/>
  <c r="L94" i="3"/>
  <c r="L90" i="3"/>
  <c r="L74" i="3"/>
  <c r="L39" i="3"/>
  <c r="L163" i="3"/>
  <c r="L143" i="3"/>
  <c r="L21" i="3"/>
  <c r="L131" i="3"/>
  <c r="L125" i="3"/>
  <c r="L91" i="3"/>
  <c r="L147" i="3"/>
  <c r="L135" i="3"/>
  <c r="L9" i="3"/>
  <c r="L164" i="3"/>
  <c r="L182" i="3"/>
  <c r="L83" i="3"/>
  <c r="L109" i="3"/>
  <c r="L45" i="3"/>
  <c r="L7" i="3"/>
  <c r="L11" i="3"/>
  <c r="L141" i="3"/>
  <c r="L51" i="3"/>
  <c r="L172" i="3"/>
  <c r="L13" i="3"/>
  <c r="L161" i="3"/>
  <c r="L23" i="3"/>
  <c r="L71" i="3"/>
  <c r="L139" i="3"/>
  <c r="L184" i="3"/>
  <c r="L174" i="3"/>
  <c r="L31" i="3"/>
  <c r="L99" i="3"/>
  <c r="L37" i="3"/>
  <c r="L115" i="3"/>
  <c r="L3" i="3"/>
  <c r="L95" i="3"/>
  <c r="L53" i="3"/>
  <c r="L149" i="3"/>
  <c r="L49" i="3"/>
  <c r="L101" i="3"/>
  <c r="L61" i="3"/>
  <c r="L178" i="3"/>
  <c r="L67" i="3"/>
  <c r="L65" i="3"/>
  <c r="L129" i="3"/>
  <c r="L29" i="3"/>
  <c r="L113" i="3"/>
  <c r="L119" i="3"/>
  <c r="L40" i="3"/>
  <c r="L137" i="3"/>
  <c r="L15" i="3"/>
  <c r="L89" i="3"/>
  <c r="L117" i="3"/>
  <c r="L41" i="3"/>
  <c r="L79" i="3"/>
  <c r="L81" i="3"/>
  <c r="L59" i="3"/>
  <c r="L151" i="3"/>
  <c r="L180" i="3"/>
  <c r="L105" i="3"/>
  <c r="L170" i="3"/>
  <c r="L145" i="3"/>
  <c r="L75" i="3"/>
  <c r="L5" i="3"/>
  <c r="L63" i="3"/>
  <c r="L153" i="3"/>
  <c r="L69" i="3"/>
  <c r="L43" i="3"/>
  <c r="L107" i="3"/>
  <c r="L55" i="3"/>
  <c r="L87" i="3"/>
  <c r="L57" i="3"/>
  <c r="L133" i="3"/>
  <c r="L165" i="3"/>
  <c r="L175" i="3"/>
  <c r="L26" i="3"/>
  <c r="L158" i="3"/>
  <c r="L18" i="3"/>
  <c r="L72" i="3"/>
  <c r="L92" i="3"/>
  <c r="L96" i="3"/>
  <c r="L156" i="3"/>
  <c r="L32" i="3"/>
  <c r="L34" i="3"/>
  <c r="L76" i="3"/>
  <c r="L110" i="3"/>
  <c r="L24" i="3"/>
  <c r="L154" i="3"/>
  <c r="L167" i="3"/>
  <c r="L102" i="3"/>
  <c r="L122" i="3"/>
  <c r="L46" i="3"/>
  <c r="L120" i="3"/>
  <c r="L126" i="3"/>
  <c r="L16" i="3"/>
  <c r="L84" i="3"/>
  <c r="L19" i="3"/>
  <c r="L176" i="3"/>
  <c r="L47" i="3"/>
  <c r="L157" i="3"/>
  <c r="L25" i="3"/>
  <c r="L33" i="3"/>
  <c r="L103" i="3"/>
  <c r="L121" i="3"/>
  <c r="L93" i="3"/>
  <c r="L111" i="3"/>
  <c r="L35" i="3"/>
  <c r="L159" i="3"/>
  <c r="L166" i="3"/>
  <c r="L127" i="3"/>
  <c r="L85" i="3"/>
  <c r="L123" i="3"/>
  <c r="L77" i="3"/>
  <c r="L17" i="3"/>
  <c r="L155" i="3"/>
  <c r="L168" i="3"/>
  <c r="L73" i="3"/>
  <c r="L97" i="3"/>
  <c r="L27" i="3"/>
  <c r="S3" i="5" l="1"/>
  <c r="S4" i="5"/>
  <c r="S5" i="5"/>
  <c r="S6" i="5"/>
  <c r="S7" i="5"/>
  <c r="S8" i="5"/>
  <c r="S9" i="5"/>
  <c r="S10" i="5"/>
  <c r="S11" i="5"/>
  <c r="S12" i="5"/>
  <c r="S13" i="5"/>
  <c r="S14" i="5"/>
  <c r="S15" i="5"/>
  <c r="S16" i="5"/>
  <c r="S17" i="5"/>
  <c r="S18" i="5"/>
  <c r="S19" i="5"/>
  <c r="S20" i="5"/>
  <c r="S21" i="5"/>
  <c r="S22" i="5"/>
  <c r="S23" i="5"/>
  <c r="S24" i="5"/>
  <c r="S25" i="5"/>
  <c r="S26" i="5"/>
  <c r="S27" i="5"/>
  <c r="S28" i="5"/>
  <c r="S29" i="5"/>
  <c r="S30" i="5"/>
  <c r="S31" i="5"/>
  <c r="S32" i="5"/>
  <c r="S33" i="5"/>
  <c r="S34" i="5"/>
  <c r="S35" i="5"/>
  <c r="S36" i="5"/>
  <c r="S37" i="5"/>
  <c r="S2" i="5"/>
  <c r="T3" i="5" s="1"/>
  <c r="Q2" i="5" a="1"/>
  <c r="Q2" i="5" s="1"/>
  <c r="T2" i="5" l="1"/>
  <c r="T34" i="5"/>
  <c r="T30" i="5"/>
  <c r="T26" i="5"/>
  <c r="T22" i="5"/>
  <c r="T18" i="5"/>
  <c r="T14" i="5"/>
  <c r="T10" i="5"/>
  <c r="T6" i="5"/>
  <c r="T37" i="5"/>
  <c r="T33" i="5"/>
  <c r="T29" i="5"/>
  <c r="T25" i="5"/>
  <c r="T21" i="5"/>
  <c r="T17" i="5"/>
  <c r="T13" i="5"/>
  <c r="T9" i="5"/>
  <c r="T5" i="5"/>
  <c r="T36" i="5"/>
  <c r="T32" i="5"/>
  <c r="T28" i="5"/>
  <c r="T24" i="5"/>
  <c r="T20" i="5"/>
  <c r="T16" i="5"/>
  <c r="T12" i="5"/>
  <c r="T8" i="5"/>
  <c r="T4" i="5"/>
  <c r="T35" i="5"/>
  <c r="T31" i="5"/>
  <c r="T27" i="5"/>
  <c r="T23" i="5"/>
  <c r="T19" i="5"/>
  <c r="T15" i="5"/>
  <c r="T11" i="5"/>
  <c r="T7" i="5"/>
  <c r="S17" i="3"/>
  <c r="S16" i="3"/>
  <c r="S15" i="3"/>
  <c r="S14" i="3"/>
  <c r="P7" i="3"/>
  <c r="P4" i="3"/>
  <c r="P3" i="3"/>
  <c r="P2" i="3"/>
  <c r="P8" i="3" l="1"/>
  <c r="P15" i="3" a="1"/>
  <c r="P15" i="3" s="1"/>
  <c r="P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2C5745D-155E-41DD-BA1D-19AD790C9091}" keepAlive="1" name="ModelConnection_ExternalData_1" description="Data Model" type="5" refreshedVersion="7" minRefreshableVersion="5" saveData="1">
    <dbPr connection="Data Model Connection" command="Combined" commandType="3"/>
    <extLst>
      <ext xmlns:x15="http://schemas.microsoft.com/office/spreadsheetml/2010/11/main" uri="{DE250136-89BD-433C-8126-D09CA5730AF9}">
        <x15:connection id="" model="1"/>
      </ext>
    </extLst>
  </connection>
  <connection id="2" xr16:uid="{59F0C660-DFD0-4018-B74E-860F8E3CD1D5}" name="Query - Combined" description="Connection to the 'Combined' query in the workbook." type="100" refreshedVersion="7" minRefreshableVersion="5">
    <extLst>
      <ext xmlns:x15="http://schemas.microsoft.com/office/spreadsheetml/2010/11/main" uri="{DE250136-89BD-433C-8126-D09CA5730AF9}">
        <x15:connection id="1f29dc73-47a9-4e9f-9903-303214c7e001"/>
      </ext>
    </extLst>
  </connection>
  <connection id="3" xr16:uid="{F6492898-2795-4E85-B528-8A042193E723}" name="Query - IND" description="Connection to the 'IND' query in the workbook." type="100" refreshedVersion="7" minRefreshableVersion="5">
    <extLst>
      <ext xmlns:x15="http://schemas.microsoft.com/office/spreadsheetml/2010/11/main" uri="{DE250136-89BD-433C-8126-D09CA5730AF9}">
        <x15:connection id="3a37d36f-aa6b-4451-ad6f-56120f161fab"/>
      </ext>
    </extLst>
  </connection>
  <connection id="4" xr16:uid="{A8CA4A2B-55C8-4521-8EF9-275CA093E632}" name="Query - ZWL" description="Connection to the 'ZWL' query in the workbook." type="100" refreshedVersion="7" minRefreshableVersion="5">
    <extLst>
      <ext xmlns:x15="http://schemas.microsoft.com/office/spreadsheetml/2010/11/main" uri="{DE250136-89BD-433C-8126-D09CA5730AF9}">
        <x15:connection id="13f8a115-0d5b-4133-a406-ca1ac777ab36"/>
      </ext>
    </extLst>
  </connection>
  <connection id="5" xr16:uid="{CD93D51E-8EA8-45B2-93C2-9159FAD09A90}"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<sst xmlns="http://schemas.openxmlformats.org/spreadsheetml/2006/main" count="2116" uniqueCount="254">
  <si>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</si>
  <si>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</si>
  <si>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</si>
  <si>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</si>
  <si>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</si>
  <si>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</si>
  <si>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</si>
  <si>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</si>
  <si>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</si>
  <si>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</si>
  <si>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</si>
  <si>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</si>
  <si>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</si>
  <si>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</si>
  <si>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</si>
  <si>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</si>
  <si>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</si>
  <si>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</si>
  <si>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</si>
  <si>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</si>
  <si>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</si>
  <si>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</si>
  <si>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</si>
  <si>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</si>
  <si>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</si>
  <si>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</si>
  <si>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</si>
  <si>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</si>
  <si>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</si>
  <si>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</si>
  <si>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</si>
  <si>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</si>
  <si>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</si>
  <si>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</si>
  <si>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</si>
  <si>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</si>
  <si>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</si>
  <si>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</si>
  <si>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</si>
  <si>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</si>
  <si>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</si>
  <si>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</si>
  <si>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</si>
  <si>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</si>
  <si>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</si>
  <si>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</si>
  <si>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</si>
  <si>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</si>
  <si>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</si>
  <si>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</si>
  <si>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</si>
  <si>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</si>
  <si>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</si>
  <si>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</si>
  <si>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</si>
  <si>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</si>
  <si>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</si>
  <si>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</si>
  <si>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</si>
  <si>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</si>
  <si>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</si>
  <si>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</si>
  <si>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</si>
  <si>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</si>
  <si>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</si>
  <si>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</si>
  <si>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</si>
  <si>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</si>
  <si>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</si>
  <si>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</si>
  <si>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</si>
  <si>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</si>
  <si>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</si>
  <si>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</si>
  <si>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</si>
  <si>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</si>
  <si>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</si>
  <si>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</si>
  <si>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</si>
  <si>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</si>
  <si>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</si>
  <si>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</si>
  <si>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</si>
  <si>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</si>
  <si>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</si>
  <si>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</si>
  <si>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</si>
  <si>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</si>
  <si>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</si>
  <si>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</si>
  <si>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</si>
  <si>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</si>
  <si>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</si>
  <si>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</si>
  <si>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</si>
  <si>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</si>
  <si>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</si>
  <si>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</si>
  <si>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</si>
  <si>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</si>
  <si>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</si>
  <si>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</si>
  <si>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</si>
  <si>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</si>
  <si>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</si>
  <si>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</si>
  <si>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</si>
  <si>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</si>
  <si>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</si>
  <si>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</si>
  <si>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</si>
  <si>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</si>
  <si>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</si>
  <si>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</si>
  <si>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</si>
  <si>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</si>
  <si>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</si>
  <si>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</si>
  <si>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</si>
  <si>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</si>
  <si>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</si>
  <si>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</si>
  <si>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</si>
  <si>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</si>
  <si>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</si>
  <si>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</si>
  <si>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</si>
  <si>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</si>
  <si>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</si>
  <si>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</si>
  <si>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</si>
  <si>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</si>
  <si>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</si>
  <si>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</si>
  <si>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</si>
  <si>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</si>
  <si>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</si>
  <si>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</si>
  <si>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</si>
  <si>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</si>
  <si>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</si>
  <si>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</si>
  <si>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</si>
  <si>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</si>
  <si>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</si>
  <si>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</si>
  <si>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</si>
  <si>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</si>
  <si>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</si>
  <si>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</si>
  <si>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</si>
  <si>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</si>
  <si>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</si>
  <si>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</si>
  <si>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</si>
  <si>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</si>
  <si>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</si>
  <si>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</si>
  <si>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</si>
  <si>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</si>
  <si>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</si>
  <si>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</si>
  <si>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</si>
  <si>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</si>
  <si>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</si>
  <si>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</si>
  <si>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</si>
  <si>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</si>
  <si>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</si>
  <si>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</si>
  <si>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</si>
  <si>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</si>
  <si>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</si>
  <si>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</si>
  <si>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</si>
  <si>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</si>
  <si>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</si>
  <si>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</si>
  <si>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</si>
  <si>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</si>
  <si>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</si>
  <si>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</si>
  <si>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</si>
  <si>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</si>
  <si>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</si>
  <si>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</si>
  <si>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</si>
  <si>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</si>
  <si>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</si>
  <si>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</si>
  <si>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</si>
  <si>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</si>
  <si>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</si>
  <si>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</si>
  <si>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</si>
  <si>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</si>
  <si>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</si>
  <si>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</si>
  <si>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</si>
  <si>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</si>
  <si>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</si>
  <si>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</si>
  <si>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Country</t>
  </si>
  <si>
    <t>IND</t>
  </si>
  <si>
    <t>NZL</t>
  </si>
  <si>
    <t>Others</t>
  </si>
  <si>
    <t>Count of employees</t>
  </si>
  <si>
    <t>Average salary</t>
  </si>
  <si>
    <t>Average Age</t>
  </si>
  <si>
    <t>Average Tenure</t>
  </si>
  <si>
    <t>Female Ratio %</t>
  </si>
  <si>
    <t>Female Count</t>
  </si>
  <si>
    <t>Ratio %</t>
  </si>
  <si>
    <t>Tenure</t>
  </si>
  <si>
    <t>bili sizey</t>
  </si>
  <si>
    <t>count of staff</t>
  </si>
  <si>
    <t>Female Vs Male</t>
  </si>
  <si>
    <t>Column Labels</t>
  </si>
  <si>
    <t>Row Labels</t>
  </si>
  <si>
    <t>Count of Name</t>
  </si>
  <si>
    <t>Average of Salary</t>
  </si>
  <si>
    <t>Average of Tenure</t>
  </si>
  <si>
    <t>Average of Age</t>
  </si>
  <si>
    <t>Staff per Department</t>
  </si>
  <si>
    <t>Bonus</t>
  </si>
  <si>
    <t>Salary Vs Rating</t>
  </si>
  <si>
    <t>Rating as Number</t>
  </si>
  <si>
    <t>Employee Trend</t>
  </si>
  <si>
    <t>2020</t>
  </si>
  <si>
    <t>May</t>
  </si>
  <si>
    <t>Jun</t>
  </si>
  <si>
    <t>Jul</t>
  </si>
  <si>
    <t>Aug</t>
  </si>
  <si>
    <t>Sep</t>
  </si>
  <si>
    <t>Oct</t>
  </si>
  <si>
    <t>Nov</t>
  </si>
  <si>
    <t>Dec</t>
  </si>
  <si>
    <t>2021</t>
  </si>
  <si>
    <t>Jan</t>
  </si>
  <si>
    <t>Feb</t>
  </si>
  <si>
    <t>Mar</t>
  </si>
  <si>
    <t>Apr</t>
  </si>
  <si>
    <t>2022</t>
  </si>
  <si>
    <t>2023</t>
  </si>
  <si>
    <t>Month</t>
  </si>
  <si>
    <t>Headcount</t>
  </si>
  <si>
    <t>Running Total</t>
  </si>
  <si>
    <t xml:space="preserve"> </t>
  </si>
  <si>
    <t>Quick Statistics</t>
  </si>
  <si>
    <t>Item</t>
  </si>
  <si>
    <t>Staff By Department</t>
  </si>
  <si>
    <t>Average Salary Vs Rating</t>
  </si>
  <si>
    <t>HR DASHBOARD</t>
  </si>
  <si>
    <t>Year joined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</si>
</sst>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3" formatCode="_(* #,##0.00_);_(* \(#,##0.00\);_(* &quot;-&quot;??_);_(@_)"/>
    <numFmt numFmtId="164" formatCode="0.0"/>
    <numFmt numFmtId="165" formatCode="_(* #,##0_);_(* \(#,##0\);_(* &quot;-&quot;??_);_(@_)"/>
  </numFmts>
  <fonts count="8" x14ac:knownFonts="1">
    <font>
      <sz val="11"/>
      <color theme="1"/>
      <name val="Gill Sans MT"/>
      <family val="2"/>
      <scheme val="minor"/>
    </font>
    <font>
      <sz val="11"/>
      <color theme="1"/>
      <name val="Gill Sans MT"/>
      <family val="2"/>
      <scheme val="minor"/>
    </font>
    <font>
      <sz val="11"/>
      <color rgb="FFFFC000"/>
      <name val="Gill Sans MT"/>
      <family val="2"/>
      <scheme val="minor"/>
    </font>
    <font>
      <sz val="24"/>
      <color theme="0"/>
      <name val="Arial"/>
      <family val="2"/>
    </font>
    <font>
      <sz val="11"/>
      <color theme="1"/>
      <name val="Arial"/>
      <family val="2"/>
    </font>
    <font>
      <sz val="11"/>
      <color theme="1"/>
      <name val="Arial"/>
    </font>
    <font>
      <sz val="48"/>
      <color theme="0"/>
      <name val="Arial"/>
      <family val="2"/>
    </font>
    <font>
      <sz val="14"/>
      <color theme="1"/>
      <name val="Arial"/>
      <family val="2"/>
    </font>
  </fonts>
  <fills count="7">
    <fill>
      <patternFill patternType="none"/>
    </fill>
    <fill>
      <patternFill patternType="gray125"/>
    </fill>
    <fill>
      <patternFill patternType="solid">
        <fgColor rgb="FFFFFF00"/>
        <bgColor indexed="64"/>
      </patternFill>
    </fill>
    <fill>
      <patternFill patternType="solid">
        <fgColor rgb="FFFFFF00"/>
        <bgColor theme="9" tint="0.79998168889431442"/>
      </patternFill>
    </fill>
    <fill>
      <patternFill patternType="solid">
        <fgColor rgb="FFFF0000"/>
        <bgColor indexed="64"/>
      </patternFill>
    </fill>
    <fill>
      <patternFill patternType="solid">
        <fgColor theme="6" tint="0.39997558519241921"/>
        <bgColor indexed="64"/>
      </patternFill>
    </fill>
    <fill>
      <patternFill patternType="solid">
        <fgColor rgb="FF00B050"/>
        <bgColor indexed="64"/>
      </patternFill>
    </fill>
  </fills>
  <borders count="3">
    <border>
      <left/>
      <right/>
      <top/>
      <bottom/>
      <diagonal/>
    </border>
    <border>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39">
    <xf numFmtId="0" fontId="0" fillId="0" borderId="0" xfId="0"/>
    <xf numFmtId="15" fontId="0" fillId="0" borderId="0" xfId="0" applyNumberFormat="1"/>
    <xf numFmtId="0" fontId="0" fillId="0" borderId="0" xfId="0" applyNumberFormat="1"/>
    <xf numFmtId="14" fontId="0" fillId="0" borderId="0" xfId="0" applyNumberFormat="1"/>
    <xf numFmtId="6" fontId="0" fillId="0" borderId="0" xfId="1" applyNumberFormat="1" applyFont="1"/>
    <xf numFmtId="2" fontId="0" fillId="0" borderId="0" xfId="0" applyNumberFormat="1"/>
    <xf numFmtId="9" fontId="0" fillId="0" borderId="0" xfId="0" applyNumberFormat="1"/>
    <xf numFmtId="14" fontId="0" fillId="0" borderId="2" xfId="0" applyNumberFormat="1" applyBorder="1"/>
    <xf numFmtId="0" fontId="0" fillId="0" borderId="2" xfId="0" applyBorder="1"/>
    <xf numFmtId="6" fontId="0" fillId="0" borderId="2" xfId="0" applyNumberFormat="1" applyBorder="1"/>
    <xf numFmtId="2" fontId="0" fillId="0" borderId="2" xfId="0" applyNumberFormat="1" applyBorder="1"/>
    <xf numFmtId="1" fontId="0" fillId="0" borderId="0" xfId="0" applyNumberFormat="1"/>
    <xf numFmtId="0" fontId="0" fillId="0" borderId="0" xfId="0" applyFont="1"/>
    <xf numFmtId="14" fontId="0" fillId="2" borderId="2" xfId="0" applyNumberFormat="1" applyFill="1" applyBorder="1"/>
    <xf numFmtId="0" fontId="0" fillId="3" borderId="2" xfId="0" applyNumberFormat="1" applyFont="1" applyFill="1" applyBorder="1"/>
    <xf numFmtId="0" fontId="0" fillId="4" borderId="0" xfId="0" applyFill="1"/>
    <xf numFmtId="0" fontId="0" fillId="0" borderId="0" xfId="0" pivotButton="1"/>
    <xf numFmtId="0" fontId="0" fillId="0" borderId="0" xfId="0" applyAlignment="1">
      <alignment horizontal="left"/>
    </xf>
    <xf numFmtId="164" fontId="0" fillId="0" borderId="0" xfId="0" applyNumberFormat="1"/>
    <xf numFmtId="0" fontId="0" fillId="2" borderId="0" xfId="0" applyFill="1"/>
    <xf numFmtId="0" fontId="0" fillId="5" borderId="0" xfId="0" applyFill="1"/>
    <xf numFmtId="0" fontId="2" fillId="0" borderId="1" xfId="0" applyNumberFormat="1" applyFont="1" applyFill="1" applyBorder="1"/>
    <xf numFmtId="6" fontId="0" fillId="0" borderId="0" xfId="0" applyNumberFormat="1"/>
    <xf numFmtId="165" fontId="0" fillId="0" borderId="0" xfId="0" applyNumberFormat="1"/>
    <xf numFmtId="165" fontId="0" fillId="0" borderId="0" xfId="1" applyNumberFormat="1" applyFont="1"/>
    <xf numFmtId="14" fontId="0" fillId="0" borderId="0" xfId="0" applyNumberFormat="1" applyAlignment="1">
      <alignment horizontal="left" indent="1"/>
    </xf>
    <xf numFmtId="17" fontId="0" fillId="0" borderId="0" xfId="0" applyNumberFormat="1"/>
    <xf numFmtId="0" fontId="4" fillId="0" borderId="0" xfId="0" applyFont="1"/>
    <xf numFmtId="0" fontId="4" fillId="0" borderId="0" xfId="0" applyFont="1" applyFill="1"/>
    <xf numFmtId="0" fontId="3" fillId="6" borderId="0" xfId="0" applyFont="1" applyFill="1" applyAlignment="1">
      <alignment horizontal="center"/>
    </xf>
    <xf numFmtId="0" fontId="5" fillId="0" borderId="2" xfId="0" applyFont="1" applyBorder="1"/>
    <xf numFmtId="0" fontId="5" fillId="0" borderId="2" xfId="0" pivotButton="1" applyFont="1" applyBorder="1"/>
    <xf numFmtId="0" fontId="5" fillId="0" borderId="2" xfId="0" applyFont="1" applyBorder="1" applyAlignment="1">
      <alignment horizontal="left"/>
    </xf>
    <xf numFmtId="164" fontId="5" fillId="0" borderId="2" xfId="0" applyNumberFormat="1" applyFont="1" applyBorder="1"/>
    <xf numFmtId="165" fontId="5" fillId="0" borderId="2" xfId="0" applyNumberFormat="1" applyFont="1" applyBorder="1"/>
    <xf numFmtId="1" fontId="5" fillId="0" borderId="2" xfId="0" applyNumberFormat="1" applyFont="1" applyBorder="1"/>
    <xf numFmtId="0" fontId="5" fillId="0" borderId="2" xfId="0" applyNumberFormat="1" applyFont="1" applyBorder="1"/>
    <xf numFmtId="0" fontId="6" fillId="6" borderId="0" xfId="0" applyFont="1" applyFill="1" applyAlignment="1">
      <alignment horizontal="center"/>
    </xf>
    <xf numFmtId="0" fontId="7" fillId="2" borderId="2" xfId="0" applyFont="1" applyFill="1" applyBorder="1" applyAlignment="1">
      <alignment horizontal="center"/>
    </xf>
  </cellXfs>
  <cellStyles count="2">
    <cellStyle name="Comma" xfId="1" builtinId="3"/>
    <cellStyle name="Normal" xfId="0" builtinId="0"/>
  </cellStyles>
  <dxfs count="1172">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9" formatCode="m/d/yyyy"/>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4" formatCode="0.0"/>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4" formatCode="0.0"/>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4" formatCode="0.0"/>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4" formatCode="0.0"/>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4" formatCode="0.0"/>
    </dxf>
    <dxf>
      <numFmt numFmtId="165" formatCode="_(* #,##0_);_(* \(#,##0\);_(* &quot;-&quot;??_);_(@_)"/>
    </dxf>
    <dxf>
      <numFmt numFmtId="10" formatCode="&quot;$&quot;#,##0_);[Red]\(&quot;$&quot;#,##0\)"/>
    </dxf>
    <dxf>
      <numFmt numFmtId="2" formatCode="0.00"/>
    </dxf>
    <dxf>
      <numFmt numFmtId="0" formatCode="General"/>
    </dxf>
    <dxf>
      <numFmt numFmtId="0" formatCode="General"/>
    </dxf>
    <dxf>
      <numFmt numFmtId="10" formatCode="&quot;$&quot;#,##0_);[Red]\(&quot;$&quot;#,##0\)"/>
    </dxf>
    <dxf>
      <numFmt numFmtId="19" formatCode="m/d/yyyy"/>
    </dxf>
    <dxf>
      <numFmt numFmtId="0" formatCode="General"/>
    </dxf>
    <dxf>
      <numFmt numFmtId="0" formatCode="General"/>
    </dxf>
    <dxf>
      <numFmt numFmtId="0" formatCode="General"/>
    </dxf>
    <dxf>
      <numFmt numFmtId="20" formatCode="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powerPivotData" Target="model/item.data"/><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 Staff'!$L$1</c:f>
              <c:strCache>
                <c:ptCount val="1"/>
                <c:pt idx="0">
                  <c:v>Rating as Number</c:v>
                </c:pt>
              </c:strCache>
            </c:strRef>
          </c:tx>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strRef>
              <c:f>'ALL Staff'!$H$2:$H$184</c:f>
              <c:strCache>
                <c:ptCount val="37"/>
                <c:pt idx="0">
                  <c:v>Average</c:v>
                </c:pt>
                <c:pt idx="1">
                  <c:v>Average</c:v>
                </c:pt>
                <c:pt idx="2">
                  <c:v>Average</c:v>
                </c:pt>
                <c:pt idx="3">
                  <c:v>Average</c:v>
                </c:pt>
                <c:pt idx="4">
                  <c:v>Average</c:v>
                </c:pt>
                <c:pt idx="5">
                  <c:v>Average</c:v>
                </c:pt>
                <c:pt idx="6">
                  <c:v>Average</c:v>
                </c:pt>
                <c:pt idx="7">
                  <c:v>Above average</c:v>
                </c:pt>
                <c:pt idx="8">
                  <c:v>Above average</c:v>
                </c:pt>
                <c:pt idx="9">
                  <c:v>Average</c:v>
                </c:pt>
                <c:pt idx="10">
                  <c:v>Average</c:v>
                </c:pt>
                <c:pt idx="11">
                  <c:v>Average</c:v>
                </c:pt>
                <c:pt idx="12">
                  <c:v>Average</c:v>
                </c:pt>
                <c:pt idx="13">
                  <c:v>Average</c:v>
                </c:pt>
                <c:pt idx="14">
                  <c:v>Average</c:v>
                </c:pt>
                <c:pt idx="15">
                  <c:v>Average</c:v>
                </c:pt>
                <c:pt idx="16">
                  <c:v>Average</c:v>
                </c:pt>
                <c:pt idx="17">
                  <c:v>Average</c:v>
                </c:pt>
                <c:pt idx="18">
                  <c:v>Average</c:v>
                </c:pt>
                <c:pt idx="19">
                  <c:v>Above average</c:v>
                </c:pt>
                <c:pt idx="20">
                  <c:v>Average</c:v>
                </c:pt>
                <c:pt idx="21">
                  <c:v>Average</c:v>
                </c:pt>
                <c:pt idx="22">
                  <c:v>Average</c:v>
                </c:pt>
                <c:pt idx="23">
                  <c:v>Poor</c:v>
                </c:pt>
                <c:pt idx="24">
                  <c:v>Poor</c:v>
                </c:pt>
                <c:pt idx="25">
                  <c:v>Average</c:v>
                </c:pt>
                <c:pt idx="26">
                  <c:v>Average</c:v>
                </c:pt>
                <c:pt idx="27">
                  <c:v>Average</c:v>
                </c:pt>
                <c:pt idx="28">
                  <c:v>Average</c:v>
                </c:pt>
                <c:pt idx="29">
                  <c:v>Poor</c:v>
                </c:pt>
                <c:pt idx="30">
                  <c:v>Poor</c:v>
                </c:pt>
                <c:pt idx="31">
                  <c:v>Average</c:v>
                </c:pt>
                <c:pt idx="32">
                  <c:v>Average</c:v>
                </c:pt>
                <c:pt idx="33">
                  <c:v>Average</c:v>
                </c:pt>
                <c:pt idx="34">
                  <c:v>Average</c:v>
                </c:pt>
                <c:pt idx="35">
                  <c:v>Average</c:v>
                </c:pt>
                <c:pt idx="36">
                  <c:v>Average</c:v>
                </c:pt>
              </c:strCache>
            </c:strRef>
          </c:xVal>
          <c:yVal>
            <c:numRef>
              <c:f>'ALL Staff'!$L$2:$L$184</c:f>
              <c:numCache>
                <c:formatCode>_(* #,##0_);_(* \(#,##0\);_(* "-"??_);_(@_)</c:formatCode>
                <c:ptCount val="37"/>
                <c:pt idx="0">
                  <c:v>3</c:v>
                </c:pt>
                <c:pt idx="1">
                  <c:v>3</c:v>
                </c:pt>
                <c:pt idx="2">
                  <c:v>3</c:v>
                </c:pt>
                <c:pt idx="3">
                  <c:v>3</c:v>
                </c:pt>
                <c:pt idx="4">
                  <c:v>3</c:v>
                </c:pt>
                <c:pt idx="5">
                  <c:v>3</c:v>
                </c:pt>
                <c:pt idx="6">
                  <c:v>3</c:v>
                </c:pt>
                <c:pt idx="7">
                  <c:v>4</c:v>
                </c:pt>
                <c:pt idx="8">
                  <c:v>4</c:v>
                </c:pt>
                <c:pt idx="9">
                  <c:v>3</c:v>
                </c:pt>
                <c:pt idx="10">
                  <c:v>3</c:v>
                </c:pt>
                <c:pt idx="11">
                  <c:v>3</c:v>
                </c:pt>
                <c:pt idx="12">
                  <c:v>3</c:v>
                </c:pt>
                <c:pt idx="13">
                  <c:v>3</c:v>
                </c:pt>
                <c:pt idx="14">
                  <c:v>3</c:v>
                </c:pt>
                <c:pt idx="15">
                  <c:v>3</c:v>
                </c:pt>
                <c:pt idx="16">
                  <c:v>3</c:v>
                </c:pt>
                <c:pt idx="17">
                  <c:v>3</c:v>
                </c:pt>
                <c:pt idx="18">
                  <c:v>3</c:v>
                </c:pt>
                <c:pt idx="19">
                  <c:v>4</c:v>
                </c:pt>
                <c:pt idx="20">
                  <c:v>3</c:v>
                </c:pt>
                <c:pt idx="21">
                  <c:v>3</c:v>
                </c:pt>
                <c:pt idx="22">
                  <c:v>3</c:v>
                </c:pt>
                <c:pt idx="23">
                  <c:v>2</c:v>
                </c:pt>
                <c:pt idx="24">
                  <c:v>2</c:v>
                </c:pt>
                <c:pt idx="25">
                  <c:v>3</c:v>
                </c:pt>
                <c:pt idx="26">
                  <c:v>3</c:v>
                </c:pt>
                <c:pt idx="27">
                  <c:v>3</c:v>
                </c:pt>
                <c:pt idx="28">
                  <c:v>3</c:v>
                </c:pt>
                <c:pt idx="29">
                  <c:v>2</c:v>
                </c:pt>
                <c:pt idx="30">
                  <c:v>2</c:v>
                </c:pt>
                <c:pt idx="31">
                  <c:v>3</c:v>
                </c:pt>
                <c:pt idx="32">
                  <c:v>3</c:v>
                </c:pt>
                <c:pt idx="33">
                  <c:v>3</c:v>
                </c:pt>
                <c:pt idx="34">
                  <c:v>3</c:v>
                </c:pt>
                <c:pt idx="35">
                  <c:v>3</c:v>
                </c:pt>
                <c:pt idx="36">
                  <c:v>3</c:v>
                </c:pt>
              </c:numCache>
            </c:numRef>
          </c:yVal>
          <c:smooth val="0"/>
          <c:extLst>
            <c:ext xmlns:c16="http://schemas.microsoft.com/office/drawing/2014/chart" uri="{C3380CC4-5D6E-409C-BE32-E72D297353CC}">
              <c16:uniqueId val="{00000000-154A-4972-B46E-6C881CF394C4}"/>
            </c:ext>
          </c:extLst>
        </c:ser>
        <c:dLbls>
          <c:showLegendKey val="0"/>
          <c:showVal val="0"/>
          <c:showCatName val="0"/>
          <c:showSerName val="0"/>
          <c:showPercent val="0"/>
          <c:showBubbleSize val="0"/>
        </c:dLbls>
        <c:axId val="2069047503"/>
        <c:axId val="2069045007"/>
      </c:scatterChart>
      <c:valAx>
        <c:axId val="2069047503"/>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045007"/>
        <c:crosses val="autoZero"/>
        <c:crossBetween val="midCat"/>
      </c:valAx>
      <c:valAx>
        <c:axId val="2069045007"/>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04750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sample dataset..xlsx]Analysis sheet!PivotTable2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Staff</a:t>
            </a:r>
            <a:r>
              <a:rPr lang="en-US" baseline="0"/>
              <a:t> per department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'Analysis sheet'!$G$5</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sheet'!$F$6:$F$10</c:f>
              <c:strCache>
                <c:ptCount val="5"/>
                <c:pt idx="0">
                  <c:v>Finance</c:v>
                </c:pt>
                <c:pt idx="1">
                  <c:v>HR</c:v>
                </c:pt>
                <c:pt idx="2">
                  <c:v>Procurement</c:v>
                </c:pt>
                <c:pt idx="3">
                  <c:v>Sales</c:v>
                </c:pt>
                <c:pt idx="4">
                  <c:v>Website</c:v>
                </c:pt>
              </c:strCache>
            </c:strRef>
          </c:cat>
          <c:val>
            <c:numRef>
              <c:f>'Analysis sheet'!$G$6:$G$10</c:f>
              <c:numCache>
                <c:formatCode>General</c:formatCode>
                <c:ptCount val="5"/>
                <c:pt idx="0">
                  <c:v>38</c:v>
                </c:pt>
                <c:pt idx="1">
                  <c:v>8</c:v>
                </c:pt>
                <c:pt idx="2">
                  <c:v>55</c:v>
                </c:pt>
                <c:pt idx="3">
                  <c:v>28</c:v>
                </c:pt>
                <c:pt idx="4">
                  <c:v>54</c:v>
                </c:pt>
              </c:numCache>
            </c:numRef>
          </c:val>
          <c:extLst>
            <c:ext xmlns:c16="http://schemas.microsoft.com/office/drawing/2014/chart" uri="{C3380CC4-5D6E-409C-BE32-E72D297353CC}">
              <c16:uniqueId val="{00000000-4131-4302-BB47-CFD40FDF026F}"/>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Rating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 Staff'!$L$1</c:f>
              <c:strCache>
                <c:ptCount val="1"/>
                <c:pt idx="0">
                  <c:v>Rating as Number</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'ALL Staff'!$G$2:$G$184</c:f>
              <c:numCache>
                <c:formatCode>"$"#,##0_);[Red]\("$"#,##0\)</c:formatCode>
                <c:ptCount val="37"/>
                <c:pt idx="0">
                  <c:v>34980</c:v>
                </c:pt>
                <c:pt idx="1">
                  <c:v>34980</c:v>
                </c:pt>
                <c:pt idx="2">
                  <c:v>37920</c:v>
                </c:pt>
                <c:pt idx="3">
                  <c:v>37920</c:v>
                </c:pt>
                <c:pt idx="4">
                  <c:v>41980</c:v>
                </c:pt>
                <c:pt idx="5">
                  <c:v>41980</c:v>
                </c:pt>
                <c:pt idx="6">
                  <c:v>47360</c:v>
                </c:pt>
                <c:pt idx="7">
                  <c:v>48170</c:v>
                </c:pt>
                <c:pt idx="8">
                  <c:v>48170</c:v>
                </c:pt>
                <c:pt idx="9">
                  <c:v>54970</c:v>
                </c:pt>
                <c:pt idx="10">
                  <c:v>54970</c:v>
                </c:pt>
                <c:pt idx="11">
                  <c:v>59430</c:v>
                </c:pt>
                <c:pt idx="12">
                  <c:v>62780</c:v>
                </c:pt>
                <c:pt idx="13">
                  <c:v>62780</c:v>
                </c:pt>
                <c:pt idx="14">
                  <c:v>65360</c:v>
                </c:pt>
                <c:pt idx="15">
                  <c:v>65360</c:v>
                </c:pt>
                <c:pt idx="16">
                  <c:v>75880</c:v>
                </c:pt>
                <c:pt idx="17">
                  <c:v>75970</c:v>
                </c:pt>
                <c:pt idx="18">
                  <c:v>75970</c:v>
                </c:pt>
                <c:pt idx="19">
                  <c:v>91650</c:v>
                </c:pt>
                <c:pt idx="20">
                  <c:v>92700</c:v>
                </c:pt>
                <c:pt idx="21">
                  <c:v>96140</c:v>
                </c:pt>
                <c:pt idx="22">
                  <c:v>96140</c:v>
                </c:pt>
                <c:pt idx="23">
                  <c:v>112110</c:v>
                </c:pt>
                <c:pt idx="24">
                  <c:v>112110</c:v>
                </c:pt>
                <c:pt idx="25">
                  <c:v>112650</c:v>
                </c:pt>
                <c:pt idx="26">
                  <c:v>112650</c:v>
                </c:pt>
                <c:pt idx="27">
                  <c:v>114890</c:v>
                </c:pt>
                <c:pt idx="28">
                  <c:v>114890</c:v>
                </c:pt>
                <c:pt idx="29">
                  <c:v>115440</c:v>
                </c:pt>
                <c:pt idx="30">
                  <c:v>115440</c:v>
                </c:pt>
                <c:pt idx="31">
                  <c:v>115920</c:v>
                </c:pt>
                <c:pt idx="32">
                  <c:v>115920</c:v>
                </c:pt>
                <c:pt idx="33">
                  <c:v>118840</c:v>
                </c:pt>
                <c:pt idx="34">
                  <c:v>118840</c:v>
                </c:pt>
                <c:pt idx="35">
                  <c:v>119110</c:v>
                </c:pt>
                <c:pt idx="36">
                  <c:v>119110</c:v>
                </c:pt>
              </c:numCache>
            </c:numRef>
          </c:xVal>
          <c:yVal>
            <c:numRef>
              <c:f>'ALL Staff'!$L$2:$L$184</c:f>
              <c:numCache>
                <c:formatCode>_(* #,##0_);_(* \(#,##0\);_(* "-"??_);_(@_)</c:formatCode>
                <c:ptCount val="37"/>
                <c:pt idx="0">
                  <c:v>3</c:v>
                </c:pt>
                <c:pt idx="1">
                  <c:v>3</c:v>
                </c:pt>
                <c:pt idx="2">
                  <c:v>3</c:v>
                </c:pt>
                <c:pt idx="3">
                  <c:v>3</c:v>
                </c:pt>
                <c:pt idx="4">
                  <c:v>3</c:v>
                </c:pt>
                <c:pt idx="5">
                  <c:v>3</c:v>
                </c:pt>
                <c:pt idx="6">
                  <c:v>3</c:v>
                </c:pt>
                <c:pt idx="7">
                  <c:v>4</c:v>
                </c:pt>
                <c:pt idx="8">
                  <c:v>4</c:v>
                </c:pt>
                <c:pt idx="9">
                  <c:v>3</c:v>
                </c:pt>
                <c:pt idx="10">
                  <c:v>3</c:v>
                </c:pt>
                <c:pt idx="11">
                  <c:v>3</c:v>
                </c:pt>
                <c:pt idx="12">
                  <c:v>3</c:v>
                </c:pt>
                <c:pt idx="13">
                  <c:v>3</c:v>
                </c:pt>
                <c:pt idx="14">
                  <c:v>3</c:v>
                </c:pt>
                <c:pt idx="15">
                  <c:v>3</c:v>
                </c:pt>
                <c:pt idx="16">
                  <c:v>3</c:v>
                </c:pt>
                <c:pt idx="17">
                  <c:v>3</c:v>
                </c:pt>
                <c:pt idx="18">
                  <c:v>3</c:v>
                </c:pt>
                <c:pt idx="19">
                  <c:v>4</c:v>
                </c:pt>
                <c:pt idx="20">
                  <c:v>3</c:v>
                </c:pt>
                <c:pt idx="21">
                  <c:v>3</c:v>
                </c:pt>
                <c:pt idx="22">
                  <c:v>3</c:v>
                </c:pt>
                <c:pt idx="23">
                  <c:v>2</c:v>
                </c:pt>
                <c:pt idx="24">
                  <c:v>2</c:v>
                </c:pt>
                <c:pt idx="25">
                  <c:v>3</c:v>
                </c:pt>
                <c:pt idx="26">
                  <c:v>3</c:v>
                </c:pt>
                <c:pt idx="27">
                  <c:v>3</c:v>
                </c:pt>
                <c:pt idx="28">
                  <c:v>3</c:v>
                </c:pt>
                <c:pt idx="29">
                  <c:v>2</c:v>
                </c:pt>
                <c:pt idx="30">
                  <c:v>2</c:v>
                </c:pt>
                <c:pt idx="31">
                  <c:v>3</c:v>
                </c:pt>
                <c:pt idx="32">
                  <c:v>3</c:v>
                </c:pt>
                <c:pt idx="33">
                  <c:v>3</c:v>
                </c:pt>
                <c:pt idx="34">
                  <c:v>3</c:v>
                </c:pt>
                <c:pt idx="35">
                  <c:v>3</c:v>
                </c:pt>
                <c:pt idx="36">
                  <c:v>3</c:v>
                </c:pt>
              </c:numCache>
            </c:numRef>
          </c:yVal>
          <c:smooth val="0"/>
          <c:extLst>
            <c:ext xmlns:c16="http://schemas.microsoft.com/office/drawing/2014/chart" uri="{C3380CC4-5D6E-409C-BE32-E72D297353CC}">
              <c16:uniqueId val="{00000000-7A38-4BB0-A5AA-48403C1D5C54}"/>
            </c:ext>
          </c:extLst>
        </c:ser>
        <c:dLbls>
          <c:showLegendKey val="0"/>
          <c:showVal val="0"/>
          <c:showCatName val="0"/>
          <c:showSerName val="0"/>
          <c:showPercent val="0"/>
          <c:showBubbleSize val="0"/>
        </c:dLbls>
        <c:axId val="355602304"/>
        <c:axId val="355599808"/>
      </c:scatterChart>
      <c:valAx>
        <c:axId val="355602304"/>
        <c:scaling>
          <c:orientation val="minMax"/>
        </c:scaling>
        <c:delete val="0"/>
        <c:axPos val="b"/>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599808"/>
        <c:crosses val="autoZero"/>
        <c:crossBetween val="midCat"/>
      </c:valAx>
      <c:valAx>
        <c:axId val="355599808"/>
        <c:scaling>
          <c:orientation val="minMax"/>
        </c:scaling>
        <c:delete val="0"/>
        <c:axPos val="l"/>
        <c:majorGridlines>
          <c:spPr>
            <a:ln w="9525" cap="flat" cmpd="sng" algn="ctr">
              <a:solidFill>
                <a:srgbClr val="FFC000"/>
              </a:solidFill>
              <a:round/>
            </a:ln>
            <a:effectLst/>
          </c:spPr>
        </c:majorGridlines>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60230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sample dataset..xlsx]Sheet1!PivotTable6</c:name>
    <c:fmtId val="1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Sheet1!$C$24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Sheet1!$B$25:$B$60</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Sheet1!$C$25:$C$60</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2498-4B1C-85E7-9926F08B6E63}"/>
            </c:ext>
          </c:extLst>
        </c:ser>
        <c:dLbls>
          <c:showLegendKey val="0"/>
          <c:showVal val="0"/>
          <c:showCatName val="0"/>
          <c:showSerName val="0"/>
          <c:showPercent val="0"/>
          <c:showBubbleSize val="0"/>
        </c:dLbls>
        <c:marker val="1"/>
        <c:smooth val="0"/>
        <c:axId val="2106874335"/>
        <c:axId val="2106874751"/>
      </c:lineChart>
      <c:catAx>
        <c:axId val="2106874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74751"/>
        <c:crosses val="autoZero"/>
        <c:auto val="1"/>
        <c:lblAlgn val="ctr"/>
        <c:lblOffset val="100"/>
        <c:noMultiLvlLbl val="0"/>
      </c:catAx>
      <c:valAx>
        <c:axId val="2106874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74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trend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Sheet1!$T$1</c:f>
              <c:strCache>
                <c:ptCount val="1"/>
                <c:pt idx="0">
                  <c:v>Running Total</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Sheet1!$R$2:$R$185</c:f>
              <c:numCache>
                <c:formatCode>mmm\-yy</c:formatCode>
                <c:ptCount val="184"/>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xVal>
          <c:yVal>
            <c:numRef>
              <c:f>Sheet1!$T$2:$T$185</c:f>
              <c:numCache>
                <c:formatCode>General</c:formatCode>
                <c:ptCount val="184"/>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yVal>
          <c:smooth val="0"/>
          <c:extLst>
            <c:ext xmlns:c16="http://schemas.microsoft.com/office/drawing/2014/chart" uri="{C3380CC4-5D6E-409C-BE32-E72D297353CC}">
              <c16:uniqueId val="{00000000-D20C-423A-83F9-2F10CE08B0AE}"/>
            </c:ext>
          </c:extLst>
        </c:ser>
        <c:dLbls>
          <c:showLegendKey val="0"/>
          <c:showVal val="0"/>
          <c:showCatName val="0"/>
          <c:showSerName val="0"/>
          <c:showPercent val="0"/>
          <c:showBubbleSize val="0"/>
        </c:dLbls>
        <c:axId val="2106877247"/>
        <c:axId val="2106894303"/>
      </c:scatterChart>
      <c:valAx>
        <c:axId val="2106877247"/>
        <c:scaling>
          <c:orientation val="minMax"/>
        </c:scaling>
        <c:delete val="0"/>
        <c:axPos val="b"/>
        <c:numFmt formatCode="mmm\-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94303"/>
        <c:crosses val="autoZero"/>
        <c:crossBetween val="midCat"/>
      </c:valAx>
      <c:valAx>
        <c:axId val="2106894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7724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a:latin typeface="Arial" panose="020B0604020202020204" pitchFamily="34" charset="0"/>
                <a:cs typeface="Arial" panose="020B0604020202020204" pitchFamily="34" charset="0"/>
              </a:rPr>
              <a:t>Employee</a:t>
            </a:r>
            <a:r>
              <a:rPr lang="en-US" sz="1200" baseline="0">
                <a:latin typeface="Arial" panose="020B0604020202020204" pitchFamily="34" charset="0"/>
                <a:cs typeface="Arial" panose="020B0604020202020204" pitchFamily="34" charset="0"/>
              </a:rPr>
              <a:t> trend</a:t>
            </a:r>
            <a:endParaRPr lang="en-US" sz="1200">
              <a:latin typeface="Arial" panose="020B0604020202020204" pitchFamily="34" charset="0"/>
              <a:cs typeface="Arial" panose="020B0604020202020204" pitchFamily="34" charset="0"/>
            </a:endParaRPr>
          </a:p>
        </c:rich>
      </c:tx>
      <c:layout>
        <c:manualLayout>
          <c:xMode val="edge"/>
          <c:yMode val="edge"/>
          <c:x val="0.2884789644012945"/>
          <c:y val="5.0793650793650794E-2"/>
        </c:manualLayout>
      </c:layout>
      <c:overlay val="0"/>
      <c:spPr>
        <a:solidFill>
          <a:srgbClr val="FFFF00"/>
        </a:solid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9.2476956693412798E-2"/>
          <c:y val="0.25672806954176597"/>
          <c:w val="0.84811466407551506"/>
          <c:h val="0.60138650099930169"/>
        </c:manualLayout>
      </c:layout>
      <c:scatterChart>
        <c:scatterStyle val="lineMarker"/>
        <c:varyColors val="0"/>
        <c:ser>
          <c:idx val="0"/>
          <c:order val="0"/>
          <c:tx>
            <c:strRef>
              <c:f>Sheet1!$T$1</c:f>
              <c:strCache>
                <c:ptCount val="1"/>
                <c:pt idx="0">
                  <c:v>Running Total</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Sheet1!$R$2:$R$185</c:f>
              <c:numCache>
                <c:formatCode>mmm\-yy</c:formatCode>
                <c:ptCount val="184"/>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xVal>
          <c:yVal>
            <c:numRef>
              <c:f>Sheet1!$T$2:$T$185</c:f>
              <c:numCache>
                <c:formatCode>General</c:formatCode>
                <c:ptCount val="184"/>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yVal>
          <c:smooth val="0"/>
          <c:extLst>
            <c:ext xmlns:c16="http://schemas.microsoft.com/office/drawing/2014/chart" uri="{C3380CC4-5D6E-409C-BE32-E72D297353CC}">
              <c16:uniqueId val="{00000000-6D53-480D-B67C-B58EFC22C6DD}"/>
            </c:ext>
          </c:extLst>
        </c:ser>
        <c:dLbls>
          <c:showLegendKey val="0"/>
          <c:showVal val="0"/>
          <c:showCatName val="0"/>
          <c:showSerName val="0"/>
          <c:showPercent val="0"/>
          <c:showBubbleSize val="0"/>
        </c:dLbls>
        <c:axId val="2106877247"/>
        <c:axId val="2106894303"/>
      </c:scatterChart>
      <c:valAx>
        <c:axId val="2106877247"/>
        <c:scaling>
          <c:orientation val="minMax"/>
        </c:scaling>
        <c:delete val="0"/>
        <c:axPos val="b"/>
        <c:numFmt formatCode="mmm\-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94303"/>
        <c:crosses val="autoZero"/>
        <c:crossBetween val="midCat"/>
      </c:valAx>
      <c:valAx>
        <c:axId val="2106894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7724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sample dataset..xlsx]Analysis sheet!PivotTable2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s>
    <c:plotArea>
      <c:layout>
        <c:manualLayout>
          <c:layoutTarget val="inner"/>
          <c:xMode val="edge"/>
          <c:yMode val="edge"/>
          <c:x val="0.25977942897982831"/>
          <c:y val="0.20946414544897216"/>
          <c:w val="0.42386479859031706"/>
          <c:h val="0.65900147518056595"/>
        </c:manualLayout>
      </c:layout>
      <c:doughnutChart>
        <c:varyColors val="1"/>
        <c:ser>
          <c:idx val="0"/>
          <c:order val="0"/>
          <c:tx>
            <c:strRef>
              <c:f>'Analysis sheet'!$G$5</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51AB-48FB-B787-A76A71886A3A}"/>
              </c:ext>
            </c:extLst>
          </c:dPt>
          <c:dPt>
            <c:idx val="1"/>
            <c:bubble3D val="0"/>
            <c:spPr>
              <a:solidFill>
                <a:schemeClr val="accent2"/>
              </a:solidFill>
              <a:ln>
                <a:noFill/>
              </a:ln>
              <a:effectLst/>
            </c:spPr>
            <c:extLst>
              <c:ext xmlns:c16="http://schemas.microsoft.com/office/drawing/2014/chart" uri="{C3380CC4-5D6E-409C-BE32-E72D297353CC}">
                <c16:uniqueId val="{00000003-51AB-48FB-B787-A76A71886A3A}"/>
              </c:ext>
            </c:extLst>
          </c:dPt>
          <c:dPt>
            <c:idx val="2"/>
            <c:bubble3D val="0"/>
            <c:spPr>
              <a:solidFill>
                <a:schemeClr val="accent3"/>
              </a:solidFill>
              <a:ln>
                <a:noFill/>
              </a:ln>
              <a:effectLst/>
            </c:spPr>
            <c:extLst>
              <c:ext xmlns:c16="http://schemas.microsoft.com/office/drawing/2014/chart" uri="{C3380CC4-5D6E-409C-BE32-E72D297353CC}">
                <c16:uniqueId val="{00000005-51AB-48FB-B787-A76A71886A3A}"/>
              </c:ext>
            </c:extLst>
          </c:dPt>
          <c:dPt>
            <c:idx val="3"/>
            <c:bubble3D val="0"/>
            <c:spPr>
              <a:solidFill>
                <a:schemeClr val="accent4"/>
              </a:solidFill>
              <a:ln>
                <a:noFill/>
              </a:ln>
              <a:effectLst/>
            </c:spPr>
            <c:extLst>
              <c:ext xmlns:c16="http://schemas.microsoft.com/office/drawing/2014/chart" uri="{C3380CC4-5D6E-409C-BE32-E72D297353CC}">
                <c16:uniqueId val="{00000007-51AB-48FB-B787-A76A71886A3A}"/>
              </c:ext>
            </c:extLst>
          </c:dPt>
          <c:dPt>
            <c:idx val="4"/>
            <c:bubble3D val="0"/>
            <c:spPr>
              <a:solidFill>
                <a:schemeClr val="accent5"/>
              </a:solidFill>
              <a:ln>
                <a:noFill/>
              </a:ln>
              <a:effectLst/>
            </c:spPr>
            <c:extLst>
              <c:ext xmlns:c16="http://schemas.microsoft.com/office/drawing/2014/chart" uri="{C3380CC4-5D6E-409C-BE32-E72D297353CC}">
                <c16:uniqueId val="{00000009-51AB-48FB-B787-A76A71886A3A}"/>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'Analysis sheet'!$F$6:$F$10</c:f>
              <c:strCache>
                <c:ptCount val="5"/>
                <c:pt idx="0">
                  <c:v>Finance</c:v>
                </c:pt>
                <c:pt idx="1">
                  <c:v>HR</c:v>
                </c:pt>
                <c:pt idx="2">
                  <c:v>Procurement</c:v>
                </c:pt>
                <c:pt idx="3">
                  <c:v>Sales</c:v>
                </c:pt>
                <c:pt idx="4">
                  <c:v>Website</c:v>
                </c:pt>
              </c:strCache>
            </c:strRef>
          </c:cat>
          <c:val>
            <c:numRef>
              <c:f>'Analysis sheet'!$G$6:$G$10</c:f>
              <c:numCache>
                <c:formatCode>General</c:formatCode>
                <c:ptCount val="5"/>
                <c:pt idx="0">
                  <c:v>38</c:v>
                </c:pt>
                <c:pt idx="1">
                  <c:v>8</c:v>
                </c:pt>
                <c:pt idx="2">
                  <c:v>55</c:v>
                </c:pt>
                <c:pt idx="3">
                  <c:v>28</c:v>
                </c:pt>
                <c:pt idx="4">
                  <c:v>54</c:v>
                </c:pt>
              </c:numCache>
            </c:numRef>
          </c:val>
          <c:extLst>
            <c:ext xmlns:c16="http://schemas.microsoft.com/office/drawing/2014/chart" uri="{C3380CC4-5D6E-409C-BE32-E72D297353CC}">
              <c16:uniqueId val="{0000000A-51AB-48FB-B787-A76A71886A3A}"/>
            </c:ext>
          </c:extLst>
        </c:ser>
        <c:dLbls>
          <c:showLegendKey val="0"/>
          <c:showVal val="1"/>
          <c:showCatName val="0"/>
          <c:showSerName val="0"/>
          <c:showPercent val="0"/>
          <c:showBubbleSize val="0"/>
          <c:showLeaderLines val="0"/>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Rating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 Staff'!$L$1</c:f>
              <c:strCache>
                <c:ptCount val="1"/>
                <c:pt idx="0">
                  <c:v>Rating as Number</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'ALL Staff'!$G$2:$G$184</c:f>
              <c:numCache>
                <c:formatCode>"$"#,##0_);[Red]\("$"#,##0\)</c:formatCode>
                <c:ptCount val="37"/>
                <c:pt idx="0">
                  <c:v>34980</c:v>
                </c:pt>
                <c:pt idx="1">
                  <c:v>34980</c:v>
                </c:pt>
                <c:pt idx="2">
                  <c:v>37920</c:v>
                </c:pt>
                <c:pt idx="3">
                  <c:v>37920</c:v>
                </c:pt>
                <c:pt idx="4">
                  <c:v>41980</c:v>
                </c:pt>
                <c:pt idx="5">
                  <c:v>41980</c:v>
                </c:pt>
                <c:pt idx="6">
                  <c:v>47360</c:v>
                </c:pt>
                <c:pt idx="7">
                  <c:v>48170</c:v>
                </c:pt>
                <c:pt idx="8">
                  <c:v>48170</c:v>
                </c:pt>
                <c:pt idx="9">
                  <c:v>54970</c:v>
                </c:pt>
                <c:pt idx="10">
                  <c:v>54970</c:v>
                </c:pt>
                <c:pt idx="11">
                  <c:v>59430</c:v>
                </c:pt>
                <c:pt idx="12">
                  <c:v>62780</c:v>
                </c:pt>
                <c:pt idx="13">
                  <c:v>62780</c:v>
                </c:pt>
                <c:pt idx="14">
                  <c:v>65360</c:v>
                </c:pt>
                <c:pt idx="15">
                  <c:v>65360</c:v>
                </c:pt>
                <c:pt idx="16">
                  <c:v>75880</c:v>
                </c:pt>
                <c:pt idx="17">
                  <c:v>75970</c:v>
                </c:pt>
                <c:pt idx="18">
                  <c:v>75970</c:v>
                </c:pt>
                <c:pt idx="19">
                  <c:v>91650</c:v>
                </c:pt>
                <c:pt idx="20">
                  <c:v>92700</c:v>
                </c:pt>
                <c:pt idx="21">
                  <c:v>96140</c:v>
                </c:pt>
                <c:pt idx="22">
                  <c:v>96140</c:v>
                </c:pt>
                <c:pt idx="23">
                  <c:v>112110</c:v>
                </c:pt>
                <c:pt idx="24">
                  <c:v>112110</c:v>
                </c:pt>
                <c:pt idx="25">
                  <c:v>112650</c:v>
                </c:pt>
                <c:pt idx="26">
                  <c:v>112650</c:v>
                </c:pt>
                <c:pt idx="27">
                  <c:v>114890</c:v>
                </c:pt>
                <c:pt idx="28">
                  <c:v>114890</c:v>
                </c:pt>
                <c:pt idx="29">
                  <c:v>115440</c:v>
                </c:pt>
                <c:pt idx="30">
                  <c:v>115440</c:v>
                </c:pt>
                <c:pt idx="31">
                  <c:v>115920</c:v>
                </c:pt>
                <c:pt idx="32">
                  <c:v>115920</c:v>
                </c:pt>
                <c:pt idx="33">
                  <c:v>118840</c:v>
                </c:pt>
                <c:pt idx="34">
                  <c:v>118840</c:v>
                </c:pt>
                <c:pt idx="35">
                  <c:v>119110</c:v>
                </c:pt>
                <c:pt idx="36">
                  <c:v>119110</c:v>
                </c:pt>
              </c:numCache>
            </c:numRef>
          </c:xVal>
          <c:yVal>
            <c:numRef>
              <c:f>'ALL Staff'!$L$2:$L$184</c:f>
              <c:numCache>
                <c:formatCode>_(* #,##0_);_(* \(#,##0\);_(* "-"??_);_(@_)</c:formatCode>
                <c:ptCount val="37"/>
                <c:pt idx="0">
                  <c:v>3</c:v>
                </c:pt>
                <c:pt idx="1">
                  <c:v>3</c:v>
                </c:pt>
                <c:pt idx="2">
                  <c:v>3</c:v>
                </c:pt>
                <c:pt idx="3">
                  <c:v>3</c:v>
                </c:pt>
                <c:pt idx="4">
                  <c:v>3</c:v>
                </c:pt>
                <c:pt idx="5">
                  <c:v>3</c:v>
                </c:pt>
                <c:pt idx="6">
                  <c:v>3</c:v>
                </c:pt>
                <c:pt idx="7">
                  <c:v>4</c:v>
                </c:pt>
                <c:pt idx="8">
                  <c:v>4</c:v>
                </c:pt>
                <c:pt idx="9">
                  <c:v>3</c:v>
                </c:pt>
                <c:pt idx="10">
                  <c:v>3</c:v>
                </c:pt>
                <c:pt idx="11">
                  <c:v>3</c:v>
                </c:pt>
                <c:pt idx="12">
                  <c:v>3</c:v>
                </c:pt>
                <c:pt idx="13">
                  <c:v>3</c:v>
                </c:pt>
                <c:pt idx="14">
                  <c:v>3</c:v>
                </c:pt>
                <c:pt idx="15">
                  <c:v>3</c:v>
                </c:pt>
                <c:pt idx="16">
                  <c:v>3</c:v>
                </c:pt>
                <c:pt idx="17">
                  <c:v>3</c:v>
                </c:pt>
                <c:pt idx="18">
                  <c:v>3</c:v>
                </c:pt>
                <c:pt idx="19">
                  <c:v>4</c:v>
                </c:pt>
                <c:pt idx="20">
                  <c:v>3</c:v>
                </c:pt>
                <c:pt idx="21">
                  <c:v>3</c:v>
                </c:pt>
                <c:pt idx="22">
                  <c:v>3</c:v>
                </c:pt>
                <c:pt idx="23">
                  <c:v>2</c:v>
                </c:pt>
                <c:pt idx="24">
                  <c:v>2</c:v>
                </c:pt>
                <c:pt idx="25">
                  <c:v>3</c:v>
                </c:pt>
                <c:pt idx="26">
                  <c:v>3</c:v>
                </c:pt>
                <c:pt idx="27">
                  <c:v>3</c:v>
                </c:pt>
                <c:pt idx="28">
                  <c:v>3</c:v>
                </c:pt>
                <c:pt idx="29">
                  <c:v>2</c:v>
                </c:pt>
                <c:pt idx="30">
                  <c:v>2</c:v>
                </c:pt>
                <c:pt idx="31">
                  <c:v>3</c:v>
                </c:pt>
                <c:pt idx="32">
                  <c:v>3</c:v>
                </c:pt>
                <c:pt idx="33">
                  <c:v>3</c:v>
                </c:pt>
                <c:pt idx="34">
                  <c:v>3</c:v>
                </c:pt>
                <c:pt idx="35">
                  <c:v>3</c:v>
                </c:pt>
                <c:pt idx="36">
                  <c:v>3</c:v>
                </c:pt>
              </c:numCache>
            </c:numRef>
          </c:yVal>
          <c:smooth val="0"/>
          <c:extLst>
            <c:ext xmlns:c16="http://schemas.microsoft.com/office/drawing/2014/chart" uri="{C3380CC4-5D6E-409C-BE32-E72D297353CC}">
              <c16:uniqueId val="{00000001-CF37-456E-AA34-4CB4CB589678}"/>
            </c:ext>
          </c:extLst>
        </c:ser>
        <c:dLbls>
          <c:showLegendKey val="0"/>
          <c:showVal val="0"/>
          <c:showCatName val="0"/>
          <c:showSerName val="0"/>
          <c:showPercent val="0"/>
          <c:showBubbleSize val="0"/>
        </c:dLbls>
        <c:axId val="355602304"/>
        <c:axId val="355599808"/>
      </c:scatterChart>
      <c:valAx>
        <c:axId val="355602304"/>
        <c:scaling>
          <c:orientation val="minMax"/>
        </c:scaling>
        <c:delete val="1"/>
        <c:axPos val="b"/>
        <c:numFmt formatCode="&quot;$&quot;#,##0_);[Red]\(&quot;$&quot;#,##0\)" sourceLinked="1"/>
        <c:majorTickMark val="none"/>
        <c:minorTickMark val="none"/>
        <c:tickLblPos val="nextTo"/>
        <c:crossAx val="355599808"/>
        <c:crosses val="autoZero"/>
        <c:crossBetween val="midCat"/>
      </c:valAx>
      <c:valAx>
        <c:axId val="355599808"/>
        <c:scaling>
          <c:orientation val="minMax"/>
        </c:scaling>
        <c:delete val="0"/>
        <c:axPos val="l"/>
        <c:majorGridlines>
          <c:spPr>
            <a:ln w="9525" cap="flat" cmpd="sng" algn="ctr">
              <a:solidFill>
                <a:srgbClr val="FFC000"/>
              </a:solidFill>
              <a:round/>
            </a:ln>
            <a:effectLst/>
          </c:spPr>
        </c:majorGridlines>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60230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tx>
        <cx:txData>
          <cx:v>Salary Spread ~ $20k</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Salary Spread ~ $20k</a:t>
          </a:r>
        </a:p>
      </cx:txPr>
    </cx:title>
    <cx:plotArea>
      <cx:plotAreaRegion>
        <cx:series layoutId="clusteredColumn" uniqueId="{AFF25094-970B-474F-ADA1-122F14DD800E}" formatIdx="0">
          <cx:tx>
            <cx:txData>
              <cx:f>_xlchart.v1.0</cx:f>
              <cx:v>Salary</cx:v>
            </cx:txData>
          </cx:tx>
          <cx:dataLabels>
            <cx:visibility seriesName="0" categoryName="0" value="1"/>
          </cx:dataLabels>
          <cx:dataId val="0"/>
          <cx:layoutPr>
            <cx:binning intervalClosed="r" underflow="40000" overflow="auto">
              <cx:binSize val="20000"/>
            </cx:binning>
          </cx:layoutPr>
        </cx:series>
        <cx:series layoutId="clusteredColumn" hidden="1" uniqueId="{55449AF2-6FFC-4C7A-8A4B-A859CCCCEBC1}" formatIdx="1">
          <cx:tx>
            <cx:txData>
              <cx:f>_xlchart.v1.2</cx:f>
              <cx:v>Rating as Number</cx:v>
            </cx:txData>
          </cx:tx>
          <cx:dataLabels>
            <cx:visibility seriesName="0" categoryName="0" value="1"/>
          </cx:dataLabels>
          <cx:dataId val="1"/>
          <cx:layoutPr>
            <cx:binning intervalClosed="r"/>
          </cx:layoutPr>
        </cx:series>
      </cx:plotAreaRegion>
      <cx:axis id="0">
        <cx:catScaling gapWidth="0"/>
        <cx:tickLabels/>
      </cx:axis>
      <cx:axis id="1" hidden="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data id="1">
      <cx:numDim type="val">
        <cx:f>_xlchart.v1.7</cx:f>
      </cx:numDim>
    </cx:data>
  </cx:chartData>
  <cx:chart>
    <cx:title pos="t" align="ctr" overlay="0">
      <cx:tx>
        <cx:txData>
          <cx:v>Salary Spread ~ $20k</cx:v>
        </cx:txData>
      </cx:tx>
      <cx:spPr>
        <a:solidFill>
          <a:srgbClr val="FFFF00"/>
        </a:solidFill>
      </cx:spPr>
      <cx:txPr>
        <a:bodyPr spcFirstLastPara="1" vertOverflow="ellipsis" horzOverflow="overflow" wrap="square" lIns="0" tIns="0" rIns="0" bIns="0" anchor="ctr" anchorCtr="1"/>
        <a:lstStyle/>
        <a:p>
          <a:pPr algn="ctr" rtl="0">
            <a:defRPr sz="1200">
              <a:latin typeface="Arial" panose="020B0604020202020204" pitchFamily="34" charset="0"/>
              <a:ea typeface="Arial" panose="020B0604020202020204" pitchFamily="34" charset="0"/>
              <a:cs typeface="Arial" panose="020B0604020202020204" pitchFamily="34" charset="0"/>
            </a:defRPr>
          </a:pPr>
          <a:r>
            <a:rPr lang="en-US" sz="12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Salary Spread ~ $20k</a:t>
          </a:r>
        </a:p>
      </cx:txPr>
    </cx:title>
    <cx:plotArea>
      <cx:plotAreaRegion>
        <cx:series layoutId="clusteredColumn" uniqueId="{AFF25094-970B-474F-ADA1-122F14DD800E}" formatIdx="0">
          <cx:tx>
            <cx:txData>
              <cx:f>_xlchart.v1.4</cx:f>
              <cx:v>Salary</cx:v>
            </cx:txData>
          </cx:tx>
          <cx:dataLabels>
            <cx:visibility seriesName="0" categoryName="0" value="1"/>
          </cx:dataLabels>
          <cx:dataId val="0"/>
          <cx:layoutPr>
            <cx:binning intervalClosed="r" underflow="40000" overflow="auto">
              <cx:binSize val="20000"/>
            </cx:binning>
          </cx:layoutPr>
        </cx:series>
        <cx:series layoutId="clusteredColumn" hidden="1" uniqueId="{55449AF2-6FFC-4C7A-8A4B-A859CCCCEBC1}" formatIdx="1">
          <cx:tx>
            <cx:txData>
              <cx:f>_xlchart.v1.6</cx:f>
              <cx:v>Rating as Number</cx:v>
            </cx:txData>
          </cx:tx>
          <cx:dataLabels>
            <cx:visibility seriesName="0" categoryName="0" value="1"/>
          </cx:dataLabels>
          <cx:dataId val="1"/>
          <cx:layoutPr>
            <cx:binning intervalClosed="r"/>
          </cx:layoutPr>
        </cx:series>
      </cx:plotAreaRegion>
      <cx:axis id="0">
        <cx:catScaling gapWidth="0"/>
        <cx:tickLabels/>
      </cx:axis>
      <cx:axis id="1" hidden="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6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microsoft.com/office/2014/relationships/chartEx" Target="../charts/chartEx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Relationship Id="rId2" Type="http://schemas.microsoft.com/office/2014/relationships/chartEx" Target="../charts/chartEx2.xml"/><Relationship Id="rId1" Type="http://schemas.openxmlformats.org/officeDocument/2006/relationships/chart" Target="../charts/chart6.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21</xdr:col>
      <xdr:colOff>28575</xdr:colOff>
      <xdr:row>3</xdr:row>
      <xdr:rowOff>79375</xdr:rowOff>
    </xdr:from>
    <xdr:to>
      <xdr:col>28</xdr:col>
      <xdr:colOff>333375</xdr:colOff>
      <xdr:row>15</xdr:row>
      <xdr:rowOff>0</xdr:rowOff>
    </xdr:to>
    <xdr:graphicFrame macro="">
      <xdr:nvGraphicFramePr>
        <xdr:cNvPr id="2" name="Chart 1">
          <a:extLst>
            <a:ext uri="{FF2B5EF4-FFF2-40B4-BE49-F238E27FC236}">
              <a16:creationId xmlns:a16="http://schemas.microsoft.com/office/drawing/2014/main" id="{9D7E9ED9-737B-4B0C-B9E6-B4D6C19359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38100</xdr:colOff>
      <xdr:row>10</xdr:row>
      <xdr:rowOff>38100</xdr:rowOff>
    </xdr:from>
    <xdr:to>
      <xdr:col>2</xdr:col>
      <xdr:colOff>723900</xdr:colOff>
      <xdr:row>14</xdr:row>
      <xdr:rowOff>139699</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63EB3E68-D618-4335-B45D-16049306A1F8}"/>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647700" y="1879600"/>
              <a:ext cx="1828800" cy="939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314325</xdr:colOff>
      <xdr:row>16</xdr:row>
      <xdr:rowOff>41275</xdr:rowOff>
    </xdr:from>
    <xdr:to>
      <xdr:col>9</xdr:col>
      <xdr:colOff>346075</xdr:colOff>
      <xdr:row>29</xdr:row>
      <xdr:rowOff>60325</xdr:rowOff>
    </xdr:to>
    <xdr:graphicFrame macro="">
      <xdr:nvGraphicFramePr>
        <xdr:cNvPr id="3" name="Chart 2">
          <a:extLst>
            <a:ext uri="{FF2B5EF4-FFF2-40B4-BE49-F238E27FC236}">
              <a16:creationId xmlns:a16="http://schemas.microsoft.com/office/drawing/2014/main" id="{AC7DED71-1544-40C7-A278-2DB416E6BF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546100</xdr:colOff>
      <xdr:row>0</xdr:row>
      <xdr:rowOff>0</xdr:rowOff>
    </xdr:from>
    <xdr:to>
      <xdr:col>14</xdr:col>
      <xdr:colOff>82550</xdr:colOff>
      <xdr:row>12</xdr:row>
      <xdr:rowOff>114300</xdr:rowOff>
    </xdr:to>
    <xdr:graphicFrame macro="">
      <xdr:nvGraphicFramePr>
        <xdr:cNvPr id="2" name="Chart 1">
          <a:extLst>
            <a:ext uri="{FF2B5EF4-FFF2-40B4-BE49-F238E27FC236}">
              <a16:creationId xmlns:a16="http://schemas.microsoft.com/office/drawing/2014/main" id="{76800A17-4CD0-4887-8799-92F613E2C6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400050</xdr:colOff>
      <xdr:row>37</xdr:row>
      <xdr:rowOff>146050</xdr:rowOff>
    </xdr:from>
    <xdr:to>
      <xdr:col>12</xdr:col>
      <xdr:colOff>374650</xdr:colOff>
      <xdr:row>58</xdr:row>
      <xdr:rowOff>73025</xdr:rowOff>
    </xdr:to>
    <xdr:graphicFrame macro="">
      <xdr:nvGraphicFramePr>
        <xdr:cNvPr id="3" name="Chart 2">
          <a:extLst>
            <a:ext uri="{FF2B5EF4-FFF2-40B4-BE49-F238E27FC236}">
              <a16:creationId xmlns:a16="http://schemas.microsoft.com/office/drawing/2014/main" id="{A8292F5C-983B-4D50-9291-CE95A1642B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22224</xdr:colOff>
      <xdr:row>13</xdr:row>
      <xdr:rowOff>117475</xdr:rowOff>
    </xdr:from>
    <xdr:to>
      <xdr:col>15</xdr:col>
      <xdr:colOff>476249</xdr:colOff>
      <xdr:row>28</xdr:row>
      <xdr:rowOff>98425</xdr:rowOff>
    </xdr:to>
    <xdr:graphicFrame macro="">
      <xdr:nvGraphicFramePr>
        <xdr:cNvPr id="4" name="Chart 3">
          <a:extLst>
            <a:ext uri="{FF2B5EF4-FFF2-40B4-BE49-F238E27FC236}">
              <a16:creationId xmlns:a16="http://schemas.microsoft.com/office/drawing/2014/main" id="{C63B4482-FBCA-4AF1-A90F-82F67BF54A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939800</xdr:colOff>
      <xdr:row>63</xdr:row>
      <xdr:rowOff>107950</xdr:rowOff>
    </xdr:from>
    <xdr:to>
      <xdr:col>13</xdr:col>
      <xdr:colOff>495299</xdr:colOff>
      <xdr:row>78</xdr:row>
      <xdr:rowOff>88900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5BB8FD5F-4DB3-4874-A62F-A881E3DFDDC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508250" y="13309600"/>
              <a:ext cx="6737349" cy="3124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82551</xdr:colOff>
      <xdr:row>10</xdr:row>
      <xdr:rowOff>31750</xdr:rowOff>
    </xdr:from>
    <xdr:to>
      <xdr:col>5</xdr:col>
      <xdr:colOff>444501</xdr:colOff>
      <xdr:row>21</xdr:row>
      <xdr:rowOff>76200</xdr:rowOff>
    </xdr:to>
    <xdr:graphicFrame macro="">
      <xdr:nvGraphicFramePr>
        <xdr:cNvPr id="2" name="Chart 1">
          <a:extLst>
            <a:ext uri="{FF2B5EF4-FFF2-40B4-BE49-F238E27FC236}">
              <a16:creationId xmlns:a16="http://schemas.microsoft.com/office/drawing/2014/main" id="{3242CD8C-2490-4B85-AC7F-DA229BAEC7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774700</xdr:colOff>
      <xdr:row>10</xdr:row>
      <xdr:rowOff>12700</xdr:rowOff>
    </xdr:from>
    <xdr:to>
      <xdr:col>9</xdr:col>
      <xdr:colOff>558800</xdr:colOff>
      <xdr:row>21</xdr:row>
      <xdr:rowOff>69850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D8CAD71B-4DCB-47B2-AA59-D527DB8ECB8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425950" y="2095500"/>
              <a:ext cx="3397250" cy="2012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11</xdr:col>
      <xdr:colOff>63500</xdr:colOff>
      <xdr:row>1</xdr:row>
      <xdr:rowOff>165100</xdr:rowOff>
    </xdr:from>
    <xdr:to>
      <xdr:col>14</xdr:col>
      <xdr:colOff>82550</xdr:colOff>
      <xdr:row>5</xdr:row>
      <xdr:rowOff>69850</xdr:rowOff>
    </xdr:to>
    <mc:AlternateContent xmlns:mc="http://schemas.openxmlformats.org/markup-compatibility/2006">
      <mc:Choice xmlns:a14="http://schemas.microsoft.com/office/drawing/2010/main" Requires="a14">
        <xdr:graphicFrame macro="">
          <xdr:nvGraphicFramePr>
            <xdr:cNvPr id="5" name="Master Slicer">
              <a:extLst>
                <a:ext uri="{FF2B5EF4-FFF2-40B4-BE49-F238E27FC236}">
                  <a16:creationId xmlns:a16="http://schemas.microsoft.com/office/drawing/2014/main" id="{C9820FAB-04AA-405F-969D-34EBB44C178B}"/>
                </a:ext>
              </a:extLst>
            </xdr:cNvPr>
            <xdr:cNvGraphicFramePr/>
          </xdr:nvGraphicFramePr>
          <xdr:xfrm>
            <a:off x="0" y="0"/>
            <a:ext cx="0" cy="0"/>
          </xdr:xfrm>
          <a:graphic>
            <a:graphicData uri="http://schemas.microsoft.com/office/drawing/2010/slicer">
              <sle:slicer xmlns:sle="http://schemas.microsoft.com/office/drawing/2010/slicer" name="Master Slicer"/>
            </a:graphicData>
          </a:graphic>
        </xdr:graphicFrame>
      </mc:Choice>
      <mc:Fallback>
        <xdr:sp macro="" textlink="">
          <xdr:nvSpPr>
            <xdr:cNvPr id="0" name=""/>
            <xdr:cNvSpPr>
              <a:spLocks noTextEdit="1"/>
            </xdr:cNvSpPr>
          </xdr:nvSpPr>
          <xdr:spPr>
            <a:xfrm>
              <a:off x="9575800" y="927100"/>
              <a:ext cx="1847850" cy="660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22</xdr:row>
      <xdr:rowOff>0</xdr:rowOff>
    </xdr:from>
    <xdr:to>
      <xdr:col>5</xdr:col>
      <xdr:colOff>495300</xdr:colOff>
      <xdr:row>33</xdr:row>
      <xdr:rowOff>152400</xdr:rowOff>
    </xdr:to>
    <xdr:graphicFrame macro="">
      <xdr:nvGraphicFramePr>
        <xdr:cNvPr id="6" name="Chart 5">
          <a:extLst>
            <a:ext uri="{FF2B5EF4-FFF2-40B4-BE49-F238E27FC236}">
              <a16:creationId xmlns:a16="http://schemas.microsoft.com/office/drawing/2014/main" id="{A91908AB-5754-4549-A7D5-5252371DBB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635000</xdr:colOff>
      <xdr:row>22</xdr:row>
      <xdr:rowOff>12700</xdr:rowOff>
    </xdr:from>
    <xdr:to>
      <xdr:col>9</xdr:col>
      <xdr:colOff>317500</xdr:colOff>
      <xdr:row>33</xdr:row>
      <xdr:rowOff>139700</xdr:rowOff>
    </xdr:to>
    <xdr:graphicFrame macro="">
      <xdr:nvGraphicFramePr>
        <xdr:cNvPr id="7" name="Chart 6">
          <a:extLst>
            <a:ext uri="{FF2B5EF4-FFF2-40B4-BE49-F238E27FC236}">
              <a16:creationId xmlns:a16="http://schemas.microsoft.com/office/drawing/2014/main" id="{A046EA9A-0B74-4027-BDFF-DD12F4720C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146050</xdr:colOff>
      <xdr:row>4</xdr:row>
      <xdr:rowOff>146050</xdr:rowOff>
    </xdr:from>
    <xdr:to>
      <xdr:col>14</xdr:col>
      <xdr:colOff>146050</xdr:colOff>
      <xdr:row>9</xdr:row>
      <xdr:rowOff>171449</xdr:rowOff>
    </xdr:to>
    <mc:AlternateContent xmlns:mc="http://schemas.openxmlformats.org/markup-compatibility/2006">
      <mc:Choice xmlns:a14="http://schemas.microsoft.com/office/drawing/2010/main" Requires="a14">
        <xdr:graphicFrame macro="">
          <xdr:nvGraphicFramePr>
            <xdr:cNvPr id="8" name="Department">
              <a:extLst>
                <a:ext uri="{FF2B5EF4-FFF2-40B4-BE49-F238E27FC236}">
                  <a16:creationId xmlns:a16="http://schemas.microsoft.com/office/drawing/2014/main" id="{9A76B9A9-D8E6-4729-A4E3-5C853D3C67B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9658350" y="1485900"/>
              <a:ext cx="1828800" cy="91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34.605270254629" createdVersion="7" refreshedVersion="7" minRefreshableVersion="3" recordCount="183" xr:uid="{53E146F2-E905-452F-BD7D-44529AF9ED02}">
  <cacheSource type="worksheet">
    <worksheetSource name="Combined"/>
  </cacheSource>
  <cacheFields count="13">
    <cacheField name="Name" numFmtId="0">
      <sharedItems/>
    </cacheField>
    <cacheField name="Gender" numFmtId="0">
      <sharedItems count="3">
        <s v="Female"/>
        <s v="Male"/>
        <s v="Others"/>
      </sharedItems>
    </cacheField>
    <cacheField name="Department" numFmtId="0">
      <sharedItems count="5">
        <s v="Website"/>
        <s v="Sales"/>
        <s v="Procurement"/>
        <s v="HR"/>
        <s v="Finance"/>
      </sharedItems>
    </cacheField>
    <cacheField name="Age" numFmtId="0">
      <sharedItems containsSemiMixedTypes="0" containsString="0" containsNumber="1" containsInteger="1" minValue="19" maxValue="46"/>
    </cacheField>
    <cacheField name="Date Joined" numFmtId="14">
      <sharedItems containsSemiMixedTypes="0" containsNonDate="0" containsDate="1" containsString="0" minDate="2020-05-07T00:00:00" maxDate="2023-04-30T00:00:00" count="160">
        <d v="2022-04-27T00:00:00"/>
        <d v="2022-02-27T00:00:00"/>
        <d v="2020-07-11T00:00:00"/>
        <d v="2020-05-11T00:00:00"/>
        <d v="2022-02-28T00:00:00"/>
        <d v="2021-12-28T00:00:00"/>
        <d v="2020-09-30T00:00:00"/>
        <d v="2020-07-30T00:00:00"/>
        <d v="2022-06-15T00:00:00"/>
        <d v="2022-04-15T00:00:00"/>
        <d v="2022-02-19T00:00:00"/>
        <d v="2021-12-19T00:00:00"/>
        <d v="2020-11-10T00:00:00"/>
        <d v="2020-09-10T00:00:00"/>
        <d v="2022-09-16T00:00:00"/>
        <d v="2022-07-16T00:00:00"/>
        <d v="2021-06-07T00:00:00"/>
        <d v="2021-04-07T00:00:00"/>
        <d v="2021-07-23T00:00:00"/>
        <d v="2021-05-23T00:00:00"/>
        <d v="2021-01-29T00:00:00"/>
        <d v="2020-11-29T00:00:00"/>
        <d v="2020-07-29T00:00:00"/>
        <d v="2020-05-29T00:00:00"/>
        <d v="2022-05-20T00:00:00"/>
        <d v="2022-03-20T00:00:00"/>
        <d v="2021-11-11T00:00:00"/>
        <d v="2021-09-11T00:00:00"/>
        <d v="2022-01-06T00:00:00"/>
        <d v="2021-11-06T00:00:00"/>
        <d v="2022-06-09T00:00:00"/>
        <d v="2022-04-09T00:00:00"/>
        <d v="2021-08-28T00:00:00"/>
        <d v="2021-06-28T00:00:00"/>
        <d v="2021-06-10T00:00:00"/>
        <d v="2021-04-10T00:00:00"/>
        <d v="2021-09-26T00:00:00"/>
        <d v="2021-08-03T00:00:00"/>
        <d v="2021-07-26T00:00:00"/>
        <d v="2021-06-03T00:00:00"/>
        <d v="2021-11-09T00:00:00"/>
        <d v="2021-09-09T00:00:00"/>
        <d v="2020-10-30T00:00:00"/>
        <d v="2020-08-30T00:00:00"/>
        <d v="2021-05-13T00:00:00"/>
        <d v="2021-03-13T00:00:00"/>
        <d v="2022-07-20T00:00:00"/>
        <d v="2022-04-12T00:00:00"/>
        <d v="2022-02-12T00:00:00"/>
        <d v="2022-04-02T00:00:00"/>
        <d v="2022-02-02T00:00:00"/>
        <d v="2021-03-22T00:00:00"/>
        <d v="2021-01-22T00:00:00"/>
        <d v="2021-02-16T00:00:00"/>
        <d v="2020-12-16T00:00:00"/>
        <d v="2022-02-20T00:00:00"/>
        <d v="2021-12-20T00:00:00"/>
        <d v="2022-02-15T00:00:00"/>
        <d v="2020-11-13T00:00:00"/>
        <d v="2020-09-13T00:00:00"/>
        <d v="2022-02-05T00:00:00"/>
        <d v="2021-12-05T00:00:00"/>
        <d v="2020-08-24T00:00:00"/>
        <d v="2020-06-24T00:00:00"/>
        <d v="2021-07-06T00:00:00"/>
        <d v="2021-05-06T00:00:00"/>
        <d v="2021-05-01T00:00:00"/>
        <d v="2021-03-01T00:00:00"/>
        <d v="2021-07-12T00:00:00"/>
        <d v="2021-05-12T00:00:00"/>
        <d v="2021-12-07T00:00:00"/>
        <d v="2021-10-07T00:00:00"/>
        <d v="2021-03-18T00:00:00"/>
        <d v="2021-01-18T00:00:00"/>
        <d v="2022-10-16T00:00:00"/>
        <d v="2022-08-16T00:00:00"/>
        <d v="2022-06-19T00:00:00"/>
        <d v="2022-04-19T00:00:00"/>
        <d v="2022-05-16T00:00:00"/>
        <d v="2021-05-17T00:00:00"/>
        <d v="2021-03-17T00:00:00"/>
        <d v="2021-07-08T00:00:00"/>
        <d v="2021-05-08T00:00:00"/>
        <d v="2022-08-06T00:00:00"/>
        <d v="2022-06-06T00:00:00"/>
        <d v="2021-04-26T00:00:00"/>
        <d v="2021-02-26T00:00:00"/>
        <d v="2021-06-27T00:00:00"/>
        <d v="2021-04-27T00:00:00"/>
        <d v="2021-02-15T00:00:00"/>
        <d v="2020-12-15T00:00:00"/>
        <d v="2020-12-20T00:00:00"/>
        <d v="2020-10-20T00:00:00"/>
        <d v="2021-07-11T00:00:00"/>
        <d v="2021-11-29T00:00:00"/>
        <d v="2021-09-29T00:00:00"/>
        <d v="2021-10-25T00:00:00"/>
        <d v="2021-08-25T00:00:00"/>
        <d v="2022-07-02T00:00:00"/>
        <d v="2022-05-02T00:00:00"/>
        <d v="2022-05-13T00:00:00"/>
        <d v="2022-03-13T00:00:00"/>
        <d v="2022-05-05T00:00:00"/>
        <d v="2022-03-05T00:00:00"/>
        <d v="2021-09-20T00:00:00"/>
        <d v="2021-07-20T00:00:00"/>
        <d v="2022-09-05T00:00:00"/>
        <d v="2022-07-05T00:00:00"/>
        <d v="2021-05-21T00:00:00"/>
        <d v="2021-03-21T00:00:00"/>
        <d v="2021-05-22T00:00:00"/>
        <d v="2021-03-16T00:00:00"/>
        <d v="2021-01-16T00:00:00"/>
        <d v="2022-08-01T00:00:00"/>
        <d v="2022-06-01T00:00:00"/>
        <d v="2021-02-09T00:00:00"/>
        <d v="2020-12-09T00:00:00"/>
        <d v="2021-09-06T00:00:00"/>
        <d v="2021-01-09T00:00:00"/>
        <d v="2020-11-09T00:00:00"/>
        <d v="2020-12-25T00:00:00"/>
        <d v="2020-10-25T00:00:00"/>
        <d v="2022-02-14T00:00:00"/>
        <d v="2021-12-14T00:00:00"/>
        <d v="2021-03-08T00:00:00"/>
        <d v="2021-01-08T00:00:00"/>
        <d v="2022-03-10T00:00:00"/>
        <d v="2022-01-10T00:00:00"/>
        <d v="2022-06-12T00:00:00"/>
        <d v="2022-03-29T00:00:00"/>
        <d v="2022-01-29T00:00:00"/>
        <d v="2021-07-04T00:00:00"/>
        <d v="2021-05-04T00:00:00"/>
        <d v="2021-10-17T00:00:00"/>
        <d v="2021-08-17T00:00:00"/>
        <d v="2021-09-01T00:00:00"/>
        <d v="2021-07-01T00:00:00"/>
        <d v="2021-06-30T00:00:00"/>
        <d v="2021-04-30T00:00:00"/>
        <d v="2022-06-14T00:00:00"/>
        <d v="2022-04-14T00:00:00"/>
        <d v="2020-10-15T00:00:00"/>
        <d v="2022-10-27T00:00:00"/>
        <d v="2022-08-27T00:00:00"/>
        <d v="2020-12-18T00:00:00"/>
        <d v="2020-10-18T00:00:00"/>
        <d v="2022-03-22T00:00:00"/>
        <d v="2021-09-07T00:00:00"/>
        <d v="2021-07-07T00:00:00"/>
        <d v="2022-02-17T00:00:00"/>
        <d v="2021-12-17T00:00:00"/>
        <d v="2023-04-29T00:00:00"/>
        <d v="2023-02-28T00:00:00"/>
        <d v="2020-09-11T00:00:00"/>
        <d v="2020-11-11T00:00:00"/>
        <d v="2020-09-29T00:00:00"/>
        <d v="2021-09-12T00:00:00"/>
        <d v="2020-07-07T00:00:00"/>
        <d v="2020-05-07T00:00:00"/>
        <d v="2020-08-18T00:00:00"/>
      </sharedItems>
      <fieldGroup par="12" base="4">
        <rangePr groupBy="months" startDate="2020-05-07T00:00:00" endDate="2023-04-30T00:00:00"/>
        <groupItems count="14">
          <s v="&lt;5/7/2020"/>
          <s v="Jan"/>
          <s v="Feb"/>
          <s v="Mar"/>
          <s v="Apr"/>
          <s v="May"/>
          <s v="Jun"/>
          <s v="Jul"/>
          <s v="Aug"/>
          <s v="Sep"/>
          <s v="Oct"/>
          <s v="Nov"/>
          <s v="Dec"/>
          <s v="&gt;4/30/2023"/>
        </groupItems>
      </fieldGroup>
    </cacheField>
    <cacheField name="Salary" numFmtId="6">
      <sharedItems containsSemiMixedTypes="0" containsString="0" containsNumber="1" containsInteger="1" minValue="33920" maxValue="119110"/>
    </cacheField>
    <cacheField name="Rating" numFmtId="0">
      <sharedItems count="5">
        <s v="Average"/>
        <s v="Very poor"/>
        <s v="Above average"/>
        <s v="Poor"/>
        <s v="Exceptional"/>
      </sharedItems>
    </cacheField>
    <cacheField name="Country" numFmtId="0">
      <sharedItems count="2">
        <s v="NZL"/>
        <s v="IND"/>
      </sharedItems>
    </cacheField>
    <cacheField name="Tenure" numFmtId="2">
      <sharedItems containsSemiMixedTypes="0" containsString="0" containsNumber="1" minValue="1.6136986301369862" maxValue="4.5917808219178085"/>
    </cacheField>
    <cacheField name="Bonus" numFmtId="6">
      <sharedItems containsSemiMixedTypes="0" containsString="0" containsNumber="1" minValue="1017.5999999999999" maxValue="3573.2999999999997"/>
    </cacheField>
    <cacheField name="Rating as Number" numFmtId="165">
      <sharedItems containsSemiMixedTypes="0" containsString="0" containsNumber="1" containsInteger="1" minValue="1" maxValue="5"/>
    </cacheField>
    <cacheField name="Quarters" numFmtId="0" databaseField="0">
      <fieldGroup base="4">
        <rangePr groupBy="quarters" startDate="2020-05-07T00:00:00" endDate="2023-04-30T00:00:00"/>
        <groupItems count="6">
          <s v="&lt;5/7/2020"/>
          <s v="Qtr1"/>
          <s v="Qtr2"/>
          <s v="Qtr3"/>
          <s v="Qtr4"/>
          <s v="&gt;4/30/2023"/>
        </groupItems>
      </fieldGroup>
    </cacheField>
    <cacheField name="Years" numFmtId="0" databaseField="0">
      <fieldGroup base="4">
        <rangePr groupBy="years" startDate="2020-05-07T00:00:00" endDate="2023-04-30T00:00:00"/>
        <groupItems count="6">
          <s v="&lt;5/7/2020"/>
          <s v="2020"/>
          <s v="2021"/>
          <s v="2022"/>
          <s v="2023"/>
          <s v="&gt;4/30/2023"/>
        </groupItems>
      </fieldGroup>
    </cacheField>
  </cacheFields>
  <extLst>
    <ext xmlns:x14="http://schemas.microsoft.com/office/spreadsheetml/2009/9/main" uri="{725AE2AE-9491-48be-B2B4-4EB974FC3084}">
      <x14:pivotCacheDefinition pivotCacheId="15795638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
  <r>
    <s v="Gretchen Callow"/>
    <x v="0"/>
    <x v="0"/>
    <n v="21"/>
    <x v="0"/>
    <n v="33920"/>
    <x v="0"/>
    <x v="0"/>
    <n v="2.6191780821917807"/>
    <n v="1017.5999999999999"/>
    <n v="3"/>
  </r>
  <r>
    <s v="Shubhra Potla"/>
    <x v="0"/>
    <x v="0"/>
    <n v="21"/>
    <x v="1"/>
    <n v="33920"/>
    <x v="0"/>
    <x v="1"/>
    <n v="2.7808219178082192"/>
    <n v="1017.5999999999999"/>
    <n v="3"/>
  </r>
  <r>
    <s v="Niall Selesnick"/>
    <x v="0"/>
    <x v="0"/>
    <n v="29"/>
    <x v="2"/>
    <n v="34980"/>
    <x v="0"/>
    <x v="0"/>
    <n v="4.4136986301369863"/>
    <n v="1049.3999999999999"/>
    <n v="3"/>
  </r>
  <r>
    <s v="Suchira Bhanupriya Tapti"/>
    <x v="0"/>
    <x v="0"/>
    <n v="29"/>
    <x v="3"/>
    <n v="34980"/>
    <x v="0"/>
    <x v="1"/>
    <n v="4.580821917808219"/>
    <n v="1049.3999999999999"/>
    <n v="3"/>
  </r>
  <r>
    <s v="Bili Sizey"/>
    <x v="1"/>
    <x v="1"/>
    <n v="43"/>
    <x v="4"/>
    <n v="36040"/>
    <x v="0"/>
    <x v="0"/>
    <n v="2.7780821917808218"/>
    <n v="1081.2"/>
    <n v="3"/>
  </r>
  <r>
    <s v="Waheeda Vasuman"/>
    <x v="1"/>
    <x v="1"/>
    <n v="43"/>
    <x v="5"/>
    <n v="36040"/>
    <x v="0"/>
    <x v="1"/>
    <n v="2.9479452054794519"/>
    <n v="1081.2"/>
    <n v="3"/>
  </r>
  <r>
    <s v="Orton Livick"/>
    <x v="1"/>
    <x v="2"/>
    <n v="21"/>
    <x v="6"/>
    <n v="37920"/>
    <x v="0"/>
    <x v="0"/>
    <n v="4.1917808219178081"/>
    <n v="1137.5999999999999"/>
    <n v="3"/>
  </r>
  <r>
    <s v="Akbar Sorabhjee"/>
    <x v="1"/>
    <x v="2"/>
    <n v="21"/>
    <x v="7"/>
    <n v="37920"/>
    <x v="0"/>
    <x v="1"/>
    <n v="4.3616438356164382"/>
    <n v="1137.5999999999999"/>
    <n v="3"/>
  </r>
  <r>
    <s v="Archibald Filliskirk"/>
    <x v="1"/>
    <x v="2"/>
    <n v="35"/>
    <x v="8"/>
    <n v="40400"/>
    <x v="0"/>
    <x v="0"/>
    <n v="2.484931506849315"/>
    <n v="1212"/>
    <n v="3"/>
  </r>
  <r>
    <s v="Shobhana Samuel"/>
    <x v="1"/>
    <x v="2"/>
    <n v="35"/>
    <x v="9"/>
    <n v="40400"/>
    <x v="0"/>
    <x v="1"/>
    <n v="2.6520547945205482"/>
    <n v="1212"/>
    <n v="3"/>
  </r>
  <r>
    <s v="Crissie Cordel"/>
    <x v="0"/>
    <x v="2"/>
    <n v="32"/>
    <x v="10"/>
    <n v="41570"/>
    <x v="0"/>
    <x v="0"/>
    <n v="2.8027397260273972"/>
    <n v="1247.0999999999999"/>
    <n v="3"/>
  </r>
  <r>
    <s v="Prerana Nishita"/>
    <x v="0"/>
    <x v="2"/>
    <n v="32"/>
    <x v="11"/>
    <n v="41570"/>
    <x v="0"/>
    <x v="1"/>
    <n v="2.9726027397260273"/>
    <n v="1247.0999999999999"/>
    <n v="3"/>
  </r>
  <r>
    <s v="Dotty Strutley"/>
    <x v="0"/>
    <x v="0"/>
    <n v="31"/>
    <x v="12"/>
    <n v="41980"/>
    <x v="0"/>
    <x v="0"/>
    <n v="4.0794520547945208"/>
    <n v="1259.3999999999999"/>
    <n v="3"/>
  </r>
  <r>
    <s v="Jagajeet Viraj"/>
    <x v="0"/>
    <x v="0"/>
    <n v="31"/>
    <x v="13"/>
    <n v="41980"/>
    <x v="0"/>
    <x v="1"/>
    <n v="4.2465753424657535"/>
    <n v="1259.3999999999999"/>
    <n v="3"/>
  </r>
  <r>
    <s v="Drusy MacCombe"/>
    <x v="1"/>
    <x v="1"/>
    <n v="28"/>
    <x v="14"/>
    <n v="43510"/>
    <x v="1"/>
    <x v="0"/>
    <n v="2.2301369863013698"/>
    <n v="1305.3"/>
    <n v="1"/>
  </r>
  <r>
    <s v="Rupak Mehra"/>
    <x v="1"/>
    <x v="1"/>
    <n v="28"/>
    <x v="15"/>
    <n v="43510"/>
    <x v="1"/>
    <x v="1"/>
    <n v="2.4"/>
    <n v="1305.3"/>
    <n v="1"/>
  </r>
  <r>
    <s v="Kassi Jonson"/>
    <x v="0"/>
    <x v="0"/>
    <n v="32"/>
    <x v="16"/>
    <n v="43840"/>
    <x v="2"/>
    <x v="0"/>
    <n v="3.506849315068493"/>
    <n v="1315.2"/>
    <n v="4"/>
  </r>
  <r>
    <s v="Yagna Sujeev"/>
    <x v="0"/>
    <x v="0"/>
    <n v="32"/>
    <x v="17"/>
    <n v="43840"/>
    <x v="2"/>
    <x v="1"/>
    <n v="3.6739726027397261"/>
    <n v="1315.2"/>
    <n v="4"/>
  </r>
  <r>
    <s v="Florinda Crace"/>
    <x v="0"/>
    <x v="3"/>
    <n v="32"/>
    <x v="18"/>
    <n v="45510"/>
    <x v="0"/>
    <x v="0"/>
    <n v="3.3808219178082193"/>
    <n v="1365.3"/>
    <n v="3"/>
  </r>
  <r>
    <s v="Madhavdas Buhpathi"/>
    <x v="0"/>
    <x v="3"/>
    <n v="32"/>
    <x v="19"/>
    <n v="45510"/>
    <x v="0"/>
    <x v="1"/>
    <n v="3.547945205479452"/>
    <n v="1365.3"/>
    <n v="3"/>
  </r>
  <r>
    <s v="Dell Molloy"/>
    <x v="1"/>
    <x v="2"/>
    <n v="26"/>
    <x v="20"/>
    <n v="47360"/>
    <x v="0"/>
    <x v="0"/>
    <n v="3.8602739726027395"/>
    <n v="1420.8"/>
    <n v="3"/>
  </r>
  <r>
    <s v="Shiuli Sapna"/>
    <x v="1"/>
    <x v="2"/>
    <n v="26"/>
    <x v="21"/>
    <n v="47360"/>
    <x v="0"/>
    <x v="1"/>
    <n v="4.0273972602739727"/>
    <n v="1420.8"/>
    <n v="3"/>
  </r>
  <r>
    <s v="Jan Morforth"/>
    <x v="1"/>
    <x v="4"/>
    <n v="28"/>
    <x v="22"/>
    <n v="48170"/>
    <x v="2"/>
    <x v="0"/>
    <n v="4.3643835616438356"/>
    <n v="1445.1"/>
    <n v="4"/>
  </r>
  <r>
    <s v="Ardhendu Abhichandra Jayakar"/>
    <x v="1"/>
    <x v="4"/>
    <n v="28"/>
    <x v="23"/>
    <n v="48170"/>
    <x v="2"/>
    <x v="1"/>
    <n v="4.5315068493150683"/>
    <n v="1445.1"/>
    <n v="4"/>
  </r>
  <r>
    <s v="Erin Androsik"/>
    <x v="1"/>
    <x v="2"/>
    <n v="33"/>
    <x v="24"/>
    <n v="48530"/>
    <x v="2"/>
    <x v="0"/>
    <n v="2.5561643835616437"/>
    <n v="1455.8999999999999"/>
    <n v="4"/>
  </r>
  <r>
    <s v="Piyali Mahanthapa"/>
    <x v="1"/>
    <x v="2"/>
    <n v="33"/>
    <x v="25"/>
    <n v="48530"/>
    <x v="2"/>
    <x v="1"/>
    <n v="2.7232876712328768"/>
    <n v="1455.8999999999999"/>
    <n v="4"/>
  </r>
  <r>
    <s v="Gunar Cockshoot"/>
    <x v="1"/>
    <x v="0"/>
    <n v="31"/>
    <x v="26"/>
    <n v="48950"/>
    <x v="0"/>
    <x v="0"/>
    <n v="3.0767123287671234"/>
    <n v="1468.5"/>
    <n v="3"/>
  </r>
  <r>
    <s v="Amal Nimesh"/>
    <x v="1"/>
    <x v="0"/>
    <n v="31"/>
    <x v="27"/>
    <n v="48950"/>
    <x v="0"/>
    <x v="1"/>
    <n v="3.2438356164383562"/>
    <n v="1468.5"/>
    <n v="3"/>
  </r>
  <r>
    <s v="Esmaria Denecamp"/>
    <x v="1"/>
    <x v="4"/>
    <n v="27"/>
    <x v="28"/>
    <n v="48980"/>
    <x v="0"/>
    <x v="0"/>
    <n v="2.9232876712328766"/>
    <n v="1469.3999999999999"/>
    <n v="3"/>
  </r>
  <r>
    <s v="Vanmala Shriharsha"/>
    <x v="1"/>
    <x v="4"/>
    <n v="27"/>
    <x v="29"/>
    <n v="48980"/>
    <x v="0"/>
    <x v="1"/>
    <n v="3.0904109589041098"/>
    <n v="1469.3999999999999"/>
    <n v="3"/>
  </r>
  <r>
    <s v="Violante Courtonne"/>
    <x v="0"/>
    <x v="1"/>
    <n v="34"/>
    <x v="30"/>
    <n v="49630"/>
    <x v="3"/>
    <x v="0"/>
    <n v="2.5013698630136987"/>
    <n v="1488.8999999999999"/>
    <n v="2"/>
  </r>
  <r>
    <s v="Daruka Ghazali"/>
    <x v="0"/>
    <x v="1"/>
    <n v="34"/>
    <x v="31"/>
    <n v="49630"/>
    <x v="3"/>
    <x v="1"/>
    <n v="2.6684931506849314"/>
    <n v="1488.8999999999999"/>
    <n v="2"/>
  </r>
  <r>
    <s v="Kaye Crocroft"/>
    <x v="1"/>
    <x v="4"/>
    <n v="24"/>
    <x v="32"/>
    <n v="52610"/>
    <x v="3"/>
    <x v="0"/>
    <n v="3.2821917808219179"/>
    <n v="1578.3"/>
    <n v="2"/>
  </r>
  <r>
    <s v="Gumwant Veera"/>
    <x v="1"/>
    <x v="4"/>
    <n v="24"/>
    <x v="33"/>
    <n v="52610"/>
    <x v="3"/>
    <x v="1"/>
    <n v="3.4493150684931506"/>
    <n v="1578.3"/>
    <n v="2"/>
  </r>
  <r>
    <s v="Tatum Hush"/>
    <x v="0"/>
    <x v="1"/>
    <n v="28"/>
    <x v="34"/>
    <n v="53240"/>
    <x v="0"/>
    <x v="0"/>
    <n v="3.4986301369863013"/>
    <n v="1597.2"/>
    <n v="3"/>
  </r>
  <r>
    <s v="Anumati Shyamari Meherhomji"/>
    <x v="0"/>
    <x v="1"/>
    <n v="28"/>
    <x v="35"/>
    <n v="53240"/>
    <x v="0"/>
    <x v="1"/>
    <n v="3.6657534246575341"/>
    <n v="1597.2"/>
    <n v="3"/>
  </r>
  <r>
    <s v="Hoyt D'Alesco"/>
    <x v="1"/>
    <x v="1"/>
    <n v="32"/>
    <x v="36"/>
    <n v="53540"/>
    <x v="0"/>
    <x v="0"/>
    <n v="3.2027397260273971"/>
    <n v="1606.2"/>
    <n v="3"/>
  </r>
  <r>
    <s v="Zach Polon"/>
    <x v="1"/>
    <x v="2"/>
    <n v="26"/>
    <x v="37"/>
    <n v="53540"/>
    <x v="0"/>
    <x v="0"/>
    <n v="3.3506849315068492"/>
    <n v="1606.2"/>
    <n v="3"/>
  </r>
  <r>
    <s v="Geena Raghavanpillai"/>
    <x v="1"/>
    <x v="1"/>
    <n v="32"/>
    <x v="38"/>
    <n v="53540"/>
    <x v="0"/>
    <x v="1"/>
    <n v="3.3726027397260272"/>
    <n v="1606.2"/>
    <n v="3"/>
  </r>
  <r>
    <s v="Chitrasen Laul"/>
    <x v="1"/>
    <x v="2"/>
    <n v="26"/>
    <x v="39"/>
    <n v="53540"/>
    <x v="0"/>
    <x v="1"/>
    <n v="3.5178082191780824"/>
    <n v="1606.2"/>
    <n v="3"/>
  </r>
  <r>
    <s v="William Reeveley"/>
    <x v="1"/>
    <x v="0"/>
    <n v="33"/>
    <x v="40"/>
    <n v="53870"/>
    <x v="0"/>
    <x v="0"/>
    <n v="3.0821917808219177"/>
    <n v="1616.1"/>
    <n v="3"/>
  </r>
  <r>
    <s v="Pragya Nilufar"/>
    <x v="1"/>
    <x v="0"/>
    <n v="33"/>
    <x v="41"/>
    <n v="53870"/>
    <x v="0"/>
    <x v="1"/>
    <n v="3.2493150684931509"/>
    <n v="1616.1"/>
    <n v="3"/>
  </r>
  <r>
    <s v="Alta Kaszper"/>
    <x v="1"/>
    <x v="1"/>
    <n v="27"/>
    <x v="42"/>
    <n v="54970"/>
    <x v="0"/>
    <x v="0"/>
    <n v="4.1095890410958908"/>
    <n v="1649.1"/>
    <n v="3"/>
  </r>
  <r>
    <s v="Sanchali Shirish"/>
    <x v="1"/>
    <x v="1"/>
    <n v="27"/>
    <x v="43"/>
    <n v="54970"/>
    <x v="0"/>
    <x v="1"/>
    <n v="4.2767123287671236"/>
    <n v="1649.1"/>
    <n v="3"/>
  </r>
  <r>
    <s v="Oran Buxcy"/>
    <x v="0"/>
    <x v="1"/>
    <n v="38"/>
    <x v="44"/>
    <n v="56870"/>
    <x v="2"/>
    <x v="0"/>
    <n v="3.5753424657534247"/>
    <n v="1706.1"/>
    <n v="4"/>
  </r>
  <r>
    <s v="Mirium Seemantini Shivakumar"/>
    <x v="0"/>
    <x v="1"/>
    <n v="38"/>
    <x v="45"/>
    <n v="56870"/>
    <x v="2"/>
    <x v="1"/>
    <n v="3.7424657534246575"/>
    <n v="1706.1"/>
    <n v="4"/>
  </r>
  <r>
    <s v="Kelci Walkden"/>
    <x v="1"/>
    <x v="2"/>
    <n v="21"/>
    <x v="46"/>
    <n v="57090"/>
    <x v="0"/>
    <x v="0"/>
    <n v="2.3890410958904109"/>
    <n v="1712.7"/>
    <n v="3"/>
  </r>
  <r>
    <s v="Shattesh Utpat"/>
    <x v="1"/>
    <x v="2"/>
    <n v="21"/>
    <x v="24"/>
    <n v="57090"/>
    <x v="0"/>
    <x v="1"/>
    <n v="2.5561643835616437"/>
    <n v="1712.7"/>
    <n v="3"/>
  </r>
  <r>
    <s v="Brien Boise"/>
    <x v="0"/>
    <x v="0"/>
    <n v="31"/>
    <x v="47"/>
    <n v="58100"/>
    <x v="0"/>
    <x v="0"/>
    <n v="2.6602739726027398"/>
    <n v="1743"/>
    <n v="3"/>
  </r>
  <r>
    <s v="Pratigya Rema"/>
    <x v="0"/>
    <x v="0"/>
    <n v="31"/>
    <x v="48"/>
    <n v="58100"/>
    <x v="0"/>
    <x v="1"/>
    <n v="2.8219178082191783"/>
    <n v="1743"/>
    <n v="3"/>
  </r>
  <r>
    <s v="Oby Sorrel"/>
    <x v="0"/>
    <x v="4"/>
    <n v="34"/>
    <x v="49"/>
    <n v="58940"/>
    <x v="0"/>
    <x v="0"/>
    <n v="2.6876712328767125"/>
    <n v="1768.2"/>
    <n v="3"/>
  </r>
  <r>
    <s v="Krittika Gaekwad"/>
    <x v="0"/>
    <x v="4"/>
    <n v="34"/>
    <x v="50"/>
    <n v="58940"/>
    <x v="0"/>
    <x v="1"/>
    <n v="2.8493150684931505"/>
    <n v="1768.2"/>
    <n v="3"/>
  </r>
  <r>
    <s v="Lilyan Klimpt"/>
    <x v="1"/>
    <x v="2"/>
    <n v="19"/>
    <x v="51"/>
    <n v="58960"/>
    <x v="0"/>
    <x v="0"/>
    <n v="3.7178082191780821"/>
    <n v="1768.8"/>
    <n v="3"/>
  </r>
  <r>
    <s v="Vinanti Choudhari"/>
    <x v="1"/>
    <x v="2"/>
    <n v="19"/>
    <x v="52"/>
    <n v="58960"/>
    <x v="0"/>
    <x v="1"/>
    <n v="3.8794520547945206"/>
    <n v="1768.8"/>
    <n v="3"/>
  </r>
  <r>
    <s v="My Hanscome"/>
    <x v="1"/>
    <x v="4"/>
    <n v="33"/>
    <x v="53"/>
    <n v="59430"/>
    <x v="0"/>
    <x v="0"/>
    <n v="3.8109589041095893"/>
    <n v="1782.8999999999999"/>
    <n v="3"/>
  </r>
  <r>
    <s v="Asija Pothireddy"/>
    <x v="1"/>
    <x v="4"/>
    <n v="33"/>
    <x v="54"/>
    <n v="59430"/>
    <x v="0"/>
    <x v="1"/>
    <n v="3.9808219178082194"/>
    <n v="1782.8999999999999"/>
    <n v="3"/>
  </r>
  <r>
    <s v="Jehu Rudeforth"/>
    <x v="0"/>
    <x v="4"/>
    <n v="34"/>
    <x v="55"/>
    <n v="60130"/>
    <x v="0"/>
    <x v="0"/>
    <n v="2.8"/>
    <n v="1803.8999999999999"/>
    <n v="3"/>
  </r>
  <r>
    <s v="Lalit Kothari"/>
    <x v="0"/>
    <x v="4"/>
    <n v="34"/>
    <x v="56"/>
    <n v="60130"/>
    <x v="0"/>
    <x v="1"/>
    <n v="2.9698630136986299"/>
    <n v="1803.8999999999999"/>
    <n v="3"/>
  </r>
  <r>
    <s v="Mallorie Waber"/>
    <x v="1"/>
    <x v="2"/>
    <n v="30"/>
    <x v="9"/>
    <n v="60570"/>
    <x v="0"/>
    <x v="0"/>
    <n v="2.6520547945205482"/>
    <n v="1817.1"/>
    <n v="3"/>
  </r>
  <r>
    <s v="Mardav Ramaswami"/>
    <x v="1"/>
    <x v="2"/>
    <n v="30"/>
    <x v="57"/>
    <n v="60570"/>
    <x v="0"/>
    <x v="1"/>
    <n v="2.8136986301369862"/>
    <n v="1817.1"/>
    <n v="3"/>
  </r>
  <r>
    <s v="Vic Radolf"/>
    <x v="0"/>
    <x v="0"/>
    <n v="24"/>
    <x v="58"/>
    <n v="62780"/>
    <x v="0"/>
    <x v="0"/>
    <n v="4.0712328767123287"/>
    <n v="1883.3999999999999"/>
    <n v="3"/>
  </r>
  <r>
    <s v="Fullara Sushanti Mokate"/>
    <x v="0"/>
    <x v="0"/>
    <n v="24"/>
    <x v="59"/>
    <n v="62780"/>
    <x v="0"/>
    <x v="1"/>
    <n v="4.2383561643835614"/>
    <n v="1883.3999999999999"/>
    <n v="3"/>
  </r>
  <r>
    <s v="Curtice Advani"/>
    <x v="2"/>
    <x v="4"/>
    <n v="30"/>
    <x v="60"/>
    <n v="64000"/>
    <x v="0"/>
    <x v="0"/>
    <n v="2.8410958904109589"/>
    <n v="1920"/>
    <n v="3"/>
  </r>
  <r>
    <s v="Upendra Swati"/>
    <x v="2"/>
    <x v="4"/>
    <n v="30"/>
    <x v="61"/>
    <n v="64000"/>
    <x v="0"/>
    <x v="1"/>
    <n v="3.010958904109589"/>
    <n v="1920"/>
    <n v="3"/>
  </r>
  <r>
    <s v="Teressa Udden"/>
    <x v="0"/>
    <x v="4"/>
    <n v="33"/>
    <x v="62"/>
    <n v="65360"/>
    <x v="0"/>
    <x v="0"/>
    <n v="4.2931506849315069"/>
    <n v="1960.8"/>
    <n v="3"/>
  </r>
  <r>
    <s v="Kevalkumar Solanki"/>
    <x v="0"/>
    <x v="4"/>
    <n v="33"/>
    <x v="63"/>
    <n v="65360"/>
    <x v="0"/>
    <x v="1"/>
    <n v="4.4602739726027396"/>
    <n v="1960.8"/>
    <n v="3"/>
  </r>
  <r>
    <s v="Kath Bletsoe"/>
    <x v="1"/>
    <x v="1"/>
    <n v="25"/>
    <x v="64"/>
    <n v="65700"/>
    <x v="0"/>
    <x v="0"/>
    <n v="3.4273972602739726"/>
    <n v="1971"/>
    <n v="3"/>
  </r>
  <r>
    <s v="Abhaya Priyavardhan"/>
    <x v="1"/>
    <x v="1"/>
    <n v="25"/>
    <x v="65"/>
    <n v="65700"/>
    <x v="0"/>
    <x v="1"/>
    <n v="3.5945205479452054"/>
    <n v="1971"/>
    <n v="3"/>
  </r>
  <r>
    <s v="Marney O'Breen"/>
    <x v="0"/>
    <x v="4"/>
    <n v="21"/>
    <x v="66"/>
    <n v="65920"/>
    <x v="0"/>
    <x v="0"/>
    <n v="3.6082191780821917"/>
    <n v="1977.6"/>
    <n v="3"/>
  </r>
  <r>
    <s v="Agrata Rajarama"/>
    <x v="0"/>
    <x v="4"/>
    <n v="21"/>
    <x v="67"/>
    <n v="65920"/>
    <x v="0"/>
    <x v="1"/>
    <n v="3.7753424657534245"/>
    <n v="1977.6"/>
    <n v="3"/>
  </r>
  <r>
    <s v="Husein Augar"/>
    <x v="0"/>
    <x v="4"/>
    <n v="30"/>
    <x v="68"/>
    <n v="67910"/>
    <x v="3"/>
    <x v="0"/>
    <n v="3.4109589041095889"/>
    <n v="2037.3"/>
    <n v="2"/>
  </r>
  <r>
    <s v="Kantimoy Pritish"/>
    <x v="0"/>
    <x v="4"/>
    <n v="30"/>
    <x v="69"/>
    <n v="67910"/>
    <x v="3"/>
    <x v="1"/>
    <n v="3.5780821917808221"/>
    <n v="2037.3"/>
    <n v="2"/>
  </r>
  <r>
    <s v="Ebonee Roxburgh"/>
    <x v="1"/>
    <x v="2"/>
    <n v="30"/>
    <x v="24"/>
    <n v="67950"/>
    <x v="0"/>
    <x v="0"/>
    <n v="2.5561643835616437"/>
    <n v="2038.5"/>
    <n v="3"/>
  </r>
  <r>
    <s v="Mahindra Sreedharan"/>
    <x v="1"/>
    <x v="2"/>
    <n v="30"/>
    <x v="25"/>
    <n v="67950"/>
    <x v="0"/>
    <x v="1"/>
    <n v="2.7232876712328768"/>
    <n v="2038.5"/>
    <n v="3"/>
  </r>
  <r>
    <s v="Hyacinthie Braybrooke"/>
    <x v="0"/>
    <x v="1"/>
    <n v="20"/>
    <x v="70"/>
    <n v="68900"/>
    <x v="3"/>
    <x v="0"/>
    <n v="3.0054794520547947"/>
    <n v="2067"/>
    <n v="2"/>
  </r>
  <r>
    <s v="Devasree Fullara Saurin"/>
    <x v="0"/>
    <x v="1"/>
    <n v="20"/>
    <x v="71"/>
    <n v="68900"/>
    <x v="3"/>
    <x v="1"/>
    <n v="3.1726027397260275"/>
    <n v="2067"/>
    <n v="2"/>
  </r>
  <r>
    <s v="Murry Dryburgh"/>
    <x v="1"/>
    <x v="0"/>
    <n v="37"/>
    <x v="24"/>
    <n v="69070"/>
    <x v="0"/>
    <x v="0"/>
    <n v="2.5561643835616437"/>
    <n v="2072.1"/>
    <n v="3"/>
  </r>
  <r>
    <s v="Jaishree Atasi Yavatkar"/>
    <x v="1"/>
    <x v="0"/>
    <n v="37"/>
    <x v="25"/>
    <n v="69070"/>
    <x v="0"/>
    <x v="1"/>
    <n v="2.7232876712328768"/>
    <n v="2072.1"/>
    <n v="3"/>
  </r>
  <r>
    <s v="Andria Kimpton"/>
    <x v="1"/>
    <x v="0"/>
    <n v="30"/>
    <x v="72"/>
    <n v="69120"/>
    <x v="0"/>
    <x v="0"/>
    <n v="3.7287671232876711"/>
    <n v="2073.6"/>
    <n v="3"/>
  </r>
  <r>
    <s v="Rameshwari Chikodi"/>
    <x v="1"/>
    <x v="0"/>
    <n v="30"/>
    <x v="73"/>
    <n v="69120"/>
    <x v="0"/>
    <x v="1"/>
    <n v="3.8904109589041096"/>
    <n v="2073.6"/>
    <n v="3"/>
  </r>
  <r>
    <s v="Myer McCory"/>
    <x v="1"/>
    <x v="0"/>
    <n v="30"/>
    <x v="74"/>
    <n v="69710"/>
    <x v="0"/>
    <x v="0"/>
    <n v="2.1479452054794521"/>
    <n v="2091.2999999999997"/>
    <n v="3"/>
  </r>
  <r>
    <s v="Shekhar Eswara"/>
    <x v="1"/>
    <x v="0"/>
    <n v="30"/>
    <x v="75"/>
    <n v="69710"/>
    <x v="0"/>
    <x v="1"/>
    <n v="2.3150684931506849"/>
    <n v="2091.2999999999997"/>
    <n v="3"/>
  </r>
  <r>
    <s v="Shayne Stegel"/>
    <x v="1"/>
    <x v="4"/>
    <n v="42"/>
    <x v="76"/>
    <n v="70270"/>
    <x v="3"/>
    <x v="0"/>
    <n v="2.473972602739726"/>
    <n v="2108.1"/>
    <n v="2"/>
  </r>
  <r>
    <s v="Chandana Sannidhi Surnilla"/>
    <x v="1"/>
    <x v="4"/>
    <n v="42"/>
    <x v="77"/>
    <n v="70270"/>
    <x v="3"/>
    <x v="1"/>
    <n v="2.6410958904109587"/>
    <n v="2108.1"/>
    <n v="2"/>
  </r>
  <r>
    <s v="Ambros Murthwaite"/>
    <x v="1"/>
    <x v="2"/>
    <n v="46"/>
    <x v="15"/>
    <n v="70610"/>
    <x v="0"/>
    <x v="0"/>
    <n v="2.4"/>
    <n v="2118.2999999999997"/>
    <n v="3"/>
  </r>
  <r>
    <s v="Ranajay Kailashnath Richa"/>
    <x v="1"/>
    <x v="2"/>
    <n v="46"/>
    <x v="78"/>
    <n v="70610"/>
    <x v="0"/>
    <x v="1"/>
    <n v="2.5671232876712327"/>
    <n v="2118.2999999999997"/>
    <n v="3"/>
  </r>
  <r>
    <s v="Bennie Pepis"/>
    <x v="1"/>
    <x v="4"/>
    <n v="36"/>
    <x v="79"/>
    <n v="71380"/>
    <x v="0"/>
    <x v="0"/>
    <n v="3.5643835616438357"/>
    <n v="2141.4"/>
    <n v="3"/>
  </r>
  <r>
    <s v="Kulbhushan Moorthy"/>
    <x v="1"/>
    <x v="4"/>
    <n v="36"/>
    <x v="80"/>
    <n v="71380"/>
    <x v="0"/>
    <x v="1"/>
    <n v="3.7315068493150685"/>
    <n v="2141.4"/>
    <n v="3"/>
  </r>
  <r>
    <s v="Gigi Bohling"/>
    <x v="1"/>
    <x v="1"/>
    <n v="33"/>
    <x v="81"/>
    <n v="74550"/>
    <x v="0"/>
    <x v="0"/>
    <n v="3.4219178082191779"/>
    <n v="2236.5"/>
    <n v="3"/>
  </r>
  <r>
    <s v="Yauvani Tarpa"/>
    <x v="1"/>
    <x v="1"/>
    <n v="33"/>
    <x v="82"/>
    <n v="74550"/>
    <x v="0"/>
    <x v="1"/>
    <n v="3.5890410958904111"/>
    <n v="2236.5"/>
    <n v="3"/>
  </r>
  <r>
    <s v="Barr Faughny"/>
    <x v="0"/>
    <x v="2"/>
    <n v="42"/>
    <x v="83"/>
    <n v="75000"/>
    <x v="4"/>
    <x v="0"/>
    <n v="2.3424657534246576"/>
    <n v="2250"/>
    <n v="5"/>
  </r>
  <r>
    <s v="Nanak Sapna"/>
    <x v="0"/>
    <x v="2"/>
    <n v="42"/>
    <x v="84"/>
    <n v="75000"/>
    <x v="4"/>
    <x v="1"/>
    <n v="2.5095890410958903"/>
    <n v="2250"/>
    <n v="5"/>
  </r>
  <r>
    <s v="Elia Cockton"/>
    <x v="0"/>
    <x v="0"/>
    <n v="33"/>
    <x v="85"/>
    <n v="75280"/>
    <x v="0"/>
    <x v="0"/>
    <n v="3.6219178082191781"/>
    <n v="2258.4"/>
    <n v="3"/>
  </r>
  <r>
    <s v="Hemavati Muthiah"/>
    <x v="0"/>
    <x v="0"/>
    <n v="33"/>
    <x v="86"/>
    <n v="75280"/>
    <x v="0"/>
    <x v="1"/>
    <n v="3.7835616438356166"/>
    <n v="2258.4"/>
    <n v="3"/>
  </r>
  <r>
    <s v="Camilla Castle"/>
    <x v="0"/>
    <x v="0"/>
    <n v="33"/>
    <x v="87"/>
    <n v="75480"/>
    <x v="1"/>
    <x v="0"/>
    <n v="3.452054794520548"/>
    <n v="2264.4"/>
    <n v="1"/>
  </r>
  <r>
    <s v="Ayog Chakrabarti"/>
    <x v="0"/>
    <x v="0"/>
    <n v="33"/>
    <x v="88"/>
    <n v="75480"/>
    <x v="1"/>
    <x v="1"/>
    <n v="3.6191780821917807"/>
    <n v="2264.4"/>
    <n v="1"/>
  </r>
  <r>
    <s v="Shari McNee"/>
    <x v="1"/>
    <x v="3"/>
    <n v="21"/>
    <x v="89"/>
    <n v="75880"/>
    <x v="0"/>
    <x v="0"/>
    <n v="3.8136986301369862"/>
    <n v="2276.4"/>
    <n v="3"/>
  </r>
  <r>
    <s v="Sameer Shashank Sapra"/>
    <x v="1"/>
    <x v="3"/>
    <n v="21"/>
    <x v="90"/>
    <n v="75880"/>
    <x v="0"/>
    <x v="1"/>
    <n v="3.9835616438356163"/>
    <n v="2276.4"/>
    <n v="3"/>
  </r>
  <r>
    <s v="Beverie Moffet"/>
    <x v="0"/>
    <x v="4"/>
    <n v="28"/>
    <x v="91"/>
    <n v="75970"/>
    <x v="0"/>
    <x v="0"/>
    <n v="3.9698630136986299"/>
    <n v="2279.1"/>
    <n v="3"/>
  </r>
  <r>
    <s v="Indu Varada Sumedh"/>
    <x v="0"/>
    <x v="4"/>
    <n v="28"/>
    <x v="92"/>
    <n v="75970"/>
    <x v="0"/>
    <x v="1"/>
    <n v="4.1369863013698627"/>
    <n v="2279.1"/>
    <n v="3"/>
  </r>
  <r>
    <s v="Virginia McConville"/>
    <x v="0"/>
    <x v="2"/>
    <n v="22"/>
    <x v="27"/>
    <n v="76900"/>
    <x v="2"/>
    <x v="0"/>
    <n v="3.2438356164383562"/>
    <n v="2307"/>
    <n v="4"/>
  </r>
  <r>
    <s v="Shreela Ramasubraman"/>
    <x v="0"/>
    <x v="2"/>
    <n v="22"/>
    <x v="93"/>
    <n v="76900"/>
    <x v="2"/>
    <x v="1"/>
    <n v="3.4136986301369863"/>
    <n v="2307"/>
    <n v="4"/>
  </r>
  <r>
    <s v="Allene Gobbet"/>
    <x v="0"/>
    <x v="2"/>
    <n v="36"/>
    <x v="94"/>
    <n v="78390"/>
    <x v="0"/>
    <x v="0"/>
    <n v="3.0273972602739727"/>
    <n v="2351.6999999999998"/>
    <n v="3"/>
  </r>
  <r>
    <s v="Rushil Kripa"/>
    <x v="0"/>
    <x v="2"/>
    <n v="36"/>
    <x v="95"/>
    <n v="78390"/>
    <x v="0"/>
    <x v="1"/>
    <n v="3.1945205479452055"/>
    <n v="2351.6999999999998"/>
    <n v="3"/>
  </r>
  <r>
    <s v="Gray Seamon"/>
    <x v="0"/>
    <x v="1"/>
    <n v="36"/>
    <x v="96"/>
    <n v="78540"/>
    <x v="0"/>
    <x v="0"/>
    <n v="3.1232876712328768"/>
    <n v="2356.1999999999998"/>
    <n v="3"/>
  </r>
  <r>
    <s v="Shulabh Qutub Sundaramoorthy"/>
    <x v="0"/>
    <x v="1"/>
    <n v="36"/>
    <x v="97"/>
    <n v="78540"/>
    <x v="0"/>
    <x v="1"/>
    <n v="3.2904109589041095"/>
    <n v="2356.1999999999998"/>
    <n v="3"/>
  </r>
  <r>
    <s v="Kellsie Waby"/>
    <x v="1"/>
    <x v="2"/>
    <n v="20"/>
    <x v="98"/>
    <n v="79570"/>
    <x v="0"/>
    <x v="0"/>
    <n v="2.4383561643835616"/>
    <n v="2387.1"/>
    <n v="3"/>
  </r>
  <r>
    <s v="Udyan Lanka"/>
    <x v="1"/>
    <x v="2"/>
    <n v="20"/>
    <x v="99"/>
    <n v="79570"/>
    <x v="0"/>
    <x v="1"/>
    <n v="2.6054794520547944"/>
    <n v="2387.1"/>
    <n v="3"/>
  </r>
  <r>
    <s v="Van Tuxwell"/>
    <x v="0"/>
    <x v="0"/>
    <n v="25"/>
    <x v="100"/>
    <n v="80700"/>
    <x v="2"/>
    <x v="0"/>
    <n v="2.5753424657534247"/>
    <n v="2421"/>
    <n v="4"/>
  </r>
  <r>
    <s v="Bhuvan Pals"/>
    <x v="0"/>
    <x v="0"/>
    <n v="25"/>
    <x v="101"/>
    <n v="80700"/>
    <x v="2"/>
    <x v="1"/>
    <n v="2.7424657534246575"/>
    <n v="2421"/>
    <n v="4"/>
  </r>
  <r>
    <s v="Agnes Collicott"/>
    <x v="0"/>
    <x v="0"/>
    <n v="27"/>
    <x v="102"/>
    <n v="83750"/>
    <x v="0"/>
    <x v="0"/>
    <n v="2.5972602739726027"/>
    <n v="2512.5"/>
    <n v="3"/>
  </r>
  <r>
    <s v="Kunja Prashanta Vibha"/>
    <x v="0"/>
    <x v="0"/>
    <n v="27"/>
    <x v="103"/>
    <n v="83750"/>
    <x v="0"/>
    <x v="1"/>
    <n v="2.7643835616438355"/>
    <n v="2512.5"/>
    <n v="3"/>
  </r>
  <r>
    <s v="Karlen McCaffrey"/>
    <x v="0"/>
    <x v="4"/>
    <n v="34"/>
    <x v="104"/>
    <n v="85000"/>
    <x v="0"/>
    <x v="0"/>
    <n v="3.2191780821917808"/>
    <n v="2550"/>
    <n v="3"/>
  </r>
  <r>
    <s v="Tarala Vishaal"/>
    <x v="0"/>
    <x v="4"/>
    <n v="34"/>
    <x v="105"/>
    <n v="85000"/>
    <x v="0"/>
    <x v="1"/>
    <n v="3.3890410958904109"/>
    <n v="2550"/>
    <n v="3"/>
  </r>
  <r>
    <s v="Sibyl Dunkirk"/>
    <x v="0"/>
    <x v="4"/>
    <n v="33"/>
    <x v="106"/>
    <n v="86570"/>
    <x v="0"/>
    <x v="0"/>
    <n v="2.2602739726027399"/>
    <n v="2597.1"/>
    <n v="3"/>
  </r>
  <r>
    <s v="Madhumati Gazala Soumitra"/>
    <x v="0"/>
    <x v="4"/>
    <n v="33"/>
    <x v="107"/>
    <n v="86570"/>
    <x v="0"/>
    <x v="1"/>
    <n v="2.43013698630137"/>
    <n v="2597.1"/>
    <n v="3"/>
  </r>
  <r>
    <s v="Merrilee Plenty"/>
    <x v="0"/>
    <x v="0"/>
    <n v="40"/>
    <x v="108"/>
    <n v="87620"/>
    <x v="0"/>
    <x v="0"/>
    <n v="3.5534246575342467"/>
    <n v="2628.6"/>
    <n v="3"/>
  </r>
  <r>
    <s v="Godavari Veena"/>
    <x v="0"/>
    <x v="0"/>
    <n v="40"/>
    <x v="109"/>
    <n v="87620"/>
    <x v="0"/>
    <x v="1"/>
    <n v="3.7205479452054795"/>
    <n v="2628.6"/>
    <n v="3"/>
  </r>
  <r>
    <s v="Ches Bonnell"/>
    <x v="1"/>
    <x v="0"/>
    <n v="37"/>
    <x v="110"/>
    <n v="88050"/>
    <x v="3"/>
    <x v="0"/>
    <n v="3.5506849315068494"/>
    <n v="2641.5"/>
    <n v="2"/>
  </r>
  <r>
    <s v="Gangadutt Ragha"/>
    <x v="1"/>
    <x v="0"/>
    <n v="37"/>
    <x v="51"/>
    <n v="88050"/>
    <x v="3"/>
    <x v="1"/>
    <n v="3.7178082191780821"/>
    <n v="2641.5"/>
    <n v="2"/>
  </r>
  <r>
    <s v="Dennison Crosswaite"/>
    <x v="2"/>
    <x v="0"/>
    <n v="26"/>
    <x v="111"/>
    <n v="90700"/>
    <x v="2"/>
    <x v="0"/>
    <n v="3.7342465753424658"/>
    <n v="2721"/>
    <n v="4"/>
  </r>
  <r>
    <s v="Karuna Pashupathy"/>
    <x v="2"/>
    <x v="0"/>
    <n v="27"/>
    <x v="112"/>
    <n v="90700"/>
    <x v="2"/>
    <x v="1"/>
    <n v="3.8958904109589043"/>
    <n v="2721"/>
    <n v="4"/>
  </r>
  <r>
    <s v="Madge McCloughen"/>
    <x v="2"/>
    <x v="0"/>
    <n v="32"/>
    <x v="113"/>
    <n v="91310"/>
    <x v="0"/>
    <x v="0"/>
    <n v="2.3561643835616439"/>
    <n v="2739.2999999999997"/>
    <n v="3"/>
  </r>
  <r>
    <s v="Rukma Vinita"/>
    <x v="2"/>
    <x v="0"/>
    <n v="32"/>
    <x v="114"/>
    <n v="91310"/>
    <x v="0"/>
    <x v="1"/>
    <n v="2.5232876712328767"/>
    <n v="2739.2999999999997"/>
    <n v="3"/>
  </r>
  <r>
    <s v="Enoch Dowrey"/>
    <x v="1"/>
    <x v="4"/>
    <n v="27"/>
    <x v="115"/>
    <n v="91650"/>
    <x v="2"/>
    <x v="0"/>
    <n v="3.8301369863013699"/>
    <n v="2749.5"/>
    <n v="4"/>
  </r>
  <r>
    <s v="Kamalakshi Mukundan"/>
    <x v="1"/>
    <x v="4"/>
    <n v="27"/>
    <x v="116"/>
    <n v="91650"/>
    <x v="2"/>
    <x v="1"/>
    <n v="4"/>
    <n v="2749.5"/>
    <n v="4"/>
  </r>
  <r>
    <s v="Leilah Yesinin"/>
    <x v="0"/>
    <x v="4"/>
    <n v="34"/>
    <x v="117"/>
    <n v="92450"/>
    <x v="0"/>
    <x v="0"/>
    <n v="3.2575342465753425"/>
    <n v="2773.5"/>
    <n v="3"/>
  </r>
  <r>
    <s v="Deepit Ranjana"/>
    <x v="0"/>
    <x v="4"/>
    <n v="34"/>
    <x v="64"/>
    <n v="92450"/>
    <x v="0"/>
    <x v="1"/>
    <n v="3.4273972602739726"/>
    <n v="2773.5"/>
    <n v="3"/>
  </r>
  <r>
    <s v="Hinda Label"/>
    <x v="0"/>
    <x v="1"/>
    <n v="25"/>
    <x v="118"/>
    <n v="92700"/>
    <x v="0"/>
    <x v="0"/>
    <n v="3.9150684931506849"/>
    <n v="2781"/>
    <n v="3"/>
  </r>
  <r>
    <s v="Purnendu Vijayarangan"/>
    <x v="0"/>
    <x v="1"/>
    <n v="25"/>
    <x v="119"/>
    <n v="92700"/>
    <x v="0"/>
    <x v="1"/>
    <n v="4.0821917808219181"/>
    <n v="2781"/>
    <n v="3"/>
  </r>
  <r>
    <s v="Torrance Collier"/>
    <x v="0"/>
    <x v="0"/>
    <n v="33"/>
    <x v="120"/>
    <n v="96140"/>
    <x v="0"/>
    <x v="0"/>
    <n v="3.956164383561644"/>
    <n v="2884.2"/>
    <n v="3"/>
  </r>
  <r>
    <s v="Sukhdev Nageshwar"/>
    <x v="0"/>
    <x v="0"/>
    <n v="33"/>
    <x v="121"/>
    <n v="96140"/>
    <x v="0"/>
    <x v="1"/>
    <n v="4.1232876712328768"/>
    <n v="2884.2"/>
    <n v="3"/>
  </r>
  <r>
    <s v="Constantino Espley"/>
    <x v="1"/>
    <x v="4"/>
    <n v="30"/>
    <x v="122"/>
    <n v="96800"/>
    <x v="0"/>
    <x v="0"/>
    <n v="2.8164383561643835"/>
    <n v="2904"/>
    <n v="3"/>
  </r>
  <r>
    <s v="Mithil Nadkarni"/>
    <x v="1"/>
    <x v="4"/>
    <n v="30"/>
    <x v="123"/>
    <n v="96800"/>
    <x v="0"/>
    <x v="1"/>
    <n v="2.9863013698630136"/>
    <n v="2904"/>
    <n v="3"/>
  </r>
  <r>
    <s v="Simon Kembery"/>
    <x v="1"/>
    <x v="2"/>
    <n v="40"/>
    <x v="124"/>
    <n v="99750"/>
    <x v="0"/>
    <x v="0"/>
    <n v="3.7561643835616438"/>
    <n v="2992.5"/>
    <n v="3"/>
  </r>
  <r>
    <s v="Baruna Ogale"/>
    <x v="1"/>
    <x v="2"/>
    <n v="40"/>
    <x v="125"/>
    <n v="99750"/>
    <x v="0"/>
    <x v="1"/>
    <n v="3.9178082191780823"/>
    <n v="2992.5"/>
    <n v="3"/>
  </r>
  <r>
    <s v="Bernie Gorges"/>
    <x v="0"/>
    <x v="2"/>
    <n v="28"/>
    <x v="126"/>
    <n v="99970"/>
    <x v="0"/>
    <x v="0"/>
    <n v="2.7506849315068491"/>
    <n v="2999.1"/>
    <n v="3"/>
  </r>
  <r>
    <s v="Vasu Nandin"/>
    <x v="0"/>
    <x v="2"/>
    <n v="28"/>
    <x v="127"/>
    <n v="99970"/>
    <x v="0"/>
    <x v="1"/>
    <n v="2.9123287671232876"/>
    <n v="2999.1"/>
    <n v="3"/>
  </r>
  <r>
    <s v="Collin Jagson"/>
    <x v="1"/>
    <x v="0"/>
    <n v="24"/>
    <x v="102"/>
    <n v="100420"/>
    <x v="0"/>
    <x v="0"/>
    <n v="2.5972602739726027"/>
    <n v="3012.6"/>
    <n v="3"/>
  </r>
  <r>
    <s v="Amlankusum Rajabhushan"/>
    <x v="1"/>
    <x v="0"/>
    <n v="24"/>
    <x v="103"/>
    <n v="100420"/>
    <x v="0"/>
    <x v="1"/>
    <n v="2.7643835616438355"/>
    <n v="3012.6"/>
    <n v="3"/>
  </r>
  <r>
    <s v="Dyna Doucette"/>
    <x v="1"/>
    <x v="2"/>
    <n v="31"/>
    <x v="128"/>
    <n v="103550"/>
    <x v="0"/>
    <x v="0"/>
    <n v="2.493150684931507"/>
    <n v="3106.5"/>
    <n v="3"/>
  </r>
  <r>
    <s v="Satyendra Venkatadri"/>
    <x v="1"/>
    <x v="2"/>
    <n v="31"/>
    <x v="47"/>
    <n v="103550"/>
    <x v="0"/>
    <x v="1"/>
    <n v="2.6602739726027398"/>
    <n v="3106.5"/>
    <n v="3"/>
  </r>
  <r>
    <s v="Cherlyn Barter"/>
    <x v="0"/>
    <x v="2"/>
    <n v="28"/>
    <x v="129"/>
    <n v="104120"/>
    <x v="0"/>
    <x v="0"/>
    <n v="2.6986301369863015"/>
    <n v="3123.6"/>
    <n v="3"/>
  </r>
  <r>
    <s v="Sartaj Probal"/>
    <x v="0"/>
    <x v="2"/>
    <n v="28"/>
    <x v="130"/>
    <n v="104120"/>
    <x v="0"/>
    <x v="1"/>
    <n v="2.8602739726027395"/>
    <n v="3123.6"/>
    <n v="3"/>
  </r>
  <r>
    <s v="Caro Chappel"/>
    <x v="0"/>
    <x v="0"/>
    <n v="40"/>
    <x v="131"/>
    <n v="104410"/>
    <x v="0"/>
    <x v="0"/>
    <n v="3.4328767123287673"/>
    <n v="3132.2999999999997"/>
    <n v="3"/>
  </r>
  <r>
    <s v="Manjusri Ruchi"/>
    <x v="0"/>
    <x v="0"/>
    <n v="40"/>
    <x v="132"/>
    <n v="104410"/>
    <x v="0"/>
    <x v="1"/>
    <n v="3.6"/>
    <n v="3132.2999999999997"/>
    <n v="3"/>
  </r>
  <r>
    <s v="Janene Hairsine"/>
    <x v="0"/>
    <x v="2"/>
    <n v="28"/>
    <x v="133"/>
    <n v="104770"/>
    <x v="0"/>
    <x v="0"/>
    <n v="3.1452054794520548"/>
    <n v="3143.1"/>
    <n v="3"/>
  </r>
  <r>
    <s v="Shevantilal Muppala"/>
    <x v="0"/>
    <x v="2"/>
    <n v="28"/>
    <x v="134"/>
    <n v="104770"/>
    <x v="0"/>
    <x v="1"/>
    <n v="3.3123287671232875"/>
    <n v="3143.1"/>
    <n v="3"/>
  </r>
  <r>
    <s v="Kissiah Maydway"/>
    <x v="1"/>
    <x v="2"/>
    <n v="23"/>
    <x v="135"/>
    <n v="106460"/>
    <x v="0"/>
    <x v="0"/>
    <n v="3.2712328767123289"/>
    <n v="3193.7999999999997"/>
    <n v="3"/>
  </r>
  <r>
    <s v="Sahas Sanabhi Shrikant"/>
    <x v="1"/>
    <x v="2"/>
    <n v="23"/>
    <x v="136"/>
    <n v="106460"/>
    <x v="0"/>
    <x v="1"/>
    <n v="3.441095890410959"/>
    <n v="3193.7999999999997"/>
    <n v="3"/>
  </r>
  <r>
    <s v="Kaine Padly"/>
    <x v="1"/>
    <x v="0"/>
    <n v="20"/>
    <x v="104"/>
    <n v="107700"/>
    <x v="0"/>
    <x v="0"/>
    <n v="3.2191780821917808"/>
    <n v="3231"/>
    <n v="3"/>
  </r>
  <r>
    <s v="Hridaynath Tendulkar"/>
    <x v="1"/>
    <x v="0"/>
    <n v="20"/>
    <x v="105"/>
    <n v="107700"/>
    <x v="0"/>
    <x v="1"/>
    <n v="3.3890410958904109"/>
    <n v="3231"/>
    <n v="3"/>
  </r>
  <r>
    <s v="Rafaelita Blaksland"/>
    <x v="0"/>
    <x v="1"/>
    <n v="38"/>
    <x v="137"/>
    <n v="109160"/>
    <x v="4"/>
    <x v="0"/>
    <n v="3.4438356164383563"/>
    <n v="3274.7999999999997"/>
    <n v="5"/>
  </r>
  <r>
    <s v="Sawini Chandan"/>
    <x v="0"/>
    <x v="1"/>
    <n v="38"/>
    <x v="138"/>
    <n v="109160"/>
    <x v="4"/>
    <x v="1"/>
    <n v="3.6109589041095891"/>
    <n v="3274.7999999999997"/>
    <n v="5"/>
  </r>
  <r>
    <s v="Madelene Upcott"/>
    <x v="1"/>
    <x v="2"/>
    <n v="25"/>
    <x v="139"/>
    <n v="109190"/>
    <x v="2"/>
    <x v="0"/>
    <n v="2.4876712328767123"/>
    <n v="3275.7"/>
    <n v="4"/>
  </r>
  <r>
    <s v="Damayanti Thangavadivelu"/>
    <x v="1"/>
    <x v="2"/>
    <n v="25"/>
    <x v="140"/>
    <n v="109190"/>
    <x v="2"/>
    <x v="1"/>
    <n v="2.6547945205479451"/>
    <n v="3275.7"/>
    <n v="4"/>
  </r>
  <r>
    <s v="Bev Lashley"/>
    <x v="1"/>
    <x v="0"/>
    <n v="29"/>
    <x v="90"/>
    <n v="112110"/>
    <x v="3"/>
    <x v="0"/>
    <n v="3.9835616438356163"/>
    <n v="3363.2999999999997"/>
    <n v="2"/>
  </r>
  <r>
    <s v="Narois Motiwala"/>
    <x v="1"/>
    <x v="0"/>
    <n v="29"/>
    <x v="141"/>
    <n v="112110"/>
    <x v="3"/>
    <x v="1"/>
    <n v="4.1506849315068495"/>
    <n v="3363.2999999999997"/>
    <n v="2"/>
  </r>
  <r>
    <s v="Halimeda Kuscha"/>
    <x v="0"/>
    <x v="2"/>
    <n v="30"/>
    <x v="142"/>
    <n v="112570"/>
    <x v="0"/>
    <x v="0"/>
    <n v="2.117808219178082"/>
    <n v="3377.1"/>
    <n v="3"/>
  </r>
  <r>
    <s v="Makshi Vinutha"/>
    <x v="0"/>
    <x v="2"/>
    <n v="30"/>
    <x v="143"/>
    <n v="112570"/>
    <x v="0"/>
    <x v="1"/>
    <n v="2.2849315068493152"/>
    <n v="3377.1"/>
    <n v="3"/>
  </r>
  <r>
    <s v="Mollie Hanway"/>
    <x v="1"/>
    <x v="0"/>
    <n v="20"/>
    <x v="144"/>
    <n v="112650"/>
    <x v="0"/>
    <x v="0"/>
    <n v="3.9753424657534246"/>
    <n v="3379.5"/>
    <n v="3"/>
  </r>
  <r>
    <s v="Deepali Charan"/>
    <x v="1"/>
    <x v="0"/>
    <n v="20"/>
    <x v="145"/>
    <n v="112650"/>
    <x v="0"/>
    <x v="1"/>
    <n v="4.1424657534246574"/>
    <n v="3379.5"/>
    <n v="3"/>
  </r>
  <r>
    <s v="Bandhula Sathyanna"/>
    <x v="1"/>
    <x v="2"/>
    <n v="34"/>
    <x v="146"/>
    <n v="112650"/>
    <x v="0"/>
    <x v="1"/>
    <n v="2.7178082191780821"/>
    <n v="3379.5"/>
    <n v="3"/>
  </r>
  <r>
    <s v="Lindy Guillet"/>
    <x v="1"/>
    <x v="1"/>
    <n v="22"/>
    <x v="147"/>
    <n v="112780"/>
    <x v="2"/>
    <x v="0"/>
    <n v="3.2547945205479452"/>
    <n v="3383.4"/>
    <n v="4"/>
  </r>
  <r>
    <s v="Krishnakanta Vellanki"/>
    <x v="1"/>
    <x v="1"/>
    <n v="22"/>
    <x v="148"/>
    <n v="112780"/>
    <x v="2"/>
    <x v="1"/>
    <n v="3.4246575342465753"/>
    <n v="3383.4"/>
    <n v="4"/>
  </r>
  <r>
    <s v="Mahalia Larcher"/>
    <x v="1"/>
    <x v="2"/>
    <n v="27"/>
    <x v="149"/>
    <n v="113280"/>
    <x v="1"/>
    <x v="0"/>
    <n v="2.8082191780821919"/>
    <n v="3398.4"/>
    <n v="1"/>
  </r>
  <r>
    <s v="Ilesh Dasgupta"/>
    <x v="1"/>
    <x v="2"/>
    <n v="27"/>
    <x v="150"/>
    <n v="113280"/>
    <x v="1"/>
    <x v="1"/>
    <n v="2.978082191780822"/>
    <n v="3398.4"/>
    <n v="1"/>
  </r>
  <r>
    <s v="Hogan Iles"/>
    <x v="0"/>
    <x v="2"/>
    <n v="30"/>
    <x v="74"/>
    <n v="114180"/>
    <x v="0"/>
    <x v="0"/>
    <n v="2.1479452054794521"/>
    <n v="3425.4"/>
    <n v="3"/>
  </r>
  <r>
    <s v="Sarojini Naueshwara"/>
    <x v="0"/>
    <x v="2"/>
    <n v="30"/>
    <x v="75"/>
    <n v="114180"/>
    <x v="0"/>
    <x v="1"/>
    <n v="2.3150684931506849"/>
    <n v="3425.4"/>
    <n v="3"/>
  </r>
  <r>
    <s v="Wilone O'Kielt"/>
    <x v="0"/>
    <x v="0"/>
    <n v="43"/>
    <x v="151"/>
    <n v="114870"/>
    <x v="0"/>
    <x v="0"/>
    <n v="1.6136986301369862"/>
    <n v="2297.4"/>
    <n v="3"/>
  </r>
  <r>
    <s v="Ramnath Ravuri"/>
    <x v="0"/>
    <x v="0"/>
    <n v="44"/>
    <x v="152"/>
    <n v="114870"/>
    <x v="0"/>
    <x v="1"/>
    <n v="1.7780821917808218"/>
    <n v="2297.4"/>
    <n v="3"/>
  </r>
  <r>
    <s v="Tracy Renad"/>
    <x v="0"/>
    <x v="2"/>
    <n v="36"/>
    <x v="153"/>
    <n v="114890"/>
    <x v="0"/>
    <x v="0"/>
    <n v="4.2438356164383562"/>
    <n v="3446.7"/>
    <n v="3"/>
  </r>
  <r>
    <s v="Dhruv Manjunath"/>
    <x v="0"/>
    <x v="2"/>
    <n v="36"/>
    <x v="2"/>
    <n v="114890"/>
    <x v="0"/>
    <x v="1"/>
    <n v="4.4136986301369863"/>
    <n v="3446.7"/>
    <n v="3"/>
  </r>
  <r>
    <s v="Benny Karolovsky"/>
    <x v="2"/>
    <x v="4"/>
    <n v="37"/>
    <x v="154"/>
    <n v="115440"/>
    <x v="3"/>
    <x v="0"/>
    <n v="4.0767123287671234"/>
    <n v="3463.2"/>
    <n v="2"/>
  </r>
  <r>
    <s v="Sahila Chandrasekhar"/>
    <x v="2"/>
    <x v="4"/>
    <n v="37"/>
    <x v="153"/>
    <n v="115440"/>
    <x v="3"/>
    <x v="1"/>
    <n v="4.2438356164383562"/>
    <n v="3463.2"/>
    <n v="2"/>
  </r>
  <r>
    <s v="Roddy Speechley"/>
    <x v="1"/>
    <x v="2"/>
    <n v="33"/>
    <x v="21"/>
    <n v="115920"/>
    <x v="0"/>
    <x v="0"/>
    <n v="4.0273972602739727"/>
    <n v="3477.6"/>
    <n v="3"/>
  </r>
  <r>
    <s v="Sarayu Ragunathan"/>
    <x v="1"/>
    <x v="2"/>
    <n v="33"/>
    <x v="155"/>
    <n v="115920"/>
    <x v="0"/>
    <x v="1"/>
    <n v="4.1945205479452055"/>
    <n v="3477.6"/>
    <n v="3"/>
  </r>
  <r>
    <s v="Valentia Etteridge"/>
    <x v="0"/>
    <x v="3"/>
    <n v="37"/>
    <x v="156"/>
    <n v="118100"/>
    <x v="0"/>
    <x v="0"/>
    <n v="3.2410958904109588"/>
    <n v="3543"/>
    <n v="3"/>
  </r>
  <r>
    <s v="Kaishori Harathi Kateel"/>
    <x v="0"/>
    <x v="3"/>
    <n v="37"/>
    <x v="68"/>
    <n v="118100"/>
    <x v="0"/>
    <x v="1"/>
    <n v="3.4109589041095889"/>
    <n v="3543"/>
    <n v="3"/>
  </r>
  <r>
    <s v="Tawnya Tickel"/>
    <x v="1"/>
    <x v="0"/>
    <n v="36"/>
    <x v="157"/>
    <n v="118840"/>
    <x v="0"/>
    <x v="0"/>
    <n v="4.4246575342465757"/>
    <n v="3565.2"/>
    <n v="3"/>
  </r>
  <r>
    <s v="Heer Pennathur"/>
    <x v="1"/>
    <x v="0"/>
    <n v="36"/>
    <x v="158"/>
    <n v="118840"/>
    <x v="0"/>
    <x v="1"/>
    <n v="4.5917808219178085"/>
    <n v="3565.2"/>
    <n v="3"/>
  </r>
  <r>
    <s v="Ewart Laphorn"/>
    <x v="0"/>
    <x v="3"/>
    <n v="27"/>
    <x v="145"/>
    <n v="119110"/>
    <x v="0"/>
    <x v="0"/>
    <n v="4.1424657534246574"/>
    <n v="3573.2999999999997"/>
    <n v="3"/>
  </r>
  <r>
    <s v="Anjushri Chandiramani"/>
    <x v="0"/>
    <x v="3"/>
    <n v="27"/>
    <x v="159"/>
    <n v="119110"/>
    <x v="0"/>
    <x v="1"/>
    <n v="4.3095890410958901"/>
    <n v="3573.2999999999997"/>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5541C6-D979-4C44-ADC2-47FDB7DD8A9B}" name="PivotTable3"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I4:K9" firstHeaderRow="0" firstDataRow="1" firstDataCol="1"/>
  <pivotFields count="13">
    <pivotField dataField="1" showAll="0"/>
    <pivotField showAll="0"/>
    <pivotField showAll="0">
      <items count="6">
        <item x="4"/>
        <item x="3"/>
        <item x="2"/>
        <item x="1"/>
        <item x="0"/>
        <item t="default"/>
      </items>
    </pivotField>
    <pivotField showAll="0"/>
    <pivotField numFmtId="14" showAll="0">
      <items count="15">
        <item x="0"/>
        <item x="1"/>
        <item x="2"/>
        <item x="3"/>
        <item x="4"/>
        <item x="5"/>
        <item x="6"/>
        <item x="7"/>
        <item x="8"/>
        <item x="9"/>
        <item x="10"/>
        <item x="11"/>
        <item x="12"/>
        <item x="13"/>
        <item t="default"/>
      </items>
    </pivotField>
    <pivotField dataField="1" numFmtId="6" showAll="0"/>
    <pivotField axis="axisRow" showAll="0">
      <items count="6">
        <item x="4"/>
        <item x="2"/>
        <item x="0"/>
        <item x="3"/>
        <item x="1"/>
        <item t="default"/>
      </items>
    </pivotField>
    <pivotField showAll="0">
      <items count="3">
        <item x="1"/>
        <item x="0"/>
        <item t="default"/>
      </items>
    </pivotField>
    <pivotField numFmtId="2" showAll="0"/>
    <pivotField numFmtId="6" showAll="0"/>
    <pivotField numFmtId="165" showAll="0"/>
    <pivotField showAll="0">
      <items count="7">
        <item x="0"/>
        <item x="1"/>
        <item x="2"/>
        <item x="3"/>
        <item x="4"/>
        <item x="5"/>
        <item t="default"/>
      </items>
    </pivotField>
    <pivotField showAll="0">
      <items count="7">
        <item x="0"/>
        <item x="1"/>
        <item x="2"/>
        <item x="3"/>
        <item x="4"/>
        <item x="5"/>
        <item t="default"/>
      </items>
    </pivotField>
  </pivotFields>
  <rowFields count="1">
    <field x="6"/>
  </rowFields>
  <rowItems count="5">
    <i>
      <x/>
    </i>
    <i>
      <x v="1"/>
    </i>
    <i>
      <x v="2"/>
    </i>
    <i>
      <x v="3"/>
    </i>
    <i>
      <x v="4"/>
    </i>
  </rowItems>
  <colFields count="1">
    <field x="-2"/>
  </colFields>
  <colItems count="2">
    <i>
      <x/>
    </i>
    <i i="1">
      <x v="1"/>
    </i>
  </colItems>
  <dataFields count="2">
    <dataField name="Count of Name" fld="0" subtotal="count" baseField="0" baseItem="0"/>
    <dataField name="Average of Salary" fld="5" subtotal="average" baseField="6" baseItem="0" numFmtId="1"/>
  </dataFields>
  <formats count="2">
    <format dxfId="50">
      <pivotArea outline="0" collapsedLevelsAreSubtotals="1" fieldPosition="0">
        <references count="1">
          <reference field="4294967294" count="1" selected="0">
            <x v="1"/>
          </reference>
        </references>
      </pivotArea>
    </format>
    <format dxfId="51">
      <pivotArea collapsedLevelsAreSubtotals="1" fieldPosition="0">
        <references count="2">
          <reference field="4294967294" count="1" selected="0">
            <x v="0"/>
          </reference>
          <reference field="6" count="0"/>
        </references>
      </pivotArea>
    </format>
  </formats>
  <conditionalFormats count="1">
    <conditionalFormat priority="1">
      <pivotAreas count="1">
        <pivotArea type="data" collapsedLevelsAreSubtotals="1" fieldPosition="0">
          <references count="2">
            <reference field="4294967294" count="1" selected="0">
              <x v="1"/>
            </reference>
            <reference field="6" count="5">
              <x v="0"/>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5F44243-19FB-420B-88F2-6F736E2D4594}" name="PivotTable2"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rowHeaderCaption="Department" colHeaderCaption="Count of Staff">
  <location ref="F5:G10" firstHeaderRow="1" firstDataRow="1" firstDataCol="1"/>
  <pivotFields count="13">
    <pivotField dataField="1" showAll="0"/>
    <pivotField showAll="0"/>
    <pivotField axis="axisRow" showAll="0">
      <items count="6">
        <item x="4"/>
        <item x="3"/>
        <item x="2"/>
        <item x="1"/>
        <item x="0"/>
        <item t="default"/>
      </items>
    </pivotField>
    <pivotField showAll="0"/>
    <pivotField numFmtId="14" showAll="0">
      <items count="15">
        <item x="0"/>
        <item x="1"/>
        <item x="2"/>
        <item x="3"/>
        <item x="4"/>
        <item x="5"/>
        <item x="6"/>
        <item x="7"/>
        <item x="8"/>
        <item x="9"/>
        <item x="10"/>
        <item x="11"/>
        <item x="12"/>
        <item x="13"/>
        <item t="default"/>
      </items>
    </pivotField>
    <pivotField numFmtId="6" showAll="0"/>
    <pivotField showAll="0"/>
    <pivotField showAll="0">
      <items count="3">
        <item x="1"/>
        <item x="0"/>
        <item t="default"/>
      </items>
    </pivotField>
    <pivotField numFmtId="2" showAll="0"/>
    <pivotField numFmtId="6" showAll="0"/>
    <pivotField numFmtId="165" showAll="0"/>
    <pivotField showAll="0">
      <items count="7">
        <item x="0"/>
        <item x="1"/>
        <item x="2"/>
        <item x="3"/>
        <item x="4"/>
        <item x="5"/>
        <item t="default"/>
      </items>
    </pivotField>
    <pivotField showAll="0">
      <items count="7">
        <item x="0"/>
        <item x="1"/>
        <item x="2"/>
        <item x="3"/>
        <item x="4"/>
        <item x="5"/>
        <item t="default"/>
      </items>
    </pivotField>
  </pivotFields>
  <rowFields count="1">
    <field x="2"/>
  </rowFields>
  <rowItems count="5">
    <i>
      <x/>
    </i>
    <i>
      <x v="1"/>
    </i>
    <i>
      <x v="2"/>
    </i>
    <i>
      <x v="3"/>
    </i>
    <i>
      <x v="4"/>
    </i>
  </rowItems>
  <colItems count="1">
    <i/>
  </colItems>
  <dataFields count="1">
    <dataField name="Count of Name" fld="0" subtotal="count" baseField="0" baseItem="0"/>
  </dataFields>
  <chartFormats count="7">
    <chartFormat chart="0" format="0"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2" count="1" selected="0">
            <x v="0"/>
          </reference>
        </references>
      </pivotArea>
    </chartFormat>
    <chartFormat chart="2" format="9">
      <pivotArea type="data" outline="0" fieldPosition="0">
        <references count="2">
          <reference field="4294967294" count="1" selected="0">
            <x v="0"/>
          </reference>
          <reference field="2" count="1" selected="0">
            <x v="1"/>
          </reference>
        </references>
      </pivotArea>
    </chartFormat>
    <chartFormat chart="2" format="10">
      <pivotArea type="data" outline="0" fieldPosition="0">
        <references count="2">
          <reference field="4294967294" count="1" selected="0">
            <x v="0"/>
          </reference>
          <reference field="2" count="1" selected="0">
            <x v="2"/>
          </reference>
        </references>
      </pivotArea>
    </chartFormat>
    <chartFormat chart="2" format="11">
      <pivotArea type="data" outline="0" fieldPosition="0">
        <references count="2">
          <reference field="4294967294" count="1" selected="0">
            <x v="0"/>
          </reference>
          <reference field="2" count="1" selected="0">
            <x v="3"/>
          </reference>
        </references>
      </pivotArea>
    </chartFormat>
    <chartFormat chart="2" format="12">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8D054B-293B-4252-A3AA-0ED9D5368ED6}" name="PivotTable1" cacheId="0" dataOnRows="1" applyNumberFormats="0" applyBorderFormats="0" applyFontFormats="0" applyPatternFormats="0" applyAlignmentFormats="0" applyWidthHeightFormats="1" dataCaption="Quick Statistics" updatedVersion="7" minRefreshableVersion="3" useAutoFormatting="1" rowGrandTotals="0" colGrandTotals="0" itemPrintTitles="1" createdVersion="7" indent="0" outline="1" outlineData="1" multipleFieldFilters="0">
  <location ref="B5:D10" firstHeaderRow="1" firstDataRow="2" firstDataCol="1"/>
  <pivotFields count="13">
    <pivotField dataField="1" showAll="0" defaultSubtotal="0"/>
    <pivotField axis="axisCol" showAll="0" defaultSubtotal="0">
      <items count="3">
        <item x="0"/>
        <item x="1"/>
        <item h="1" x="2"/>
      </items>
    </pivotField>
    <pivotField showAll="0" defaultSubtotal="0">
      <items count="5">
        <item x="4"/>
        <item x="3"/>
        <item x="2"/>
        <item x="1"/>
        <item x="0"/>
      </items>
    </pivotField>
    <pivotField dataField="1" showAll="0" defaultSubtotal="0"/>
    <pivotField numFmtId="14" showAll="0" defaultSubtotal="0">
      <items count="14">
        <item x="0"/>
        <item x="1"/>
        <item x="2"/>
        <item x="3"/>
        <item x="4"/>
        <item x="5"/>
        <item x="6"/>
        <item x="7"/>
        <item x="8"/>
        <item x="9"/>
        <item x="10"/>
        <item x="11"/>
        <item x="12"/>
        <item x="13"/>
      </items>
    </pivotField>
    <pivotField dataField="1" numFmtId="6" showAll="0" defaultSubtotal="0"/>
    <pivotField showAll="0" defaultSubtotal="0"/>
    <pivotField showAll="0" defaultSubtotal="0">
      <items count="2">
        <item x="1"/>
        <item x="0"/>
      </items>
    </pivotField>
    <pivotField dataField="1" numFmtId="2" showAll="0" defaultSubtotal="0"/>
    <pivotField numFmtId="6" subtotalTop="0" showAll="0" defaultSubtotal="0"/>
    <pivotField numFmtId="165" subtotalTop="0" showAll="0" defaultSubtotal="0"/>
    <pivotField subtotalTop="0" showAll="0" defaultSubtotal="0">
      <items count="6">
        <item x="0"/>
        <item x="1"/>
        <item x="2"/>
        <item x="3"/>
        <item x="4"/>
        <item x="5"/>
      </items>
    </pivotField>
    <pivotField subtotalTop="0" showAll="0" defaultSubtotal="0">
      <items count="6">
        <item x="0"/>
        <item x="1"/>
        <item x="2"/>
        <item x="3"/>
        <item x="4"/>
        <item x="5"/>
      </items>
    </pivotField>
  </pivotFields>
  <rowFields count="1">
    <field x="-2"/>
  </rowFields>
  <rowItems count="4">
    <i>
      <x/>
    </i>
    <i i="1">
      <x v="1"/>
    </i>
    <i i="2">
      <x v="2"/>
    </i>
    <i i="3">
      <x v="3"/>
    </i>
  </rowItems>
  <colFields count="1">
    <field x="1"/>
  </colFields>
  <colItems count="2">
    <i>
      <x/>
    </i>
    <i>
      <x v="1"/>
    </i>
  </colItems>
  <dataFields count="4">
    <dataField name="Count of Name" fld="0" subtotal="count" baseField="0" baseItem="0"/>
    <dataField name="Average of Tenure" fld="8" subtotal="average" baseField="1" baseItem="0"/>
    <dataField name="Average of Age" fld="3" subtotal="average" baseField="1" baseItem="2"/>
    <dataField name="Average of Salary" fld="5" subtotal="average" baseField="1" baseItem="0"/>
  </dataFields>
  <formats count="1">
    <format dxfId="5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5515211-1BF9-456E-8E91-FF75B24C1FF9}" name="PivotTable6"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6">
  <location ref="B24:C60" firstHeaderRow="1" firstDataRow="1" firstDataCol="1"/>
  <pivotFields count="13">
    <pivotField dataField="1" showAll="0"/>
    <pivotField showAll="0"/>
    <pivotField showAll="0">
      <items count="6">
        <item x="4"/>
        <item x="3"/>
        <item x="2"/>
        <item x="1"/>
        <item x="0"/>
        <item t="default"/>
      </items>
    </pivotField>
    <pivotField showAll="0"/>
    <pivotField axis="axisRow" numFmtId="14" showAll="0">
      <items count="15">
        <item x="0"/>
        <item x="1"/>
        <item x="2"/>
        <item x="3"/>
        <item x="4"/>
        <item x="5"/>
        <item x="6"/>
        <item x="7"/>
        <item x="8"/>
        <item x="9"/>
        <item x="10"/>
        <item x="11"/>
        <item x="12"/>
        <item x="13"/>
        <item t="default"/>
      </items>
    </pivotField>
    <pivotField numFmtId="6" showAll="0"/>
    <pivotField showAll="0"/>
    <pivotField showAll="0">
      <items count="3">
        <item x="1"/>
        <item x="0"/>
        <item t="default"/>
      </items>
    </pivotField>
    <pivotField numFmtId="2" showAll="0"/>
    <pivotField numFmtId="6" showAll="0"/>
    <pivotField numFmtId="165" showAll="0"/>
    <pivotField showAll="0" defaultSubtotal="0">
      <items count="6">
        <item sd="0" x="0"/>
        <item sd="0" x="1"/>
        <item x="2"/>
        <item x="3"/>
        <item sd="0" x="4"/>
        <item sd="0" x="5"/>
      </items>
    </pivotField>
    <pivotField axis="axisRow" showAll="0">
      <items count="7">
        <item x="0"/>
        <item x="1"/>
        <item x="2"/>
        <item x="3"/>
        <item x="4"/>
        <item x="5"/>
        <item t="default"/>
      </items>
    </pivotField>
  </pivotFields>
  <rowFields count="2">
    <field x="12"/>
    <field x="4"/>
  </rowFields>
  <rowItems count="36">
    <i>
      <x v="1"/>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x v="4"/>
    </i>
    <i r="1">
      <x v="2"/>
    </i>
    <i r="1">
      <x v="4"/>
    </i>
  </rowItems>
  <colItems count="1">
    <i/>
  </colItems>
  <dataFields count="1">
    <dataField name="Count of Name" fld="0" subtotal="count" showDataAs="runTotal" baseField="4" baseItem="0"/>
  </dataFields>
  <chartFormats count="1">
    <chartFormat chart="1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178CE2-CA55-4270-87EA-F45C072C8FFE}" name="Quick Statistics" cacheId="0" dataOnRows="1" applyNumberFormats="0" applyBorderFormats="0" applyFontFormats="0" applyPatternFormats="0" applyAlignmentFormats="0" applyWidthHeightFormats="1" dataCaption="Item" updatedVersion="7" minRefreshableVersion="3" useAutoFormatting="1" rowGrandTotals="0" colGrandTotals="0" itemPrintTitles="1" createdVersion="7" indent="0" outline="1" outlineData="1" multipleFieldFilters="0">
  <location ref="B4:D9" firstHeaderRow="1" firstDataRow="2" firstDataCol="1"/>
  <pivotFields count="13">
    <pivotField dataField="1" showAll="0" defaultSubtotal="0"/>
    <pivotField axis="axisCol" showAll="0" defaultSubtotal="0">
      <items count="3">
        <item x="0"/>
        <item x="1"/>
        <item h="1" x="2"/>
      </items>
    </pivotField>
    <pivotField showAll="0" defaultSubtotal="0">
      <items count="5">
        <item x="4"/>
        <item x="3"/>
        <item x="2"/>
        <item x="1"/>
        <item x="0"/>
      </items>
    </pivotField>
    <pivotField dataField="1" showAll="0" defaultSubtotal="0"/>
    <pivotField numFmtId="14" showAll="0" defaultSubtotal="0">
      <items count="14">
        <item x="0"/>
        <item x="1"/>
        <item x="2"/>
        <item x="3"/>
        <item x="4"/>
        <item x="5"/>
        <item x="6"/>
        <item x="7"/>
        <item x="8"/>
        <item x="9"/>
        <item x="10"/>
        <item x="11"/>
        <item x="12"/>
        <item x="13"/>
      </items>
    </pivotField>
    <pivotField dataField="1" numFmtId="6" showAll="0" defaultSubtotal="0"/>
    <pivotField showAll="0" defaultSubtotal="0"/>
    <pivotField showAll="0" defaultSubtotal="0">
      <items count="2">
        <item x="1"/>
        <item x="0"/>
      </items>
    </pivotField>
    <pivotField dataField="1" numFmtId="2" showAll="0" defaultSubtotal="0"/>
    <pivotField numFmtId="6" subtotalTop="0" showAll="0" defaultSubtotal="0"/>
    <pivotField numFmtId="165" subtotalTop="0" showAll="0" defaultSubtotal="0"/>
    <pivotField subtotalTop="0" showAll="0" defaultSubtotal="0">
      <items count="6">
        <item x="0"/>
        <item x="1"/>
        <item x="2"/>
        <item x="3"/>
        <item x="4"/>
        <item x="5"/>
      </items>
    </pivotField>
    <pivotField subtotalTop="0" showAll="0" defaultSubtotal="0">
      <items count="6">
        <item x="0"/>
        <item x="1"/>
        <item x="2"/>
        <item x="3"/>
        <item x="4"/>
        <item x="5"/>
      </items>
    </pivotField>
  </pivotFields>
  <rowFields count="1">
    <field x="-2"/>
  </rowFields>
  <rowItems count="4">
    <i>
      <x/>
    </i>
    <i i="1">
      <x v="1"/>
    </i>
    <i i="2">
      <x v="2"/>
    </i>
    <i i="3">
      <x v="3"/>
    </i>
  </rowItems>
  <colFields count="1">
    <field x="1"/>
  </colFields>
  <colItems count="2">
    <i>
      <x/>
    </i>
    <i>
      <x v="1"/>
    </i>
  </colItems>
  <dataFields count="4">
    <dataField name="Count of Name" fld="0" subtotal="count" baseField="0" baseItem="0"/>
    <dataField name="Average of Tenure" fld="8" subtotal="average" baseField="1" baseItem="0"/>
    <dataField name="Average of Age" fld="3" subtotal="average" baseField="1" baseItem="2"/>
    <dataField name="Average of Salary" fld="5" subtotal="average" baseField="1" baseItem="0"/>
  </dataFields>
  <formats count="25">
    <format dxfId="53">
      <pivotArea outline="0" collapsedLevelsAreSubtotals="1" fieldPosition="0"/>
    </format>
    <format dxfId="54">
      <pivotArea type="all" dataOnly="0" outline="0" fieldPosition="0"/>
    </format>
    <format dxfId="55">
      <pivotArea outline="0" collapsedLevelsAreSubtotals="1" fieldPosition="0"/>
    </format>
    <format dxfId="56">
      <pivotArea type="origin" dataOnly="0" labelOnly="1" outline="0" fieldPosition="0"/>
    </format>
    <format dxfId="57">
      <pivotArea field="1" type="button" dataOnly="0" labelOnly="1" outline="0" axis="axisCol" fieldPosition="0"/>
    </format>
    <format dxfId="58">
      <pivotArea type="topRight" dataOnly="0" labelOnly="1" outline="0" fieldPosition="0"/>
    </format>
    <format dxfId="59">
      <pivotArea field="-2" type="button" dataOnly="0" labelOnly="1" outline="0" axis="axisRow" fieldPosition="0"/>
    </format>
    <format dxfId="60">
      <pivotArea dataOnly="0" labelOnly="1" outline="0" fieldPosition="0">
        <references count="1">
          <reference field="4294967294" count="4">
            <x v="0"/>
            <x v="1"/>
            <x v="2"/>
            <x v="3"/>
          </reference>
        </references>
      </pivotArea>
    </format>
    <format dxfId="61">
      <pivotArea dataOnly="0" labelOnly="1" fieldPosition="0">
        <references count="1">
          <reference field="1" count="0"/>
        </references>
      </pivotArea>
    </format>
    <format dxfId="62">
      <pivotArea type="all" dataOnly="0" outline="0" fieldPosition="0"/>
    </format>
    <format dxfId="63">
      <pivotArea outline="0" collapsedLevelsAreSubtotals="1" fieldPosition="0"/>
    </format>
    <format dxfId="64">
      <pivotArea type="origin" dataOnly="0" labelOnly="1" outline="0" fieldPosition="0"/>
    </format>
    <format dxfId="65">
      <pivotArea field="1" type="button" dataOnly="0" labelOnly="1" outline="0" axis="axisCol" fieldPosition="0"/>
    </format>
    <format dxfId="66">
      <pivotArea type="topRight" dataOnly="0" labelOnly="1" outline="0" fieldPosition="0"/>
    </format>
    <format dxfId="67">
      <pivotArea field="-2" type="button" dataOnly="0" labelOnly="1" outline="0" axis="axisRow" fieldPosition="0"/>
    </format>
    <format dxfId="68">
      <pivotArea dataOnly="0" labelOnly="1" outline="0" fieldPosition="0">
        <references count="1">
          <reference field="4294967294" count="4">
            <x v="0"/>
            <x v="1"/>
            <x v="2"/>
            <x v="3"/>
          </reference>
        </references>
      </pivotArea>
    </format>
    <format dxfId="69">
      <pivotArea dataOnly="0" labelOnly="1" fieldPosition="0">
        <references count="1">
          <reference field="1" count="0"/>
        </references>
      </pivotArea>
    </format>
    <format dxfId="70">
      <pivotArea type="all" dataOnly="0" outline="0" fieldPosition="0"/>
    </format>
    <format dxfId="71">
      <pivotArea outline="0" collapsedLevelsAreSubtotals="1" fieldPosition="0"/>
    </format>
    <format dxfId="72">
      <pivotArea type="origin" dataOnly="0" labelOnly="1" outline="0" fieldPosition="0"/>
    </format>
    <format dxfId="73">
      <pivotArea field="1" type="button" dataOnly="0" labelOnly="1" outline="0" axis="axisCol" fieldPosition="0"/>
    </format>
    <format dxfId="74">
      <pivotArea type="topRight" dataOnly="0" labelOnly="1" outline="0" fieldPosition="0"/>
    </format>
    <format dxfId="75">
      <pivotArea field="-2" type="button" dataOnly="0" labelOnly="1" outline="0" axis="axisRow" fieldPosition="0"/>
    </format>
    <format dxfId="76">
      <pivotArea dataOnly="0" labelOnly="1" outline="0" fieldPosition="0">
        <references count="1">
          <reference field="4294967294" count="4">
            <x v="0"/>
            <x v="1"/>
            <x v="2"/>
            <x v="3"/>
          </reference>
        </references>
      </pivotArea>
    </format>
    <format dxfId="77">
      <pivotArea dataOnly="0" labelOnly="1" fieldPosition="0">
        <references count="1">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DBDEF38-C52F-4791-BE91-5DA684253752}" name="Staff By Department"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Department" colHeaderCaption="Count of Staff">
  <location ref="F4:G9" firstHeaderRow="1" firstDataRow="1" firstDataCol="1"/>
  <pivotFields count="13">
    <pivotField dataField="1" showAll="0"/>
    <pivotField showAll="0"/>
    <pivotField axis="axisRow" showAll="0">
      <items count="6">
        <item x="4"/>
        <item x="3"/>
        <item x="2"/>
        <item x="1"/>
        <item x="0"/>
        <item t="default"/>
      </items>
    </pivotField>
    <pivotField showAll="0"/>
    <pivotField numFmtId="14" showAll="0">
      <items count="15">
        <item x="0"/>
        <item x="1"/>
        <item x="2"/>
        <item x="3"/>
        <item x="4"/>
        <item x="5"/>
        <item x="6"/>
        <item x="7"/>
        <item x="8"/>
        <item x="9"/>
        <item x="10"/>
        <item x="11"/>
        <item x="12"/>
        <item x="13"/>
        <item t="default"/>
      </items>
    </pivotField>
    <pivotField numFmtId="6" showAll="0"/>
    <pivotField showAll="0"/>
    <pivotField showAll="0">
      <items count="3">
        <item x="1"/>
        <item x="0"/>
        <item t="default"/>
      </items>
    </pivotField>
    <pivotField numFmtId="2" showAll="0"/>
    <pivotField numFmtId="6" showAll="0"/>
    <pivotField numFmtId="165" showAll="0"/>
    <pivotField showAll="0">
      <items count="7">
        <item x="0"/>
        <item x="1"/>
        <item x="2"/>
        <item x="3"/>
        <item x="4"/>
        <item x="5"/>
        <item t="default"/>
      </items>
    </pivotField>
    <pivotField showAll="0">
      <items count="7">
        <item x="0"/>
        <item x="1"/>
        <item x="2"/>
        <item x="3"/>
        <item x="4"/>
        <item x="5"/>
        <item t="default"/>
      </items>
    </pivotField>
  </pivotFields>
  <rowFields count="1">
    <field x="2"/>
  </rowFields>
  <rowItems count="5">
    <i>
      <x/>
    </i>
    <i>
      <x v="1"/>
    </i>
    <i>
      <x v="2"/>
    </i>
    <i>
      <x v="3"/>
    </i>
    <i>
      <x v="4"/>
    </i>
  </rowItems>
  <colItems count="1">
    <i/>
  </colItems>
  <dataFields count="1">
    <dataField name="Count of Name" fld="0" subtotal="count" baseField="0" baseItem="0"/>
  </dataFields>
  <formats count="10">
    <format dxfId="90">
      <pivotArea type="all" dataOnly="0" outline="0" fieldPosition="0"/>
    </format>
    <format dxfId="91">
      <pivotArea outline="0" collapsedLevelsAreSubtotals="1" fieldPosition="0"/>
    </format>
    <format dxfId="92">
      <pivotArea field="2" type="button" dataOnly="0" labelOnly="1" outline="0" axis="axisRow" fieldPosition="0"/>
    </format>
    <format dxfId="93">
      <pivotArea dataOnly="0" labelOnly="1" fieldPosition="0">
        <references count="1">
          <reference field="2" count="0"/>
        </references>
      </pivotArea>
    </format>
    <format dxfId="94">
      <pivotArea dataOnly="0" labelOnly="1" outline="0" axis="axisValues" fieldPosition="0"/>
    </format>
    <format dxfId="95">
      <pivotArea type="all" dataOnly="0" outline="0" fieldPosition="0"/>
    </format>
    <format dxfId="96">
      <pivotArea outline="0" collapsedLevelsAreSubtotals="1" fieldPosition="0"/>
    </format>
    <format dxfId="97">
      <pivotArea field="2" type="button" dataOnly="0" labelOnly="1" outline="0" axis="axisRow" fieldPosition="0"/>
    </format>
    <format dxfId="98">
      <pivotArea dataOnly="0" labelOnly="1" fieldPosition="0">
        <references count="1">
          <reference field="2" count="0"/>
        </references>
      </pivotArea>
    </format>
    <format dxfId="9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9B903D1-0979-44DA-A01F-8DF75D8A76A8}" name="Average Salary Vs Rating"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I4:K9" firstHeaderRow="0" firstDataRow="1" firstDataCol="1"/>
  <pivotFields count="13">
    <pivotField dataField="1" showAll="0"/>
    <pivotField showAll="0"/>
    <pivotField showAll="0">
      <items count="6">
        <item x="4"/>
        <item x="3"/>
        <item x="2"/>
        <item x="1"/>
        <item x="0"/>
        <item t="default"/>
      </items>
    </pivotField>
    <pivotField showAll="0"/>
    <pivotField numFmtId="14" showAll="0">
      <items count="15">
        <item x="0"/>
        <item x="1"/>
        <item x="2"/>
        <item x="3"/>
        <item x="4"/>
        <item x="5"/>
        <item x="6"/>
        <item x="7"/>
        <item x="8"/>
        <item x="9"/>
        <item x="10"/>
        <item x="11"/>
        <item x="12"/>
        <item x="13"/>
        <item t="default"/>
      </items>
    </pivotField>
    <pivotField dataField="1" numFmtId="6" showAll="0"/>
    <pivotField axis="axisRow" showAll="0">
      <items count="6">
        <item x="4"/>
        <item x="2"/>
        <item x="0"/>
        <item x="3"/>
        <item x="1"/>
        <item t="default"/>
      </items>
    </pivotField>
    <pivotField showAll="0">
      <items count="3">
        <item x="1"/>
        <item x="0"/>
        <item t="default"/>
      </items>
    </pivotField>
    <pivotField numFmtId="2" showAll="0"/>
    <pivotField numFmtId="6" showAll="0"/>
    <pivotField numFmtId="165" showAll="0"/>
    <pivotField showAll="0">
      <items count="7">
        <item x="0"/>
        <item x="1"/>
        <item x="2"/>
        <item x="3"/>
        <item x="4"/>
        <item x="5"/>
        <item t="default"/>
      </items>
    </pivotField>
    <pivotField showAll="0">
      <items count="7">
        <item x="0"/>
        <item x="1"/>
        <item x="2"/>
        <item x="3"/>
        <item x="4"/>
        <item x="5"/>
        <item t="default"/>
      </items>
    </pivotField>
  </pivotFields>
  <rowFields count="1">
    <field x="6"/>
  </rowFields>
  <rowItems count="5">
    <i>
      <x/>
    </i>
    <i>
      <x v="1"/>
    </i>
    <i>
      <x v="2"/>
    </i>
    <i>
      <x v="3"/>
    </i>
    <i>
      <x v="4"/>
    </i>
  </rowItems>
  <colFields count="1">
    <field x="-2"/>
  </colFields>
  <colItems count="2">
    <i>
      <x/>
    </i>
    <i i="1">
      <x v="1"/>
    </i>
  </colItems>
  <dataFields count="2">
    <dataField name="Count of Name" fld="0" subtotal="count" baseField="0" baseItem="0"/>
    <dataField name="Average of Salary" fld="5" subtotal="average" baseField="6" baseItem="0" numFmtId="1"/>
  </dataFields>
  <formats count="12">
    <format dxfId="78">
      <pivotArea outline="0" collapsedLevelsAreSubtotals="1" fieldPosition="0">
        <references count="1">
          <reference field="4294967294" count="1" selected="0">
            <x v="1"/>
          </reference>
        </references>
      </pivotArea>
    </format>
    <format dxfId="79">
      <pivotArea collapsedLevelsAreSubtotals="1" fieldPosition="0">
        <references count="2">
          <reference field="4294967294" count="1" selected="0">
            <x v="0"/>
          </reference>
          <reference field="6" count="0"/>
        </references>
      </pivotArea>
    </format>
    <format dxfId="80">
      <pivotArea type="all" dataOnly="0" outline="0" fieldPosition="0"/>
    </format>
    <format dxfId="81">
      <pivotArea outline="0" collapsedLevelsAreSubtotals="1" fieldPosition="0"/>
    </format>
    <format dxfId="82">
      <pivotArea field="6" type="button" dataOnly="0" labelOnly="1" outline="0" axis="axisRow" fieldPosition="0"/>
    </format>
    <format dxfId="83">
      <pivotArea dataOnly="0" labelOnly="1" fieldPosition="0">
        <references count="1">
          <reference field="6" count="0"/>
        </references>
      </pivotArea>
    </format>
    <format dxfId="84">
      <pivotArea dataOnly="0" labelOnly="1" outline="0" fieldPosition="0">
        <references count="1">
          <reference field="4294967294" count="2">
            <x v="0"/>
            <x v="1"/>
          </reference>
        </references>
      </pivotArea>
    </format>
    <format dxfId="85">
      <pivotArea type="all" dataOnly="0" outline="0" fieldPosition="0"/>
    </format>
    <format dxfId="86">
      <pivotArea outline="0" collapsedLevelsAreSubtotals="1" fieldPosition="0"/>
    </format>
    <format dxfId="87">
      <pivotArea field="6" type="button" dataOnly="0" labelOnly="1" outline="0" axis="axisRow" fieldPosition="0"/>
    </format>
    <format dxfId="88">
      <pivotArea dataOnly="0" labelOnly="1" fieldPosition="0">
        <references count="1">
          <reference field="6" count="0"/>
        </references>
      </pivotArea>
    </format>
    <format dxfId="89">
      <pivotArea dataOnly="0" labelOnly="1" outline="0" fieldPosition="0">
        <references count="1">
          <reference field="4294967294" count="2">
            <x v="0"/>
            <x v="1"/>
          </reference>
        </references>
      </pivotArea>
    </format>
  </formats>
  <conditionalFormats count="1">
    <conditionalFormat priority="1">
      <pivotAreas count="1">
        <pivotArea type="data" collapsedLevelsAreSubtotals="1" fieldPosition="0">
          <references count="2">
            <reference field="4294967294" count="1" selected="0">
              <x v="1"/>
            </reference>
            <reference field="6" count="5">
              <x v="0"/>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31F08E73-2CCF-46FF-AA93-FF9C1A1A453F}" autoFormatId="16" applyNumberFormats="0" applyBorderFormats="0" applyFontFormats="0" applyPatternFormats="0" applyAlignmentFormats="0" applyWidthHeightFormats="0">
  <queryTableRefresh nextId="14" unboundColumnsRight="3">
    <queryTableFields count="12">
      <queryTableField id="1" name="Name" tableColumnId="1"/>
      <queryTableField id="2" name="Gender" tableColumnId="2"/>
      <queryTableField id="3" name="Department" tableColumnId="3"/>
      <queryTableField id="4" name="Age" tableColumnId="4"/>
      <queryTableField id="5" name="Date Joined" tableColumnId="5"/>
      <queryTableField id="13" dataBound="0" tableColumnId="13"/>
      <queryTableField id="6" name="Salary" tableColumnId="6"/>
      <queryTableField id="7" name="Rating" tableColumnId="7"/>
      <queryTableField id="8" name="Country" tableColumnId="8"/>
      <queryTableField id="9" dataBound="0" tableColumnId="9"/>
      <queryTableField id="10" dataBound="0" tableColumnId="10"/>
      <queryTableField id="11" dataBound="0" tableColumnId="11"/>
    </queryTableFields>
  </queryTableRefresh>
  <extLst>
    <ext xmlns:x15="http://schemas.microsoft.com/office/spreadsheetml/2010/11/main" uri="{883FBD77-0823-4a55-B5E3-86C4891E6966}">
      <x15:queryTable sourceDataName="Query - Combined"/>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2A032A9-2DCE-4754-AF46-72D4C5D821DF}" sourceName="Country">
  <pivotTables>
    <pivotTable tabId="4" name="PivotTable1"/>
    <pivotTable tabId="6" name="Quick Statistics"/>
    <pivotTable tabId="6" name="Average Salary Vs Rating"/>
    <pivotTable tabId="6" name="Staff By Department"/>
    <pivotTable tabId="4" name="PivotTable2"/>
    <pivotTable tabId="4" name="PivotTable3"/>
    <pivotTable tabId="5" name="PivotTable6"/>
  </pivotTables>
  <data>
    <tabular pivotCacheId="1579563811">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006C951-98CE-4F82-9A67-8A8503D5518F}" sourceName="Department">
  <pivotTables>
    <pivotTable tabId="6" name="Staff By Department"/>
    <pivotTable tabId="6" name="Average Salary Vs Rating"/>
    <pivotTable tabId="6" name="Quick Statistics"/>
    <pivotTable tabId="4" name="PivotTable1"/>
    <pivotTable tabId="4" name="PivotTable2"/>
    <pivotTable tabId="4" name="PivotTable3"/>
    <pivotTable tabId="5" name="PivotTable6"/>
  </pivotTables>
  <data>
    <tabular pivotCacheId="1579563811">
      <items count="5">
        <i x="4" s="1"/>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33B92537-D07D-45C8-A605-385357B81BB8}" cache="Slicer_Country" caption="Countr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ster Slicer" xr10:uid="{12C9105D-2353-4D6F-9967-470F468AC1A7}" cache="Slicer_Country" caption="Country" startItem="1" rowHeight="241300"/>
  <slicer name="Department" xr10:uid="{56D8CE3C-CBBB-420C-AB6C-0351D63BEBB8}" cache="Slicer_Department" caption="Department" rowHeight="262466"/>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B54A670-9B13-4729-9F26-D434C8938994}" name="ZWL" displayName="ZWL" ref="A1:H101" totalsRowShown="0">
  <autoFilter ref="A1:H101" xr:uid="{BB54A670-9B13-4729-9F26-D434C8938994}"/>
  <tableColumns count="8">
    <tableColumn id="1" xr3:uid="{207B0B1F-C8A7-4BA6-AC22-B0F958C5EB29}" name="Name"/>
    <tableColumn id="2" xr3:uid="{98B0D855-F945-490D-A4A2-AE315A3EE225}" name="Gender"/>
    <tableColumn id="3" xr3:uid="{5B7ED3BF-1E79-4552-9F21-4CDA211AF9C9}" name="Department"/>
    <tableColumn id="4" xr3:uid="{C7CDB847-2C93-40C3-8C28-24944788685E}" name="Age"/>
    <tableColumn id="5" xr3:uid="{FCDDC76E-F12C-426C-944B-49CBC07E9888}" name="Date Joined"/>
    <tableColumn id="6" xr3:uid="{424FDCF7-468F-41CA-AC89-F435FCCE7250}" name="Salary"/>
    <tableColumn id="7" xr3:uid="{68F1CD58-4604-4B83-8C91-BB04CDA78732}" name="Rating"/>
    <tableColumn id="8" xr3:uid="{903A108B-BA60-460D-AABE-C625DD28537B}" name="Countr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1CCF18-9636-4846-8A2C-2A0BDA1F857E}" name="IND" displayName="IND" ref="A1:H113" totalsRowShown="0">
  <autoFilter ref="A1:H113" xr:uid="{491CCF18-9636-4846-8A2C-2A0BDA1F857E}"/>
  <tableColumns count="8">
    <tableColumn id="1" xr3:uid="{D27CA451-D292-46BE-8256-678898143995}" name="Name"/>
    <tableColumn id="2" xr3:uid="{308D19FC-B1A3-4BD2-ACB5-79E2629F4B82}" name="Gender"/>
    <tableColumn id="3" xr3:uid="{2E80EB28-5830-451C-94D4-5C792AC3F55B}" name="Age"/>
    <tableColumn id="4" xr3:uid="{5127B151-9DBB-4F97-8723-72623A22BBED}" name="Rating"/>
    <tableColumn id="5" xr3:uid="{147F7E1E-FFAF-41BE-A04D-19C1D258FB9F}" name="Date Joined" dataDxfId="1171"/>
    <tableColumn id="6" xr3:uid="{219AF854-7A95-4873-8188-4C526C6DAB60}" name="Department"/>
    <tableColumn id="7" xr3:uid="{4C633142-400B-446F-A286-FC9D70F690BB}" name="Salary"/>
    <tableColumn id="8" xr3:uid="{21CF7D3D-70D4-4402-B367-73E4466E9EE7}" name="Countr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9E91715-76BE-4007-B78F-77346B8EBC99}" name="Combined" displayName="Combined" ref="A1:L184" tableType="queryTable" totalsRowShown="0">
  <autoFilter ref="A1:L184" xr:uid="{D9E91715-76BE-4007-B78F-77346B8EBC99}">
    <filterColumn colId="5">
      <filters>
        <filter val="2020"/>
      </filters>
    </filterColumn>
  </autoFilter>
  <sortState xmlns:xlrd2="http://schemas.microsoft.com/office/spreadsheetml/2017/richdata2" ref="A2:L184">
    <sortCondition ref="G2:G184"/>
  </sortState>
  <tableColumns count="12">
    <tableColumn id="1" xr3:uid="{0B61066B-F09F-4CA2-A3E6-DB0146F12341}" uniqueName="1" name="Name" queryTableFieldId="1" dataDxfId="1170"/>
    <tableColumn id="2" xr3:uid="{F1A25814-7E42-4138-8E3E-AF25F3270182}" uniqueName="2" name="Gender" queryTableFieldId="2" dataDxfId="1169"/>
    <tableColumn id="3" xr3:uid="{318AFD02-3FFE-46A3-9591-BBDDEB14485E}" uniqueName="3" name="Department" queryTableFieldId="3" dataDxfId="1168"/>
    <tableColumn id="4" xr3:uid="{28A305C2-3202-40A8-919B-DC83FE7CD6F9}" uniqueName="4" name="Age" queryTableFieldId="4"/>
    <tableColumn id="5" xr3:uid="{0431A56F-C00B-4A38-A706-601ACEC2024D}" uniqueName="5" name="Date Joined" queryTableFieldId="5" dataDxfId="1167"/>
    <tableColumn id="13" xr3:uid="{50273AA2-3364-4A72-B537-622D05725127}" uniqueName="13" name="Year joined" queryTableFieldId="13" dataDxfId="300">
      <calculatedColumnFormula>TEXT(Combined[[#This Row],[Date Joined]],"YYYY")</calculatedColumnFormula>
    </tableColumn>
    <tableColumn id="6" xr3:uid="{C265C1EF-6291-4159-AD20-1A1BF5702664}" uniqueName="6" name="Salary" queryTableFieldId="6" dataDxfId="1166" dataCellStyle="Comma"/>
    <tableColumn id="7" xr3:uid="{1A3339A8-B18A-424D-82D1-B96DC1D2A44B}" uniqueName="7" name="Rating" queryTableFieldId="7" dataDxfId="1165"/>
    <tableColumn id="8" xr3:uid="{F4824043-6A0C-445A-A0F3-4114763C2618}" uniqueName="8" name="Country" queryTableFieldId="8" dataDxfId="1164"/>
    <tableColumn id="9" xr3:uid="{BB3CD8C0-DFBD-46AA-B36E-40731F8B1F6D}" uniqueName="9" name="Tenure" queryTableFieldId="9" dataDxfId="1163">
      <calculatedColumnFormula>(TODAY()-Combined[[#This Row],[Date Joined]])/365</calculatedColumnFormula>
    </tableColumn>
    <tableColumn id="10" xr3:uid="{2467A1CE-0C35-416F-AD82-75EE2C8A62DD}" uniqueName="10" name="Bonus" queryTableFieldId="10" dataDxfId="1162">
      <calculatedColumnFormula>IF(Combined[[#This Row],[Tenure]]&gt;2,3%,2%)*Combined[[#This Row],[Salary]]</calculatedColumnFormula>
    </tableColumn>
    <tableColumn id="11" xr3:uid="{395DBFA4-1D07-48AD-83FE-11BB11465574}" uniqueName="11" name="Rating as Number" queryTableFieldId="11" dataDxfId="1161" dataCellStyle="Comma">
      <calculatedColumnFormula>VLOOKUP(Combined[[#This Row],[Rating]],Sheet1!$B$2:$C$6,2,0)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43000" r="43000" b="10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microsoft.com/office/2007/relationships/slicer" Target="../slicers/slicer2.xml"/><Relationship Id="rId5" Type="http://schemas.openxmlformats.org/officeDocument/2006/relationships/drawing" Target="../drawings/drawing4.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H101"/>
  <sheetViews>
    <sheetView topLeftCell="A25" workbookViewId="0">
      <selection activeCell="J31" sqref="J31"/>
    </sheetView>
  </sheetViews>
  <sheetFormatPr defaultRowHeight="16.5" x14ac:dyDescent="0.5"/>
  <cols>
    <col min="2" max="2" width="9" customWidth="1"/>
    <col min="3" max="3" width="13.08984375" customWidth="1"/>
    <col min="5" max="5" width="12.6328125" customWidth="1"/>
    <col min="7" max="7" width="13.1796875" customWidth="1"/>
  </cols>
  <sheetData>
    <row r="1" spans="1:8" x14ac:dyDescent="0.5">
      <c r="A1" t="s">
        <v>0</v>
      </c>
      <c r="B1" t="s">
        <v>1</v>
      </c>
      <c r="C1" t="s">
        <v>2</v>
      </c>
      <c r="D1" t="s">
        <v>3</v>
      </c>
      <c r="E1" s="1" t="s">
        <v>4</v>
      </c>
      <c r="F1" t="s">
        <v>5</v>
      </c>
      <c r="G1" t="s">
        <v>6</v>
      </c>
      <c r="H1" t="s">
        <v>202</v>
      </c>
    </row>
    <row r="2" spans="1:8" x14ac:dyDescent="0.5">
      <c r="A2" t="s">
        <v>58</v>
      </c>
      <c r="B2" t="s">
        <v>15</v>
      </c>
      <c r="C2" t="s">
        <v>19</v>
      </c>
      <c r="D2">
        <v>22</v>
      </c>
      <c r="E2" s="1">
        <v>44446</v>
      </c>
      <c r="F2">
        <v>112780</v>
      </c>
      <c r="G2" t="s">
        <v>13</v>
      </c>
      <c r="H2" t="s">
        <v>204</v>
      </c>
    </row>
    <row r="3" spans="1:8" x14ac:dyDescent="0.5">
      <c r="A3" t="s">
        <v>70</v>
      </c>
      <c r="B3" t="s">
        <v>15</v>
      </c>
      <c r="C3" t="s">
        <v>9</v>
      </c>
      <c r="D3">
        <v>46</v>
      </c>
      <c r="E3" s="1">
        <v>44758</v>
      </c>
      <c r="F3">
        <v>70610</v>
      </c>
      <c r="G3" t="s">
        <v>16</v>
      </c>
      <c r="H3" t="s">
        <v>204</v>
      </c>
    </row>
    <row r="4" spans="1:8" x14ac:dyDescent="0.5">
      <c r="A4" t="s">
        <v>75</v>
      </c>
      <c r="B4" t="s">
        <v>8</v>
      </c>
      <c r="C4" t="s">
        <v>19</v>
      </c>
      <c r="D4">
        <v>28</v>
      </c>
      <c r="E4" s="1">
        <v>44357</v>
      </c>
      <c r="F4">
        <v>53240</v>
      </c>
      <c r="G4" t="s">
        <v>16</v>
      </c>
      <c r="H4" t="s">
        <v>204</v>
      </c>
    </row>
    <row r="5" spans="1:8" x14ac:dyDescent="0.5">
      <c r="A5" t="s">
        <v>49</v>
      </c>
      <c r="C5" t="s">
        <v>21</v>
      </c>
      <c r="D5">
        <v>37</v>
      </c>
      <c r="E5" s="1">
        <v>44146</v>
      </c>
      <c r="F5">
        <v>115440</v>
      </c>
      <c r="G5" t="s">
        <v>24</v>
      </c>
      <c r="H5" t="s">
        <v>204</v>
      </c>
    </row>
    <row r="6" spans="1:8" x14ac:dyDescent="0.5">
      <c r="A6" t="s">
        <v>65</v>
      </c>
      <c r="B6" t="s">
        <v>15</v>
      </c>
      <c r="C6" t="s">
        <v>19</v>
      </c>
      <c r="D6">
        <v>32</v>
      </c>
      <c r="E6" s="1">
        <v>44465</v>
      </c>
      <c r="F6">
        <v>53540</v>
      </c>
      <c r="G6" t="s">
        <v>16</v>
      </c>
      <c r="H6" t="s">
        <v>204</v>
      </c>
    </row>
    <row r="7" spans="1:8" x14ac:dyDescent="0.5">
      <c r="A7" t="s">
        <v>81</v>
      </c>
      <c r="B7" t="s">
        <v>8</v>
      </c>
      <c r="C7" t="s">
        <v>9</v>
      </c>
      <c r="D7">
        <v>30</v>
      </c>
      <c r="E7" s="1">
        <v>44861</v>
      </c>
      <c r="F7">
        <v>112570</v>
      </c>
      <c r="G7" t="s">
        <v>16</v>
      </c>
      <c r="H7" t="s">
        <v>204</v>
      </c>
    </row>
    <row r="8" spans="1:8" x14ac:dyDescent="0.5">
      <c r="A8" t="s">
        <v>51</v>
      </c>
      <c r="B8" t="s">
        <v>15</v>
      </c>
      <c r="C8" t="s">
        <v>9</v>
      </c>
      <c r="D8">
        <v>33</v>
      </c>
      <c r="E8" s="1">
        <v>44701</v>
      </c>
      <c r="F8">
        <v>48530</v>
      </c>
      <c r="G8" t="s">
        <v>13</v>
      </c>
      <c r="H8" t="s">
        <v>204</v>
      </c>
    </row>
    <row r="9" spans="1:8" x14ac:dyDescent="0.5">
      <c r="A9" t="s">
        <v>61</v>
      </c>
      <c r="B9" t="s">
        <v>8</v>
      </c>
      <c r="C9" t="s">
        <v>12</v>
      </c>
      <c r="D9">
        <v>24</v>
      </c>
      <c r="E9" s="1">
        <v>44148</v>
      </c>
      <c r="F9">
        <v>62780</v>
      </c>
      <c r="G9" t="s">
        <v>16</v>
      </c>
      <c r="H9" t="s">
        <v>204</v>
      </c>
    </row>
    <row r="10" spans="1:8" x14ac:dyDescent="0.5">
      <c r="A10" t="s">
        <v>82</v>
      </c>
      <c r="B10" t="s">
        <v>15</v>
      </c>
      <c r="C10" t="s">
        <v>12</v>
      </c>
      <c r="D10">
        <v>33</v>
      </c>
      <c r="E10" s="1">
        <v>44509</v>
      </c>
      <c r="F10">
        <v>53870</v>
      </c>
      <c r="G10" t="s">
        <v>16</v>
      </c>
      <c r="H10" t="s">
        <v>204</v>
      </c>
    </row>
    <row r="11" spans="1:8" x14ac:dyDescent="0.5">
      <c r="A11" t="s">
        <v>60</v>
      </c>
      <c r="B11" t="s">
        <v>8</v>
      </c>
      <c r="C11" t="s">
        <v>56</v>
      </c>
      <c r="D11">
        <v>27</v>
      </c>
      <c r="E11" s="1">
        <v>44122</v>
      </c>
      <c r="F11">
        <v>119110</v>
      </c>
      <c r="G11" t="s">
        <v>16</v>
      </c>
      <c r="H11" t="s">
        <v>204</v>
      </c>
    </row>
    <row r="12" spans="1:8" x14ac:dyDescent="0.5">
      <c r="A12" t="s">
        <v>87</v>
      </c>
      <c r="B12" t="s">
        <v>15</v>
      </c>
      <c r="C12" t="s">
        <v>12</v>
      </c>
      <c r="D12">
        <v>29</v>
      </c>
      <c r="E12" s="1">
        <v>44180</v>
      </c>
      <c r="F12">
        <v>112110</v>
      </c>
      <c r="G12" t="s">
        <v>24</v>
      </c>
      <c r="H12" t="s">
        <v>204</v>
      </c>
    </row>
    <row r="13" spans="1:8" x14ac:dyDescent="0.5">
      <c r="A13" t="s">
        <v>76</v>
      </c>
      <c r="B13" t="s">
        <v>15</v>
      </c>
      <c r="C13" t="s">
        <v>19</v>
      </c>
      <c r="D13">
        <v>25</v>
      </c>
      <c r="E13" s="1">
        <v>44383</v>
      </c>
      <c r="F13">
        <v>65700</v>
      </c>
      <c r="G13" t="s">
        <v>16</v>
      </c>
      <c r="H13" t="s">
        <v>204</v>
      </c>
    </row>
    <row r="14" spans="1:8" x14ac:dyDescent="0.5">
      <c r="A14" t="s">
        <v>97</v>
      </c>
      <c r="B14" t="s">
        <v>15</v>
      </c>
      <c r="C14" t="s">
        <v>12</v>
      </c>
      <c r="D14">
        <v>37</v>
      </c>
      <c r="E14" s="1">
        <v>44701</v>
      </c>
      <c r="F14">
        <v>69070</v>
      </c>
      <c r="G14" t="s">
        <v>16</v>
      </c>
      <c r="H14" t="s">
        <v>204</v>
      </c>
    </row>
    <row r="15" spans="1:8" x14ac:dyDescent="0.5">
      <c r="A15" t="s">
        <v>22</v>
      </c>
      <c r="B15" t="s">
        <v>15</v>
      </c>
      <c r="C15" t="s">
        <v>12</v>
      </c>
      <c r="D15">
        <v>20</v>
      </c>
      <c r="E15" s="1">
        <v>44459</v>
      </c>
      <c r="F15">
        <v>107700</v>
      </c>
      <c r="G15" t="s">
        <v>16</v>
      </c>
      <c r="H15" t="s">
        <v>204</v>
      </c>
    </row>
    <row r="16" spans="1:8" x14ac:dyDescent="0.5">
      <c r="A16" t="s">
        <v>84</v>
      </c>
      <c r="B16" t="s">
        <v>8</v>
      </c>
      <c r="C16" t="s">
        <v>12</v>
      </c>
      <c r="D16">
        <v>32</v>
      </c>
      <c r="E16" s="1">
        <v>44354</v>
      </c>
      <c r="F16">
        <v>43840</v>
      </c>
      <c r="G16" t="s">
        <v>13</v>
      </c>
      <c r="H16" t="s">
        <v>204</v>
      </c>
    </row>
    <row r="17" spans="1:8" x14ac:dyDescent="0.5">
      <c r="A17" t="s">
        <v>105</v>
      </c>
      <c r="B17" t="s">
        <v>15</v>
      </c>
      <c r="C17" t="s">
        <v>9</v>
      </c>
      <c r="D17">
        <v>40</v>
      </c>
      <c r="E17" s="1">
        <v>44263</v>
      </c>
      <c r="F17">
        <v>99750</v>
      </c>
      <c r="G17" t="s">
        <v>16</v>
      </c>
      <c r="H17" t="s">
        <v>204</v>
      </c>
    </row>
    <row r="18" spans="1:8" x14ac:dyDescent="0.5">
      <c r="A18" t="s">
        <v>47</v>
      </c>
      <c r="B18" t="s">
        <v>15</v>
      </c>
      <c r="C18" t="s">
        <v>9</v>
      </c>
      <c r="D18">
        <v>21</v>
      </c>
      <c r="E18" s="1">
        <v>44104</v>
      </c>
      <c r="F18">
        <v>37920</v>
      </c>
      <c r="G18" t="s">
        <v>16</v>
      </c>
      <c r="H18" t="s">
        <v>204</v>
      </c>
    </row>
    <row r="19" spans="1:8" x14ac:dyDescent="0.5">
      <c r="A19" t="s">
        <v>31</v>
      </c>
      <c r="B19" t="s">
        <v>15</v>
      </c>
      <c r="C19" t="s">
        <v>9</v>
      </c>
      <c r="D19">
        <v>21</v>
      </c>
      <c r="E19" s="1">
        <v>44762</v>
      </c>
      <c r="F19">
        <v>57090</v>
      </c>
      <c r="G19" t="s">
        <v>16</v>
      </c>
      <c r="H19" t="s">
        <v>204</v>
      </c>
    </row>
    <row r="20" spans="1:8" x14ac:dyDescent="0.5">
      <c r="A20" t="s">
        <v>30</v>
      </c>
      <c r="B20" t="s">
        <v>8</v>
      </c>
      <c r="C20" t="s">
        <v>12</v>
      </c>
      <c r="D20">
        <v>31</v>
      </c>
      <c r="E20" s="1">
        <v>44145</v>
      </c>
      <c r="F20">
        <v>41980</v>
      </c>
      <c r="G20" t="s">
        <v>16</v>
      </c>
      <c r="H20" t="s">
        <v>204</v>
      </c>
    </row>
    <row r="21" spans="1:8" x14ac:dyDescent="0.5">
      <c r="A21" t="s">
        <v>78</v>
      </c>
      <c r="B21" t="s">
        <v>15</v>
      </c>
      <c r="C21" t="s">
        <v>56</v>
      </c>
      <c r="D21">
        <v>21</v>
      </c>
      <c r="E21" s="1">
        <v>44242</v>
      </c>
      <c r="F21">
        <v>75880</v>
      </c>
      <c r="G21" t="s">
        <v>16</v>
      </c>
      <c r="H21" t="s">
        <v>204</v>
      </c>
    </row>
    <row r="22" spans="1:8" x14ac:dyDescent="0.5">
      <c r="A22" t="s">
        <v>36</v>
      </c>
      <c r="B22" t="s">
        <v>8</v>
      </c>
      <c r="C22" t="s">
        <v>21</v>
      </c>
      <c r="D22">
        <v>34</v>
      </c>
      <c r="E22" s="1">
        <v>44653</v>
      </c>
      <c r="F22">
        <v>58940</v>
      </c>
      <c r="G22" t="s">
        <v>16</v>
      </c>
      <c r="H22" t="s">
        <v>204</v>
      </c>
    </row>
    <row r="23" spans="1:8" x14ac:dyDescent="0.5">
      <c r="A23" t="s">
        <v>27</v>
      </c>
      <c r="B23" t="s">
        <v>8</v>
      </c>
      <c r="C23" t="s">
        <v>21</v>
      </c>
      <c r="D23">
        <v>30</v>
      </c>
      <c r="E23" s="1">
        <v>44389</v>
      </c>
      <c r="F23">
        <v>67910</v>
      </c>
      <c r="G23" t="s">
        <v>24</v>
      </c>
      <c r="H23" t="s">
        <v>204</v>
      </c>
    </row>
    <row r="24" spans="1:8" x14ac:dyDescent="0.5">
      <c r="A24" t="s">
        <v>26</v>
      </c>
      <c r="B24" t="s">
        <v>8</v>
      </c>
      <c r="C24" t="s">
        <v>12</v>
      </c>
      <c r="D24">
        <v>31</v>
      </c>
      <c r="E24" s="1">
        <v>44663</v>
      </c>
      <c r="F24">
        <v>58100</v>
      </c>
      <c r="G24" t="s">
        <v>16</v>
      </c>
      <c r="H24" t="s">
        <v>204</v>
      </c>
    </row>
    <row r="25" spans="1:8" x14ac:dyDescent="0.5">
      <c r="A25" t="s">
        <v>53</v>
      </c>
      <c r="B25" t="s">
        <v>15</v>
      </c>
      <c r="C25" t="s">
        <v>21</v>
      </c>
      <c r="D25">
        <v>27</v>
      </c>
      <c r="E25" s="1">
        <v>44567</v>
      </c>
      <c r="F25">
        <v>48980</v>
      </c>
      <c r="G25" t="s">
        <v>16</v>
      </c>
      <c r="H25" t="s">
        <v>204</v>
      </c>
    </row>
    <row r="26" spans="1:8" x14ac:dyDescent="0.5">
      <c r="A26" t="s">
        <v>20</v>
      </c>
      <c r="C26" t="s">
        <v>21</v>
      </c>
      <c r="D26">
        <v>30</v>
      </c>
      <c r="E26" s="1">
        <v>44597</v>
      </c>
      <c r="F26">
        <v>64000</v>
      </c>
      <c r="G26" t="s">
        <v>16</v>
      </c>
      <c r="H26" t="s">
        <v>204</v>
      </c>
    </row>
    <row r="27" spans="1:8" x14ac:dyDescent="0.5">
      <c r="A27" t="s">
        <v>7</v>
      </c>
      <c r="B27" t="s">
        <v>8</v>
      </c>
      <c r="C27" t="s">
        <v>9</v>
      </c>
      <c r="D27">
        <v>42</v>
      </c>
      <c r="E27" s="1">
        <v>44779</v>
      </c>
      <c r="F27">
        <v>75000</v>
      </c>
      <c r="G27" t="s">
        <v>10</v>
      </c>
      <c r="H27" t="s">
        <v>204</v>
      </c>
    </row>
    <row r="28" spans="1:8" x14ac:dyDescent="0.5">
      <c r="A28" t="s">
        <v>74</v>
      </c>
      <c r="B28" t="s">
        <v>8</v>
      </c>
      <c r="C28" t="s">
        <v>12</v>
      </c>
      <c r="D28">
        <v>40</v>
      </c>
      <c r="E28" s="1">
        <v>44337</v>
      </c>
      <c r="F28">
        <v>87620</v>
      </c>
      <c r="G28" t="s">
        <v>16</v>
      </c>
      <c r="H28" t="s">
        <v>204</v>
      </c>
    </row>
    <row r="29" spans="1:8" x14ac:dyDescent="0.5">
      <c r="A29" t="s">
        <v>44</v>
      </c>
      <c r="B29" t="s">
        <v>8</v>
      </c>
      <c r="C29" t="s">
        <v>12</v>
      </c>
      <c r="D29">
        <v>29</v>
      </c>
      <c r="E29" s="1">
        <v>44023</v>
      </c>
      <c r="F29">
        <v>34980</v>
      </c>
      <c r="G29" t="s">
        <v>16</v>
      </c>
      <c r="H29" t="s">
        <v>204</v>
      </c>
    </row>
    <row r="30" spans="1:8" x14ac:dyDescent="0.5">
      <c r="A30" t="s">
        <v>35</v>
      </c>
      <c r="B30" t="s">
        <v>8</v>
      </c>
      <c r="C30" t="s">
        <v>21</v>
      </c>
      <c r="D30">
        <v>28</v>
      </c>
      <c r="E30" s="1">
        <v>44185</v>
      </c>
      <c r="F30">
        <v>75970</v>
      </c>
      <c r="G30" t="s">
        <v>16</v>
      </c>
      <c r="H30" t="s">
        <v>204</v>
      </c>
    </row>
    <row r="31" spans="1:8" x14ac:dyDescent="0.5">
      <c r="A31" t="s">
        <v>38</v>
      </c>
      <c r="B31" t="s">
        <v>8</v>
      </c>
      <c r="C31" t="s">
        <v>21</v>
      </c>
      <c r="D31">
        <v>34</v>
      </c>
      <c r="E31" s="1">
        <v>44612</v>
      </c>
      <c r="F31">
        <v>60130</v>
      </c>
      <c r="G31" t="s">
        <v>16</v>
      </c>
      <c r="H31" t="s">
        <v>204</v>
      </c>
    </row>
    <row r="32" spans="1:8" x14ac:dyDescent="0.5">
      <c r="A32" t="s">
        <v>41</v>
      </c>
      <c r="B32" t="s">
        <v>8</v>
      </c>
      <c r="C32" t="s">
        <v>12</v>
      </c>
      <c r="D32">
        <v>33</v>
      </c>
      <c r="E32" s="1">
        <v>44374</v>
      </c>
      <c r="F32">
        <v>75480</v>
      </c>
      <c r="G32" t="s">
        <v>42</v>
      </c>
      <c r="H32" t="s">
        <v>204</v>
      </c>
    </row>
    <row r="33" spans="1:8" x14ac:dyDescent="0.5">
      <c r="A33" t="s">
        <v>40</v>
      </c>
      <c r="B33" t="s">
        <v>15</v>
      </c>
      <c r="C33" t="s">
        <v>9</v>
      </c>
      <c r="D33">
        <v>33</v>
      </c>
      <c r="E33" s="1">
        <v>44164</v>
      </c>
      <c r="F33">
        <v>115920</v>
      </c>
      <c r="G33" t="s">
        <v>16</v>
      </c>
      <c r="H33" t="s">
        <v>204</v>
      </c>
    </row>
    <row r="34" spans="1:8" x14ac:dyDescent="0.5">
      <c r="A34" t="s">
        <v>48</v>
      </c>
      <c r="B34" t="s">
        <v>8</v>
      </c>
      <c r="C34" t="s">
        <v>19</v>
      </c>
      <c r="D34">
        <v>36</v>
      </c>
      <c r="E34" s="1">
        <v>44494</v>
      </c>
      <c r="F34">
        <v>78540</v>
      </c>
      <c r="G34" t="s">
        <v>16</v>
      </c>
      <c r="H34" t="s">
        <v>204</v>
      </c>
    </row>
    <row r="35" spans="1:8" x14ac:dyDescent="0.5">
      <c r="A35" t="s">
        <v>34</v>
      </c>
      <c r="B35" t="s">
        <v>15</v>
      </c>
      <c r="C35" t="s">
        <v>9</v>
      </c>
      <c r="D35">
        <v>25</v>
      </c>
      <c r="E35" s="1">
        <v>44726</v>
      </c>
      <c r="F35">
        <v>109190</v>
      </c>
      <c r="G35" t="s">
        <v>13</v>
      </c>
      <c r="H35" t="s">
        <v>204</v>
      </c>
    </row>
    <row r="36" spans="1:8" x14ac:dyDescent="0.5">
      <c r="A36" t="s">
        <v>73</v>
      </c>
      <c r="B36" t="s">
        <v>8</v>
      </c>
      <c r="C36" t="s">
        <v>19</v>
      </c>
      <c r="D36">
        <v>34</v>
      </c>
      <c r="E36" s="1">
        <v>44721</v>
      </c>
      <c r="F36">
        <v>49630</v>
      </c>
      <c r="G36" t="s">
        <v>24</v>
      </c>
      <c r="H36" t="s">
        <v>204</v>
      </c>
    </row>
    <row r="37" spans="1:8" x14ac:dyDescent="0.5">
      <c r="A37" t="s">
        <v>107</v>
      </c>
      <c r="B37" t="s">
        <v>8</v>
      </c>
      <c r="C37" t="s">
        <v>9</v>
      </c>
      <c r="D37">
        <v>28</v>
      </c>
      <c r="E37" s="1">
        <v>44630</v>
      </c>
      <c r="F37">
        <v>99970</v>
      </c>
      <c r="G37" t="s">
        <v>16</v>
      </c>
      <c r="H37" t="s">
        <v>204</v>
      </c>
    </row>
    <row r="38" spans="1:8" x14ac:dyDescent="0.5">
      <c r="A38" t="s">
        <v>71</v>
      </c>
      <c r="B38" t="s">
        <v>8</v>
      </c>
      <c r="C38" t="s">
        <v>12</v>
      </c>
      <c r="D38">
        <v>33</v>
      </c>
      <c r="E38" s="1">
        <v>44190</v>
      </c>
      <c r="F38">
        <v>96140</v>
      </c>
      <c r="G38" t="s">
        <v>16</v>
      </c>
      <c r="H38" t="s">
        <v>204</v>
      </c>
    </row>
    <row r="39" spans="1:8" x14ac:dyDescent="0.5">
      <c r="A39" t="s">
        <v>50</v>
      </c>
      <c r="B39" t="s">
        <v>15</v>
      </c>
      <c r="C39" t="s">
        <v>9</v>
      </c>
      <c r="D39">
        <v>31</v>
      </c>
      <c r="E39" s="1">
        <v>44724</v>
      </c>
      <c r="F39">
        <v>103550</v>
      </c>
      <c r="G39" t="s">
        <v>16</v>
      </c>
      <c r="H39" t="s">
        <v>204</v>
      </c>
    </row>
    <row r="40" spans="1:8" x14ac:dyDescent="0.5">
      <c r="A40" t="s">
        <v>14</v>
      </c>
      <c r="B40" t="s">
        <v>15</v>
      </c>
      <c r="C40" t="s">
        <v>12</v>
      </c>
      <c r="D40">
        <v>31</v>
      </c>
      <c r="E40" s="1">
        <v>44511</v>
      </c>
      <c r="F40">
        <v>48950</v>
      </c>
      <c r="G40" t="s">
        <v>16</v>
      </c>
      <c r="H40" t="s">
        <v>204</v>
      </c>
    </row>
    <row r="41" spans="1:8" x14ac:dyDescent="0.5">
      <c r="A41" t="s">
        <v>63</v>
      </c>
      <c r="B41" t="s">
        <v>15</v>
      </c>
      <c r="C41" t="s">
        <v>21</v>
      </c>
      <c r="D41">
        <v>24</v>
      </c>
      <c r="E41" s="1">
        <v>44436</v>
      </c>
      <c r="F41">
        <v>52610</v>
      </c>
      <c r="G41" t="s">
        <v>24</v>
      </c>
      <c r="H41" t="s">
        <v>204</v>
      </c>
    </row>
    <row r="42" spans="1:8" x14ac:dyDescent="0.5">
      <c r="A42" t="s">
        <v>72</v>
      </c>
      <c r="B42" t="s">
        <v>8</v>
      </c>
      <c r="C42" t="s">
        <v>9</v>
      </c>
      <c r="D42">
        <v>36</v>
      </c>
      <c r="E42" s="1">
        <v>44529</v>
      </c>
      <c r="F42">
        <v>78390</v>
      </c>
      <c r="G42" t="s">
        <v>16</v>
      </c>
      <c r="H42" t="s">
        <v>204</v>
      </c>
    </row>
    <row r="43" spans="1:8" x14ac:dyDescent="0.5">
      <c r="A43" t="s">
        <v>88</v>
      </c>
      <c r="B43" t="s">
        <v>8</v>
      </c>
      <c r="C43" t="s">
        <v>21</v>
      </c>
      <c r="D43">
        <v>33</v>
      </c>
      <c r="E43" s="1">
        <v>44809</v>
      </c>
      <c r="F43">
        <v>86570</v>
      </c>
      <c r="G43" t="s">
        <v>16</v>
      </c>
      <c r="H43" t="s">
        <v>204</v>
      </c>
    </row>
    <row r="44" spans="1:8" x14ac:dyDescent="0.5">
      <c r="A44" t="s">
        <v>92</v>
      </c>
      <c r="B44" t="s">
        <v>8</v>
      </c>
      <c r="C44" t="s">
        <v>12</v>
      </c>
      <c r="D44">
        <v>27</v>
      </c>
      <c r="E44" s="1">
        <v>44686</v>
      </c>
      <c r="F44">
        <v>83750</v>
      </c>
      <c r="G44" t="s">
        <v>16</v>
      </c>
      <c r="H44" t="s">
        <v>204</v>
      </c>
    </row>
    <row r="45" spans="1:8" x14ac:dyDescent="0.5">
      <c r="A45" t="s">
        <v>102</v>
      </c>
      <c r="B45" t="s">
        <v>8</v>
      </c>
      <c r="C45" t="s">
        <v>21</v>
      </c>
      <c r="D45">
        <v>34</v>
      </c>
      <c r="E45" s="1">
        <v>44445</v>
      </c>
      <c r="F45">
        <v>92450</v>
      </c>
      <c r="G45" t="s">
        <v>16</v>
      </c>
      <c r="H45" t="s">
        <v>204</v>
      </c>
    </row>
    <row r="46" spans="1:8" x14ac:dyDescent="0.5">
      <c r="A46" t="s">
        <v>64</v>
      </c>
      <c r="B46" t="s">
        <v>15</v>
      </c>
      <c r="C46" t="s">
        <v>12</v>
      </c>
      <c r="D46">
        <v>20</v>
      </c>
      <c r="E46" s="1">
        <v>44183</v>
      </c>
      <c r="F46">
        <v>112650</v>
      </c>
      <c r="G46" t="s">
        <v>16</v>
      </c>
      <c r="H46" t="s">
        <v>204</v>
      </c>
    </row>
    <row r="47" spans="1:8" x14ac:dyDescent="0.5">
      <c r="A47" t="s">
        <v>104</v>
      </c>
      <c r="B47" t="s">
        <v>15</v>
      </c>
      <c r="C47" t="s">
        <v>9</v>
      </c>
      <c r="D47">
        <v>20</v>
      </c>
      <c r="E47" s="1">
        <v>44744</v>
      </c>
      <c r="F47">
        <v>79570</v>
      </c>
      <c r="G47" t="s">
        <v>16</v>
      </c>
      <c r="H47" t="s">
        <v>204</v>
      </c>
    </row>
    <row r="48" spans="1:8" x14ac:dyDescent="0.5">
      <c r="A48" t="s">
        <v>91</v>
      </c>
      <c r="B48" t="s">
        <v>8</v>
      </c>
      <c r="C48" t="s">
        <v>19</v>
      </c>
      <c r="D48">
        <v>20</v>
      </c>
      <c r="E48" s="1">
        <v>44537</v>
      </c>
      <c r="F48">
        <v>68900</v>
      </c>
      <c r="G48" t="s">
        <v>24</v>
      </c>
      <c r="H48" t="s">
        <v>204</v>
      </c>
    </row>
    <row r="49" spans="1:8" x14ac:dyDescent="0.5">
      <c r="A49" t="s">
        <v>39</v>
      </c>
      <c r="B49" t="s">
        <v>8</v>
      </c>
      <c r="C49" t="s">
        <v>12</v>
      </c>
      <c r="D49">
        <v>25</v>
      </c>
      <c r="E49" s="1">
        <v>44694</v>
      </c>
      <c r="F49">
        <v>80700</v>
      </c>
      <c r="G49" t="s">
        <v>13</v>
      </c>
      <c r="H49" t="s">
        <v>204</v>
      </c>
    </row>
    <row r="50" spans="1:8" x14ac:dyDescent="0.5">
      <c r="A50" t="s">
        <v>100</v>
      </c>
      <c r="B50" t="s">
        <v>15</v>
      </c>
      <c r="C50" t="s">
        <v>9</v>
      </c>
      <c r="D50">
        <v>19</v>
      </c>
      <c r="E50" s="1">
        <v>44277</v>
      </c>
      <c r="F50">
        <v>58960</v>
      </c>
      <c r="G50" t="s">
        <v>16</v>
      </c>
      <c r="H50" t="s">
        <v>204</v>
      </c>
    </row>
    <row r="51" spans="1:8" x14ac:dyDescent="0.5">
      <c r="A51" t="s">
        <v>106</v>
      </c>
      <c r="B51" t="s">
        <v>15</v>
      </c>
      <c r="C51" t="s">
        <v>12</v>
      </c>
      <c r="D51">
        <v>36</v>
      </c>
      <c r="E51" s="1">
        <v>44019</v>
      </c>
      <c r="F51">
        <v>118840</v>
      </c>
      <c r="G51" t="s">
        <v>16</v>
      </c>
      <c r="H51" t="s">
        <v>204</v>
      </c>
    </row>
    <row r="52" spans="1:8" x14ac:dyDescent="0.5">
      <c r="A52" t="s">
        <v>29</v>
      </c>
      <c r="B52" t="s">
        <v>15</v>
      </c>
      <c r="C52" t="s">
        <v>21</v>
      </c>
      <c r="D52">
        <v>28</v>
      </c>
      <c r="E52" s="1">
        <v>44041</v>
      </c>
      <c r="F52">
        <v>48170</v>
      </c>
      <c r="G52" t="s">
        <v>13</v>
      </c>
      <c r="H52" t="s">
        <v>204</v>
      </c>
    </row>
    <row r="53" spans="1:8" x14ac:dyDescent="0.5">
      <c r="A53" t="s">
        <v>108</v>
      </c>
      <c r="B53" t="s">
        <v>8</v>
      </c>
      <c r="C53" t="s">
        <v>56</v>
      </c>
      <c r="D53">
        <v>32</v>
      </c>
      <c r="E53" s="1">
        <v>44400</v>
      </c>
      <c r="F53">
        <v>45510</v>
      </c>
      <c r="G53" t="s">
        <v>16</v>
      </c>
      <c r="H53" t="s">
        <v>204</v>
      </c>
    </row>
    <row r="54" spans="1:8" x14ac:dyDescent="0.5">
      <c r="A54" t="s">
        <v>64</v>
      </c>
      <c r="B54" t="s">
        <v>15</v>
      </c>
      <c r="C54" t="s">
        <v>9</v>
      </c>
      <c r="D54">
        <v>34</v>
      </c>
      <c r="E54" s="1">
        <v>44703</v>
      </c>
      <c r="F54">
        <v>112650</v>
      </c>
      <c r="G54" t="s">
        <v>16</v>
      </c>
      <c r="H54" t="s">
        <v>204</v>
      </c>
    </row>
    <row r="55" spans="1:8" x14ac:dyDescent="0.5">
      <c r="A55" t="s">
        <v>83</v>
      </c>
      <c r="B55" t="s">
        <v>8</v>
      </c>
      <c r="C55" t="s">
        <v>9</v>
      </c>
      <c r="D55">
        <v>36</v>
      </c>
      <c r="E55" s="1">
        <v>44085</v>
      </c>
      <c r="F55">
        <v>114890</v>
      </c>
      <c r="G55" t="s">
        <v>16</v>
      </c>
      <c r="H55" t="s">
        <v>204</v>
      </c>
    </row>
    <row r="56" spans="1:8" x14ac:dyDescent="0.5">
      <c r="A56" t="s">
        <v>67</v>
      </c>
      <c r="B56" t="s">
        <v>15</v>
      </c>
      <c r="C56" t="s">
        <v>12</v>
      </c>
      <c r="D56">
        <v>30</v>
      </c>
      <c r="E56" s="1">
        <v>44850</v>
      </c>
      <c r="F56">
        <v>69710</v>
      </c>
      <c r="G56" t="s">
        <v>16</v>
      </c>
      <c r="H56" t="s">
        <v>204</v>
      </c>
    </row>
    <row r="57" spans="1:8" x14ac:dyDescent="0.5">
      <c r="A57" t="s">
        <v>94</v>
      </c>
      <c r="B57" t="s">
        <v>15</v>
      </c>
      <c r="C57" t="s">
        <v>21</v>
      </c>
      <c r="D57">
        <v>36</v>
      </c>
      <c r="E57" s="1">
        <v>44333</v>
      </c>
      <c r="F57">
        <v>71380</v>
      </c>
      <c r="G57" t="s">
        <v>16</v>
      </c>
      <c r="H57" t="s">
        <v>204</v>
      </c>
    </row>
    <row r="58" spans="1:8" x14ac:dyDescent="0.5">
      <c r="A58" t="s">
        <v>33</v>
      </c>
      <c r="B58" t="s">
        <v>8</v>
      </c>
      <c r="C58" t="s">
        <v>19</v>
      </c>
      <c r="D58">
        <v>38</v>
      </c>
      <c r="E58" s="1">
        <v>44377</v>
      </c>
      <c r="F58">
        <v>109160</v>
      </c>
      <c r="G58" t="s">
        <v>10</v>
      </c>
      <c r="H58" t="s">
        <v>204</v>
      </c>
    </row>
    <row r="59" spans="1:8" x14ac:dyDescent="0.5">
      <c r="A59" t="s">
        <v>98</v>
      </c>
      <c r="B59" t="s">
        <v>15</v>
      </c>
      <c r="C59" t="s">
        <v>9</v>
      </c>
      <c r="D59">
        <v>27</v>
      </c>
      <c r="E59" s="1">
        <v>44609</v>
      </c>
      <c r="F59">
        <v>113280</v>
      </c>
      <c r="G59" t="s">
        <v>42</v>
      </c>
      <c r="H59" t="s">
        <v>204</v>
      </c>
    </row>
    <row r="60" spans="1:8" x14ac:dyDescent="0.5">
      <c r="A60" t="s">
        <v>25</v>
      </c>
      <c r="B60" t="s">
        <v>15</v>
      </c>
      <c r="C60" t="s">
        <v>12</v>
      </c>
      <c r="D60">
        <v>30</v>
      </c>
      <c r="E60" s="1">
        <v>44273</v>
      </c>
      <c r="F60">
        <v>69120</v>
      </c>
      <c r="G60" t="s">
        <v>16</v>
      </c>
      <c r="H60" t="s">
        <v>204</v>
      </c>
    </row>
    <row r="61" spans="1:8" x14ac:dyDescent="0.5">
      <c r="A61" t="s">
        <v>55</v>
      </c>
      <c r="B61" t="s">
        <v>8</v>
      </c>
      <c r="C61" t="s">
        <v>56</v>
      </c>
      <c r="D61">
        <v>37</v>
      </c>
      <c r="E61" s="1">
        <v>44451</v>
      </c>
      <c r="F61">
        <v>118100</v>
      </c>
      <c r="G61" t="s">
        <v>16</v>
      </c>
      <c r="H61" t="s">
        <v>204</v>
      </c>
    </row>
    <row r="62" spans="1:8" x14ac:dyDescent="0.5">
      <c r="A62" t="s">
        <v>62</v>
      </c>
      <c r="B62" t="s">
        <v>8</v>
      </c>
      <c r="C62" t="s">
        <v>9</v>
      </c>
      <c r="D62">
        <v>22</v>
      </c>
      <c r="E62" s="1">
        <v>44450</v>
      </c>
      <c r="F62">
        <v>76900</v>
      </c>
      <c r="G62" t="s">
        <v>13</v>
      </c>
      <c r="H62" t="s">
        <v>204</v>
      </c>
    </row>
    <row r="63" spans="1:8" x14ac:dyDescent="0.5">
      <c r="A63" t="s">
        <v>17</v>
      </c>
      <c r="B63" t="s">
        <v>8</v>
      </c>
      <c r="C63" t="s">
        <v>12</v>
      </c>
      <c r="D63">
        <v>43</v>
      </c>
      <c r="E63" s="1">
        <v>45045</v>
      </c>
      <c r="F63">
        <v>114870</v>
      </c>
      <c r="G63" t="s">
        <v>16</v>
      </c>
      <c r="H63" t="s">
        <v>204</v>
      </c>
    </row>
    <row r="64" spans="1:8" x14ac:dyDescent="0.5">
      <c r="A64" t="s">
        <v>52</v>
      </c>
      <c r="C64" t="s">
        <v>12</v>
      </c>
      <c r="D64">
        <v>32</v>
      </c>
      <c r="E64" s="1">
        <v>44774</v>
      </c>
      <c r="F64">
        <v>91310</v>
      </c>
      <c r="G64" t="s">
        <v>16</v>
      </c>
      <c r="H64" t="s">
        <v>204</v>
      </c>
    </row>
    <row r="65" spans="1:8" x14ac:dyDescent="0.5">
      <c r="A65" t="s">
        <v>43</v>
      </c>
      <c r="B65" t="s">
        <v>8</v>
      </c>
      <c r="C65" t="s">
        <v>9</v>
      </c>
      <c r="D65">
        <v>28</v>
      </c>
      <c r="E65" s="1">
        <v>44486</v>
      </c>
      <c r="F65">
        <v>104770</v>
      </c>
      <c r="G65" t="s">
        <v>16</v>
      </c>
      <c r="H65" t="s">
        <v>204</v>
      </c>
    </row>
    <row r="66" spans="1:8" x14ac:dyDescent="0.5">
      <c r="A66" t="s">
        <v>89</v>
      </c>
      <c r="B66" t="s">
        <v>15</v>
      </c>
      <c r="C66" t="s">
        <v>19</v>
      </c>
      <c r="D66">
        <v>27</v>
      </c>
      <c r="E66" s="1">
        <v>44134</v>
      </c>
      <c r="F66">
        <v>54970</v>
      </c>
      <c r="G66" t="s">
        <v>16</v>
      </c>
      <c r="H66" t="s">
        <v>204</v>
      </c>
    </row>
    <row r="67" spans="1:8" x14ac:dyDescent="0.5">
      <c r="A67" t="s">
        <v>11</v>
      </c>
      <c r="C67" t="s">
        <v>12</v>
      </c>
      <c r="D67">
        <v>26</v>
      </c>
      <c r="E67" s="1">
        <v>44271</v>
      </c>
      <c r="F67">
        <v>90700</v>
      </c>
      <c r="G67" t="s">
        <v>13</v>
      </c>
      <c r="H67" t="s">
        <v>204</v>
      </c>
    </row>
    <row r="68" spans="1:8" x14ac:dyDescent="0.5">
      <c r="A68" t="s">
        <v>109</v>
      </c>
      <c r="B68" t="s">
        <v>8</v>
      </c>
      <c r="C68" t="s">
        <v>19</v>
      </c>
      <c r="D68">
        <v>38</v>
      </c>
      <c r="E68" s="1">
        <v>44329</v>
      </c>
      <c r="F68">
        <v>56870</v>
      </c>
      <c r="G68" t="s">
        <v>13</v>
      </c>
      <c r="H68" t="s">
        <v>204</v>
      </c>
    </row>
    <row r="69" spans="1:8" x14ac:dyDescent="0.5">
      <c r="A69" t="s">
        <v>77</v>
      </c>
      <c r="B69" t="s">
        <v>8</v>
      </c>
      <c r="C69" t="s">
        <v>19</v>
      </c>
      <c r="D69">
        <v>25</v>
      </c>
      <c r="E69" s="1">
        <v>44205</v>
      </c>
      <c r="F69">
        <v>92700</v>
      </c>
      <c r="G69" t="s">
        <v>16</v>
      </c>
      <c r="H69" t="s">
        <v>204</v>
      </c>
    </row>
    <row r="70" spans="1:8" x14ac:dyDescent="0.5">
      <c r="A70" t="s">
        <v>32</v>
      </c>
      <c r="B70" t="s">
        <v>8</v>
      </c>
      <c r="C70" t="s">
        <v>21</v>
      </c>
      <c r="D70">
        <v>21</v>
      </c>
      <c r="E70" s="1">
        <v>44317</v>
      </c>
      <c r="F70">
        <v>65920</v>
      </c>
      <c r="G70" t="s">
        <v>16</v>
      </c>
      <c r="H70" t="s">
        <v>204</v>
      </c>
    </row>
    <row r="71" spans="1:8" x14ac:dyDescent="0.5">
      <c r="A71" t="s">
        <v>59</v>
      </c>
      <c r="B71" t="s">
        <v>15</v>
      </c>
      <c r="C71" t="s">
        <v>9</v>
      </c>
      <c r="D71">
        <v>26</v>
      </c>
      <c r="E71" s="1">
        <v>44225</v>
      </c>
      <c r="F71">
        <v>47360</v>
      </c>
      <c r="G71" t="s">
        <v>16</v>
      </c>
      <c r="H71" t="s">
        <v>204</v>
      </c>
    </row>
    <row r="72" spans="1:8" x14ac:dyDescent="0.5">
      <c r="A72" t="s">
        <v>37</v>
      </c>
      <c r="B72" t="s">
        <v>15</v>
      </c>
      <c r="C72" t="s">
        <v>9</v>
      </c>
      <c r="D72">
        <v>30</v>
      </c>
      <c r="E72" s="1">
        <v>44666</v>
      </c>
      <c r="F72">
        <v>60570</v>
      </c>
      <c r="G72" t="s">
        <v>16</v>
      </c>
      <c r="H72" t="s">
        <v>204</v>
      </c>
    </row>
    <row r="73" spans="1:8" x14ac:dyDescent="0.5">
      <c r="A73" t="s">
        <v>96</v>
      </c>
      <c r="B73" t="s">
        <v>8</v>
      </c>
      <c r="C73" t="s">
        <v>9</v>
      </c>
      <c r="D73">
        <v>28</v>
      </c>
      <c r="E73" s="1">
        <v>44649</v>
      </c>
      <c r="F73">
        <v>104120</v>
      </c>
      <c r="G73" t="s">
        <v>16</v>
      </c>
      <c r="H73" t="s">
        <v>204</v>
      </c>
    </row>
    <row r="74" spans="1:8" x14ac:dyDescent="0.5">
      <c r="A74" t="s">
        <v>23</v>
      </c>
      <c r="B74" t="s">
        <v>15</v>
      </c>
      <c r="C74" t="s">
        <v>12</v>
      </c>
      <c r="D74">
        <v>37</v>
      </c>
      <c r="E74" s="1">
        <v>44338</v>
      </c>
      <c r="F74">
        <v>88050</v>
      </c>
      <c r="G74" t="s">
        <v>24</v>
      </c>
      <c r="H74" t="s">
        <v>204</v>
      </c>
    </row>
    <row r="75" spans="1:8" x14ac:dyDescent="0.5">
      <c r="A75" t="s">
        <v>103</v>
      </c>
      <c r="B75" t="s">
        <v>15</v>
      </c>
      <c r="C75" t="s">
        <v>12</v>
      </c>
      <c r="D75">
        <v>24</v>
      </c>
      <c r="E75" s="1">
        <v>44686</v>
      </c>
      <c r="F75">
        <v>100420</v>
      </c>
      <c r="G75" t="s">
        <v>16</v>
      </c>
      <c r="H75" t="s">
        <v>204</v>
      </c>
    </row>
    <row r="76" spans="1:8" x14ac:dyDescent="0.5">
      <c r="A76" t="s">
        <v>54</v>
      </c>
      <c r="B76" t="s">
        <v>8</v>
      </c>
      <c r="C76" t="s">
        <v>9</v>
      </c>
      <c r="D76">
        <v>30</v>
      </c>
      <c r="E76" s="1">
        <v>44850</v>
      </c>
      <c r="F76">
        <v>114180</v>
      </c>
      <c r="G76" t="s">
        <v>16</v>
      </c>
      <c r="H76" t="s">
        <v>204</v>
      </c>
    </row>
    <row r="77" spans="1:8" x14ac:dyDescent="0.5">
      <c r="A77" t="s">
        <v>86</v>
      </c>
      <c r="B77" t="s">
        <v>8</v>
      </c>
      <c r="C77" t="s">
        <v>12</v>
      </c>
      <c r="D77">
        <v>21</v>
      </c>
      <c r="E77" s="1">
        <v>44678</v>
      </c>
      <c r="F77">
        <v>33920</v>
      </c>
      <c r="G77" t="s">
        <v>16</v>
      </c>
      <c r="H77" t="s">
        <v>204</v>
      </c>
    </row>
    <row r="78" spans="1:8" x14ac:dyDescent="0.5">
      <c r="A78" t="s">
        <v>69</v>
      </c>
      <c r="B78" t="s">
        <v>15</v>
      </c>
      <c r="C78" t="s">
        <v>9</v>
      </c>
      <c r="D78">
        <v>23</v>
      </c>
      <c r="E78" s="1">
        <v>44440</v>
      </c>
      <c r="F78">
        <v>106460</v>
      </c>
      <c r="G78" t="s">
        <v>16</v>
      </c>
      <c r="H78" t="s">
        <v>204</v>
      </c>
    </row>
    <row r="79" spans="1:8" x14ac:dyDescent="0.5">
      <c r="A79" t="s">
        <v>57</v>
      </c>
      <c r="B79" t="s">
        <v>15</v>
      </c>
      <c r="C79" t="s">
        <v>9</v>
      </c>
      <c r="D79">
        <v>35</v>
      </c>
      <c r="E79" s="1">
        <v>44727</v>
      </c>
      <c r="F79">
        <v>40400</v>
      </c>
      <c r="G79" t="s">
        <v>16</v>
      </c>
      <c r="H79" t="s">
        <v>204</v>
      </c>
    </row>
    <row r="80" spans="1:8" x14ac:dyDescent="0.5">
      <c r="A80" t="s">
        <v>68</v>
      </c>
      <c r="B80" t="s">
        <v>15</v>
      </c>
      <c r="C80" t="s">
        <v>21</v>
      </c>
      <c r="D80">
        <v>27</v>
      </c>
      <c r="E80" s="1">
        <v>44236</v>
      </c>
      <c r="F80">
        <v>91650</v>
      </c>
      <c r="G80" t="s">
        <v>13</v>
      </c>
      <c r="H80" t="s">
        <v>204</v>
      </c>
    </row>
    <row r="81" spans="1:8" x14ac:dyDescent="0.5">
      <c r="A81" t="s">
        <v>99</v>
      </c>
      <c r="B81" t="s">
        <v>15</v>
      </c>
      <c r="C81" t="s">
        <v>19</v>
      </c>
      <c r="D81">
        <v>43</v>
      </c>
      <c r="E81" s="1">
        <v>44620</v>
      </c>
      <c r="F81">
        <v>36040</v>
      </c>
      <c r="G81" t="s">
        <v>16</v>
      </c>
      <c r="H81" t="s">
        <v>204</v>
      </c>
    </row>
    <row r="82" spans="1:8" x14ac:dyDescent="0.5">
      <c r="A82" t="s">
        <v>101</v>
      </c>
      <c r="B82" t="s">
        <v>8</v>
      </c>
      <c r="C82" t="s">
        <v>12</v>
      </c>
      <c r="D82">
        <v>40</v>
      </c>
      <c r="E82" s="1">
        <v>44381</v>
      </c>
      <c r="F82">
        <v>104410</v>
      </c>
      <c r="G82" t="s">
        <v>16</v>
      </c>
      <c r="H82" t="s">
        <v>204</v>
      </c>
    </row>
    <row r="83" spans="1:8" x14ac:dyDescent="0.5">
      <c r="A83" t="s">
        <v>85</v>
      </c>
      <c r="B83" t="s">
        <v>15</v>
      </c>
      <c r="C83" t="s">
        <v>21</v>
      </c>
      <c r="D83">
        <v>30</v>
      </c>
      <c r="E83" s="1">
        <v>44606</v>
      </c>
      <c r="F83">
        <v>96800</v>
      </c>
      <c r="G83" t="s">
        <v>16</v>
      </c>
      <c r="H83" t="s">
        <v>204</v>
      </c>
    </row>
    <row r="84" spans="1:8" x14ac:dyDescent="0.5">
      <c r="A84" t="s">
        <v>28</v>
      </c>
      <c r="B84" t="s">
        <v>8</v>
      </c>
      <c r="C84" t="s">
        <v>21</v>
      </c>
      <c r="D84">
        <v>34</v>
      </c>
      <c r="E84" s="1">
        <v>44459</v>
      </c>
      <c r="F84">
        <v>85000</v>
      </c>
      <c r="G84" t="s">
        <v>16</v>
      </c>
      <c r="H84" t="s">
        <v>204</v>
      </c>
    </row>
    <row r="85" spans="1:8" x14ac:dyDescent="0.5">
      <c r="A85" t="s">
        <v>80</v>
      </c>
      <c r="B85" t="s">
        <v>15</v>
      </c>
      <c r="C85" t="s">
        <v>19</v>
      </c>
      <c r="D85">
        <v>28</v>
      </c>
      <c r="E85" s="1">
        <v>44820</v>
      </c>
      <c r="F85">
        <v>43510</v>
      </c>
      <c r="G85" t="s">
        <v>42</v>
      </c>
      <c r="H85" t="s">
        <v>204</v>
      </c>
    </row>
    <row r="86" spans="1:8" x14ac:dyDescent="0.5">
      <c r="A86" t="s">
        <v>79</v>
      </c>
      <c r="B86" t="s">
        <v>15</v>
      </c>
      <c r="C86" t="s">
        <v>21</v>
      </c>
      <c r="D86">
        <v>33</v>
      </c>
      <c r="E86" s="1">
        <v>44243</v>
      </c>
      <c r="F86">
        <v>59430</v>
      </c>
      <c r="G86" t="s">
        <v>16</v>
      </c>
      <c r="H86" t="s">
        <v>204</v>
      </c>
    </row>
    <row r="87" spans="1:8" x14ac:dyDescent="0.5">
      <c r="A87" t="s">
        <v>93</v>
      </c>
      <c r="B87" t="s">
        <v>8</v>
      </c>
      <c r="C87" t="s">
        <v>21</v>
      </c>
      <c r="D87">
        <v>33</v>
      </c>
      <c r="E87" s="1">
        <v>44067</v>
      </c>
      <c r="F87">
        <v>65360</v>
      </c>
      <c r="G87" t="s">
        <v>16</v>
      </c>
      <c r="H87" t="s">
        <v>204</v>
      </c>
    </row>
    <row r="88" spans="1:8" x14ac:dyDescent="0.5">
      <c r="A88" t="s">
        <v>66</v>
      </c>
      <c r="B88" t="s">
        <v>8</v>
      </c>
      <c r="C88" t="s">
        <v>9</v>
      </c>
      <c r="D88">
        <v>32</v>
      </c>
      <c r="E88" s="1">
        <v>44611</v>
      </c>
      <c r="F88">
        <v>41570</v>
      </c>
      <c r="G88" t="s">
        <v>16</v>
      </c>
      <c r="H88" t="s">
        <v>204</v>
      </c>
    </row>
    <row r="89" spans="1:8" x14ac:dyDescent="0.5">
      <c r="A89" t="s">
        <v>95</v>
      </c>
      <c r="B89" t="s">
        <v>8</v>
      </c>
      <c r="C89" t="s">
        <v>12</v>
      </c>
      <c r="D89">
        <v>33</v>
      </c>
      <c r="E89" s="1">
        <v>44312</v>
      </c>
      <c r="F89">
        <v>75280</v>
      </c>
      <c r="G89" t="s">
        <v>16</v>
      </c>
      <c r="H89" t="s">
        <v>204</v>
      </c>
    </row>
    <row r="90" spans="1:8" x14ac:dyDescent="0.5">
      <c r="A90" t="s">
        <v>18</v>
      </c>
      <c r="B90" t="s">
        <v>15</v>
      </c>
      <c r="C90" t="s">
        <v>19</v>
      </c>
      <c r="D90">
        <v>33</v>
      </c>
      <c r="E90" s="1">
        <v>44385</v>
      </c>
      <c r="F90">
        <v>74550</v>
      </c>
      <c r="G90" t="s">
        <v>16</v>
      </c>
      <c r="H90" t="s">
        <v>204</v>
      </c>
    </row>
    <row r="91" spans="1:8" x14ac:dyDescent="0.5">
      <c r="A91" t="s">
        <v>45</v>
      </c>
      <c r="B91" t="s">
        <v>15</v>
      </c>
      <c r="C91" t="s">
        <v>9</v>
      </c>
      <c r="D91">
        <v>30</v>
      </c>
      <c r="E91" s="1">
        <v>44701</v>
      </c>
      <c r="F91">
        <v>67950</v>
      </c>
      <c r="G91" t="s">
        <v>16</v>
      </c>
      <c r="H91" t="s">
        <v>204</v>
      </c>
    </row>
    <row r="92" spans="1:8" x14ac:dyDescent="0.5">
      <c r="A92" t="s">
        <v>90</v>
      </c>
      <c r="B92" t="s">
        <v>15</v>
      </c>
      <c r="C92" t="s">
        <v>21</v>
      </c>
      <c r="D92">
        <v>42</v>
      </c>
      <c r="E92" s="1">
        <v>44731</v>
      </c>
      <c r="F92">
        <v>70270</v>
      </c>
      <c r="G92" t="s">
        <v>24</v>
      </c>
      <c r="H92" t="s">
        <v>204</v>
      </c>
    </row>
    <row r="93" spans="1:8" x14ac:dyDescent="0.5">
      <c r="A93" t="s">
        <v>46</v>
      </c>
      <c r="B93" t="s">
        <v>15</v>
      </c>
      <c r="C93" t="s">
        <v>9</v>
      </c>
      <c r="D93">
        <v>26</v>
      </c>
      <c r="E93" s="1">
        <v>44411</v>
      </c>
      <c r="F93">
        <v>53540</v>
      </c>
      <c r="G93" t="s">
        <v>16</v>
      </c>
      <c r="H93" t="s">
        <v>204</v>
      </c>
    </row>
    <row r="94" spans="1:8" x14ac:dyDescent="0.5">
      <c r="A94" t="s">
        <v>58</v>
      </c>
      <c r="B94" t="s">
        <v>15</v>
      </c>
      <c r="C94" t="s">
        <v>19</v>
      </c>
      <c r="D94">
        <v>22</v>
      </c>
      <c r="E94">
        <v>44446</v>
      </c>
      <c r="F94">
        <v>112780</v>
      </c>
      <c r="G94" t="s">
        <v>13</v>
      </c>
      <c r="H94" t="s">
        <v>204</v>
      </c>
    </row>
    <row r="95" spans="1:8" x14ac:dyDescent="0.5">
      <c r="A95" t="s">
        <v>70</v>
      </c>
      <c r="B95" t="s">
        <v>15</v>
      </c>
      <c r="C95" t="s">
        <v>9</v>
      </c>
      <c r="D95">
        <v>46</v>
      </c>
      <c r="E95">
        <v>44758</v>
      </c>
      <c r="F95">
        <v>70610</v>
      </c>
      <c r="G95" t="s">
        <v>16</v>
      </c>
      <c r="H95" t="s">
        <v>204</v>
      </c>
    </row>
    <row r="96" spans="1:8" x14ac:dyDescent="0.5">
      <c r="A96" t="s">
        <v>75</v>
      </c>
      <c r="B96" t="s">
        <v>8</v>
      </c>
      <c r="C96" t="s">
        <v>19</v>
      </c>
      <c r="D96">
        <v>28</v>
      </c>
      <c r="E96">
        <v>44357</v>
      </c>
      <c r="F96">
        <v>53240</v>
      </c>
      <c r="G96" t="s">
        <v>16</v>
      </c>
      <c r="H96" t="s">
        <v>204</v>
      </c>
    </row>
    <row r="97" spans="1:8" x14ac:dyDescent="0.5">
      <c r="A97" t="s">
        <v>49</v>
      </c>
      <c r="C97" t="s">
        <v>21</v>
      </c>
      <c r="D97">
        <v>37</v>
      </c>
      <c r="E97">
        <v>44146</v>
      </c>
      <c r="F97">
        <v>115440</v>
      </c>
      <c r="G97" t="s">
        <v>24</v>
      </c>
      <c r="H97" t="s">
        <v>204</v>
      </c>
    </row>
    <row r="98" spans="1:8" x14ac:dyDescent="0.5">
      <c r="A98" t="s">
        <v>65</v>
      </c>
      <c r="B98" t="s">
        <v>15</v>
      </c>
      <c r="C98" t="s">
        <v>19</v>
      </c>
      <c r="D98">
        <v>32</v>
      </c>
      <c r="E98">
        <v>44465</v>
      </c>
      <c r="F98">
        <v>53540</v>
      </c>
      <c r="G98" t="s">
        <v>16</v>
      </c>
      <c r="H98" t="s">
        <v>204</v>
      </c>
    </row>
    <row r="99" spans="1:8" x14ac:dyDescent="0.5">
      <c r="A99" t="s">
        <v>81</v>
      </c>
      <c r="B99" t="s">
        <v>8</v>
      </c>
      <c r="C99" t="s">
        <v>9</v>
      </c>
      <c r="D99">
        <v>30</v>
      </c>
      <c r="E99">
        <v>44861</v>
      </c>
      <c r="F99">
        <v>112570</v>
      </c>
      <c r="G99" t="s">
        <v>16</v>
      </c>
      <c r="H99" t="s">
        <v>204</v>
      </c>
    </row>
    <row r="100" spans="1:8" x14ac:dyDescent="0.5">
      <c r="A100" t="s">
        <v>51</v>
      </c>
      <c r="B100" t="s">
        <v>15</v>
      </c>
      <c r="C100" t="s">
        <v>9</v>
      </c>
      <c r="D100">
        <v>33</v>
      </c>
      <c r="E100">
        <v>44701</v>
      </c>
      <c r="F100">
        <v>48530</v>
      </c>
      <c r="G100" t="s">
        <v>13</v>
      </c>
      <c r="H100" t="s">
        <v>204</v>
      </c>
    </row>
    <row r="101" spans="1:8" x14ac:dyDescent="0.5">
      <c r="A101" t="s">
        <v>61</v>
      </c>
      <c r="B101" t="s">
        <v>8</v>
      </c>
      <c r="C101" t="s">
        <v>12</v>
      </c>
      <c r="D101">
        <v>24</v>
      </c>
      <c r="E101">
        <v>44148</v>
      </c>
      <c r="F101">
        <v>62780</v>
      </c>
      <c r="G101" t="s">
        <v>16</v>
      </c>
      <c r="H101" t="s">
        <v>204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A1:H113"/>
  <sheetViews>
    <sheetView topLeftCell="A67" workbookViewId="0">
      <selection activeCell="K3" sqref="K3"/>
    </sheetView>
  </sheetViews>
  <sheetFormatPr defaultRowHeight="16.5" x14ac:dyDescent="0.5"/>
  <cols>
    <col min="1" max="2" width="9.453125" customWidth="1"/>
    <col min="3" max="3" width="5.90625" customWidth="1"/>
    <col min="4" max="4" width="13.1796875" customWidth="1"/>
    <col min="5" max="5" width="12.6328125" customWidth="1"/>
    <col min="6" max="6" width="13.08984375" customWidth="1"/>
    <col min="7" max="7" width="9.453125" customWidth="1"/>
    <col min="10" max="10" width="28.1796875" bestFit="1" customWidth="1"/>
    <col min="11" max="11" width="9.26953125" bestFit="1" customWidth="1"/>
    <col min="12" max="12" width="13.36328125" bestFit="1" customWidth="1"/>
    <col min="13" max="13" width="6.1796875" bestFit="1" customWidth="1"/>
    <col min="14" max="14" width="12.90625" bestFit="1" customWidth="1"/>
    <col min="15" max="15" width="8.08984375" bestFit="1" customWidth="1"/>
    <col min="16" max="16" width="13.1796875" bestFit="1" customWidth="1"/>
    <col min="17" max="17" width="9.81640625" bestFit="1" customWidth="1"/>
  </cols>
  <sheetData>
    <row r="1" spans="1:8" x14ac:dyDescent="0.5">
      <c r="A1" t="s">
        <v>0</v>
      </c>
      <c r="B1" t="s">
        <v>1</v>
      </c>
      <c r="C1" t="s">
        <v>3</v>
      </c>
      <c r="D1" t="s">
        <v>6</v>
      </c>
      <c r="E1" t="s">
        <v>4</v>
      </c>
      <c r="F1" t="s">
        <v>2</v>
      </c>
      <c r="G1" t="s">
        <v>5</v>
      </c>
      <c r="H1" t="s">
        <v>202</v>
      </c>
    </row>
    <row r="2" spans="1:8" x14ac:dyDescent="0.5">
      <c r="A2" t="s">
        <v>155</v>
      </c>
      <c r="B2" t="s">
        <v>15</v>
      </c>
      <c r="C2">
        <v>20</v>
      </c>
      <c r="D2" t="s">
        <v>16</v>
      </c>
      <c r="E2" s="1">
        <v>44122</v>
      </c>
      <c r="F2" t="s">
        <v>12</v>
      </c>
      <c r="G2">
        <v>112650</v>
      </c>
      <c r="H2" t="s">
        <v>203</v>
      </c>
    </row>
    <row r="3" spans="1:8" x14ac:dyDescent="0.5">
      <c r="A3" t="s">
        <v>175</v>
      </c>
      <c r="B3" t="s">
        <v>8</v>
      </c>
      <c r="C3">
        <v>32</v>
      </c>
      <c r="D3" t="s">
        <v>13</v>
      </c>
      <c r="E3" s="1">
        <v>44293</v>
      </c>
      <c r="F3" t="s">
        <v>12</v>
      </c>
      <c r="G3">
        <v>43840</v>
      </c>
      <c r="H3" t="s">
        <v>203</v>
      </c>
    </row>
    <row r="4" spans="1:8" x14ac:dyDescent="0.5">
      <c r="A4" t="s">
        <v>142</v>
      </c>
      <c r="B4" t="s">
        <v>15</v>
      </c>
      <c r="C4">
        <v>31</v>
      </c>
      <c r="D4" t="s">
        <v>16</v>
      </c>
      <c r="E4" s="1">
        <v>44663</v>
      </c>
      <c r="F4" t="s">
        <v>9</v>
      </c>
      <c r="G4">
        <v>103550</v>
      </c>
      <c r="H4" t="s">
        <v>203</v>
      </c>
    </row>
    <row r="5" spans="1:8" x14ac:dyDescent="0.5">
      <c r="A5" t="s">
        <v>200</v>
      </c>
      <c r="B5" t="s">
        <v>8</v>
      </c>
      <c r="C5">
        <v>32</v>
      </c>
      <c r="D5" t="s">
        <v>16</v>
      </c>
      <c r="E5" s="1">
        <v>44339</v>
      </c>
      <c r="F5" t="s">
        <v>56</v>
      </c>
      <c r="G5">
        <v>45510</v>
      </c>
      <c r="H5" t="s">
        <v>203</v>
      </c>
    </row>
    <row r="6" spans="1:8" x14ac:dyDescent="0.5">
      <c r="A6" t="s">
        <v>141</v>
      </c>
      <c r="C6">
        <v>37</v>
      </c>
      <c r="D6" t="s">
        <v>24</v>
      </c>
      <c r="E6" s="1">
        <v>44085</v>
      </c>
      <c r="F6" t="s">
        <v>21</v>
      </c>
      <c r="G6">
        <v>115440</v>
      </c>
      <c r="H6" t="s">
        <v>203</v>
      </c>
    </row>
    <row r="7" spans="1:8" x14ac:dyDescent="0.5">
      <c r="A7" t="s">
        <v>201</v>
      </c>
      <c r="B7" t="s">
        <v>8</v>
      </c>
      <c r="C7">
        <v>38</v>
      </c>
      <c r="D7" t="s">
        <v>13</v>
      </c>
      <c r="E7" s="1">
        <v>44268</v>
      </c>
      <c r="F7" t="s">
        <v>19</v>
      </c>
      <c r="G7">
        <v>56870</v>
      </c>
      <c r="H7" t="s">
        <v>203</v>
      </c>
    </row>
    <row r="8" spans="1:8" x14ac:dyDescent="0.5">
      <c r="A8" t="s">
        <v>168</v>
      </c>
      <c r="B8" t="s">
        <v>8</v>
      </c>
      <c r="C8">
        <v>25</v>
      </c>
      <c r="D8" t="s">
        <v>16</v>
      </c>
      <c r="E8" s="1">
        <v>44144</v>
      </c>
      <c r="F8" t="s">
        <v>19</v>
      </c>
      <c r="G8">
        <v>92700</v>
      </c>
      <c r="H8" t="s">
        <v>203</v>
      </c>
    </row>
    <row r="9" spans="1:8" x14ac:dyDescent="0.5">
      <c r="A9" t="s">
        <v>144</v>
      </c>
      <c r="C9">
        <v>32</v>
      </c>
      <c r="D9" t="s">
        <v>16</v>
      </c>
      <c r="E9" s="1">
        <v>44713</v>
      </c>
      <c r="F9" t="s">
        <v>12</v>
      </c>
      <c r="G9">
        <v>91310</v>
      </c>
      <c r="H9" t="s">
        <v>203</v>
      </c>
    </row>
    <row r="10" spans="1:8" x14ac:dyDescent="0.5">
      <c r="A10" t="s">
        <v>114</v>
      </c>
      <c r="B10" t="s">
        <v>15</v>
      </c>
      <c r="C10">
        <v>33</v>
      </c>
      <c r="D10" t="s">
        <v>16</v>
      </c>
      <c r="E10" s="1">
        <v>44324</v>
      </c>
      <c r="F10" t="s">
        <v>19</v>
      </c>
      <c r="G10">
        <v>74550</v>
      </c>
      <c r="H10" t="s">
        <v>203</v>
      </c>
    </row>
    <row r="11" spans="1:8" x14ac:dyDescent="0.5">
      <c r="A11" t="s">
        <v>127</v>
      </c>
      <c r="B11" t="s">
        <v>15</v>
      </c>
      <c r="C11">
        <v>25</v>
      </c>
      <c r="D11" t="s">
        <v>13</v>
      </c>
      <c r="E11" s="1">
        <v>44665</v>
      </c>
      <c r="F11" t="s">
        <v>9</v>
      </c>
      <c r="G11">
        <v>109190</v>
      </c>
      <c r="H11" t="s">
        <v>203</v>
      </c>
    </row>
    <row r="12" spans="1:8" x14ac:dyDescent="0.5">
      <c r="A12" t="s">
        <v>193</v>
      </c>
      <c r="B12" t="s">
        <v>8</v>
      </c>
      <c r="C12">
        <v>40</v>
      </c>
      <c r="D12" t="s">
        <v>16</v>
      </c>
      <c r="E12" s="1">
        <v>44320</v>
      </c>
      <c r="F12" t="s">
        <v>12</v>
      </c>
      <c r="G12">
        <v>104410</v>
      </c>
      <c r="H12" t="s">
        <v>203</v>
      </c>
    </row>
    <row r="13" spans="1:8" x14ac:dyDescent="0.5">
      <c r="A13" t="s">
        <v>176</v>
      </c>
      <c r="B13" t="s">
        <v>15</v>
      </c>
      <c r="C13">
        <v>30</v>
      </c>
      <c r="D13" t="s">
        <v>16</v>
      </c>
      <c r="E13" s="1">
        <v>44544</v>
      </c>
      <c r="F13" t="s">
        <v>21</v>
      </c>
      <c r="G13">
        <v>96800</v>
      </c>
      <c r="H13" t="s">
        <v>203</v>
      </c>
    </row>
    <row r="14" spans="1:8" x14ac:dyDescent="0.5">
      <c r="A14" t="s">
        <v>122</v>
      </c>
      <c r="B14" t="s">
        <v>15</v>
      </c>
      <c r="C14">
        <v>28</v>
      </c>
      <c r="D14" t="s">
        <v>13</v>
      </c>
      <c r="E14" s="1">
        <v>43980</v>
      </c>
      <c r="F14" t="s">
        <v>21</v>
      </c>
      <c r="G14">
        <v>48170</v>
      </c>
      <c r="H14" t="s">
        <v>203</v>
      </c>
    </row>
    <row r="15" spans="1:8" x14ac:dyDescent="0.5">
      <c r="A15" t="s">
        <v>139</v>
      </c>
      <c r="B15" t="s">
        <v>15</v>
      </c>
      <c r="C15">
        <v>21</v>
      </c>
      <c r="D15" t="s">
        <v>16</v>
      </c>
      <c r="E15" s="1">
        <v>44042</v>
      </c>
      <c r="F15" t="s">
        <v>9</v>
      </c>
      <c r="G15">
        <v>37920</v>
      </c>
      <c r="H15" t="s">
        <v>203</v>
      </c>
    </row>
    <row r="16" spans="1:8" x14ac:dyDescent="0.5">
      <c r="A16" t="s">
        <v>177</v>
      </c>
      <c r="B16" t="s">
        <v>15</v>
      </c>
      <c r="C16">
        <v>34</v>
      </c>
      <c r="D16" t="s">
        <v>16</v>
      </c>
      <c r="E16" s="1">
        <v>44642</v>
      </c>
      <c r="F16" t="s">
        <v>9</v>
      </c>
      <c r="G16">
        <v>112650</v>
      </c>
      <c r="H16" t="s">
        <v>203</v>
      </c>
    </row>
    <row r="17" spans="1:8" x14ac:dyDescent="0.5">
      <c r="A17" t="s">
        <v>164</v>
      </c>
      <c r="B17" t="s">
        <v>8</v>
      </c>
      <c r="C17">
        <v>34</v>
      </c>
      <c r="D17" t="s">
        <v>24</v>
      </c>
      <c r="E17" s="1">
        <v>44660</v>
      </c>
      <c r="F17" t="s">
        <v>19</v>
      </c>
      <c r="G17">
        <v>49630</v>
      </c>
      <c r="H17" t="s">
        <v>203</v>
      </c>
    </row>
    <row r="18" spans="1:8" x14ac:dyDescent="0.5">
      <c r="A18" t="s">
        <v>198</v>
      </c>
      <c r="B18" t="s">
        <v>15</v>
      </c>
      <c r="C18">
        <v>36</v>
      </c>
      <c r="D18" t="s">
        <v>16</v>
      </c>
      <c r="E18" s="1">
        <v>43958</v>
      </c>
      <c r="F18" t="s">
        <v>12</v>
      </c>
      <c r="G18">
        <v>118840</v>
      </c>
      <c r="H18" t="s">
        <v>203</v>
      </c>
    </row>
    <row r="19" spans="1:8" x14ac:dyDescent="0.5">
      <c r="A19" t="s">
        <v>158</v>
      </c>
      <c r="B19" t="s">
        <v>15</v>
      </c>
      <c r="C19">
        <v>30</v>
      </c>
      <c r="D19" t="s">
        <v>16</v>
      </c>
      <c r="E19" s="1">
        <v>44789</v>
      </c>
      <c r="F19" t="s">
        <v>12</v>
      </c>
      <c r="G19">
        <v>69710</v>
      </c>
      <c r="H19" t="s">
        <v>203</v>
      </c>
    </row>
    <row r="20" spans="1:8" x14ac:dyDescent="0.5">
      <c r="A20" t="s">
        <v>196</v>
      </c>
      <c r="B20" t="s">
        <v>15</v>
      </c>
      <c r="C20">
        <v>20</v>
      </c>
      <c r="D20" t="s">
        <v>16</v>
      </c>
      <c r="E20" s="1">
        <v>44683</v>
      </c>
      <c r="F20" t="s">
        <v>9</v>
      </c>
      <c r="G20">
        <v>79570</v>
      </c>
      <c r="H20" t="s">
        <v>203</v>
      </c>
    </row>
    <row r="21" spans="1:8" x14ac:dyDescent="0.5">
      <c r="A21" t="s">
        <v>153</v>
      </c>
      <c r="B21" t="s">
        <v>8</v>
      </c>
      <c r="C21">
        <v>22</v>
      </c>
      <c r="D21" t="s">
        <v>13</v>
      </c>
      <c r="E21" s="1">
        <v>44388</v>
      </c>
      <c r="F21" t="s">
        <v>9</v>
      </c>
      <c r="G21">
        <v>76900</v>
      </c>
      <c r="H21" t="s">
        <v>203</v>
      </c>
    </row>
    <row r="22" spans="1:8" x14ac:dyDescent="0.5">
      <c r="A22" t="s">
        <v>181</v>
      </c>
      <c r="B22" t="s">
        <v>15</v>
      </c>
      <c r="C22">
        <v>27</v>
      </c>
      <c r="D22" t="s">
        <v>16</v>
      </c>
      <c r="E22" s="1">
        <v>44073</v>
      </c>
      <c r="F22" t="s">
        <v>19</v>
      </c>
      <c r="G22">
        <v>54970</v>
      </c>
      <c r="H22" t="s">
        <v>203</v>
      </c>
    </row>
    <row r="23" spans="1:8" x14ac:dyDescent="0.5">
      <c r="A23" t="s">
        <v>117</v>
      </c>
      <c r="B23" t="s">
        <v>15</v>
      </c>
      <c r="C23">
        <v>37</v>
      </c>
      <c r="D23" t="s">
        <v>24</v>
      </c>
      <c r="E23" s="1">
        <v>44277</v>
      </c>
      <c r="F23" t="s">
        <v>12</v>
      </c>
      <c r="G23">
        <v>88050</v>
      </c>
      <c r="H23" t="s">
        <v>203</v>
      </c>
    </row>
    <row r="24" spans="1:8" x14ac:dyDescent="0.5">
      <c r="A24" t="s">
        <v>191</v>
      </c>
      <c r="B24" t="s">
        <v>15</v>
      </c>
      <c r="C24">
        <v>43</v>
      </c>
      <c r="D24" t="s">
        <v>16</v>
      </c>
      <c r="E24" s="1">
        <v>44558</v>
      </c>
      <c r="F24" t="s">
        <v>19</v>
      </c>
      <c r="G24">
        <v>36040</v>
      </c>
      <c r="H24" t="s">
        <v>203</v>
      </c>
    </row>
    <row r="25" spans="1:8" x14ac:dyDescent="0.5">
      <c r="A25" t="s">
        <v>110</v>
      </c>
      <c r="B25" t="s">
        <v>8</v>
      </c>
      <c r="C25">
        <v>42</v>
      </c>
      <c r="D25" t="s">
        <v>10</v>
      </c>
      <c r="E25" s="1">
        <v>44718</v>
      </c>
      <c r="F25" t="s">
        <v>9</v>
      </c>
      <c r="G25">
        <v>75000</v>
      </c>
      <c r="H25" t="s">
        <v>203</v>
      </c>
    </row>
    <row r="26" spans="1:8" x14ac:dyDescent="0.5">
      <c r="A26" t="s">
        <v>148</v>
      </c>
      <c r="B26" t="s">
        <v>15</v>
      </c>
      <c r="C26">
        <v>35</v>
      </c>
      <c r="D26" t="s">
        <v>16</v>
      </c>
      <c r="E26" s="1">
        <v>44666</v>
      </c>
      <c r="F26" t="s">
        <v>9</v>
      </c>
      <c r="G26">
        <v>40400</v>
      </c>
      <c r="H26" t="s">
        <v>203</v>
      </c>
    </row>
    <row r="27" spans="1:8" x14ac:dyDescent="0.5">
      <c r="A27" t="s">
        <v>195</v>
      </c>
      <c r="B27" t="s">
        <v>15</v>
      </c>
      <c r="C27">
        <v>24</v>
      </c>
      <c r="D27" t="s">
        <v>16</v>
      </c>
      <c r="E27" s="1">
        <v>44625</v>
      </c>
      <c r="F27" t="s">
        <v>12</v>
      </c>
      <c r="G27">
        <v>100420</v>
      </c>
      <c r="H27" t="s">
        <v>203</v>
      </c>
    </row>
    <row r="28" spans="1:8" x14ac:dyDescent="0.5">
      <c r="A28" t="s">
        <v>119</v>
      </c>
      <c r="B28" t="s">
        <v>8</v>
      </c>
      <c r="C28">
        <v>31</v>
      </c>
      <c r="D28" t="s">
        <v>16</v>
      </c>
      <c r="E28" s="1">
        <v>44604</v>
      </c>
      <c r="F28" t="s">
        <v>12</v>
      </c>
      <c r="G28">
        <v>58100</v>
      </c>
      <c r="H28" t="s">
        <v>203</v>
      </c>
    </row>
    <row r="29" spans="1:8" x14ac:dyDescent="0.5">
      <c r="A29" t="s">
        <v>113</v>
      </c>
      <c r="B29" t="s">
        <v>8</v>
      </c>
      <c r="C29">
        <v>44</v>
      </c>
      <c r="D29" t="s">
        <v>16</v>
      </c>
      <c r="E29" s="1">
        <v>44985</v>
      </c>
      <c r="F29" t="s">
        <v>12</v>
      </c>
      <c r="G29">
        <v>114870</v>
      </c>
      <c r="H29" t="s">
        <v>203</v>
      </c>
    </row>
    <row r="30" spans="1:8" x14ac:dyDescent="0.5">
      <c r="A30" t="s">
        <v>157</v>
      </c>
      <c r="B30" t="s">
        <v>8</v>
      </c>
      <c r="C30">
        <v>32</v>
      </c>
      <c r="D30" t="s">
        <v>16</v>
      </c>
      <c r="E30" s="1">
        <v>44549</v>
      </c>
      <c r="F30" t="s">
        <v>9</v>
      </c>
      <c r="G30">
        <v>41570</v>
      </c>
      <c r="H30" t="s">
        <v>203</v>
      </c>
    </row>
    <row r="31" spans="1:8" x14ac:dyDescent="0.5">
      <c r="A31" t="s">
        <v>172</v>
      </c>
      <c r="B31" t="s">
        <v>8</v>
      </c>
      <c r="C31">
        <v>30</v>
      </c>
      <c r="D31" t="s">
        <v>16</v>
      </c>
      <c r="E31" s="1">
        <v>44800</v>
      </c>
      <c r="F31" t="s">
        <v>9</v>
      </c>
      <c r="G31">
        <v>112570</v>
      </c>
      <c r="H31" t="s">
        <v>203</v>
      </c>
    </row>
    <row r="32" spans="1:8" x14ac:dyDescent="0.5">
      <c r="A32" t="s">
        <v>150</v>
      </c>
      <c r="B32" t="s">
        <v>15</v>
      </c>
      <c r="C32">
        <v>26</v>
      </c>
      <c r="D32" t="s">
        <v>16</v>
      </c>
      <c r="E32" s="1">
        <v>44164</v>
      </c>
      <c r="F32" t="s">
        <v>9</v>
      </c>
      <c r="G32">
        <v>47360</v>
      </c>
      <c r="H32" t="s">
        <v>203</v>
      </c>
    </row>
    <row r="33" spans="1:8" x14ac:dyDescent="0.5">
      <c r="A33" t="s">
        <v>125</v>
      </c>
      <c r="B33" t="s">
        <v>8</v>
      </c>
      <c r="C33">
        <v>21</v>
      </c>
      <c r="D33" t="s">
        <v>16</v>
      </c>
      <c r="E33" s="1">
        <v>44256</v>
      </c>
      <c r="F33" t="s">
        <v>21</v>
      </c>
      <c r="G33">
        <v>65920</v>
      </c>
      <c r="H33" t="s">
        <v>203</v>
      </c>
    </row>
    <row r="34" spans="1:8" x14ac:dyDescent="0.5">
      <c r="A34" t="s">
        <v>199</v>
      </c>
      <c r="B34" t="s">
        <v>8</v>
      </c>
      <c r="C34">
        <v>28</v>
      </c>
      <c r="D34" t="s">
        <v>16</v>
      </c>
      <c r="E34" s="1">
        <v>44571</v>
      </c>
      <c r="F34" t="s">
        <v>9</v>
      </c>
      <c r="G34">
        <v>99970</v>
      </c>
      <c r="H34" t="s">
        <v>203</v>
      </c>
    </row>
    <row r="35" spans="1:8" x14ac:dyDescent="0.5">
      <c r="A35" t="s">
        <v>132</v>
      </c>
      <c r="B35" t="s">
        <v>8</v>
      </c>
      <c r="C35">
        <v>25</v>
      </c>
      <c r="D35" t="s">
        <v>13</v>
      </c>
      <c r="E35" s="1">
        <v>44633</v>
      </c>
      <c r="F35" t="s">
        <v>12</v>
      </c>
      <c r="G35">
        <v>80700</v>
      </c>
      <c r="H35" t="s">
        <v>203</v>
      </c>
    </row>
    <row r="36" spans="1:8" x14ac:dyDescent="0.5">
      <c r="A36" t="s">
        <v>154</v>
      </c>
      <c r="B36" t="s">
        <v>15</v>
      </c>
      <c r="C36">
        <v>24</v>
      </c>
      <c r="D36" t="s">
        <v>24</v>
      </c>
      <c r="E36" s="1">
        <v>44375</v>
      </c>
      <c r="F36" t="s">
        <v>21</v>
      </c>
      <c r="G36">
        <v>52610</v>
      </c>
      <c r="H36" t="s">
        <v>203</v>
      </c>
    </row>
    <row r="37" spans="1:8" x14ac:dyDescent="0.5">
      <c r="A37" t="s">
        <v>179</v>
      </c>
      <c r="B37" t="s">
        <v>15</v>
      </c>
      <c r="C37">
        <v>29</v>
      </c>
      <c r="D37" t="s">
        <v>24</v>
      </c>
      <c r="E37" s="1">
        <v>44119</v>
      </c>
      <c r="F37" t="s">
        <v>12</v>
      </c>
      <c r="G37">
        <v>112110</v>
      </c>
      <c r="H37" t="s">
        <v>203</v>
      </c>
    </row>
    <row r="38" spans="1:8" x14ac:dyDescent="0.5">
      <c r="A38" t="s">
        <v>151</v>
      </c>
      <c r="B38" t="s">
        <v>8</v>
      </c>
      <c r="C38">
        <v>27</v>
      </c>
      <c r="D38" t="s">
        <v>16</v>
      </c>
      <c r="E38" s="1">
        <v>44061</v>
      </c>
      <c r="F38" t="s">
        <v>56</v>
      </c>
      <c r="G38">
        <v>119110</v>
      </c>
      <c r="H38" t="s">
        <v>203</v>
      </c>
    </row>
    <row r="39" spans="1:8" x14ac:dyDescent="0.5">
      <c r="A39" t="s">
        <v>149</v>
      </c>
      <c r="B39" t="s">
        <v>15</v>
      </c>
      <c r="C39">
        <v>22</v>
      </c>
      <c r="D39" t="s">
        <v>13</v>
      </c>
      <c r="E39" s="1">
        <v>44384</v>
      </c>
      <c r="F39" t="s">
        <v>19</v>
      </c>
      <c r="G39">
        <v>112780</v>
      </c>
      <c r="H39" t="s">
        <v>203</v>
      </c>
    </row>
    <row r="40" spans="1:8" x14ac:dyDescent="0.5">
      <c r="A40" t="s">
        <v>174</v>
      </c>
      <c r="B40" t="s">
        <v>8</v>
      </c>
      <c r="C40">
        <v>36</v>
      </c>
      <c r="D40" t="s">
        <v>16</v>
      </c>
      <c r="E40" s="1">
        <v>44023</v>
      </c>
      <c r="F40" t="s">
        <v>9</v>
      </c>
      <c r="G40">
        <v>114890</v>
      </c>
      <c r="H40" t="s">
        <v>203</v>
      </c>
    </row>
    <row r="41" spans="1:8" x14ac:dyDescent="0.5">
      <c r="A41" t="s">
        <v>145</v>
      </c>
      <c r="B41" t="s">
        <v>15</v>
      </c>
      <c r="C41">
        <v>27</v>
      </c>
      <c r="D41" t="s">
        <v>16</v>
      </c>
      <c r="E41" s="1">
        <v>44506</v>
      </c>
      <c r="F41" t="s">
        <v>21</v>
      </c>
      <c r="G41">
        <v>48980</v>
      </c>
      <c r="H41" t="s">
        <v>203</v>
      </c>
    </row>
    <row r="42" spans="1:8" x14ac:dyDescent="0.5">
      <c r="A42" t="s">
        <v>169</v>
      </c>
      <c r="B42" t="s">
        <v>15</v>
      </c>
      <c r="C42">
        <v>21</v>
      </c>
      <c r="D42" t="s">
        <v>16</v>
      </c>
      <c r="E42" s="1">
        <v>44180</v>
      </c>
      <c r="F42" t="s">
        <v>56</v>
      </c>
      <c r="G42">
        <v>75880</v>
      </c>
      <c r="H42" t="s">
        <v>203</v>
      </c>
    </row>
    <row r="43" spans="1:8" x14ac:dyDescent="0.5">
      <c r="A43" t="s">
        <v>166</v>
      </c>
      <c r="B43" t="s">
        <v>8</v>
      </c>
      <c r="C43">
        <v>28</v>
      </c>
      <c r="D43" t="s">
        <v>16</v>
      </c>
      <c r="E43" s="1">
        <v>44296</v>
      </c>
      <c r="F43" t="s">
        <v>19</v>
      </c>
      <c r="G43">
        <v>53240</v>
      </c>
      <c r="H43" t="s">
        <v>203</v>
      </c>
    </row>
    <row r="44" spans="1:8" x14ac:dyDescent="0.5">
      <c r="A44" t="s">
        <v>121</v>
      </c>
      <c r="B44" t="s">
        <v>8</v>
      </c>
      <c r="C44">
        <v>34</v>
      </c>
      <c r="D44" t="s">
        <v>16</v>
      </c>
      <c r="E44" s="1">
        <v>44397</v>
      </c>
      <c r="F44" t="s">
        <v>21</v>
      </c>
      <c r="G44">
        <v>85000</v>
      </c>
      <c r="H44" t="s">
        <v>203</v>
      </c>
    </row>
    <row r="45" spans="1:8" x14ac:dyDescent="0.5">
      <c r="A45" t="s">
        <v>178</v>
      </c>
      <c r="B45" t="s">
        <v>8</v>
      </c>
      <c r="C45">
        <v>21</v>
      </c>
      <c r="D45" t="s">
        <v>16</v>
      </c>
      <c r="E45" s="1">
        <v>44619</v>
      </c>
      <c r="F45" t="s">
        <v>12</v>
      </c>
      <c r="G45">
        <v>33920</v>
      </c>
      <c r="H45" t="s">
        <v>203</v>
      </c>
    </row>
    <row r="46" spans="1:8" x14ac:dyDescent="0.5">
      <c r="A46" t="s">
        <v>187</v>
      </c>
      <c r="B46" t="s">
        <v>8</v>
      </c>
      <c r="C46">
        <v>33</v>
      </c>
      <c r="D46" t="s">
        <v>16</v>
      </c>
      <c r="E46" s="1">
        <v>44253</v>
      </c>
      <c r="F46" t="s">
        <v>12</v>
      </c>
      <c r="G46">
        <v>75280</v>
      </c>
      <c r="H46" t="s">
        <v>203</v>
      </c>
    </row>
    <row r="47" spans="1:8" x14ac:dyDescent="0.5">
      <c r="A47" t="s">
        <v>129</v>
      </c>
      <c r="B47" t="s">
        <v>8</v>
      </c>
      <c r="C47">
        <v>34</v>
      </c>
      <c r="D47" t="s">
        <v>16</v>
      </c>
      <c r="E47" s="1">
        <v>44594</v>
      </c>
      <c r="F47" t="s">
        <v>21</v>
      </c>
      <c r="G47">
        <v>58940</v>
      </c>
      <c r="H47" t="s">
        <v>203</v>
      </c>
    </row>
    <row r="48" spans="1:8" x14ac:dyDescent="0.5">
      <c r="A48" t="s">
        <v>135</v>
      </c>
      <c r="B48" t="s">
        <v>8</v>
      </c>
      <c r="C48">
        <v>28</v>
      </c>
      <c r="D48" t="s">
        <v>16</v>
      </c>
      <c r="E48" s="1">
        <v>44425</v>
      </c>
      <c r="F48" t="s">
        <v>9</v>
      </c>
      <c r="G48">
        <v>104770</v>
      </c>
      <c r="H48" t="s">
        <v>203</v>
      </c>
    </row>
    <row r="49" spans="1:8" x14ac:dyDescent="0.5">
      <c r="A49" t="s">
        <v>124</v>
      </c>
      <c r="B49" t="s">
        <v>15</v>
      </c>
      <c r="C49">
        <v>21</v>
      </c>
      <c r="D49" t="s">
        <v>16</v>
      </c>
      <c r="E49" s="1">
        <v>44701</v>
      </c>
      <c r="F49" t="s">
        <v>9</v>
      </c>
      <c r="G49">
        <v>57090</v>
      </c>
      <c r="H49" t="s">
        <v>203</v>
      </c>
    </row>
    <row r="50" spans="1:8" x14ac:dyDescent="0.5">
      <c r="A50" t="s">
        <v>159</v>
      </c>
      <c r="B50" t="s">
        <v>15</v>
      </c>
      <c r="C50">
        <v>27</v>
      </c>
      <c r="D50" t="s">
        <v>13</v>
      </c>
      <c r="E50" s="1">
        <v>44174</v>
      </c>
      <c r="F50" t="s">
        <v>21</v>
      </c>
      <c r="G50">
        <v>91650</v>
      </c>
      <c r="H50" t="s">
        <v>203</v>
      </c>
    </row>
    <row r="51" spans="1:8" x14ac:dyDescent="0.5">
      <c r="A51" t="s">
        <v>182</v>
      </c>
      <c r="B51" t="s">
        <v>15</v>
      </c>
      <c r="C51">
        <v>42</v>
      </c>
      <c r="D51" t="s">
        <v>24</v>
      </c>
      <c r="E51" s="1">
        <v>44670</v>
      </c>
      <c r="F51" t="s">
        <v>21</v>
      </c>
      <c r="G51">
        <v>70270</v>
      </c>
      <c r="H51" t="s">
        <v>203</v>
      </c>
    </row>
    <row r="52" spans="1:8" x14ac:dyDescent="0.5">
      <c r="A52" t="s">
        <v>128</v>
      </c>
      <c r="B52" t="s">
        <v>8</v>
      </c>
      <c r="C52">
        <v>28</v>
      </c>
      <c r="D52" t="s">
        <v>16</v>
      </c>
      <c r="E52" s="1">
        <v>44124</v>
      </c>
      <c r="F52" t="s">
        <v>21</v>
      </c>
      <c r="G52">
        <v>75970</v>
      </c>
      <c r="H52" t="s">
        <v>203</v>
      </c>
    </row>
    <row r="53" spans="1:8" x14ac:dyDescent="0.5">
      <c r="A53" t="s">
        <v>111</v>
      </c>
      <c r="C53">
        <v>27</v>
      </c>
      <c r="D53" t="s">
        <v>13</v>
      </c>
      <c r="E53" s="1">
        <v>44212</v>
      </c>
      <c r="F53" t="s">
        <v>12</v>
      </c>
      <c r="G53">
        <v>90700</v>
      </c>
      <c r="H53" t="s">
        <v>203</v>
      </c>
    </row>
    <row r="54" spans="1:8" x14ac:dyDescent="0.5">
      <c r="A54" t="s">
        <v>130</v>
      </c>
      <c r="B54" t="s">
        <v>15</v>
      </c>
      <c r="C54">
        <v>30</v>
      </c>
      <c r="D54" t="s">
        <v>16</v>
      </c>
      <c r="E54" s="1">
        <v>44607</v>
      </c>
      <c r="F54" t="s">
        <v>9</v>
      </c>
      <c r="G54">
        <v>60570</v>
      </c>
      <c r="H54" t="s">
        <v>203</v>
      </c>
    </row>
    <row r="55" spans="1:8" x14ac:dyDescent="0.5">
      <c r="A55" t="s">
        <v>133</v>
      </c>
      <c r="B55" t="s">
        <v>15</v>
      </c>
      <c r="C55">
        <v>33</v>
      </c>
      <c r="D55" t="s">
        <v>16</v>
      </c>
      <c r="E55" s="1">
        <v>44103</v>
      </c>
      <c r="F55" t="s">
        <v>9</v>
      </c>
      <c r="G55">
        <v>115920</v>
      </c>
      <c r="H55" t="s">
        <v>203</v>
      </c>
    </row>
    <row r="56" spans="1:8" x14ac:dyDescent="0.5">
      <c r="A56" t="s">
        <v>185</v>
      </c>
      <c r="B56" t="s">
        <v>8</v>
      </c>
      <c r="C56">
        <v>33</v>
      </c>
      <c r="D56" t="s">
        <v>16</v>
      </c>
      <c r="E56" s="1">
        <v>44006</v>
      </c>
      <c r="F56" t="s">
        <v>21</v>
      </c>
      <c r="G56">
        <v>65360</v>
      </c>
      <c r="H56" t="s">
        <v>203</v>
      </c>
    </row>
    <row r="57" spans="1:8" x14ac:dyDescent="0.5">
      <c r="A57" t="s">
        <v>115</v>
      </c>
      <c r="C57">
        <v>30</v>
      </c>
      <c r="D57" t="s">
        <v>16</v>
      </c>
      <c r="E57" s="1">
        <v>44535</v>
      </c>
      <c r="F57" t="s">
        <v>21</v>
      </c>
      <c r="G57">
        <v>64000</v>
      </c>
      <c r="H57" t="s">
        <v>203</v>
      </c>
    </row>
    <row r="58" spans="1:8" x14ac:dyDescent="0.5">
      <c r="A58" t="s">
        <v>194</v>
      </c>
      <c r="B58" t="s">
        <v>8</v>
      </c>
      <c r="C58">
        <v>34</v>
      </c>
      <c r="D58" t="s">
        <v>16</v>
      </c>
      <c r="E58" s="1">
        <v>44383</v>
      </c>
      <c r="F58" t="s">
        <v>21</v>
      </c>
      <c r="G58">
        <v>92450</v>
      </c>
      <c r="H58" t="s">
        <v>203</v>
      </c>
    </row>
    <row r="59" spans="1:8" x14ac:dyDescent="0.5">
      <c r="A59" t="s">
        <v>112</v>
      </c>
      <c r="B59" t="s">
        <v>15</v>
      </c>
      <c r="C59">
        <v>31</v>
      </c>
      <c r="D59" t="s">
        <v>16</v>
      </c>
      <c r="E59" s="1">
        <v>44450</v>
      </c>
      <c r="F59" t="s">
        <v>12</v>
      </c>
      <c r="G59">
        <v>48950</v>
      </c>
      <c r="H59" t="s">
        <v>203</v>
      </c>
    </row>
    <row r="60" spans="1:8" x14ac:dyDescent="0.5">
      <c r="A60" t="s">
        <v>184</v>
      </c>
      <c r="B60" t="s">
        <v>8</v>
      </c>
      <c r="C60">
        <v>27</v>
      </c>
      <c r="D60" t="s">
        <v>16</v>
      </c>
      <c r="E60" s="1">
        <v>44625</v>
      </c>
      <c r="F60" t="s">
        <v>12</v>
      </c>
      <c r="G60">
        <v>83750</v>
      </c>
      <c r="H60" t="s">
        <v>203</v>
      </c>
    </row>
    <row r="61" spans="1:8" x14ac:dyDescent="0.5">
      <c r="A61" t="s">
        <v>165</v>
      </c>
      <c r="B61" t="s">
        <v>8</v>
      </c>
      <c r="C61">
        <v>40</v>
      </c>
      <c r="D61" t="s">
        <v>16</v>
      </c>
      <c r="E61" s="1">
        <v>44276</v>
      </c>
      <c r="F61" t="s">
        <v>12</v>
      </c>
      <c r="G61">
        <v>87620</v>
      </c>
      <c r="H61" t="s">
        <v>203</v>
      </c>
    </row>
    <row r="62" spans="1:8" x14ac:dyDescent="0.5">
      <c r="A62" t="s">
        <v>183</v>
      </c>
      <c r="B62" t="s">
        <v>8</v>
      </c>
      <c r="C62">
        <v>20</v>
      </c>
      <c r="D62" t="s">
        <v>24</v>
      </c>
      <c r="E62" s="1">
        <v>44476</v>
      </c>
      <c r="F62" t="s">
        <v>19</v>
      </c>
      <c r="G62">
        <v>68900</v>
      </c>
      <c r="H62" t="s">
        <v>203</v>
      </c>
    </row>
    <row r="63" spans="1:8" x14ac:dyDescent="0.5">
      <c r="A63" t="s">
        <v>156</v>
      </c>
      <c r="B63" t="s">
        <v>15</v>
      </c>
      <c r="C63">
        <v>32</v>
      </c>
      <c r="D63" t="s">
        <v>16</v>
      </c>
      <c r="E63" s="1">
        <v>44403</v>
      </c>
      <c r="F63" t="s">
        <v>19</v>
      </c>
      <c r="G63">
        <v>53540</v>
      </c>
      <c r="H63" t="s">
        <v>203</v>
      </c>
    </row>
    <row r="64" spans="1:8" x14ac:dyDescent="0.5">
      <c r="A64" t="s">
        <v>171</v>
      </c>
      <c r="B64" t="s">
        <v>15</v>
      </c>
      <c r="C64">
        <v>28</v>
      </c>
      <c r="D64" t="s">
        <v>42</v>
      </c>
      <c r="E64" s="1">
        <v>44758</v>
      </c>
      <c r="F64" t="s">
        <v>19</v>
      </c>
      <c r="G64">
        <v>43510</v>
      </c>
      <c r="H64" t="s">
        <v>203</v>
      </c>
    </row>
    <row r="65" spans="1:8" x14ac:dyDescent="0.5">
      <c r="A65" t="s">
        <v>126</v>
      </c>
      <c r="B65" t="s">
        <v>8</v>
      </c>
      <c r="C65">
        <v>38</v>
      </c>
      <c r="D65" t="s">
        <v>10</v>
      </c>
      <c r="E65" s="1">
        <v>44316</v>
      </c>
      <c r="F65" t="s">
        <v>19</v>
      </c>
      <c r="G65">
        <v>109160</v>
      </c>
      <c r="H65" t="s">
        <v>203</v>
      </c>
    </row>
    <row r="66" spans="1:8" x14ac:dyDescent="0.5">
      <c r="A66" t="s">
        <v>197</v>
      </c>
      <c r="B66" t="s">
        <v>15</v>
      </c>
      <c r="C66">
        <v>40</v>
      </c>
      <c r="D66" t="s">
        <v>16</v>
      </c>
      <c r="E66" s="1">
        <v>44204</v>
      </c>
      <c r="F66" t="s">
        <v>9</v>
      </c>
      <c r="G66">
        <v>99750</v>
      </c>
      <c r="H66" t="s">
        <v>203</v>
      </c>
    </row>
    <row r="67" spans="1:8" x14ac:dyDescent="0.5">
      <c r="A67" t="s">
        <v>123</v>
      </c>
      <c r="B67" t="s">
        <v>8</v>
      </c>
      <c r="C67">
        <v>31</v>
      </c>
      <c r="D67" t="s">
        <v>16</v>
      </c>
      <c r="E67" s="1">
        <v>44084</v>
      </c>
      <c r="F67" t="s">
        <v>12</v>
      </c>
      <c r="G67">
        <v>41980</v>
      </c>
      <c r="H67" t="s">
        <v>203</v>
      </c>
    </row>
    <row r="68" spans="1:8" x14ac:dyDescent="0.5">
      <c r="A68" t="s">
        <v>186</v>
      </c>
      <c r="B68" t="s">
        <v>15</v>
      </c>
      <c r="C68">
        <v>36</v>
      </c>
      <c r="D68" t="s">
        <v>16</v>
      </c>
      <c r="E68" s="1">
        <v>44272</v>
      </c>
      <c r="F68" t="s">
        <v>21</v>
      </c>
      <c r="G68">
        <v>71380</v>
      </c>
      <c r="H68" t="s">
        <v>203</v>
      </c>
    </row>
    <row r="69" spans="1:8" x14ac:dyDescent="0.5">
      <c r="A69" t="s">
        <v>190</v>
      </c>
      <c r="B69" t="s">
        <v>15</v>
      </c>
      <c r="C69">
        <v>27</v>
      </c>
      <c r="D69" t="s">
        <v>42</v>
      </c>
      <c r="E69" s="1">
        <v>44547</v>
      </c>
      <c r="F69" t="s">
        <v>9</v>
      </c>
      <c r="G69">
        <v>113280</v>
      </c>
      <c r="H69" t="s">
        <v>203</v>
      </c>
    </row>
    <row r="70" spans="1:8" x14ac:dyDescent="0.5">
      <c r="A70" t="s">
        <v>180</v>
      </c>
      <c r="B70" t="s">
        <v>8</v>
      </c>
      <c r="C70">
        <v>33</v>
      </c>
      <c r="D70" t="s">
        <v>16</v>
      </c>
      <c r="E70" s="1">
        <v>44747</v>
      </c>
      <c r="F70" t="s">
        <v>21</v>
      </c>
      <c r="G70">
        <v>86570</v>
      </c>
      <c r="H70" t="s">
        <v>203</v>
      </c>
    </row>
    <row r="71" spans="1:8" x14ac:dyDescent="0.5">
      <c r="A71" t="s">
        <v>138</v>
      </c>
      <c r="B71" t="s">
        <v>15</v>
      </c>
      <c r="C71">
        <v>26</v>
      </c>
      <c r="D71" t="s">
        <v>16</v>
      </c>
      <c r="E71" s="1">
        <v>44350</v>
      </c>
      <c r="F71" t="s">
        <v>9</v>
      </c>
      <c r="G71">
        <v>53540</v>
      </c>
      <c r="H71" t="s">
        <v>203</v>
      </c>
    </row>
    <row r="72" spans="1:8" x14ac:dyDescent="0.5">
      <c r="A72" t="s">
        <v>189</v>
      </c>
      <c r="B72" t="s">
        <v>15</v>
      </c>
      <c r="C72">
        <v>37</v>
      </c>
      <c r="D72" t="s">
        <v>16</v>
      </c>
      <c r="E72" s="1">
        <v>44640</v>
      </c>
      <c r="F72" t="s">
        <v>12</v>
      </c>
      <c r="G72">
        <v>69070</v>
      </c>
      <c r="H72" t="s">
        <v>203</v>
      </c>
    </row>
    <row r="73" spans="1:8" x14ac:dyDescent="0.5">
      <c r="A73" t="s">
        <v>120</v>
      </c>
      <c r="B73" t="s">
        <v>8</v>
      </c>
      <c r="C73">
        <v>30</v>
      </c>
      <c r="D73" t="s">
        <v>24</v>
      </c>
      <c r="E73" s="1">
        <v>44328</v>
      </c>
      <c r="F73" t="s">
        <v>21</v>
      </c>
      <c r="G73">
        <v>67910</v>
      </c>
      <c r="H73" t="s">
        <v>203</v>
      </c>
    </row>
    <row r="74" spans="1:8" x14ac:dyDescent="0.5">
      <c r="A74" t="s">
        <v>118</v>
      </c>
      <c r="B74" t="s">
        <v>15</v>
      </c>
      <c r="C74">
        <v>30</v>
      </c>
      <c r="D74" t="s">
        <v>16</v>
      </c>
      <c r="E74" s="1">
        <v>44214</v>
      </c>
      <c r="F74" t="s">
        <v>12</v>
      </c>
      <c r="G74">
        <v>69120</v>
      </c>
      <c r="H74" t="s">
        <v>203</v>
      </c>
    </row>
    <row r="75" spans="1:8" x14ac:dyDescent="0.5">
      <c r="A75" t="s">
        <v>131</v>
      </c>
      <c r="B75" t="s">
        <v>8</v>
      </c>
      <c r="C75">
        <v>34</v>
      </c>
      <c r="D75" t="s">
        <v>16</v>
      </c>
      <c r="E75" s="1">
        <v>44550</v>
      </c>
      <c r="F75" t="s">
        <v>21</v>
      </c>
      <c r="G75">
        <v>60130</v>
      </c>
      <c r="H75" t="s">
        <v>203</v>
      </c>
    </row>
    <row r="76" spans="1:8" x14ac:dyDescent="0.5">
      <c r="A76" t="s">
        <v>160</v>
      </c>
      <c r="B76" t="s">
        <v>15</v>
      </c>
      <c r="C76">
        <v>23</v>
      </c>
      <c r="D76" t="s">
        <v>16</v>
      </c>
      <c r="E76" s="1">
        <v>44378</v>
      </c>
      <c r="F76" t="s">
        <v>9</v>
      </c>
      <c r="G76">
        <v>106460</v>
      </c>
      <c r="H76" t="s">
        <v>203</v>
      </c>
    </row>
    <row r="77" spans="1:8" x14ac:dyDescent="0.5">
      <c r="A77" t="s">
        <v>147</v>
      </c>
      <c r="B77" t="s">
        <v>8</v>
      </c>
      <c r="C77">
        <v>37</v>
      </c>
      <c r="D77" t="s">
        <v>16</v>
      </c>
      <c r="E77" s="1">
        <v>44389</v>
      </c>
      <c r="F77" t="s">
        <v>56</v>
      </c>
      <c r="G77">
        <v>118100</v>
      </c>
      <c r="H77" t="s">
        <v>203</v>
      </c>
    </row>
    <row r="78" spans="1:8" x14ac:dyDescent="0.5">
      <c r="A78" t="s">
        <v>163</v>
      </c>
      <c r="B78" t="s">
        <v>8</v>
      </c>
      <c r="C78">
        <v>36</v>
      </c>
      <c r="D78" t="s">
        <v>16</v>
      </c>
      <c r="E78" s="1">
        <v>44468</v>
      </c>
      <c r="F78" t="s">
        <v>9</v>
      </c>
      <c r="G78">
        <v>78390</v>
      </c>
      <c r="H78" t="s">
        <v>203</v>
      </c>
    </row>
    <row r="79" spans="1:8" x14ac:dyDescent="0.5">
      <c r="A79" t="s">
        <v>146</v>
      </c>
      <c r="B79" t="s">
        <v>8</v>
      </c>
      <c r="C79">
        <v>30</v>
      </c>
      <c r="D79" t="s">
        <v>16</v>
      </c>
      <c r="E79" s="1">
        <v>44789</v>
      </c>
      <c r="F79" t="s">
        <v>9</v>
      </c>
      <c r="G79">
        <v>114180</v>
      </c>
      <c r="H79" t="s">
        <v>203</v>
      </c>
    </row>
    <row r="80" spans="1:8" x14ac:dyDescent="0.5">
      <c r="A80" t="s">
        <v>188</v>
      </c>
      <c r="B80" t="s">
        <v>8</v>
      </c>
      <c r="C80">
        <v>28</v>
      </c>
      <c r="D80" t="s">
        <v>16</v>
      </c>
      <c r="E80" s="1">
        <v>44590</v>
      </c>
      <c r="F80" t="s">
        <v>9</v>
      </c>
      <c r="G80">
        <v>104120</v>
      </c>
      <c r="H80" t="s">
        <v>203</v>
      </c>
    </row>
    <row r="81" spans="1:8" x14ac:dyDescent="0.5">
      <c r="A81" t="s">
        <v>137</v>
      </c>
      <c r="B81" t="s">
        <v>15</v>
      </c>
      <c r="C81">
        <v>30</v>
      </c>
      <c r="D81" t="s">
        <v>16</v>
      </c>
      <c r="E81" s="1">
        <v>44640</v>
      </c>
      <c r="F81" t="s">
        <v>9</v>
      </c>
      <c r="G81">
        <v>67950</v>
      </c>
      <c r="H81" t="s">
        <v>203</v>
      </c>
    </row>
    <row r="82" spans="1:8" x14ac:dyDescent="0.5">
      <c r="A82" t="s">
        <v>136</v>
      </c>
      <c r="B82" t="s">
        <v>8</v>
      </c>
      <c r="C82">
        <v>29</v>
      </c>
      <c r="D82" t="s">
        <v>16</v>
      </c>
      <c r="E82" s="1">
        <v>43962</v>
      </c>
      <c r="F82" t="s">
        <v>12</v>
      </c>
      <c r="G82">
        <v>34980</v>
      </c>
      <c r="H82" t="s">
        <v>203</v>
      </c>
    </row>
    <row r="83" spans="1:8" x14ac:dyDescent="0.5">
      <c r="A83" t="s">
        <v>152</v>
      </c>
      <c r="B83" t="s">
        <v>8</v>
      </c>
      <c r="C83">
        <v>24</v>
      </c>
      <c r="D83" t="s">
        <v>16</v>
      </c>
      <c r="E83" s="1">
        <v>44087</v>
      </c>
      <c r="F83" t="s">
        <v>12</v>
      </c>
      <c r="G83">
        <v>62780</v>
      </c>
      <c r="H83" t="s">
        <v>203</v>
      </c>
    </row>
    <row r="84" spans="1:8" x14ac:dyDescent="0.5">
      <c r="A84" t="s">
        <v>116</v>
      </c>
      <c r="B84" t="s">
        <v>15</v>
      </c>
      <c r="C84">
        <v>20</v>
      </c>
      <c r="D84" t="s">
        <v>16</v>
      </c>
      <c r="E84" s="1">
        <v>44397</v>
      </c>
      <c r="F84" t="s">
        <v>12</v>
      </c>
      <c r="G84">
        <v>107700</v>
      </c>
      <c r="H84" t="s">
        <v>203</v>
      </c>
    </row>
    <row r="85" spans="1:8" x14ac:dyDescent="0.5">
      <c r="A85" t="s">
        <v>167</v>
      </c>
      <c r="B85" t="s">
        <v>15</v>
      </c>
      <c r="C85">
        <v>25</v>
      </c>
      <c r="D85" t="s">
        <v>16</v>
      </c>
      <c r="E85" s="1">
        <v>44322</v>
      </c>
      <c r="F85" t="s">
        <v>19</v>
      </c>
      <c r="G85">
        <v>65700</v>
      </c>
      <c r="H85" t="s">
        <v>203</v>
      </c>
    </row>
    <row r="86" spans="1:8" x14ac:dyDescent="0.5">
      <c r="A86" t="s">
        <v>134</v>
      </c>
      <c r="B86" t="s">
        <v>8</v>
      </c>
      <c r="C86">
        <v>33</v>
      </c>
      <c r="D86" t="s">
        <v>42</v>
      </c>
      <c r="E86" s="1">
        <v>44313</v>
      </c>
      <c r="F86" t="s">
        <v>12</v>
      </c>
      <c r="G86">
        <v>75480</v>
      </c>
      <c r="H86" t="s">
        <v>203</v>
      </c>
    </row>
    <row r="87" spans="1:8" x14ac:dyDescent="0.5">
      <c r="A87" t="s">
        <v>173</v>
      </c>
      <c r="B87" t="s">
        <v>15</v>
      </c>
      <c r="C87">
        <v>33</v>
      </c>
      <c r="D87" t="s">
        <v>16</v>
      </c>
      <c r="E87" s="1">
        <v>44448</v>
      </c>
      <c r="F87" t="s">
        <v>12</v>
      </c>
      <c r="G87">
        <v>53870</v>
      </c>
      <c r="H87" t="s">
        <v>203</v>
      </c>
    </row>
    <row r="88" spans="1:8" x14ac:dyDescent="0.5">
      <c r="A88" t="s">
        <v>140</v>
      </c>
      <c r="B88" t="s">
        <v>8</v>
      </c>
      <c r="C88">
        <v>36</v>
      </c>
      <c r="D88" t="s">
        <v>16</v>
      </c>
      <c r="E88" s="1">
        <v>44433</v>
      </c>
      <c r="F88" t="s">
        <v>19</v>
      </c>
      <c r="G88">
        <v>78540</v>
      </c>
      <c r="H88" t="s">
        <v>203</v>
      </c>
    </row>
    <row r="89" spans="1:8" x14ac:dyDescent="0.5">
      <c r="A89" t="s">
        <v>192</v>
      </c>
      <c r="B89" t="s">
        <v>15</v>
      </c>
      <c r="C89">
        <v>19</v>
      </c>
      <c r="D89" t="s">
        <v>16</v>
      </c>
      <c r="E89" s="1">
        <v>44218</v>
      </c>
      <c r="F89" t="s">
        <v>9</v>
      </c>
      <c r="G89">
        <v>58960</v>
      </c>
      <c r="H89" t="s">
        <v>203</v>
      </c>
    </row>
    <row r="90" spans="1:8" x14ac:dyDescent="0.5">
      <c r="A90" t="s">
        <v>161</v>
      </c>
      <c r="B90" t="s">
        <v>15</v>
      </c>
      <c r="C90">
        <v>46</v>
      </c>
      <c r="D90" t="s">
        <v>16</v>
      </c>
      <c r="E90" s="1">
        <v>44697</v>
      </c>
      <c r="F90" t="s">
        <v>9</v>
      </c>
      <c r="G90">
        <v>70610</v>
      </c>
      <c r="H90" t="s">
        <v>203</v>
      </c>
    </row>
    <row r="91" spans="1:8" x14ac:dyDescent="0.5">
      <c r="A91" t="s">
        <v>170</v>
      </c>
      <c r="B91" t="s">
        <v>15</v>
      </c>
      <c r="C91">
        <v>33</v>
      </c>
      <c r="D91" t="s">
        <v>16</v>
      </c>
      <c r="E91" s="1">
        <v>44181</v>
      </c>
      <c r="F91" t="s">
        <v>21</v>
      </c>
      <c r="G91">
        <v>59430</v>
      </c>
      <c r="H91" t="s">
        <v>203</v>
      </c>
    </row>
    <row r="92" spans="1:8" x14ac:dyDescent="0.5">
      <c r="A92" t="s">
        <v>143</v>
      </c>
      <c r="B92" t="s">
        <v>15</v>
      </c>
      <c r="C92">
        <v>33</v>
      </c>
      <c r="D92" t="s">
        <v>13</v>
      </c>
      <c r="E92" s="1">
        <v>44640</v>
      </c>
      <c r="F92" t="s">
        <v>9</v>
      </c>
      <c r="G92">
        <v>48530</v>
      </c>
      <c r="H92" t="s">
        <v>203</v>
      </c>
    </row>
    <row r="93" spans="1:8" x14ac:dyDescent="0.5">
      <c r="A93" t="s">
        <v>162</v>
      </c>
      <c r="B93" t="s">
        <v>8</v>
      </c>
      <c r="C93">
        <v>33</v>
      </c>
      <c r="D93" t="s">
        <v>16</v>
      </c>
      <c r="E93" s="1">
        <v>44129</v>
      </c>
      <c r="F93" t="s">
        <v>12</v>
      </c>
      <c r="G93">
        <v>96140</v>
      </c>
      <c r="H93" t="s">
        <v>203</v>
      </c>
    </row>
    <row r="94" spans="1:8" x14ac:dyDescent="0.5">
      <c r="A94" t="s">
        <v>155</v>
      </c>
      <c r="B94" t="s">
        <v>15</v>
      </c>
      <c r="C94">
        <v>20</v>
      </c>
      <c r="D94" t="s">
        <v>16</v>
      </c>
      <c r="E94" s="1">
        <v>44122</v>
      </c>
      <c r="F94" t="s">
        <v>12</v>
      </c>
      <c r="G94">
        <v>112650</v>
      </c>
      <c r="H94" t="s">
        <v>203</v>
      </c>
    </row>
    <row r="95" spans="1:8" x14ac:dyDescent="0.5">
      <c r="A95" t="s">
        <v>175</v>
      </c>
      <c r="B95" t="s">
        <v>8</v>
      </c>
      <c r="C95">
        <v>32</v>
      </c>
      <c r="D95" t="s">
        <v>13</v>
      </c>
      <c r="E95" s="1">
        <v>44293</v>
      </c>
      <c r="F95" t="s">
        <v>12</v>
      </c>
      <c r="G95">
        <v>43840</v>
      </c>
      <c r="H95" t="s">
        <v>203</v>
      </c>
    </row>
    <row r="96" spans="1:8" x14ac:dyDescent="0.5">
      <c r="A96" t="s">
        <v>142</v>
      </c>
      <c r="B96" t="s">
        <v>15</v>
      </c>
      <c r="C96">
        <v>31</v>
      </c>
      <c r="D96" t="s">
        <v>16</v>
      </c>
      <c r="E96" s="1">
        <v>44663</v>
      </c>
      <c r="F96" t="s">
        <v>9</v>
      </c>
      <c r="G96">
        <v>103550</v>
      </c>
      <c r="H96" t="s">
        <v>203</v>
      </c>
    </row>
    <row r="97" spans="1:8" x14ac:dyDescent="0.5">
      <c r="A97" t="s">
        <v>200</v>
      </c>
      <c r="B97" t="s">
        <v>8</v>
      </c>
      <c r="C97">
        <v>32</v>
      </c>
      <c r="D97" t="s">
        <v>16</v>
      </c>
      <c r="E97" s="1">
        <v>44339</v>
      </c>
      <c r="F97" t="s">
        <v>56</v>
      </c>
      <c r="G97">
        <v>45510</v>
      </c>
      <c r="H97" t="s">
        <v>203</v>
      </c>
    </row>
    <row r="98" spans="1:8" x14ac:dyDescent="0.5">
      <c r="A98" t="s">
        <v>141</v>
      </c>
      <c r="C98">
        <v>37</v>
      </c>
      <c r="D98" t="s">
        <v>24</v>
      </c>
      <c r="E98" s="1">
        <v>44085</v>
      </c>
      <c r="F98" t="s">
        <v>21</v>
      </c>
      <c r="G98">
        <v>115440</v>
      </c>
      <c r="H98" t="s">
        <v>203</v>
      </c>
    </row>
    <row r="99" spans="1:8" x14ac:dyDescent="0.5">
      <c r="A99" t="s">
        <v>201</v>
      </c>
      <c r="B99" t="s">
        <v>8</v>
      </c>
      <c r="C99">
        <v>38</v>
      </c>
      <c r="D99" t="s">
        <v>13</v>
      </c>
      <c r="E99" s="1">
        <v>44268</v>
      </c>
      <c r="F99" t="s">
        <v>19</v>
      </c>
      <c r="G99">
        <v>56870</v>
      </c>
      <c r="H99" t="s">
        <v>203</v>
      </c>
    </row>
    <row r="100" spans="1:8" x14ac:dyDescent="0.5">
      <c r="A100" t="s">
        <v>168</v>
      </c>
      <c r="B100" t="s">
        <v>8</v>
      </c>
      <c r="C100">
        <v>25</v>
      </c>
      <c r="D100" t="s">
        <v>16</v>
      </c>
      <c r="E100" s="1">
        <v>44144</v>
      </c>
      <c r="F100" t="s">
        <v>19</v>
      </c>
      <c r="G100">
        <v>92700</v>
      </c>
      <c r="H100" t="s">
        <v>203</v>
      </c>
    </row>
    <row r="101" spans="1:8" x14ac:dyDescent="0.5">
      <c r="A101" t="s">
        <v>144</v>
      </c>
      <c r="C101">
        <v>32</v>
      </c>
      <c r="D101" t="s">
        <v>16</v>
      </c>
      <c r="E101" s="1">
        <v>44713</v>
      </c>
      <c r="F101" t="s">
        <v>12</v>
      </c>
      <c r="G101">
        <v>91310</v>
      </c>
      <c r="H101" t="s">
        <v>203</v>
      </c>
    </row>
    <row r="102" spans="1:8" x14ac:dyDescent="0.5">
      <c r="A102" t="s">
        <v>114</v>
      </c>
      <c r="B102" t="s">
        <v>15</v>
      </c>
      <c r="C102">
        <v>33</v>
      </c>
      <c r="D102" t="s">
        <v>16</v>
      </c>
      <c r="E102" s="1">
        <v>44324</v>
      </c>
      <c r="F102" t="s">
        <v>19</v>
      </c>
      <c r="G102">
        <v>74550</v>
      </c>
      <c r="H102" t="s">
        <v>203</v>
      </c>
    </row>
    <row r="103" spans="1:8" x14ac:dyDescent="0.5">
      <c r="A103" t="s">
        <v>127</v>
      </c>
      <c r="B103" t="s">
        <v>15</v>
      </c>
      <c r="C103">
        <v>25</v>
      </c>
      <c r="D103" t="s">
        <v>13</v>
      </c>
      <c r="E103" s="1">
        <v>44665</v>
      </c>
      <c r="F103" t="s">
        <v>9</v>
      </c>
      <c r="G103">
        <v>109190</v>
      </c>
      <c r="H103" t="s">
        <v>203</v>
      </c>
    </row>
    <row r="104" spans="1:8" x14ac:dyDescent="0.5">
      <c r="A104" t="s">
        <v>193</v>
      </c>
      <c r="B104" t="s">
        <v>8</v>
      </c>
      <c r="C104">
        <v>40</v>
      </c>
      <c r="D104" t="s">
        <v>16</v>
      </c>
      <c r="E104" s="1">
        <v>44320</v>
      </c>
      <c r="F104" t="s">
        <v>12</v>
      </c>
      <c r="G104">
        <v>104410</v>
      </c>
      <c r="H104" t="s">
        <v>203</v>
      </c>
    </row>
    <row r="105" spans="1:8" x14ac:dyDescent="0.5">
      <c r="A105" t="s">
        <v>176</v>
      </c>
      <c r="B105" t="s">
        <v>15</v>
      </c>
      <c r="C105">
        <v>30</v>
      </c>
      <c r="D105" t="s">
        <v>16</v>
      </c>
      <c r="E105" s="1">
        <v>44544</v>
      </c>
      <c r="F105" t="s">
        <v>21</v>
      </c>
      <c r="G105">
        <v>96800</v>
      </c>
      <c r="H105" t="s">
        <v>203</v>
      </c>
    </row>
    <row r="106" spans="1:8" x14ac:dyDescent="0.5">
      <c r="A106" t="s">
        <v>122</v>
      </c>
      <c r="B106" t="s">
        <v>15</v>
      </c>
      <c r="C106">
        <v>28</v>
      </c>
      <c r="D106" t="s">
        <v>13</v>
      </c>
      <c r="E106" s="1">
        <v>43980</v>
      </c>
      <c r="F106" t="s">
        <v>21</v>
      </c>
      <c r="G106">
        <v>48170</v>
      </c>
      <c r="H106" t="s">
        <v>203</v>
      </c>
    </row>
    <row r="107" spans="1:8" x14ac:dyDescent="0.5">
      <c r="A107" t="s">
        <v>139</v>
      </c>
      <c r="B107" t="s">
        <v>15</v>
      </c>
      <c r="C107">
        <v>21</v>
      </c>
      <c r="D107" t="s">
        <v>16</v>
      </c>
      <c r="E107" s="1">
        <v>44042</v>
      </c>
      <c r="F107" t="s">
        <v>9</v>
      </c>
      <c r="G107">
        <v>37920</v>
      </c>
      <c r="H107" t="s">
        <v>203</v>
      </c>
    </row>
    <row r="108" spans="1:8" x14ac:dyDescent="0.5">
      <c r="A108" t="s">
        <v>177</v>
      </c>
      <c r="B108" t="s">
        <v>15</v>
      </c>
      <c r="C108">
        <v>34</v>
      </c>
      <c r="D108" t="s">
        <v>16</v>
      </c>
      <c r="E108" s="1">
        <v>44642</v>
      </c>
      <c r="F108" t="s">
        <v>9</v>
      </c>
      <c r="G108">
        <v>112650</v>
      </c>
      <c r="H108" t="s">
        <v>203</v>
      </c>
    </row>
    <row r="109" spans="1:8" x14ac:dyDescent="0.5">
      <c r="A109" t="s">
        <v>164</v>
      </c>
      <c r="B109" t="s">
        <v>8</v>
      </c>
      <c r="C109">
        <v>34</v>
      </c>
      <c r="D109" t="s">
        <v>24</v>
      </c>
      <c r="E109" s="1">
        <v>44660</v>
      </c>
      <c r="F109" t="s">
        <v>19</v>
      </c>
      <c r="G109">
        <v>49630</v>
      </c>
      <c r="H109" t="s">
        <v>203</v>
      </c>
    </row>
    <row r="110" spans="1:8" x14ac:dyDescent="0.5">
      <c r="A110" t="s">
        <v>198</v>
      </c>
      <c r="B110" t="s">
        <v>15</v>
      </c>
      <c r="C110">
        <v>36</v>
      </c>
      <c r="D110" t="s">
        <v>16</v>
      </c>
      <c r="E110" s="1">
        <v>43958</v>
      </c>
      <c r="F110" t="s">
        <v>12</v>
      </c>
      <c r="G110">
        <v>118840</v>
      </c>
      <c r="H110" t="s">
        <v>203</v>
      </c>
    </row>
    <row r="111" spans="1:8" x14ac:dyDescent="0.5">
      <c r="A111" t="s">
        <v>158</v>
      </c>
      <c r="B111" t="s">
        <v>15</v>
      </c>
      <c r="C111">
        <v>30</v>
      </c>
      <c r="D111" t="s">
        <v>16</v>
      </c>
      <c r="E111" s="1">
        <v>44789</v>
      </c>
      <c r="F111" t="s">
        <v>12</v>
      </c>
      <c r="G111">
        <v>69710</v>
      </c>
      <c r="H111" t="s">
        <v>203</v>
      </c>
    </row>
    <row r="112" spans="1:8" x14ac:dyDescent="0.5">
      <c r="A112" t="s">
        <v>196</v>
      </c>
      <c r="B112" t="s">
        <v>15</v>
      </c>
      <c r="C112">
        <v>20</v>
      </c>
      <c r="D112" t="s">
        <v>16</v>
      </c>
      <c r="E112" s="1">
        <v>44683</v>
      </c>
      <c r="F112" t="s">
        <v>9</v>
      </c>
      <c r="G112">
        <v>79570</v>
      </c>
      <c r="H112" t="s">
        <v>203</v>
      </c>
    </row>
    <row r="113" spans="1:8" x14ac:dyDescent="0.5">
      <c r="A113" t="s">
        <v>153</v>
      </c>
      <c r="B113" t="s">
        <v>8</v>
      </c>
      <c r="C113">
        <v>22</v>
      </c>
      <c r="D113" t="s">
        <v>13</v>
      </c>
      <c r="E113" s="1">
        <v>44388</v>
      </c>
      <c r="F113" t="s">
        <v>9</v>
      </c>
      <c r="G113">
        <v>76900</v>
      </c>
      <c r="H113" t="s">
        <v>203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7FFEE-7F3E-4E7E-92C6-353037FD45DF}">
  <sheetPr>
    <tabColor rgb="FFFF0000"/>
  </sheetPr>
  <dimension ref="A1:U184"/>
  <sheetViews>
    <sheetView workbookViewId="0">
      <selection activeCell="L23" sqref="L23"/>
    </sheetView>
  </sheetViews>
  <sheetFormatPr defaultRowHeight="16.5" x14ac:dyDescent="0.5"/>
  <cols>
    <col min="1" max="1" width="28.1796875" customWidth="1"/>
    <col min="2" max="2" width="9.26953125" customWidth="1"/>
    <col min="3" max="3" width="13.36328125" customWidth="1"/>
    <col min="4" max="4" width="6.1796875" customWidth="1"/>
    <col min="5" max="6" width="12.90625" customWidth="1"/>
    <col min="7" max="7" width="8.90625" customWidth="1"/>
    <col min="8" max="8" width="13.1796875" customWidth="1"/>
    <col min="9" max="9" width="9.81640625" customWidth="1"/>
    <col min="10" max="10" width="9" style="5" customWidth="1"/>
    <col min="11" max="11" width="8.26953125" customWidth="1"/>
    <col min="12" max="12" width="18" customWidth="1"/>
    <col min="14" max="14" width="10.90625" customWidth="1"/>
    <col min="15" max="15" width="17.6328125" customWidth="1"/>
    <col min="16" max="16" width="11.81640625" customWidth="1"/>
    <col min="18" max="18" width="11.90625" customWidth="1"/>
  </cols>
  <sheetData>
    <row r="1" spans="1:21" x14ac:dyDescent="0.5">
      <c r="A1" t="s">
        <v>0</v>
      </c>
      <c r="B1" t="s">
        <v>1</v>
      </c>
      <c r="C1" t="s">
        <v>2</v>
      </c>
      <c r="D1" t="s">
        <v>3</v>
      </c>
      <c r="E1" t="s">
        <v>4</v>
      </c>
      <c r="F1" t="s">
        <v>253</v>
      </c>
      <c r="G1" t="s">
        <v>5</v>
      </c>
      <c r="H1" t="s">
        <v>6</v>
      </c>
      <c r="I1" t="s">
        <v>202</v>
      </c>
      <c r="J1" s="5" t="s">
        <v>213</v>
      </c>
      <c r="K1" t="s">
        <v>224</v>
      </c>
      <c r="L1" t="s">
        <v>226</v>
      </c>
    </row>
    <row r="2" spans="1:21" hidden="1" x14ac:dyDescent="0.5">
      <c r="A2" s="2" t="s">
        <v>86</v>
      </c>
      <c r="B2" s="2" t="s">
        <v>8</v>
      </c>
      <c r="C2" s="2" t="s">
        <v>12</v>
      </c>
      <c r="D2">
        <v>21</v>
      </c>
      <c r="E2" s="3">
        <v>44678</v>
      </c>
      <c r="F2" s="3" t="str">
        <f>TEXT(Combined[[#This Row],[Date Joined]],"YYYY")</f>
        <v>2022</v>
      </c>
      <c r="G2" s="4">
        <v>33920</v>
      </c>
      <c r="H2" s="2" t="s">
        <v>16</v>
      </c>
      <c r="I2" s="2" t="s">
        <v>204</v>
      </c>
      <c r="J2" s="5">
        <f ca="1">(TODAY()-Combined[[#This Row],[Date Joined]])/365</f>
        <v>2.7260273972602738</v>
      </c>
      <c r="K2" s="22">
        <f ca="1">IF(Combined[[#This Row],[Tenure]]&gt;2,3%,2%)*Combined[[#This Row],[Salary]]</f>
        <v>1017.5999999999999</v>
      </c>
      <c r="L2" s="24">
        <f>VLOOKUP(Combined[[#This Row],[Rating]],Sheet1!$B$2:$C$6,2,0)</f>
        <v>3</v>
      </c>
      <c r="M2" s="22"/>
      <c r="N2" s="3"/>
      <c r="O2" t="s">
        <v>206</v>
      </c>
      <c r="P2">
        <f>COUNTA(Combined[Name])</f>
        <v>183</v>
      </c>
    </row>
    <row r="3" spans="1:21" hidden="1" x14ac:dyDescent="0.5">
      <c r="A3" s="2" t="s">
        <v>178</v>
      </c>
      <c r="B3" s="2" t="s">
        <v>8</v>
      </c>
      <c r="C3" s="2" t="s">
        <v>12</v>
      </c>
      <c r="D3">
        <v>21</v>
      </c>
      <c r="E3" s="3">
        <v>44619</v>
      </c>
      <c r="F3" s="3" t="str">
        <f>TEXT(Combined[[#This Row],[Date Joined]],"YYYY")</f>
        <v>2022</v>
      </c>
      <c r="G3" s="4">
        <v>33920</v>
      </c>
      <c r="H3" s="2" t="s">
        <v>16</v>
      </c>
      <c r="I3" s="2" t="s">
        <v>203</v>
      </c>
      <c r="J3" s="5">
        <f ca="1">(TODAY()-Combined[[#This Row],[Date Joined]])/365</f>
        <v>2.8876712328767122</v>
      </c>
      <c r="K3" s="22">
        <f ca="1">IF(Combined[[#This Row],[Tenure]]&gt;2,3%,2%)*Combined[[#This Row],[Salary]]</f>
        <v>1017.5999999999999</v>
      </c>
      <c r="L3" s="24">
        <f>VLOOKUP(Combined[[#This Row],[Rating]],Sheet1!$B$2:$C$6,2,0)</f>
        <v>3</v>
      </c>
      <c r="M3" s="22"/>
      <c r="N3" s="3"/>
      <c r="O3" t="s">
        <v>207</v>
      </c>
      <c r="P3" s="11">
        <f>AVERAGE(Combined[Salary])</f>
        <v>77173.715846994543</v>
      </c>
    </row>
    <row r="4" spans="1:21" x14ac:dyDescent="0.5">
      <c r="A4" s="2" t="s">
        <v>44</v>
      </c>
      <c r="B4" s="2" t="s">
        <v>8</v>
      </c>
      <c r="C4" s="2" t="s">
        <v>12</v>
      </c>
      <c r="D4">
        <v>29</v>
      </c>
      <c r="E4" s="3">
        <v>44023</v>
      </c>
      <c r="F4" s="3" t="str">
        <f>TEXT(Combined[[#This Row],[Date Joined]],"YYYY")</f>
        <v>2020</v>
      </c>
      <c r="G4" s="4">
        <v>34980</v>
      </c>
      <c r="H4" s="2" t="s">
        <v>16</v>
      </c>
      <c r="I4" s="2" t="s">
        <v>204</v>
      </c>
      <c r="J4" s="5">
        <f ca="1">(TODAY()-Combined[[#This Row],[Date Joined]])/365</f>
        <v>4.5205479452054798</v>
      </c>
      <c r="K4" s="22">
        <f ca="1">IF(Combined[[#This Row],[Tenure]]&gt;2,3%,2%)*Combined[[#This Row],[Salary]]</f>
        <v>1049.3999999999999</v>
      </c>
      <c r="L4" s="24">
        <f>VLOOKUP(Combined[[#This Row],[Rating]],Sheet1!$B$2:$C$6,2,0)</f>
        <v>3</v>
      </c>
      <c r="M4" s="22"/>
      <c r="N4" s="3"/>
      <c r="O4" t="s">
        <v>208</v>
      </c>
      <c r="P4" s="11">
        <f>AVERAGE(Combined[Age])</f>
        <v>30.42622950819672</v>
      </c>
      <c r="U4" s="12"/>
    </row>
    <row r="5" spans="1:21" x14ac:dyDescent="0.5">
      <c r="A5" s="2" t="s">
        <v>136</v>
      </c>
      <c r="B5" s="2" t="s">
        <v>8</v>
      </c>
      <c r="C5" s="2" t="s">
        <v>12</v>
      </c>
      <c r="D5">
        <v>29</v>
      </c>
      <c r="E5" s="3">
        <v>43962</v>
      </c>
      <c r="F5" s="3" t="str">
        <f>TEXT(Combined[[#This Row],[Date Joined]],"YYYY")</f>
        <v>2020</v>
      </c>
      <c r="G5" s="4">
        <v>34980</v>
      </c>
      <c r="H5" s="2" t="s">
        <v>16</v>
      </c>
      <c r="I5" s="2" t="s">
        <v>203</v>
      </c>
      <c r="J5" s="5">
        <f ca="1">(TODAY()-Combined[[#This Row],[Date Joined]])/365</f>
        <v>4.6876712328767125</v>
      </c>
      <c r="K5" s="22">
        <f ca="1">IF(Combined[[#This Row],[Tenure]]&gt;2,3%,2%)*Combined[[#This Row],[Salary]]</f>
        <v>1049.3999999999999</v>
      </c>
      <c r="L5" s="24">
        <f>VLOOKUP(Combined[[#This Row],[Rating]],Sheet1!$B$2:$C$6,2,0)</f>
        <v>3</v>
      </c>
      <c r="M5" s="22"/>
      <c r="N5" s="3"/>
      <c r="O5" t="s">
        <v>209</v>
      </c>
      <c r="P5" s="11">
        <f ca="1">AVERAGE(Combined[Tenure])</f>
        <v>3.3971704468897372</v>
      </c>
    </row>
    <row r="6" spans="1:21" hidden="1" x14ac:dyDescent="0.5">
      <c r="A6" s="2" t="s">
        <v>99</v>
      </c>
      <c r="B6" s="2" t="s">
        <v>15</v>
      </c>
      <c r="C6" s="2" t="s">
        <v>19</v>
      </c>
      <c r="D6">
        <v>43</v>
      </c>
      <c r="E6" s="3">
        <v>44620</v>
      </c>
      <c r="F6" s="3" t="str">
        <f>TEXT(Combined[[#This Row],[Date Joined]],"YYYY")</f>
        <v>2022</v>
      </c>
      <c r="G6" s="4">
        <v>36040</v>
      </c>
      <c r="H6" s="2" t="s">
        <v>16</v>
      </c>
      <c r="I6" s="2" t="s">
        <v>204</v>
      </c>
      <c r="J6" s="5">
        <f ca="1">(TODAY()-Combined[[#This Row],[Date Joined]])/365</f>
        <v>2.8849315068493149</v>
      </c>
      <c r="K6" s="22">
        <f ca="1">IF(Combined[[#This Row],[Tenure]]&gt;2,3%,2%)*Combined[[#This Row],[Salary]]</f>
        <v>1081.2</v>
      </c>
      <c r="L6" s="24">
        <f>VLOOKUP(Combined[[#This Row],[Rating]],Sheet1!$B$2:$C$6,2,0)</f>
        <v>3</v>
      </c>
      <c r="M6" s="22"/>
      <c r="N6" s="3"/>
      <c r="O6" t="s">
        <v>210</v>
      </c>
    </row>
    <row r="7" spans="1:21" hidden="1" x14ac:dyDescent="0.5">
      <c r="A7" s="2" t="s">
        <v>191</v>
      </c>
      <c r="B7" s="2" t="s">
        <v>15</v>
      </c>
      <c r="C7" s="2" t="s">
        <v>19</v>
      </c>
      <c r="D7">
        <v>43</v>
      </c>
      <c r="E7" s="3">
        <v>44558</v>
      </c>
      <c r="F7" s="3" t="str">
        <f>TEXT(Combined[[#This Row],[Date Joined]],"YYYY")</f>
        <v>2021</v>
      </c>
      <c r="G7" s="4">
        <v>36040</v>
      </c>
      <c r="H7" s="2" t="s">
        <v>16</v>
      </c>
      <c r="I7" s="2" t="s">
        <v>203</v>
      </c>
      <c r="J7" s="5">
        <f ca="1">(TODAY()-Combined[[#This Row],[Date Joined]])/365</f>
        <v>3.0547945205479454</v>
      </c>
      <c r="K7" s="22">
        <f ca="1">IF(Combined[[#This Row],[Tenure]]&gt;2,3%,2%)*Combined[[#This Row],[Salary]]</f>
        <v>1081.2</v>
      </c>
      <c r="L7" s="24">
        <f>VLOOKUP(Combined[[#This Row],[Rating]],Sheet1!$B$2:$C$6,2,0)</f>
        <v>3</v>
      </c>
      <c r="M7" s="22"/>
      <c r="N7" s="3"/>
      <c r="O7" t="s">
        <v>211</v>
      </c>
      <c r="P7">
        <f>COUNTIF(Combined[Gender],B2)</f>
        <v>86</v>
      </c>
    </row>
    <row r="8" spans="1:21" x14ac:dyDescent="0.5">
      <c r="A8" s="2" t="s">
        <v>47</v>
      </c>
      <c r="B8" s="2" t="s">
        <v>15</v>
      </c>
      <c r="C8" s="2" t="s">
        <v>9</v>
      </c>
      <c r="D8">
        <v>21</v>
      </c>
      <c r="E8" s="3">
        <v>44104</v>
      </c>
      <c r="F8" s="3" t="str">
        <f>TEXT(Combined[[#This Row],[Date Joined]],"YYYY")</f>
        <v>2020</v>
      </c>
      <c r="G8" s="4">
        <v>37920</v>
      </c>
      <c r="H8" s="2" t="s">
        <v>16</v>
      </c>
      <c r="I8" s="2" t="s">
        <v>204</v>
      </c>
      <c r="J8" s="5">
        <f ca="1">(TODAY()-Combined[[#This Row],[Date Joined]])/365</f>
        <v>4.2986301369863016</v>
      </c>
      <c r="K8" s="22">
        <f ca="1">IF(Combined[[#This Row],[Tenure]]&gt;2,3%,2%)*Combined[[#This Row],[Salary]]</f>
        <v>1137.5999999999999</v>
      </c>
      <c r="L8" s="24">
        <f>VLOOKUP(Combined[[#This Row],[Rating]],Sheet1!$B$2:$C$6,2,0)</f>
        <v>3</v>
      </c>
      <c r="M8" s="22"/>
      <c r="N8" s="3"/>
      <c r="O8" t="s">
        <v>212</v>
      </c>
      <c r="P8" s="6">
        <f>P7/P2</f>
        <v>0.46994535519125685</v>
      </c>
    </row>
    <row r="9" spans="1:21" x14ac:dyDescent="0.5">
      <c r="A9" s="2" t="s">
        <v>139</v>
      </c>
      <c r="B9" s="2" t="s">
        <v>15</v>
      </c>
      <c r="C9" s="2" t="s">
        <v>9</v>
      </c>
      <c r="D9">
        <v>21</v>
      </c>
      <c r="E9" s="3">
        <v>44042</v>
      </c>
      <c r="F9" s="3" t="str">
        <f>TEXT(Combined[[#This Row],[Date Joined]],"YYYY")</f>
        <v>2020</v>
      </c>
      <c r="G9" s="4">
        <v>37920</v>
      </c>
      <c r="H9" s="2" t="s">
        <v>16</v>
      </c>
      <c r="I9" s="2" t="s">
        <v>203</v>
      </c>
      <c r="J9" s="5">
        <f ca="1">(TODAY()-Combined[[#This Row],[Date Joined]])/365</f>
        <v>4.4684931506849317</v>
      </c>
      <c r="K9" s="22">
        <f ca="1">IF(Combined[[#This Row],[Tenure]]&gt;2,3%,2%)*Combined[[#This Row],[Salary]]</f>
        <v>1137.5999999999999</v>
      </c>
      <c r="L9" s="24">
        <f>VLOOKUP(Combined[[#This Row],[Rating]],Sheet1!$B$2:$C$6,2,0)</f>
        <v>3</v>
      </c>
      <c r="M9" s="22"/>
      <c r="N9" s="3"/>
    </row>
    <row r="10" spans="1:21" hidden="1" x14ac:dyDescent="0.5">
      <c r="A10" s="2" t="s">
        <v>57</v>
      </c>
      <c r="B10" s="2" t="s">
        <v>15</v>
      </c>
      <c r="C10" s="2" t="s">
        <v>9</v>
      </c>
      <c r="D10">
        <v>35</v>
      </c>
      <c r="E10" s="3">
        <v>44727</v>
      </c>
      <c r="F10" s="3" t="str">
        <f>TEXT(Combined[[#This Row],[Date Joined]],"YYYY")</f>
        <v>2022</v>
      </c>
      <c r="G10" s="4">
        <v>40400</v>
      </c>
      <c r="H10" s="2" t="s">
        <v>16</v>
      </c>
      <c r="I10" s="2" t="s">
        <v>204</v>
      </c>
      <c r="J10" s="5">
        <f ca="1">(TODAY()-Combined[[#This Row],[Date Joined]])/365</f>
        <v>2.591780821917808</v>
      </c>
      <c r="K10" s="22">
        <f ca="1">IF(Combined[[#This Row],[Tenure]]&gt;2,3%,2%)*Combined[[#This Row],[Salary]]</f>
        <v>1212</v>
      </c>
      <c r="L10" s="24">
        <f>VLOOKUP(Combined[[#This Row],[Rating]],Sheet1!$B$2:$C$6,2,0)</f>
        <v>3</v>
      </c>
      <c r="M10" s="22"/>
      <c r="N10" s="3"/>
    </row>
    <row r="11" spans="1:21" hidden="1" x14ac:dyDescent="0.5">
      <c r="A11" s="2" t="s">
        <v>148</v>
      </c>
      <c r="B11" s="2" t="s">
        <v>15</v>
      </c>
      <c r="C11" s="2" t="s">
        <v>9</v>
      </c>
      <c r="D11">
        <v>35</v>
      </c>
      <c r="E11" s="3">
        <v>44666</v>
      </c>
      <c r="F11" s="3" t="str">
        <f>TEXT(Combined[[#This Row],[Date Joined]],"YYYY")</f>
        <v>2022</v>
      </c>
      <c r="G11" s="4">
        <v>40400</v>
      </c>
      <c r="H11" s="2" t="s">
        <v>16</v>
      </c>
      <c r="I11" s="2" t="s">
        <v>203</v>
      </c>
      <c r="J11" s="5">
        <f ca="1">(TODAY()-Combined[[#This Row],[Date Joined]])/365</f>
        <v>2.7589041095890412</v>
      </c>
      <c r="K11" s="22">
        <f ca="1">IF(Combined[[#This Row],[Tenure]]&gt;2,3%,2%)*Combined[[#This Row],[Salary]]</f>
        <v>1212</v>
      </c>
      <c r="L11" s="24">
        <f>VLOOKUP(Combined[[#This Row],[Rating]],Sheet1!$B$2:$C$6,2,0)</f>
        <v>3</v>
      </c>
      <c r="M11" s="22"/>
      <c r="N11" s="3"/>
    </row>
    <row r="12" spans="1:21" hidden="1" x14ac:dyDescent="0.5">
      <c r="A12" s="2" t="s">
        <v>66</v>
      </c>
      <c r="B12" s="2" t="s">
        <v>8</v>
      </c>
      <c r="C12" s="2" t="s">
        <v>9</v>
      </c>
      <c r="D12">
        <v>32</v>
      </c>
      <c r="E12" s="3">
        <v>44611</v>
      </c>
      <c r="F12" s="3" t="str">
        <f>TEXT(Combined[[#This Row],[Date Joined]],"YYYY")</f>
        <v>2022</v>
      </c>
      <c r="G12" s="4">
        <v>41570</v>
      </c>
      <c r="H12" s="2" t="s">
        <v>16</v>
      </c>
      <c r="I12" s="2" t="s">
        <v>204</v>
      </c>
      <c r="J12" s="5">
        <f ca="1">(TODAY()-Combined[[#This Row],[Date Joined]])/365</f>
        <v>2.9095890410958902</v>
      </c>
      <c r="K12" s="22">
        <f ca="1">IF(Combined[[#This Row],[Tenure]]&gt;2,3%,2%)*Combined[[#This Row],[Salary]]</f>
        <v>1247.0999999999999</v>
      </c>
      <c r="L12" s="24">
        <f>VLOOKUP(Combined[[#This Row],[Rating]],Sheet1!$B$2:$C$6,2,0)</f>
        <v>3</v>
      </c>
      <c r="M12" s="22"/>
      <c r="O12" s="13" t="s">
        <v>0</v>
      </c>
      <c r="P12" s="14" t="s">
        <v>214</v>
      </c>
      <c r="R12" s="15" t="s">
        <v>2</v>
      </c>
      <c r="S12" s="21" t="s">
        <v>19</v>
      </c>
    </row>
    <row r="13" spans="1:21" hidden="1" x14ac:dyDescent="0.5">
      <c r="A13" s="2" t="s">
        <v>157</v>
      </c>
      <c r="B13" s="2" t="s">
        <v>8</v>
      </c>
      <c r="C13" s="2" t="s">
        <v>9</v>
      </c>
      <c r="D13">
        <v>32</v>
      </c>
      <c r="E13" s="3">
        <v>44549</v>
      </c>
      <c r="F13" s="3" t="str">
        <f>TEXT(Combined[[#This Row],[Date Joined]],"YYYY")</f>
        <v>2021</v>
      </c>
      <c r="G13" s="4">
        <v>41570</v>
      </c>
      <c r="H13" s="2" t="s">
        <v>16</v>
      </c>
      <c r="I13" s="2" t="s">
        <v>203</v>
      </c>
      <c r="J13" s="5">
        <f ca="1">(TODAY()-Combined[[#This Row],[Date Joined]])/365</f>
        <v>3.0794520547945203</v>
      </c>
      <c r="K13" s="22">
        <f ca="1">IF(Combined[[#This Row],[Tenure]]&gt;2,3%,2%)*Combined[[#This Row],[Salary]]</f>
        <v>1247.0999999999999</v>
      </c>
      <c r="L13" s="24">
        <f>VLOOKUP(Combined[[#This Row],[Rating]],Sheet1!$B$2:$C$6,2,0)</f>
        <v>3</v>
      </c>
      <c r="M13" s="22"/>
      <c r="O13" s="7"/>
      <c r="P13" s="8"/>
    </row>
    <row r="14" spans="1:21" x14ac:dyDescent="0.5">
      <c r="A14" s="2" t="s">
        <v>30</v>
      </c>
      <c r="B14" s="2" t="s">
        <v>8</v>
      </c>
      <c r="C14" s="2" t="s">
        <v>12</v>
      </c>
      <c r="D14">
        <v>31</v>
      </c>
      <c r="E14" s="3">
        <v>44145</v>
      </c>
      <c r="F14" s="3" t="str">
        <f>TEXT(Combined[[#This Row],[Date Joined]],"YYYY")</f>
        <v>2020</v>
      </c>
      <c r="G14" s="4">
        <v>41980</v>
      </c>
      <c r="H14" s="2" t="s">
        <v>16</v>
      </c>
      <c r="I14" s="2" t="s">
        <v>204</v>
      </c>
      <c r="J14" s="5">
        <f ca="1">(TODAY()-Combined[[#This Row],[Date Joined]])/365</f>
        <v>4.1863013698630134</v>
      </c>
      <c r="K14" s="22">
        <f ca="1">IF(Combined[[#This Row],[Tenure]]&gt;2,3%,2%)*Combined[[#This Row],[Salary]]</f>
        <v>1259.3999999999999</v>
      </c>
      <c r="L14" s="24">
        <f>VLOOKUP(Combined[[#This Row],[Rating]],Sheet1!$B$2:$C$6,2,0)</f>
        <v>3</v>
      </c>
      <c r="M14" s="22"/>
      <c r="O14" s="7"/>
      <c r="P14" s="8"/>
      <c r="R14" t="s">
        <v>215</v>
      </c>
      <c r="S14">
        <f>COUNTIF(Combined[Department],S12)</f>
        <v>28</v>
      </c>
    </row>
    <row r="15" spans="1:21" x14ac:dyDescent="0.5">
      <c r="A15" s="2" t="s">
        <v>123</v>
      </c>
      <c r="B15" s="2" t="s">
        <v>8</v>
      </c>
      <c r="C15" s="2" t="s">
        <v>12</v>
      </c>
      <c r="D15">
        <v>31</v>
      </c>
      <c r="E15" s="3">
        <v>44084</v>
      </c>
      <c r="F15" s="3" t="str">
        <f>TEXT(Combined[[#This Row],[Date Joined]],"YYYY")</f>
        <v>2020</v>
      </c>
      <c r="G15" s="4">
        <v>41980</v>
      </c>
      <c r="H15" s="2" t="s">
        <v>16</v>
      </c>
      <c r="I15" s="2" t="s">
        <v>203</v>
      </c>
      <c r="J15" s="5">
        <f ca="1">(TODAY()-Combined[[#This Row],[Date Joined]])/365</f>
        <v>4.353424657534247</v>
      </c>
      <c r="K15" s="22">
        <f ca="1">IF(Combined[[#This Row],[Tenure]]&gt;2,3%,2%)*Combined[[#This Row],[Salary]]</f>
        <v>1259.3999999999999</v>
      </c>
      <c r="L15" s="24">
        <f>VLOOKUP(Combined[[#This Row],[Rating]],Sheet1!$B$2:$C$6,2,0)</f>
        <v>3</v>
      </c>
      <c r="M15" s="22"/>
      <c r="O15" s="7" t="s">
        <v>1</v>
      </c>
      <c r="P15" s="8" t="str" cm="1">
        <f t="array" aca="1" ref="P15:P23" ca="1">TRANSPOSE(_xlfn.XLOOKUP(P12,A:A,B:J))</f>
        <v>Male</v>
      </c>
      <c r="R15" t="s">
        <v>8</v>
      </c>
      <c r="S15">
        <f>COUNTIFS(Combined[Department],$S$12,Combined[Gender],$R$15)</f>
        <v>14</v>
      </c>
    </row>
    <row r="16" spans="1:21" hidden="1" x14ac:dyDescent="0.5">
      <c r="A16" s="2" t="s">
        <v>80</v>
      </c>
      <c r="B16" s="2" t="s">
        <v>15</v>
      </c>
      <c r="C16" s="2" t="s">
        <v>19</v>
      </c>
      <c r="D16">
        <v>28</v>
      </c>
      <c r="E16" s="3">
        <v>44820</v>
      </c>
      <c r="F16" s="3" t="str">
        <f>TEXT(Combined[[#This Row],[Date Joined]],"YYYY")</f>
        <v>2022</v>
      </c>
      <c r="G16" s="4">
        <v>43510</v>
      </c>
      <c r="H16" s="2" t="s">
        <v>42</v>
      </c>
      <c r="I16" s="2" t="s">
        <v>204</v>
      </c>
      <c r="J16" s="5">
        <f ca="1">(TODAY()-Combined[[#This Row],[Date Joined]])/365</f>
        <v>2.3369863013698629</v>
      </c>
      <c r="K16" s="22">
        <f ca="1">IF(Combined[[#This Row],[Tenure]]&gt;2,3%,2%)*Combined[[#This Row],[Salary]]</f>
        <v>1305.3</v>
      </c>
      <c r="L16" s="24">
        <f>VLOOKUP(Combined[[#This Row],[Rating]],Sheet1!$B$2:$C$6,2,0)</f>
        <v>1</v>
      </c>
      <c r="M16" s="22"/>
      <c r="O16" s="7" t="s">
        <v>2</v>
      </c>
      <c r="P16" s="8" t="str">
        <f ca="1"/>
        <v>Sales</v>
      </c>
      <c r="R16" t="s">
        <v>15</v>
      </c>
      <c r="S16">
        <f>COUNTIFS(Combined[Department],$S$12,Combined[Gender],$R$16)</f>
        <v>14</v>
      </c>
    </row>
    <row r="17" spans="1:19" hidden="1" x14ac:dyDescent="0.5">
      <c r="A17" s="2" t="s">
        <v>171</v>
      </c>
      <c r="B17" s="2" t="s">
        <v>15</v>
      </c>
      <c r="C17" s="2" t="s">
        <v>19</v>
      </c>
      <c r="D17">
        <v>28</v>
      </c>
      <c r="E17" s="3">
        <v>44758</v>
      </c>
      <c r="F17" s="3" t="str">
        <f>TEXT(Combined[[#This Row],[Date Joined]],"YYYY")</f>
        <v>2022</v>
      </c>
      <c r="G17" s="4">
        <v>43510</v>
      </c>
      <c r="H17" s="2" t="s">
        <v>42</v>
      </c>
      <c r="I17" s="2" t="s">
        <v>203</v>
      </c>
      <c r="J17" s="5">
        <f ca="1">(TODAY()-Combined[[#This Row],[Date Joined]])/365</f>
        <v>2.506849315068493</v>
      </c>
      <c r="K17" s="22">
        <f ca="1">IF(Combined[[#This Row],[Tenure]]&gt;2,3%,2%)*Combined[[#This Row],[Salary]]</f>
        <v>1305.3</v>
      </c>
      <c r="L17" s="24">
        <f>VLOOKUP(Combined[[#This Row],[Rating]],Sheet1!$B$2:$C$6,2,0)</f>
        <v>1</v>
      </c>
      <c r="M17" s="22"/>
      <c r="O17" s="7" t="s">
        <v>3</v>
      </c>
      <c r="P17" s="8">
        <f ca="1"/>
        <v>43</v>
      </c>
      <c r="R17" t="s">
        <v>205</v>
      </c>
      <c r="S17">
        <f>COUNTIFS(Combined[Department],$S$12,Combined[Gender],$R$17)</f>
        <v>0</v>
      </c>
    </row>
    <row r="18" spans="1:19" hidden="1" x14ac:dyDescent="0.5">
      <c r="A18" s="2" t="s">
        <v>84</v>
      </c>
      <c r="B18" s="2" t="s">
        <v>8</v>
      </c>
      <c r="C18" s="2" t="s">
        <v>12</v>
      </c>
      <c r="D18">
        <v>32</v>
      </c>
      <c r="E18" s="3">
        <v>44354</v>
      </c>
      <c r="F18" s="3" t="str">
        <f>TEXT(Combined[[#This Row],[Date Joined]],"YYYY")</f>
        <v>2021</v>
      </c>
      <c r="G18" s="4">
        <v>43840</v>
      </c>
      <c r="H18" s="2" t="s">
        <v>13</v>
      </c>
      <c r="I18" s="2" t="s">
        <v>204</v>
      </c>
      <c r="J18" s="5">
        <f ca="1">(TODAY()-Combined[[#This Row],[Date Joined]])/365</f>
        <v>3.6136986301369864</v>
      </c>
      <c r="K18" s="22">
        <f ca="1">IF(Combined[[#This Row],[Tenure]]&gt;2,3%,2%)*Combined[[#This Row],[Salary]]</f>
        <v>1315.2</v>
      </c>
      <c r="L18" s="24">
        <f>VLOOKUP(Combined[[#This Row],[Rating]],Sheet1!$B$2:$C$6,2,0)</f>
        <v>4</v>
      </c>
      <c r="M18" s="22"/>
      <c r="O18" s="7" t="s">
        <v>4</v>
      </c>
      <c r="P18" s="7">
        <f ca="1"/>
        <v>44620</v>
      </c>
    </row>
    <row r="19" spans="1:19" hidden="1" x14ac:dyDescent="0.5">
      <c r="A19" s="2" t="s">
        <v>175</v>
      </c>
      <c r="B19" s="2" t="s">
        <v>8</v>
      </c>
      <c r="C19" s="2" t="s">
        <v>12</v>
      </c>
      <c r="D19">
        <v>32</v>
      </c>
      <c r="E19" s="3">
        <v>44293</v>
      </c>
      <c r="F19" s="3" t="str">
        <f>TEXT(Combined[[#This Row],[Date Joined]],"YYYY")</f>
        <v>2021</v>
      </c>
      <c r="G19" s="4">
        <v>43840</v>
      </c>
      <c r="H19" s="2" t="s">
        <v>13</v>
      </c>
      <c r="I19" s="2" t="s">
        <v>203</v>
      </c>
      <c r="J19" s="5">
        <f ca="1">(TODAY()-Combined[[#This Row],[Date Joined]])/365</f>
        <v>3.7808219178082192</v>
      </c>
      <c r="K19" s="22">
        <f ca="1">IF(Combined[[#This Row],[Tenure]]&gt;2,3%,2%)*Combined[[#This Row],[Salary]]</f>
        <v>1315.2</v>
      </c>
      <c r="L19" s="24">
        <f>VLOOKUP(Combined[[#This Row],[Rating]],Sheet1!$B$2:$C$6,2,0)</f>
        <v>4</v>
      </c>
      <c r="M19" s="22"/>
      <c r="O19" s="7" t="s">
        <v>5</v>
      </c>
      <c r="P19" s="9" t="str">
        <f ca="1"/>
        <v>2022</v>
      </c>
    </row>
    <row r="20" spans="1:19" hidden="1" x14ac:dyDescent="0.5">
      <c r="A20" s="2" t="s">
        <v>108</v>
      </c>
      <c r="B20" s="2" t="s">
        <v>8</v>
      </c>
      <c r="C20" s="2" t="s">
        <v>56</v>
      </c>
      <c r="D20">
        <v>32</v>
      </c>
      <c r="E20" s="3">
        <v>44400</v>
      </c>
      <c r="F20" s="3" t="str">
        <f>TEXT(Combined[[#This Row],[Date Joined]],"YYYY")</f>
        <v>2021</v>
      </c>
      <c r="G20" s="4">
        <v>45510</v>
      </c>
      <c r="H20" s="2" t="s">
        <v>16</v>
      </c>
      <c r="I20" s="2" t="s">
        <v>204</v>
      </c>
      <c r="J20" s="5">
        <f ca="1">(TODAY()-Combined[[#This Row],[Date Joined]])/365</f>
        <v>3.4876712328767123</v>
      </c>
      <c r="K20" s="22">
        <f ca="1">IF(Combined[[#This Row],[Tenure]]&gt;2,3%,2%)*Combined[[#This Row],[Salary]]</f>
        <v>1365.3</v>
      </c>
      <c r="L20" s="24">
        <f>VLOOKUP(Combined[[#This Row],[Rating]],Sheet1!$B$2:$C$6,2,0)</f>
        <v>3</v>
      </c>
      <c r="M20" s="22"/>
      <c r="O20" s="7" t="s">
        <v>6</v>
      </c>
      <c r="P20" s="8">
        <f ca="1"/>
        <v>36040</v>
      </c>
    </row>
    <row r="21" spans="1:19" hidden="1" x14ac:dyDescent="0.5">
      <c r="A21" s="2" t="s">
        <v>200</v>
      </c>
      <c r="B21" s="2" t="s">
        <v>8</v>
      </c>
      <c r="C21" s="2" t="s">
        <v>56</v>
      </c>
      <c r="D21">
        <v>32</v>
      </c>
      <c r="E21" s="3">
        <v>44339</v>
      </c>
      <c r="F21" s="3" t="str">
        <f>TEXT(Combined[[#This Row],[Date Joined]],"YYYY")</f>
        <v>2021</v>
      </c>
      <c r="G21" s="4">
        <v>45510</v>
      </c>
      <c r="H21" s="2" t="s">
        <v>16</v>
      </c>
      <c r="I21" s="2" t="s">
        <v>203</v>
      </c>
      <c r="J21" s="5">
        <f ca="1">(TODAY()-Combined[[#This Row],[Date Joined]])/365</f>
        <v>3.6547945205479451</v>
      </c>
      <c r="K21" s="22">
        <f ca="1">IF(Combined[[#This Row],[Tenure]]&gt;2,3%,2%)*Combined[[#This Row],[Salary]]</f>
        <v>1365.3</v>
      </c>
      <c r="L21" s="24">
        <f>VLOOKUP(Combined[[#This Row],[Rating]],Sheet1!$B$2:$C$6,2,0)</f>
        <v>3</v>
      </c>
      <c r="M21" s="22"/>
      <c r="O21" s="7" t="s">
        <v>202</v>
      </c>
      <c r="P21" s="8" t="str">
        <f ca="1"/>
        <v>Average</v>
      </c>
    </row>
    <row r="22" spans="1:19" hidden="1" x14ac:dyDescent="0.5">
      <c r="A22" s="2" t="s">
        <v>59</v>
      </c>
      <c r="B22" s="2" t="s">
        <v>15</v>
      </c>
      <c r="C22" s="2" t="s">
        <v>9</v>
      </c>
      <c r="D22">
        <v>26</v>
      </c>
      <c r="E22" s="3">
        <v>44225</v>
      </c>
      <c r="F22" s="3" t="str">
        <f>TEXT(Combined[[#This Row],[Date Joined]],"YYYY")</f>
        <v>2021</v>
      </c>
      <c r="G22" s="4">
        <v>47360</v>
      </c>
      <c r="H22" s="2" t="s">
        <v>16</v>
      </c>
      <c r="I22" s="2" t="s">
        <v>204</v>
      </c>
      <c r="J22" s="5">
        <f ca="1">(TODAY()-Combined[[#This Row],[Date Joined]])/365</f>
        <v>3.967123287671233</v>
      </c>
      <c r="K22" s="22">
        <f ca="1">IF(Combined[[#This Row],[Tenure]]&gt;2,3%,2%)*Combined[[#This Row],[Salary]]</f>
        <v>1420.8</v>
      </c>
      <c r="L22" s="24">
        <f>VLOOKUP(Combined[[#This Row],[Rating]],Sheet1!$B$2:$C$6,2,0)</f>
        <v>3</v>
      </c>
      <c r="M22" s="22"/>
      <c r="O22" s="7" t="s">
        <v>213</v>
      </c>
      <c r="P22" s="10" t="str">
        <f ca="1"/>
        <v>NZL</v>
      </c>
    </row>
    <row r="23" spans="1:19" x14ac:dyDescent="0.5">
      <c r="A23" s="2" t="s">
        <v>150</v>
      </c>
      <c r="B23" s="2" t="s">
        <v>15</v>
      </c>
      <c r="C23" s="2" t="s">
        <v>9</v>
      </c>
      <c r="D23">
        <v>26</v>
      </c>
      <c r="E23" s="3">
        <v>44164</v>
      </c>
      <c r="F23" s="3" t="str">
        <f>TEXT(Combined[[#This Row],[Date Joined]],"YYYY")</f>
        <v>2020</v>
      </c>
      <c r="G23" s="4">
        <v>47360</v>
      </c>
      <c r="H23" s="2" t="s">
        <v>16</v>
      </c>
      <c r="I23" s="2" t="s">
        <v>203</v>
      </c>
      <c r="J23" s="5">
        <f ca="1">(TODAY()-Combined[[#This Row],[Date Joined]])/365</f>
        <v>4.1342465753424653</v>
      </c>
      <c r="K23" s="22">
        <f ca="1">IF(Combined[[#This Row],[Tenure]]&gt;2,3%,2%)*Combined[[#This Row],[Salary]]</f>
        <v>1420.8</v>
      </c>
      <c r="L23" s="24">
        <f>VLOOKUP(Combined[[#This Row],[Rating]],Sheet1!$B$2:$C$6,2,0)</f>
        <v>3</v>
      </c>
      <c r="M23" s="22"/>
      <c r="N23" s="3"/>
      <c r="P23">
        <f ca="1"/>
        <v>2.8849315068493149</v>
      </c>
    </row>
    <row r="24" spans="1:19" x14ac:dyDescent="0.5">
      <c r="A24" s="2" t="s">
        <v>29</v>
      </c>
      <c r="B24" s="2" t="s">
        <v>15</v>
      </c>
      <c r="C24" s="2" t="s">
        <v>21</v>
      </c>
      <c r="D24">
        <v>28</v>
      </c>
      <c r="E24" s="3">
        <v>44041</v>
      </c>
      <c r="F24" s="3" t="str">
        <f>TEXT(Combined[[#This Row],[Date Joined]],"YYYY")</f>
        <v>2020</v>
      </c>
      <c r="G24" s="4">
        <v>48170</v>
      </c>
      <c r="H24" s="2" t="s">
        <v>13</v>
      </c>
      <c r="I24" s="2" t="s">
        <v>204</v>
      </c>
      <c r="J24" s="5">
        <f ca="1">(TODAY()-Combined[[#This Row],[Date Joined]])/365</f>
        <v>4.4712328767123291</v>
      </c>
      <c r="K24" s="22">
        <f ca="1">IF(Combined[[#This Row],[Tenure]]&gt;2,3%,2%)*Combined[[#This Row],[Salary]]</f>
        <v>1445.1</v>
      </c>
      <c r="L24" s="24">
        <f>VLOOKUP(Combined[[#This Row],[Rating]],Sheet1!$B$2:$C$6,2,0)</f>
        <v>4</v>
      </c>
      <c r="M24" s="22"/>
      <c r="N24" s="3"/>
    </row>
    <row r="25" spans="1:19" x14ac:dyDescent="0.5">
      <c r="A25" s="2" t="s">
        <v>122</v>
      </c>
      <c r="B25" s="2" t="s">
        <v>15</v>
      </c>
      <c r="C25" s="2" t="s">
        <v>21</v>
      </c>
      <c r="D25">
        <v>28</v>
      </c>
      <c r="E25" s="3">
        <v>43980</v>
      </c>
      <c r="F25" s="3" t="str">
        <f>TEXT(Combined[[#This Row],[Date Joined]],"YYYY")</f>
        <v>2020</v>
      </c>
      <c r="G25" s="4">
        <v>48170</v>
      </c>
      <c r="H25" s="2" t="s">
        <v>13</v>
      </c>
      <c r="I25" s="2" t="s">
        <v>203</v>
      </c>
      <c r="J25" s="5">
        <f ca="1">(TODAY()-Combined[[#This Row],[Date Joined]])/365</f>
        <v>4.6383561643835618</v>
      </c>
      <c r="K25" s="22">
        <f ca="1">IF(Combined[[#This Row],[Tenure]]&gt;2,3%,2%)*Combined[[#This Row],[Salary]]</f>
        <v>1445.1</v>
      </c>
      <c r="L25" s="24">
        <f>VLOOKUP(Combined[[#This Row],[Rating]],Sheet1!$B$2:$C$6,2,0)</f>
        <v>4</v>
      </c>
      <c r="M25" s="22"/>
      <c r="N25" s="3"/>
    </row>
    <row r="26" spans="1:19" hidden="1" x14ac:dyDescent="0.5">
      <c r="A26" s="2" t="s">
        <v>51</v>
      </c>
      <c r="B26" s="2" t="s">
        <v>15</v>
      </c>
      <c r="C26" s="2" t="s">
        <v>9</v>
      </c>
      <c r="D26">
        <v>33</v>
      </c>
      <c r="E26" s="3">
        <v>44701</v>
      </c>
      <c r="F26" s="3" t="str">
        <f>TEXT(Combined[[#This Row],[Date Joined]],"YYYY")</f>
        <v>2022</v>
      </c>
      <c r="G26" s="4">
        <v>48530</v>
      </c>
      <c r="H26" s="2" t="s">
        <v>13</v>
      </c>
      <c r="I26" s="2" t="s">
        <v>204</v>
      </c>
      <c r="J26" s="5">
        <f ca="1">(TODAY()-Combined[[#This Row],[Date Joined]])/365</f>
        <v>2.6630136986301371</v>
      </c>
      <c r="K26" s="22">
        <f ca="1">IF(Combined[[#This Row],[Tenure]]&gt;2,3%,2%)*Combined[[#This Row],[Salary]]</f>
        <v>1455.8999999999999</v>
      </c>
      <c r="L26" s="24">
        <f>VLOOKUP(Combined[[#This Row],[Rating]],Sheet1!$B$2:$C$6,2,0)</f>
        <v>4</v>
      </c>
      <c r="M26" s="22"/>
      <c r="N26" s="3"/>
    </row>
    <row r="27" spans="1:19" hidden="1" x14ac:dyDescent="0.5">
      <c r="A27" s="2" t="s">
        <v>143</v>
      </c>
      <c r="B27" s="2" t="s">
        <v>15</v>
      </c>
      <c r="C27" s="2" t="s">
        <v>9</v>
      </c>
      <c r="D27">
        <v>33</v>
      </c>
      <c r="E27" s="3">
        <v>44640</v>
      </c>
      <c r="F27" s="3" t="str">
        <f>TEXT(Combined[[#This Row],[Date Joined]],"YYYY")</f>
        <v>2022</v>
      </c>
      <c r="G27" s="4">
        <v>48530</v>
      </c>
      <c r="H27" s="2" t="s">
        <v>13</v>
      </c>
      <c r="I27" s="2" t="s">
        <v>203</v>
      </c>
      <c r="J27" s="5">
        <f ca="1">(TODAY()-Combined[[#This Row],[Date Joined]])/365</f>
        <v>2.8301369863013699</v>
      </c>
      <c r="K27" s="22">
        <f ca="1">IF(Combined[[#This Row],[Tenure]]&gt;2,3%,2%)*Combined[[#This Row],[Salary]]</f>
        <v>1455.8999999999999</v>
      </c>
      <c r="L27" s="24">
        <f>VLOOKUP(Combined[[#This Row],[Rating]],Sheet1!$B$2:$C$6,2,0)</f>
        <v>4</v>
      </c>
      <c r="M27" s="22"/>
      <c r="N27" s="3"/>
    </row>
    <row r="28" spans="1:19" hidden="1" x14ac:dyDescent="0.5">
      <c r="A28" s="2" t="s">
        <v>14</v>
      </c>
      <c r="B28" s="2" t="s">
        <v>15</v>
      </c>
      <c r="C28" s="2" t="s">
        <v>12</v>
      </c>
      <c r="D28">
        <v>31</v>
      </c>
      <c r="E28" s="3">
        <v>44511</v>
      </c>
      <c r="F28" s="3" t="str">
        <f>TEXT(Combined[[#This Row],[Date Joined]],"YYYY")</f>
        <v>2021</v>
      </c>
      <c r="G28" s="4">
        <v>48950</v>
      </c>
      <c r="H28" s="2" t="s">
        <v>16</v>
      </c>
      <c r="I28" s="2" t="s">
        <v>204</v>
      </c>
      <c r="J28" s="5">
        <f ca="1">(TODAY()-Combined[[#This Row],[Date Joined]])/365</f>
        <v>3.1835616438356165</v>
      </c>
      <c r="K28" s="22">
        <f ca="1">IF(Combined[[#This Row],[Tenure]]&gt;2,3%,2%)*Combined[[#This Row],[Salary]]</f>
        <v>1468.5</v>
      </c>
      <c r="L28" s="24">
        <f>VLOOKUP(Combined[[#This Row],[Rating]],Sheet1!$B$2:$C$6,2,0)</f>
        <v>3</v>
      </c>
      <c r="M28" s="22"/>
      <c r="N28" s="3"/>
    </row>
    <row r="29" spans="1:19" hidden="1" x14ac:dyDescent="0.5">
      <c r="A29" s="2" t="s">
        <v>112</v>
      </c>
      <c r="B29" s="2" t="s">
        <v>15</v>
      </c>
      <c r="C29" s="2" t="s">
        <v>12</v>
      </c>
      <c r="D29">
        <v>31</v>
      </c>
      <c r="E29" s="3">
        <v>44450</v>
      </c>
      <c r="F29" s="3" t="str">
        <f>TEXT(Combined[[#This Row],[Date Joined]],"YYYY")</f>
        <v>2021</v>
      </c>
      <c r="G29" s="4">
        <v>48950</v>
      </c>
      <c r="H29" s="2" t="s">
        <v>16</v>
      </c>
      <c r="I29" s="2" t="s">
        <v>203</v>
      </c>
      <c r="J29" s="5">
        <f ca="1">(TODAY()-Combined[[#This Row],[Date Joined]])/365</f>
        <v>3.3506849315068492</v>
      </c>
      <c r="K29" s="22">
        <f ca="1">IF(Combined[[#This Row],[Tenure]]&gt;2,3%,2%)*Combined[[#This Row],[Salary]]</f>
        <v>1468.5</v>
      </c>
      <c r="L29" s="24">
        <f>VLOOKUP(Combined[[#This Row],[Rating]],Sheet1!$B$2:$C$6,2,0)</f>
        <v>3</v>
      </c>
      <c r="M29" s="22"/>
      <c r="N29" s="3"/>
    </row>
    <row r="30" spans="1:19" hidden="1" x14ac:dyDescent="0.5">
      <c r="A30" s="2" t="s">
        <v>53</v>
      </c>
      <c r="B30" s="2" t="s">
        <v>15</v>
      </c>
      <c r="C30" s="2" t="s">
        <v>21</v>
      </c>
      <c r="D30">
        <v>27</v>
      </c>
      <c r="E30" s="3">
        <v>44567</v>
      </c>
      <c r="F30" s="3" t="str">
        <f>TEXT(Combined[[#This Row],[Date Joined]],"YYYY")</f>
        <v>2022</v>
      </c>
      <c r="G30" s="4">
        <v>48980</v>
      </c>
      <c r="H30" s="2" t="s">
        <v>16</v>
      </c>
      <c r="I30" s="2" t="s">
        <v>204</v>
      </c>
      <c r="J30" s="5">
        <f ca="1">(TODAY()-Combined[[#This Row],[Date Joined]])/365</f>
        <v>3.0301369863013701</v>
      </c>
      <c r="K30" s="22">
        <f ca="1">IF(Combined[[#This Row],[Tenure]]&gt;2,3%,2%)*Combined[[#This Row],[Salary]]</f>
        <v>1469.3999999999999</v>
      </c>
      <c r="L30" s="24">
        <f>VLOOKUP(Combined[[#This Row],[Rating]],Sheet1!$B$2:$C$6,2,0)</f>
        <v>3</v>
      </c>
      <c r="M30" s="22"/>
      <c r="N30" s="3"/>
    </row>
    <row r="31" spans="1:19" hidden="1" x14ac:dyDescent="0.5">
      <c r="A31" s="2" t="s">
        <v>145</v>
      </c>
      <c r="B31" s="2" t="s">
        <v>15</v>
      </c>
      <c r="C31" s="2" t="s">
        <v>21</v>
      </c>
      <c r="D31">
        <v>27</v>
      </c>
      <c r="E31" s="3">
        <v>44506</v>
      </c>
      <c r="F31" s="3" t="str">
        <f>TEXT(Combined[[#This Row],[Date Joined]],"YYYY")</f>
        <v>2021</v>
      </c>
      <c r="G31" s="4">
        <v>48980</v>
      </c>
      <c r="H31" s="2" t="s">
        <v>16</v>
      </c>
      <c r="I31" s="2" t="s">
        <v>203</v>
      </c>
      <c r="J31" s="5">
        <f ca="1">(TODAY()-Combined[[#This Row],[Date Joined]])/365</f>
        <v>3.1972602739726028</v>
      </c>
      <c r="K31" s="22">
        <f ca="1">IF(Combined[[#This Row],[Tenure]]&gt;2,3%,2%)*Combined[[#This Row],[Salary]]</f>
        <v>1469.3999999999999</v>
      </c>
      <c r="L31" s="24">
        <f>VLOOKUP(Combined[[#This Row],[Rating]],Sheet1!$B$2:$C$6,2,0)</f>
        <v>3</v>
      </c>
      <c r="M31" s="22"/>
      <c r="N31" s="3"/>
    </row>
    <row r="32" spans="1:19" hidden="1" x14ac:dyDescent="0.5">
      <c r="A32" s="2" t="s">
        <v>73</v>
      </c>
      <c r="B32" s="2" t="s">
        <v>8</v>
      </c>
      <c r="C32" s="2" t="s">
        <v>19</v>
      </c>
      <c r="D32">
        <v>34</v>
      </c>
      <c r="E32" s="3">
        <v>44721</v>
      </c>
      <c r="F32" s="3" t="str">
        <f>TEXT(Combined[[#This Row],[Date Joined]],"YYYY")</f>
        <v>2022</v>
      </c>
      <c r="G32" s="4">
        <v>49630</v>
      </c>
      <c r="H32" s="2" t="s">
        <v>24</v>
      </c>
      <c r="I32" s="2" t="s">
        <v>204</v>
      </c>
      <c r="J32" s="5">
        <f ca="1">(TODAY()-Combined[[#This Row],[Date Joined]])/365</f>
        <v>2.6082191780821917</v>
      </c>
      <c r="K32" s="22">
        <f ca="1">IF(Combined[[#This Row],[Tenure]]&gt;2,3%,2%)*Combined[[#This Row],[Salary]]</f>
        <v>1488.8999999999999</v>
      </c>
      <c r="L32" s="24">
        <f>VLOOKUP(Combined[[#This Row],[Rating]],Sheet1!$B$2:$C$6,2,0)</f>
        <v>2</v>
      </c>
      <c r="M32" s="22"/>
      <c r="N32" s="3"/>
    </row>
    <row r="33" spans="1:14" hidden="1" x14ac:dyDescent="0.5">
      <c r="A33" s="2" t="s">
        <v>164</v>
      </c>
      <c r="B33" s="2" t="s">
        <v>8</v>
      </c>
      <c r="C33" s="2" t="s">
        <v>19</v>
      </c>
      <c r="D33">
        <v>34</v>
      </c>
      <c r="E33" s="3">
        <v>44660</v>
      </c>
      <c r="F33" s="3" t="str">
        <f>TEXT(Combined[[#This Row],[Date Joined]],"YYYY")</f>
        <v>2022</v>
      </c>
      <c r="G33" s="4">
        <v>49630</v>
      </c>
      <c r="H33" s="2" t="s">
        <v>24</v>
      </c>
      <c r="I33" s="2" t="s">
        <v>203</v>
      </c>
      <c r="J33" s="5">
        <f ca="1">(TODAY()-Combined[[#This Row],[Date Joined]])/365</f>
        <v>2.7753424657534245</v>
      </c>
      <c r="K33" s="22">
        <f ca="1">IF(Combined[[#This Row],[Tenure]]&gt;2,3%,2%)*Combined[[#This Row],[Salary]]</f>
        <v>1488.8999999999999</v>
      </c>
      <c r="L33" s="24">
        <f>VLOOKUP(Combined[[#This Row],[Rating]],Sheet1!$B$2:$C$6,2,0)</f>
        <v>2</v>
      </c>
      <c r="M33" s="22"/>
      <c r="N33" s="3"/>
    </row>
    <row r="34" spans="1:14" hidden="1" x14ac:dyDescent="0.5">
      <c r="A34" s="2" t="s">
        <v>63</v>
      </c>
      <c r="B34" s="2" t="s">
        <v>15</v>
      </c>
      <c r="C34" s="2" t="s">
        <v>21</v>
      </c>
      <c r="D34">
        <v>24</v>
      </c>
      <c r="E34" s="3">
        <v>44436</v>
      </c>
      <c r="F34" s="3" t="str">
        <f>TEXT(Combined[[#This Row],[Date Joined]],"YYYY")</f>
        <v>2021</v>
      </c>
      <c r="G34" s="4">
        <v>52610</v>
      </c>
      <c r="H34" s="2" t="s">
        <v>24</v>
      </c>
      <c r="I34" s="2" t="s">
        <v>204</v>
      </c>
      <c r="J34" s="5">
        <f ca="1">(TODAY()-Combined[[#This Row],[Date Joined]])/365</f>
        <v>3.3890410958904109</v>
      </c>
      <c r="K34" s="22">
        <f ca="1">IF(Combined[[#This Row],[Tenure]]&gt;2,3%,2%)*Combined[[#This Row],[Salary]]</f>
        <v>1578.3</v>
      </c>
      <c r="L34" s="24">
        <f>VLOOKUP(Combined[[#This Row],[Rating]],Sheet1!$B$2:$C$6,2,0)</f>
        <v>2</v>
      </c>
      <c r="M34" s="22"/>
      <c r="N34" s="3"/>
    </row>
    <row r="35" spans="1:14" hidden="1" x14ac:dyDescent="0.5">
      <c r="A35" s="2" t="s">
        <v>154</v>
      </c>
      <c r="B35" s="2" t="s">
        <v>15</v>
      </c>
      <c r="C35" s="2" t="s">
        <v>21</v>
      </c>
      <c r="D35">
        <v>24</v>
      </c>
      <c r="E35" s="3">
        <v>44375</v>
      </c>
      <c r="F35" s="3" t="str">
        <f>TEXT(Combined[[#This Row],[Date Joined]],"YYYY")</f>
        <v>2021</v>
      </c>
      <c r="G35" s="4">
        <v>52610</v>
      </c>
      <c r="H35" s="2" t="s">
        <v>24</v>
      </c>
      <c r="I35" s="2" t="s">
        <v>203</v>
      </c>
      <c r="J35" s="5">
        <f ca="1">(TODAY()-Combined[[#This Row],[Date Joined]])/365</f>
        <v>3.5561643835616437</v>
      </c>
      <c r="K35" s="22">
        <f ca="1">IF(Combined[[#This Row],[Tenure]]&gt;2,3%,2%)*Combined[[#This Row],[Salary]]</f>
        <v>1578.3</v>
      </c>
      <c r="L35" s="24">
        <f>VLOOKUP(Combined[[#This Row],[Rating]],Sheet1!$B$2:$C$6,2,0)</f>
        <v>2</v>
      </c>
      <c r="M35" s="22"/>
      <c r="N35" s="3"/>
    </row>
    <row r="36" spans="1:14" hidden="1" x14ac:dyDescent="0.5">
      <c r="A36" s="2" t="s">
        <v>75</v>
      </c>
      <c r="B36" s="2" t="s">
        <v>8</v>
      </c>
      <c r="C36" s="2" t="s">
        <v>19</v>
      </c>
      <c r="D36">
        <v>28</v>
      </c>
      <c r="E36" s="3">
        <v>44357</v>
      </c>
      <c r="F36" s="3" t="str">
        <f>TEXT(Combined[[#This Row],[Date Joined]],"YYYY")</f>
        <v>2021</v>
      </c>
      <c r="G36" s="4">
        <v>53240</v>
      </c>
      <c r="H36" s="2" t="s">
        <v>16</v>
      </c>
      <c r="I36" s="2" t="s">
        <v>204</v>
      </c>
      <c r="J36" s="5">
        <f ca="1">(TODAY()-Combined[[#This Row],[Date Joined]])/365</f>
        <v>3.6054794520547944</v>
      </c>
      <c r="K36" s="22">
        <f ca="1">IF(Combined[[#This Row],[Tenure]]&gt;2,3%,2%)*Combined[[#This Row],[Salary]]</f>
        <v>1597.2</v>
      </c>
      <c r="L36" s="24">
        <f>VLOOKUP(Combined[[#This Row],[Rating]],Sheet1!$B$2:$C$6,2,0)</f>
        <v>3</v>
      </c>
      <c r="M36" s="22"/>
      <c r="N36" s="3"/>
    </row>
    <row r="37" spans="1:14" hidden="1" x14ac:dyDescent="0.5">
      <c r="A37" s="2" t="s">
        <v>166</v>
      </c>
      <c r="B37" s="2" t="s">
        <v>8</v>
      </c>
      <c r="C37" s="2" t="s">
        <v>19</v>
      </c>
      <c r="D37">
        <v>28</v>
      </c>
      <c r="E37" s="3">
        <v>44296</v>
      </c>
      <c r="F37" s="3" t="str">
        <f>TEXT(Combined[[#This Row],[Date Joined]],"YYYY")</f>
        <v>2021</v>
      </c>
      <c r="G37" s="4">
        <v>53240</v>
      </c>
      <c r="H37" s="2" t="s">
        <v>16</v>
      </c>
      <c r="I37" s="2" t="s">
        <v>203</v>
      </c>
      <c r="J37" s="5">
        <f ca="1">(TODAY()-Combined[[#This Row],[Date Joined]])/365</f>
        <v>3.7726027397260276</v>
      </c>
      <c r="K37" s="22">
        <f ca="1">IF(Combined[[#This Row],[Tenure]]&gt;2,3%,2%)*Combined[[#This Row],[Salary]]</f>
        <v>1597.2</v>
      </c>
      <c r="L37" s="24">
        <f>VLOOKUP(Combined[[#This Row],[Rating]],Sheet1!$B$2:$C$6,2,0)</f>
        <v>3</v>
      </c>
      <c r="M37" s="22"/>
      <c r="N37" s="3"/>
    </row>
    <row r="38" spans="1:14" hidden="1" x14ac:dyDescent="0.5">
      <c r="A38" s="2" t="s">
        <v>65</v>
      </c>
      <c r="B38" s="2" t="s">
        <v>15</v>
      </c>
      <c r="C38" s="2" t="s">
        <v>19</v>
      </c>
      <c r="D38">
        <v>32</v>
      </c>
      <c r="E38" s="3">
        <v>44465</v>
      </c>
      <c r="F38" s="3" t="str">
        <f>TEXT(Combined[[#This Row],[Date Joined]],"YYYY")</f>
        <v>2021</v>
      </c>
      <c r="G38" s="4">
        <v>53540</v>
      </c>
      <c r="H38" s="2" t="s">
        <v>16</v>
      </c>
      <c r="I38" s="2" t="s">
        <v>204</v>
      </c>
      <c r="J38" s="5">
        <f ca="1">(TODAY()-Combined[[#This Row],[Date Joined]])/365</f>
        <v>3.3095890410958906</v>
      </c>
      <c r="K38" s="22">
        <f ca="1">IF(Combined[[#This Row],[Tenure]]&gt;2,3%,2%)*Combined[[#This Row],[Salary]]</f>
        <v>1606.2</v>
      </c>
      <c r="L38" s="24">
        <f>VLOOKUP(Combined[[#This Row],[Rating]],Sheet1!$B$2:$C$6,2,0)</f>
        <v>3</v>
      </c>
      <c r="M38" s="22"/>
      <c r="N38" s="3"/>
    </row>
    <row r="39" spans="1:14" hidden="1" x14ac:dyDescent="0.5">
      <c r="A39" s="2" t="s">
        <v>46</v>
      </c>
      <c r="B39" s="2" t="s">
        <v>15</v>
      </c>
      <c r="C39" s="2" t="s">
        <v>9</v>
      </c>
      <c r="D39">
        <v>26</v>
      </c>
      <c r="E39" s="3">
        <v>44411</v>
      </c>
      <c r="F39" s="3" t="str">
        <f>TEXT(Combined[[#This Row],[Date Joined]],"YYYY")</f>
        <v>2021</v>
      </c>
      <c r="G39" s="4">
        <v>53540</v>
      </c>
      <c r="H39" s="2" t="s">
        <v>16</v>
      </c>
      <c r="I39" s="2" t="s">
        <v>204</v>
      </c>
      <c r="J39" s="5">
        <f ca="1">(TODAY()-Combined[[#This Row],[Date Joined]])/365</f>
        <v>3.4575342465753423</v>
      </c>
      <c r="K39" s="22">
        <f ca="1">IF(Combined[[#This Row],[Tenure]]&gt;2,3%,2%)*Combined[[#This Row],[Salary]]</f>
        <v>1606.2</v>
      </c>
      <c r="L39" s="24">
        <f>VLOOKUP(Combined[[#This Row],[Rating]],Sheet1!$B$2:$C$6,2,0)</f>
        <v>3</v>
      </c>
      <c r="M39" s="22"/>
      <c r="N39" s="3"/>
    </row>
    <row r="40" spans="1:14" hidden="1" x14ac:dyDescent="0.5">
      <c r="A40" s="2" t="s">
        <v>156</v>
      </c>
      <c r="B40" s="2" t="s">
        <v>15</v>
      </c>
      <c r="C40" s="2" t="s">
        <v>19</v>
      </c>
      <c r="D40">
        <v>32</v>
      </c>
      <c r="E40" s="3">
        <v>44403</v>
      </c>
      <c r="F40" s="3" t="str">
        <f>TEXT(Combined[[#This Row],[Date Joined]],"YYYY")</f>
        <v>2021</v>
      </c>
      <c r="G40" s="4">
        <v>53540</v>
      </c>
      <c r="H40" s="2" t="s">
        <v>16</v>
      </c>
      <c r="I40" s="2" t="s">
        <v>203</v>
      </c>
      <c r="J40" s="5">
        <f ca="1">(TODAY()-Combined[[#This Row],[Date Joined]])/365</f>
        <v>3.4794520547945207</v>
      </c>
      <c r="K40" s="22">
        <f ca="1">IF(Combined[[#This Row],[Tenure]]&gt;2,3%,2%)*Combined[[#This Row],[Salary]]</f>
        <v>1606.2</v>
      </c>
      <c r="L40" s="24">
        <f>VLOOKUP(Combined[[#This Row],[Rating]],Sheet1!$B$2:$C$6,2,0)</f>
        <v>3</v>
      </c>
      <c r="M40" s="22"/>
      <c r="N40" s="3"/>
    </row>
    <row r="41" spans="1:14" hidden="1" x14ac:dyDescent="0.5">
      <c r="A41" s="2" t="s">
        <v>138</v>
      </c>
      <c r="B41" s="2" t="s">
        <v>15</v>
      </c>
      <c r="C41" s="2" t="s">
        <v>9</v>
      </c>
      <c r="D41">
        <v>26</v>
      </c>
      <c r="E41" s="3">
        <v>44350</v>
      </c>
      <c r="F41" s="3" t="str">
        <f>TEXT(Combined[[#This Row],[Date Joined]],"YYYY")</f>
        <v>2021</v>
      </c>
      <c r="G41" s="4">
        <v>53540</v>
      </c>
      <c r="H41" s="2" t="s">
        <v>16</v>
      </c>
      <c r="I41" s="2" t="s">
        <v>203</v>
      </c>
      <c r="J41" s="5">
        <f ca="1">(TODAY()-Combined[[#This Row],[Date Joined]])/365</f>
        <v>3.6246575342465754</v>
      </c>
      <c r="K41" s="22">
        <f ca="1">IF(Combined[[#This Row],[Tenure]]&gt;2,3%,2%)*Combined[[#This Row],[Salary]]</f>
        <v>1606.2</v>
      </c>
      <c r="L41" s="24">
        <f>VLOOKUP(Combined[[#This Row],[Rating]],Sheet1!$B$2:$C$6,2,0)</f>
        <v>3</v>
      </c>
      <c r="M41" s="22"/>
      <c r="N41" s="3"/>
    </row>
    <row r="42" spans="1:14" hidden="1" x14ac:dyDescent="0.5">
      <c r="A42" s="2" t="s">
        <v>82</v>
      </c>
      <c r="B42" s="2" t="s">
        <v>15</v>
      </c>
      <c r="C42" s="2" t="s">
        <v>12</v>
      </c>
      <c r="D42">
        <v>33</v>
      </c>
      <c r="E42" s="3">
        <v>44509</v>
      </c>
      <c r="F42" s="3" t="str">
        <f>TEXT(Combined[[#This Row],[Date Joined]],"YYYY")</f>
        <v>2021</v>
      </c>
      <c r="G42" s="4">
        <v>53870</v>
      </c>
      <c r="H42" s="2" t="s">
        <v>16</v>
      </c>
      <c r="I42" s="2" t="s">
        <v>204</v>
      </c>
      <c r="J42" s="5">
        <f ca="1">(TODAY()-Combined[[#This Row],[Date Joined]])/365</f>
        <v>3.1890410958904107</v>
      </c>
      <c r="K42" s="22">
        <f ca="1">IF(Combined[[#This Row],[Tenure]]&gt;2,3%,2%)*Combined[[#This Row],[Salary]]</f>
        <v>1616.1</v>
      </c>
      <c r="L42" s="24">
        <f>VLOOKUP(Combined[[#This Row],[Rating]],Sheet1!$B$2:$C$6,2,0)</f>
        <v>3</v>
      </c>
      <c r="M42" s="22"/>
      <c r="N42" s="3"/>
    </row>
    <row r="43" spans="1:14" hidden="1" x14ac:dyDescent="0.5">
      <c r="A43" s="2" t="s">
        <v>173</v>
      </c>
      <c r="B43" s="2" t="s">
        <v>15</v>
      </c>
      <c r="C43" s="2" t="s">
        <v>12</v>
      </c>
      <c r="D43">
        <v>33</v>
      </c>
      <c r="E43" s="3">
        <v>44448</v>
      </c>
      <c r="F43" s="3" t="str">
        <f>TEXT(Combined[[#This Row],[Date Joined]],"YYYY")</f>
        <v>2021</v>
      </c>
      <c r="G43" s="4">
        <v>53870</v>
      </c>
      <c r="H43" s="2" t="s">
        <v>16</v>
      </c>
      <c r="I43" s="2" t="s">
        <v>203</v>
      </c>
      <c r="J43" s="5">
        <f ca="1">(TODAY()-Combined[[#This Row],[Date Joined]])/365</f>
        <v>3.3561643835616439</v>
      </c>
      <c r="K43" s="22">
        <f ca="1">IF(Combined[[#This Row],[Tenure]]&gt;2,3%,2%)*Combined[[#This Row],[Salary]]</f>
        <v>1616.1</v>
      </c>
      <c r="L43" s="24">
        <f>VLOOKUP(Combined[[#This Row],[Rating]],Sheet1!$B$2:$C$6,2,0)</f>
        <v>3</v>
      </c>
      <c r="M43" s="22"/>
      <c r="N43" s="3"/>
    </row>
    <row r="44" spans="1:14" x14ac:dyDescent="0.5">
      <c r="A44" s="2" t="s">
        <v>89</v>
      </c>
      <c r="B44" s="2" t="s">
        <v>15</v>
      </c>
      <c r="C44" s="2" t="s">
        <v>19</v>
      </c>
      <c r="D44">
        <v>27</v>
      </c>
      <c r="E44" s="3">
        <v>44134</v>
      </c>
      <c r="F44" s="3" t="str">
        <f>TEXT(Combined[[#This Row],[Date Joined]],"YYYY")</f>
        <v>2020</v>
      </c>
      <c r="G44" s="4">
        <v>54970</v>
      </c>
      <c r="H44" s="2" t="s">
        <v>16</v>
      </c>
      <c r="I44" s="2" t="s">
        <v>204</v>
      </c>
      <c r="J44" s="5">
        <f ca="1">(TODAY()-Combined[[#This Row],[Date Joined]])/365</f>
        <v>4.2164383561643834</v>
      </c>
      <c r="K44" s="22">
        <f ca="1">IF(Combined[[#This Row],[Tenure]]&gt;2,3%,2%)*Combined[[#This Row],[Salary]]</f>
        <v>1649.1</v>
      </c>
      <c r="L44" s="24">
        <f>VLOOKUP(Combined[[#This Row],[Rating]],Sheet1!$B$2:$C$6,2,0)</f>
        <v>3</v>
      </c>
      <c r="M44" s="22"/>
      <c r="N44" s="3"/>
    </row>
    <row r="45" spans="1:14" x14ac:dyDescent="0.5">
      <c r="A45" s="2" t="s">
        <v>181</v>
      </c>
      <c r="B45" s="2" t="s">
        <v>15</v>
      </c>
      <c r="C45" s="2" t="s">
        <v>19</v>
      </c>
      <c r="D45">
        <v>27</v>
      </c>
      <c r="E45" s="3">
        <v>44073</v>
      </c>
      <c r="F45" s="3" t="str">
        <f>TEXT(Combined[[#This Row],[Date Joined]],"YYYY")</f>
        <v>2020</v>
      </c>
      <c r="G45" s="4">
        <v>54970</v>
      </c>
      <c r="H45" s="2" t="s">
        <v>16</v>
      </c>
      <c r="I45" s="2" t="s">
        <v>203</v>
      </c>
      <c r="J45" s="5">
        <f ca="1">(TODAY()-Combined[[#This Row],[Date Joined]])/365</f>
        <v>4.3835616438356162</v>
      </c>
      <c r="K45" s="22">
        <f ca="1">IF(Combined[[#This Row],[Tenure]]&gt;2,3%,2%)*Combined[[#This Row],[Salary]]</f>
        <v>1649.1</v>
      </c>
      <c r="L45" s="24">
        <f>VLOOKUP(Combined[[#This Row],[Rating]],Sheet1!$B$2:$C$6,2,0)</f>
        <v>3</v>
      </c>
      <c r="M45" s="22"/>
      <c r="N45" s="3"/>
    </row>
    <row r="46" spans="1:14" hidden="1" x14ac:dyDescent="0.5">
      <c r="A46" s="2" t="s">
        <v>109</v>
      </c>
      <c r="B46" s="2" t="s">
        <v>8</v>
      </c>
      <c r="C46" s="2" t="s">
        <v>19</v>
      </c>
      <c r="D46">
        <v>38</v>
      </c>
      <c r="E46" s="3">
        <v>44329</v>
      </c>
      <c r="F46" s="3" t="str">
        <f>TEXT(Combined[[#This Row],[Date Joined]],"YYYY")</f>
        <v>2021</v>
      </c>
      <c r="G46" s="4">
        <v>56870</v>
      </c>
      <c r="H46" s="2" t="s">
        <v>13</v>
      </c>
      <c r="I46" s="2" t="s">
        <v>204</v>
      </c>
      <c r="J46" s="5">
        <f ca="1">(TODAY()-Combined[[#This Row],[Date Joined]])/365</f>
        <v>3.6821917808219178</v>
      </c>
      <c r="K46" s="22">
        <f ca="1">IF(Combined[[#This Row],[Tenure]]&gt;2,3%,2%)*Combined[[#This Row],[Salary]]</f>
        <v>1706.1</v>
      </c>
      <c r="L46" s="24">
        <f>VLOOKUP(Combined[[#This Row],[Rating]],Sheet1!$B$2:$C$6,2,0)</f>
        <v>4</v>
      </c>
      <c r="M46" s="22"/>
      <c r="N46" s="3"/>
    </row>
    <row r="47" spans="1:14" hidden="1" x14ac:dyDescent="0.5">
      <c r="A47" s="2" t="s">
        <v>201</v>
      </c>
      <c r="B47" s="2" t="s">
        <v>8</v>
      </c>
      <c r="C47" s="2" t="s">
        <v>19</v>
      </c>
      <c r="D47">
        <v>38</v>
      </c>
      <c r="E47" s="3">
        <v>44268</v>
      </c>
      <c r="F47" s="3" t="str">
        <f>TEXT(Combined[[#This Row],[Date Joined]],"YYYY")</f>
        <v>2021</v>
      </c>
      <c r="G47" s="4">
        <v>56870</v>
      </c>
      <c r="H47" s="2" t="s">
        <v>13</v>
      </c>
      <c r="I47" s="2" t="s">
        <v>203</v>
      </c>
      <c r="J47" s="5">
        <f ca="1">(TODAY()-Combined[[#This Row],[Date Joined]])/365</f>
        <v>3.8493150684931505</v>
      </c>
      <c r="K47" s="22">
        <f ca="1">IF(Combined[[#This Row],[Tenure]]&gt;2,3%,2%)*Combined[[#This Row],[Salary]]</f>
        <v>1706.1</v>
      </c>
      <c r="L47" s="24">
        <f>VLOOKUP(Combined[[#This Row],[Rating]],Sheet1!$B$2:$C$6,2,0)</f>
        <v>4</v>
      </c>
      <c r="M47" s="22"/>
      <c r="N47" s="3"/>
    </row>
    <row r="48" spans="1:14" hidden="1" x14ac:dyDescent="0.5">
      <c r="A48" s="2" t="s">
        <v>31</v>
      </c>
      <c r="B48" s="2" t="s">
        <v>15</v>
      </c>
      <c r="C48" s="2" t="s">
        <v>9</v>
      </c>
      <c r="D48">
        <v>21</v>
      </c>
      <c r="E48" s="3">
        <v>44762</v>
      </c>
      <c r="F48" s="3" t="str">
        <f>TEXT(Combined[[#This Row],[Date Joined]],"YYYY")</f>
        <v>2022</v>
      </c>
      <c r="G48" s="4">
        <v>57090</v>
      </c>
      <c r="H48" s="2" t="s">
        <v>16</v>
      </c>
      <c r="I48" s="2" t="s">
        <v>204</v>
      </c>
      <c r="J48" s="5">
        <f ca="1">(TODAY()-Combined[[#This Row],[Date Joined]])/365</f>
        <v>2.495890410958904</v>
      </c>
      <c r="K48" s="22">
        <f ca="1">IF(Combined[[#This Row],[Tenure]]&gt;2,3%,2%)*Combined[[#This Row],[Salary]]</f>
        <v>1712.7</v>
      </c>
      <c r="L48" s="24">
        <f>VLOOKUP(Combined[[#This Row],[Rating]],Sheet1!$B$2:$C$6,2,0)</f>
        <v>3</v>
      </c>
      <c r="M48" s="22"/>
      <c r="N48" s="3"/>
    </row>
    <row r="49" spans="1:14" hidden="1" x14ac:dyDescent="0.5">
      <c r="A49" s="2" t="s">
        <v>124</v>
      </c>
      <c r="B49" s="2" t="s">
        <v>15</v>
      </c>
      <c r="C49" s="2" t="s">
        <v>9</v>
      </c>
      <c r="D49">
        <v>21</v>
      </c>
      <c r="E49" s="3">
        <v>44701</v>
      </c>
      <c r="F49" s="3" t="str">
        <f>TEXT(Combined[[#This Row],[Date Joined]],"YYYY")</f>
        <v>2022</v>
      </c>
      <c r="G49" s="4">
        <v>57090</v>
      </c>
      <c r="H49" s="2" t="s">
        <v>16</v>
      </c>
      <c r="I49" s="2" t="s">
        <v>203</v>
      </c>
      <c r="J49" s="5">
        <f ca="1">(TODAY()-Combined[[#This Row],[Date Joined]])/365</f>
        <v>2.6630136986301371</v>
      </c>
      <c r="K49" s="22">
        <f ca="1">IF(Combined[[#This Row],[Tenure]]&gt;2,3%,2%)*Combined[[#This Row],[Salary]]</f>
        <v>1712.7</v>
      </c>
      <c r="L49" s="24">
        <f>VLOOKUP(Combined[[#This Row],[Rating]],Sheet1!$B$2:$C$6,2,0)</f>
        <v>3</v>
      </c>
      <c r="M49" s="22"/>
      <c r="N49" s="3"/>
    </row>
    <row r="50" spans="1:14" hidden="1" x14ac:dyDescent="0.5">
      <c r="A50" s="2" t="s">
        <v>26</v>
      </c>
      <c r="B50" s="2" t="s">
        <v>8</v>
      </c>
      <c r="C50" s="2" t="s">
        <v>12</v>
      </c>
      <c r="D50">
        <v>31</v>
      </c>
      <c r="E50" s="3">
        <v>44663</v>
      </c>
      <c r="F50" s="3" t="str">
        <f>TEXT(Combined[[#This Row],[Date Joined]],"YYYY")</f>
        <v>2022</v>
      </c>
      <c r="G50" s="4">
        <v>58100</v>
      </c>
      <c r="H50" s="2" t="s">
        <v>16</v>
      </c>
      <c r="I50" s="2" t="s">
        <v>204</v>
      </c>
      <c r="J50" s="5">
        <f ca="1">(TODAY()-Combined[[#This Row],[Date Joined]])/365</f>
        <v>2.7671232876712328</v>
      </c>
      <c r="K50" s="22">
        <f ca="1">IF(Combined[[#This Row],[Tenure]]&gt;2,3%,2%)*Combined[[#This Row],[Salary]]</f>
        <v>1743</v>
      </c>
      <c r="L50" s="24">
        <f>VLOOKUP(Combined[[#This Row],[Rating]],Sheet1!$B$2:$C$6,2,0)</f>
        <v>3</v>
      </c>
      <c r="M50" s="22"/>
      <c r="N50" s="3"/>
    </row>
    <row r="51" spans="1:14" hidden="1" x14ac:dyDescent="0.5">
      <c r="A51" s="2" t="s">
        <v>119</v>
      </c>
      <c r="B51" s="2" t="s">
        <v>8</v>
      </c>
      <c r="C51" s="2" t="s">
        <v>12</v>
      </c>
      <c r="D51">
        <v>31</v>
      </c>
      <c r="E51" s="3">
        <v>44604</v>
      </c>
      <c r="F51" s="3" t="str">
        <f>TEXT(Combined[[#This Row],[Date Joined]],"YYYY")</f>
        <v>2022</v>
      </c>
      <c r="G51" s="4">
        <v>58100</v>
      </c>
      <c r="H51" s="2" t="s">
        <v>16</v>
      </c>
      <c r="I51" s="2" t="s">
        <v>203</v>
      </c>
      <c r="J51" s="5">
        <f ca="1">(TODAY()-Combined[[#This Row],[Date Joined]])/365</f>
        <v>2.9287671232876713</v>
      </c>
      <c r="K51" s="22">
        <f ca="1">IF(Combined[[#This Row],[Tenure]]&gt;2,3%,2%)*Combined[[#This Row],[Salary]]</f>
        <v>1743</v>
      </c>
      <c r="L51" s="24">
        <f>VLOOKUP(Combined[[#This Row],[Rating]],Sheet1!$B$2:$C$6,2,0)</f>
        <v>3</v>
      </c>
      <c r="M51" s="22"/>
      <c r="N51" s="3"/>
    </row>
    <row r="52" spans="1:14" hidden="1" x14ac:dyDescent="0.5">
      <c r="A52" s="2" t="s">
        <v>36</v>
      </c>
      <c r="B52" s="2" t="s">
        <v>8</v>
      </c>
      <c r="C52" s="2" t="s">
        <v>21</v>
      </c>
      <c r="D52">
        <v>34</v>
      </c>
      <c r="E52" s="3">
        <v>44653</v>
      </c>
      <c r="F52" s="3" t="str">
        <f>TEXT(Combined[[#This Row],[Date Joined]],"YYYY")</f>
        <v>2022</v>
      </c>
      <c r="G52" s="4">
        <v>58940</v>
      </c>
      <c r="H52" s="2" t="s">
        <v>16</v>
      </c>
      <c r="I52" s="2" t="s">
        <v>204</v>
      </c>
      <c r="J52" s="5">
        <f ca="1">(TODAY()-Combined[[#This Row],[Date Joined]])/365</f>
        <v>2.7945205479452055</v>
      </c>
      <c r="K52" s="22">
        <f ca="1">IF(Combined[[#This Row],[Tenure]]&gt;2,3%,2%)*Combined[[#This Row],[Salary]]</f>
        <v>1768.2</v>
      </c>
      <c r="L52" s="24">
        <f>VLOOKUP(Combined[[#This Row],[Rating]],Sheet1!$B$2:$C$6,2,0)</f>
        <v>3</v>
      </c>
      <c r="M52" s="22"/>
      <c r="N52" s="3"/>
    </row>
    <row r="53" spans="1:14" hidden="1" x14ac:dyDescent="0.5">
      <c r="A53" s="2" t="s">
        <v>129</v>
      </c>
      <c r="B53" s="2" t="s">
        <v>8</v>
      </c>
      <c r="C53" s="2" t="s">
        <v>21</v>
      </c>
      <c r="D53">
        <v>34</v>
      </c>
      <c r="E53" s="3">
        <v>44594</v>
      </c>
      <c r="F53" s="3" t="str">
        <f>TEXT(Combined[[#This Row],[Date Joined]],"YYYY")</f>
        <v>2022</v>
      </c>
      <c r="G53" s="4">
        <v>58940</v>
      </c>
      <c r="H53" s="2" t="s">
        <v>16</v>
      </c>
      <c r="I53" s="2" t="s">
        <v>203</v>
      </c>
      <c r="J53" s="5">
        <f ca="1">(TODAY()-Combined[[#This Row],[Date Joined]])/365</f>
        <v>2.956164383561644</v>
      </c>
      <c r="K53" s="22">
        <f ca="1">IF(Combined[[#This Row],[Tenure]]&gt;2,3%,2%)*Combined[[#This Row],[Salary]]</f>
        <v>1768.2</v>
      </c>
      <c r="L53" s="24">
        <f>VLOOKUP(Combined[[#This Row],[Rating]],Sheet1!$B$2:$C$6,2,0)</f>
        <v>3</v>
      </c>
      <c r="M53" s="22"/>
      <c r="N53" s="3"/>
    </row>
    <row r="54" spans="1:14" hidden="1" x14ac:dyDescent="0.5">
      <c r="A54" s="2" t="s">
        <v>100</v>
      </c>
      <c r="B54" s="2" t="s">
        <v>15</v>
      </c>
      <c r="C54" s="2" t="s">
        <v>9</v>
      </c>
      <c r="D54">
        <v>19</v>
      </c>
      <c r="E54" s="3">
        <v>44277</v>
      </c>
      <c r="F54" s="3" t="str">
        <f>TEXT(Combined[[#This Row],[Date Joined]],"YYYY")</f>
        <v>2021</v>
      </c>
      <c r="G54" s="4">
        <v>58960</v>
      </c>
      <c r="H54" s="2" t="s">
        <v>16</v>
      </c>
      <c r="I54" s="2" t="s">
        <v>204</v>
      </c>
      <c r="J54" s="5">
        <f ca="1">(TODAY()-Combined[[#This Row],[Date Joined]])/365</f>
        <v>3.8246575342465752</v>
      </c>
      <c r="K54" s="22">
        <f ca="1">IF(Combined[[#This Row],[Tenure]]&gt;2,3%,2%)*Combined[[#This Row],[Salary]]</f>
        <v>1768.8</v>
      </c>
      <c r="L54" s="24">
        <f>VLOOKUP(Combined[[#This Row],[Rating]],Sheet1!$B$2:$C$6,2,0)</f>
        <v>3</v>
      </c>
      <c r="M54" s="22"/>
      <c r="N54" s="3"/>
    </row>
    <row r="55" spans="1:14" hidden="1" x14ac:dyDescent="0.5">
      <c r="A55" s="2" t="s">
        <v>192</v>
      </c>
      <c r="B55" s="2" t="s">
        <v>15</v>
      </c>
      <c r="C55" s="2" t="s">
        <v>9</v>
      </c>
      <c r="D55">
        <v>19</v>
      </c>
      <c r="E55" s="3">
        <v>44218</v>
      </c>
      <c r="F55" s="3" t="str">
        <f>TEXT(Combined[[#This Row],[Date Joined]],"YYYY")</f>
        <v>2021</v>
      </c>
      <c r="G55" s="4">
        <v>58960</v>
      </c>
      <c r="H55" s="2" t="s">
        <v>16</v>
      </c>
      <c r="I55" s="2" t="s">
        <v>203</v>
      </c>
      <c r="J55" s="5">
        <f ca="1">(TODAY()-Combined[[#This Row],[Date Joined]])/365</f>
        <v>3.9863013698630136</v>
      </c>
      <c r="K55" s="22">
        <f ca="1">IF(Combined[[#This Row],[Tenure]]&gt;2,3%,2%)*Combined[[#This Row],[Salary]]</f>
        <v>1768.8</v>
      </c>
      <c r="L55" s="24">
        <f>VLOOKUP(Combined[[#This Row],[Rating]],Sheet1!$B$2:$C$6,2,0)</f>
        <v>3</v>
      </c>
      <c r="M55" s="22"/>
      <c r="N55" s="3"/>
    </row>
    <row r="56" spans="1:14" hidden="1" x14ac:dyDescent="0.5">
      <c r="A56" s="2" t="s">
        <v>79</v>
      </c>
      <c r="B56" s="2" t="s">
        <v>15</v>
      </c>
      <c r="C56" s="2" t="s">
        <v>21</v>
      </c>
      <c r="D56">
        <v>33</v>
      </c>
      <c r="E56" s="3">
        <v>44243</v>
      </c>
      <c r="F56" s="3" t="str">
        <f>TEXT(Combined[[#This Row],[Date Joined]],"YYYY")</f>
        <v>2021</v>
      </c>
      <c r="G56" s="4">
        <v>59430</v>
      </c>
      <c r="H56" s="2" t="s">
        <v>16</v>
      </c>
      <c r="I56" s="2" t="s">
        <v>204</v>
      </c>
      <c r="J56" s="5">
        <f ca="1">(TODAY()-Combined[[#This Row],[Date Joined]])/365</f>
        <v>3.9178082191780823</v>
      </c>
      <c r="K56" s="22">
        <f ca="1">IF(Combined[[#This Row],[Tenure]]&gt;2,3%,2%)*Combined[[#This Row],[Salary]]</f>
        <v>1782.8999999999999</v>
      </c>
      <c r="L56" s="24">
        <f>VLOOKUP(Combined[[#This Row],[Rating]],Sheet1!$B$2:$C$6,2,0)</f>
        <v>3</v>
      </c>
      <c r="M56" s="22"/>
      <c r="N56" s="3"/>
    </row>
    <row r="57" spans="1:14" x14ac:dyDescent="0.5">
      <c r="A57" s="2" t="s">
        <v>170</v>
      </c>
      <c r="B57" s="2" t="s">
        <v>15</v>
      </c>
      <c r="C57" s="2" t="s">
        <v>21</v>
      </c>
      <c r="D57">
        <v>33</v>
      </c>
      <c r="E57" s="3">
        <v>44181</v>
      </c>
      <c r="F57" s="3" t="str">
        <f>TEXT(Combined[[#This Row],[Date Joined]],"YYYY")</f>
        <v>2020</v>
      </c>
      <c r="G57" s="4">
        <v>59430</v>
      </c>
      <c r="H57" s="2" t="s">
        <v>16</v>
      </c>
      <c r="I57" s="2" t="s">
        <v>203</v>
      </c>
      <c r="J57" s="5">
        <f ca="1">(TODAY()-Combined[[#This Row],[Date Joined]])/365</f>
        <v>4.087671232876712</v>
      </c>
      <c r="K57" s="22">
        <f ca="1">IF(Combined[[#This Row],[Tenure]]&gt;2,3%,2%)*Combined[[#This Row],[Salary]]</f>
        <v>1782.8999999999999</v>
      </c>
      <c r="L57" s="24">
        <f>VLOOKUP(Combined[[#This Row],[Rating]],Sheet1!$B$2:$C$6,2,0)</f>
        <v>3</v>
      </c>
      <c r="M57" s="22"/>
      <c r="N57" s="3"/>
    </row>
    <row r="58" spans="1:14" hidden="1" x14ac:dyDescent="0.5">
      <c r="A58" s="2" t="s">
        <v>38</v>
      </c>
      <c r="B58" s="2" t="s">
        <v>8</v>
      </c>
      <c r="C58" s="2" t="s">
        <v>21</v>
      </c>
      <c r="D58">
        <v>34</v>
      </c>
      <c r="E58" s="3">
        <v>44612</v>
      </c>
      <c r="F58" s="3" t="str">
        <f>TEXT(Combined[[#This Row],[Date Joined]],"YYYY")</f>
        <v>2022</v>
      </c>
      <c r="G58" s="4">
        <v>60130</v>
      </c>
      <c r="H58" s="2" t="s">
        <v>16</v>
      </c>
      <c r="I58" s="2" t="s">
        <v>204</v>
      </c>
      <c r="J58" s="5">
        <f ca="1">(TODAY()-Combined[[#This Row],[Date Joined]])/365</f>
        <v>2.9068493150684933</v>
      </c>
      <c r="K58" s="22">
        <f ca="1">IF(Combined[[#This Row],[Tenure]]&gt;2,3%,2%)*Combined[[#This Row],[Salary]]</f>
        <v>1803.8999999999999</v>
      </c>
      <c r="L58" s="24">
        <f>VLOOKUP(Combined[[#This Row],[Rating]],Sheet1!$B$2:$C$6,2,0)</f>
        <v>3</v>
      </c>
      <c r="M58" s="22"/>
      <c r="N58" s="3"/>
    </row>
    <row r="59" spans="1:14" hidden="1" x14ac:dyDescent="0.5">
      <c r="A59" s="2" t="s">
        <v>131</v>
      </c>
      <c r="B59" s="2" t="s">
        <v>8</v>
      </c>
      <c r="C59" s="2" t="s">
        <v>21</v>
      </c>
      <c r="D59">
        <v>34</v>
      </c>
      <c r="E59" s="3">
        <v>44550</v>
      </c>
      <c r="F59" s="3" t="str">
        <f>TEXT(Combined[[#This Row],[Date Joined]],"YYYY")</f>
        <v>2021</v>
      </c>
      <c r="G59" s="4">
        <v>60130</v>
      </c>
      <c r="H59" s="2" t="s">
        <v>16</v>
      </c>
      <c r="I59" s="2" t="s">
        <v>203</v>
      </c>
      <c r="J59" s="5">
        <f ca="1">(TODAY()-Combined[[#This Row],[Date Joined]])/365</f>
        <v>3.0767123287671234</v>
      </c>
      <c r="K59" s="22">
        <f ca="1">IF(Combined[[#This Row],[Tenure]]&gt;2,3%,2%)*Combined[[#This Row],[Salary]]</f>
        <v>1803.8999999999999</v>
      </c>
      <c r="L59" s="24">
        <f>VLOOKUP(Combined[[#This Row],[Rating]],Sheet1!$B$2:$C$6,2,0)</f>
        <v>3</v>
      </c>
      <c r="M59" s="22"/>
      <c r="N59" s="3"/>
    </row>
    <row r="60" spans="1:14" hidden="1" x14ac:dyDescent="0.5">
      <c r="A60" s="2" t="s">
        <v>37</v>
      </c>
      <c r="B60" s="2" t="s">
        <v>15</v>
      </c>
      <c r="C60" s="2" t="s">
        <v>9</v>
      </c>
      <c r="D60">
        <v>30</v>
      </c>
      <c r="E60" s="3">
        <v>44666</v>
      </c>
      <c r="F60" s="3" t="str">
        <f>TEXT(Combined[[#This Row],[Date Joined]],"YYYY")</f>
        <v>2022</v>
      </c>
      <c r="G60" s="4">
        <v>60570</v>
      </c>
      <c r="H60" s="2" t="s">
        <v>16</v>
      </c>
      <c r="I60" s="2" t="s">
        <v>204</v>
      </c>
      <c r="J60" s="5">
        <f ca="1">(TODAY()-Combined[[#This Row],[Date Joined]])/365</f>
        <v>2.7589041095890412</v>
      </c>
      <c r="K60" s="22">
        <f ca="1">IF(Combined[[#This Row],[Tenure]]&gt;2,3%,2%)*Combined[[#This Row],[Salary]]</f>
        <v>1817.1</v>
      </c>
      <c r="L60" s="24">
        <f>VLOOKUP(Combined[[#This Row],[Rating]],Sheet1!$B$2:$C$6,2,0)</f>
        <v>3</v>
      </c>
      <c r="M60" s="22"/>
      <c r="N60" s="3"/>
    </row>
    <row r="61" spans="1:14" hidden="1" x14ac:dyDescent="0.5">
      <c r="A61" s="2" t="s">
        <v>130</v>
      </c>
      <c r="B61" s="2" t="s">
        <v>15</v>
      </c>
      <c r="C61" s="2" t="s">
        <v>9</v>
      </c>
      <c r="D61">
        <v>30</v>
      </c>
      <c r="E61" s="3">
        <v>44607</v>
      </c>
      <c r="F61" s="3" t="str">
        <f>TEXT(Combined[[#This Row],[Date Joined]],"YYYY")</f>
        <v>2022</v>
      </c>
      <c r="G61" s="4">
        <v>60570</v>
      </c>
      <c r="H61" s="2" t="s">
        <v>16</v>
      </c>
      <c r="I61" s="2" t="s">
        <v>203</v>
      </c>
      <c r="J61" s="5">
        <f ca="1">(TODAY()-Combined[[#This Row],[Date Joined]])/365</f>
        <v>2.9205479452054797</v>
      </c>
      <c r="K61" s="22">
        <f ca="1">IF(Combined[[#This Row],[Tenure]]&gt;2,3%,2%)*Combined[[#This Row],[Salary]]</f>
        <v>1817.1</v>
      </c>
      <c r="L61" s="24">
        <f>VLOOKUP(Combined[[#This Row],[Rating]],Sheet1!$B$2:$C$6,2,0)</f>
        <v>3</v>
      </c>
      <c r="M61" s="22"/>
      <c r="N61" s="3"/>
    </row>
    <row r="62" spans="1:14" x14ac:dyDescent="0.5">
      <c r="A62" s="2" t="s">
        <v>61</v>
      </c>
      <c r="B62" s="2" t="s">
        <v>8</v>
      </c>
      <c r="C62" s="2" t="s">
        <v>12</v>
      </c>
      <c r="D62">
        <v>24</v>
      </c>
      <c r="E62" s="3">
        <v>44148</v>
      </c>
      <c r="F62" s="3" t="str">
        <f>TEXT(Combined[[#This Row],[Date Joined]],"YYYY")</f>
        <v>2020</v>
      </c>
      <c r="G62" s="4">
        <v>62780</v>
      </c>
      <c r="H62" s="2" t="s">
        <v>16</v>
      </c>
      <c r="I62" s="2" t="s">
        <v>204</v>
      </c>
      <c r="J62" s="5">
        <f ca="1">(TODAY()-Combined[[#This Row],[Date Joined]])/365</f>
        <v>4.1780821917808222</v>
      </c>
      <c r="K62" s="22">
        <f ca="1">IF(Combined[[#This Row],[Tenure]]&gt;2,3%,2%)*Combined[[#This Row],[Salary]]</f>
        <v>1883.3999999999999</v>
      </c>
      <c r="L62" s="24">
        <f>VLOOKUP(Combined[[#This Row],[Rating]],Sheet1!$B$2:$C$6,2,0)</f>
        <v>3</v>
      </c>
      <c r="M62" s="22"/>
      <c r="N62" s="3"/>
    </row>
    <row r="63" spans="1:14" x14ac:dyDescent="0.5">
      <c r="A63" s="2" t="s">
        <v>152</v>
      </c>
      <c r="B63" s="2" t="s">
        <v>8</v>
      </c>
      <c r="C63" s="2" t="s">
        <v>12</v>
      </c>
      <c r="D63">
        <v>24</v>
      </c>
      <c r="E63" s="3">
        <v>44087</v>
      </c>
      <c r="F63" s="3" t="str">
        <f>TEXT(Combined[[#This Row],[Date Joined]],"YYYY")</f>
        <v>2020</v>
      </c>
      <c r="G63" s="4">
        <v>62780</v>
      </c>
      <c r="H63" s="2" t="s">
        <v>16</v>
      </c>
      <c r="I63" s="2" t="s">
        <v>203</v>
      </c>
      <c r="J63" s="5">
        <f ca="1">(TODAY()-Combined[[#This Row],[Date Joined]])/365</f>
        <v>4.3452054794520549</v>
      </c>
      <c r="K63" s="22">
        <f ca="1">IF(Combined[[#This Row],[Tenure]]&gt;2,3%,2%)*Combined[[#This Row],[Salary]]</f>
        <v>1883.3999999999999</v>
      </c>
      <c r="L63" s="24">
        <f>VLOOKUP(Combined[[#This Row],[Rating]],Sheet1!$B$2:$C$6,2,0)</f>
        <v>3</v>
      </c>
      <c r="M63" s="22"/>
      <c r="N63" s="3"/>
    </row>
    <row r="64" spans="1:14" hidden="1" x14ac:dyDescent="0.5">
      <c r="A64" s="2" t="s">
        <v>20</v>
      </c>
      <c r="B64" s="2" t="s">
        <v>205</v>
      </c>
      <c r="C64" s="2" t="s">
        <v>21</v>
      </c>
      <c r="D64">
        <v>30</v>
      </c>
      <c r="E64" s="3">
        <v>44597</v>
      </c>
      <c r="F64" s="3" t="str">
        <f>TEXT(Combined[[#This Row],[Date Joined]],"YYYY")</f>
        <v>2022</v>
      </c>
      <c r="G64" s="4">
        <v>64000</v>
      </c>
      <c r="H64" s="2" t="s">
        <v>16</v>
      </c>
      <c r="I64" s="2" t="s">
        <v>204</v>
      </c>
      <c r="J64" s="5">
        <f ca="1">(TODAY()-Combined[[#This Row],[Date Joined]])/365</f>
        <v>2.9479452054794519</v>
      </c>
      <c r="K64" s="22">
        <f ca="1">IF(Combined[[#This Row],[Tenure]]&gt;2,3%,2%)*Combined[[#This Row],[Salary]]</f>
        <v>1920</v>
      </c>
      <c r="L64" s="24">
        <f>VLOOKUP(Combined[[#This Row],[Rating]],Sheet1!$B$2:$C$6,2,0)</f>
        <v>3</v>
      </c>
      <c r="M64" s="22"/>
      <c r="N64" s="3"/>
    </row>
    <row r="65" spans="1:14" hidden="1" x14ac:dyDescent="0.5">
      <c r="A65" s="2" t="s">
        <v>115</v>
      </c>
      <c r="B65" s="2" t="s">
        <v>205</v>
      </c>
      <c r="C65" s="2" t="s">
        <v>21</v>
      </c>
      <c r="D65">
        <v>30</v>
      </c>
      <c r="E65" s="3">
        <v>44535</v>
      </c>
      <c r="F65" s="3" t="str">
        <f>TEXT(Combined[[#This Row],[Date Joined]],"YYYY")</f>
        <v>2021</v>
      </c>
      <c r="G65" s="4">
        <v>64000</v>
      </c>
      <c r="H65" s="2" t="s">
        <v>16</v>
      </c>
      <c r="I65" s="2" t="s">
        <v>203</v>
      </c>
      <c r="J65" s="5">
        <f ca="1">(TODAY()-Combined[[#This Row],[Date Joined]])/365</f>
        <v>3.117808219178082</v>
      </c>
      <c r="K65" s="22">
        <f ca="1">IF(Combined[[#This Row],[Tenure]]&gt;2,3%,2%)*Combined[[#This Row],[Salary]]</f>
        <v>1920</v>
      </c>
      <c r="L65" s="24">
        <f>VLOOKUP(Combined[[#This Row],[Rating]],Sheet1!$B$2:$C$6,2,0)</f>
        <v>3</v>
      </c>
      <c r="M65" s="22"/>
      <c r="N65" s="3"/>
    </row>
    <row r="66" spans="1:14" x14ac:dyDescent="0.5">
      <c r="A66" s="2" t="s">
        <v>93</v>
      </c>
      <c r="B66" s="2" t="s">
        <v>8</v>
      </c>
      <c r="C66" s="2" t="s">
        <v>21</v>
      </c>
      <c r="D66">
        <v>33</v>
      </c>
      <c r="E66" s="3">
        <v>44067</v>
      </c>
      <c r="F66" s="3" t="str">
        <f>TEXT(Combined[[#This Row],[Date Joined]],"YYYY")</f>
        <v>2020</v>
      </c>
      <c r="G66" s="4">
        <v>65360</v>
      </c>
      <c r="H66" s="2" t="s">
        <v>16</v>
      </c>
      <c r="I66" s="2" t="s">
        <v>204</v>
      </c>
      <c r="J66" s="5">
        <f ca="1">(TODAY()-Combined[[#This Row],[Date Joined]])/365</f>
        <v>4.4000000000000004</v>
      </c>
      <c r="K66" s="22">
        <f ca="1">IF(Combined[[#This Row],[Tenure]]&gt;2,3%,2%)*Combined[[#This Row],[Salary]]</f>
        <v>1960.8</v>
      </c>
      <c r="L66" s="24">
        <f>VLOOKUP(Combined[[#This Row],[Rating]],Sheet1!$B$2:$C$6,2,0)</f>
        <v>3</v>
      </c>
      <c r="M66" s="22"/>
      <c r="N66" s="3"/>
    </row>
    <row r="67" spans="1:14" x14ac:dyDescent="0.5">
      <c r="A67" s="2" t="s">
        <v>185</v>
      </c>
      <c r="B67" s="2" t="s">
        <v>8</v>
      </c>
      <c r="C67" s="2" t="s">
        <v>21</v>
      </c>
      <c r="D67">
        <v>33</v>
      </c>
      <c r="E67" s="3">
        <v>44006</v>
      </c>
      <c r="F67" s="3" t="str">
        <f>TEXT(Combined[[#This Row],[Date Joined]],"YYYY")</f>
        <v>2020</v>
      </c>
      <c r="G67" s="4">
        <v>65360</v>
      </c>
      <c r="H67" s="2" t="s">
        <v>16</v>
      </c>
      <c r="I67" s="2" t="s">
        <v>203</v>
      </c>
      <c r="J67" s="5">
        <f ca="1">(TODAY()-Combined[[#This Row],[Date Joined]])/365</f>
        <v>4.5671232876712331</v>
      </c>
      <c r="K67" s="22">
        <f ca="1">IF(Combined[[#This Row],[Tenure]]&gt;2,3%,2%)*Combined[[#This Row],[Salary]]</f>
        <v>1960.8</v>
      </c>
      <c r="L67" s="24">
        <f>VLOOKUP(Combined[[#This Row],[Rating]],Sheet1!$B$2:$C$6,2,0)</f>
        <v>3</v>
      </c>
      <c r="M67" s="22"/>
      <c r="N67" s="3"/>
    </row>
    <row r="68" spans="1:14" hidden="1" x14ac:dyDescent="0.5">
      <c r="A68" s="2" t="s">
        <v>76</v>
      </c>
      <c r="B68" s="2" t="s">
        <v>15</v>
      </c>
      <c r="C68" s="2" t="s">
        <v>19</v>
      </c>
      <c r="D68">
        <v>25</v>
      </c>
      <c r="E68" s="3">
        <v>44383</v>
      </c>
      <c r="F68" s="3" t="str">
        <f>TEXT(Combined[[#This Row],[Date Joined]],"YYYY")</f>
        <v>2021</v>
      </c>
      <c r="G68" s="4">
        <v>65700</v>
      </c>
      <c r="H68" s="2" t="s">
        <v>16</v>
      </c>
      <c r="I68" s="2" t="s">
        <v>204</v>
      </c>
      <c r="J68" s="5">
        <f ca="1">(TODAY()-Combined[[#This Row],[Date Joined]])/365</f>
        <v>3.5342465753424657</v>
      </c>
      <c r="K68" s="22">
        <f ca="1">IF(Combined[[#This Row],[Tenure]]&gt;2,3%,2%)*Combined[[#This Row],[Salary]]</f>
        <v>1971</v>
      </c>
      <c r="L68" s="24">
        <f>VLOOKUP(Combined[[#This Row],[Rating]],Sheet1!$B$2:$C$6,2,0)</f>
        <v>3</v>
      </c>
      <c r="M68" s="22"/>
      <c r="N68" s="3"/>
    </row>
    <row r="69" spans="1:14" hidden="1" x14ac:dyDescent="0.5">
      <c r="A69" s="2" t="s">
        <v>167</v>
      </c>
      <c r="B69" s="2" t="s">
        <v>15</v>
      </c>
      <c r="C69" s="2" t="s">
        <v>19</v>
      </c>
      <c r="D69">
        <v>25</v>
      </c>
      <c r="E69" s="3">
        <v>44322</v>
      </c>
      <c r="F69" s="3" t="str">
        <f>TEXT(Combined[[#This Row],[Date Joined]],"YYYY")</f>
        <v>2021</v>
      </c>
      <c r="G69" s="4">
        <v>65700</v>
      </c>
      <c r="H69" s="2" t="s">
        <v>16</v>
      </c>
      <c r="I69" s="2" t="s">
        <v>203</v>
      </c>
      <c r="J69" s="5">
        <f ca="1">(TODAY()-Combined[[#This Row],[Date Joined]])/365</f>
        <v>3.7013698630136984</v>
      </c>
      <c r="K69" s="22">
        <f ca="1">IF(Combined[[#This Row],[Tenure]]&gt;2,3%,2%)*Combined[[#This Row],[Salary]]</f>
        <v>1971</v>
      </c>
      <c r="L69" s="24">
        <f>VLOOKUP(Combined[[#This Row],[Rating]],Sheet1!$B$2:$C$6,2,0)</f>
        <v>3</v>
      </c>
      <c r="M69" s="22"/>
      <c r="N69" s="3"/>
    </row>
    <row r="70" spans="1:14" hidden="1" x14ac:dyDescent="0.5">
      <c r="A70" s="2" t="s">
        <v>32</v>
      </c>
      <c r="B70" s="2" t="s">
        <v>8</v>
      </c>
      <c r="C70" s="2" t="s">
        <v>21</v>
      </c>
      <c r="D70">
        <v>21</v>
      </c>
      <c r="E70" s="3">
        <v>44317</v>
      </c>
      <c r="F70" s="3" t="str">
        <f>TEXT(Combined[[#This Row],[Date Joined]],"YYYY")</f>
        <v>2021</v>
      </c>
      <c r="G70" s="4">
        <v>65920</v>
      </c>
      <c r="H70" s="2" t="s">
        <v>16</v>
      </c>
      <c r="I70" s="2" t="s">
        <v>204</v>
      </c>
      <c r="J70" s="5">
        <f ca="1">(TODAY()-Combined[[#This Row],[Date Joined]])/365</f>
        <v>3.7150684931506848</v>
      </c>
      <c r="K70" s="22">
        <f ca="1">IF(Combined[[#This Row],[Tenure]]&gt;2,3%,2%)*Combined[[#This Row],[Salary]]</f>
        <v>1977.6</v>
      </c>
      <c r="L70" s="24">
        <f>VLOOKUP(Combined[[#This Row],[Rating]],Sheet1!$B$2:$C$6,2,0)</f>
        <v>3</v>
      </c>
      <c r="M70" s="22"/>
      <c r="N70" s="3"/>
    </row>
    <row r="71" spans="1:14" hidden="1" x14ac:dyDescent="0.5">
      <c r="A71" s="2" t="s">
        <v>125</v>
      </c>
      <c r="B71" s="2" t="s">
        <v>8</v>
      </c>
      <c r="C71" s="2" t="s">
        <v>21</v>
      </c>
      <c r="D71">
        <v>21</v>
      </c>
      <c r="E71" s="3">
        <v>44256</v>
      </c>
      <c r="F71" s="3" t="str">
        <f>TEXT(Combined[[#This Row],[Date Joined]],"YYYY")</f>
        <v>2021</v>
      </c>
      <c r="G71" s="4">
        <v>65920</v>
      </c>
      <c r="H71" s="2" t="s">
        <v>16</v>
      </c>
      <c r="I71" s="2" t="s">
        <v>203</v>
      </c>
      <c r="J71" s="5">
        <f ca="1">(TODAY()-Combined[[#This Row],[Date Joined]])/365</f>
        <v>3.882191780821918</v>
      </c>
      <c r="K71" s="22">
        <f ca="1">IF(Combined[[#This Row],[Tenure]]&gt;2,3%,2%)*Combined[[#This Row],[Salary]]</f>
        <v>1977.6</v>
      </c>
      <c r="L71" s="24">
        <f>VLOOKUP(Combined[[#This Row],[Rating]],Sheet1!$B$2:$C$6,2,0)</f>
        <v>3</v>
      </c>
      <c r="M71" s="22"/>
      <c r="N71" s="3"/>
    </row>
    <row r="72" spans="1:14" hidden="1" x14ac:dyDescent="0.5">
      <c r="A72" s="2" t="s">
        <v>27</v>
      </c>
      <c r="B72" s="2" t="s">
        <v>8</v>
      </c>
      <c r="C72" s="2" t="s">
        <v>21</v>
      </c>
      <c r="D72">
        <v>30</v>
      </c>
      <c r="E72" s="3">
        <v>44389</v>
      </c>
      <c r="F72" s="3" t="str">
        <f>TEXT(Combined[[#This Row],[Date Joined]],"YYYY")</f>
        <v>2021</v>
      </c>
      <c r="G72" s="4">
        <v>67910</v>
      </c>
      <c r="H72" s="2" t="s">
        <v>24</v>
      </c>
      <c r="I72" s="2" t="s">
        <v>204</v>
      </c>
      <c r="J72" s="5">
        <f ca="1">(TODAY()-Combined[[#This Row],[Date Joined]])/365</f>
        <v>3.5178082191780824</v>
      </c>
      <c r="K72" s="22">
        <f ca="1">IF(Combined[[#This Row],[Tenure]]&gt;2,3%,2%)*Combined[[#This Row],[Salary]]</f>
        <v>2037.3</v>
      </c>
      <c r="L72" s="24">
        <f>VLOOKUP(Combined[[#This Row],[Rating]],Sheet1!$B$2:$C$6,2,0)</f>
        <v>2</v>
      </c>
      <c r="M72" s="22"/>
      <c r="N72" s="3"/>
    </row>
    <row r="73" spans="1:14" hidden="1" x14ac:dyDescent="0.5">
      <c r="A73" s="2" t="s">
        <v>120</v>
      </c>
      <c r="B73" s="2" t="s">
        <v>8</v>
      </c>
      <c r="C73" s="2" t="s">
        <v>21</v>
      </c>
      <c r="D73">
        <v>30</v>
      </c>
      <c r="E73" s="3">
        <v>44328</v>
      </c>
      <c r="F73" s="3" t="str">
        <f>TEXT(Combined[[#This Row],[Date Joined]],"YYYY")</f>
        <v>2021</v>
      </c>
      <c r="G73" s="4">
        <v>67910</v>
      </c>
      <c r="H73" s="2" t="s">
        <v>24</v>
      </c>
      <c r="I73" s="2" t="s">
        <v>203</v>
      </c>
      <c r="J73" s="5">
        <f ca="1">(TODAY()-Combined[[#This Row],[Date Joined]])/365</f>
        <v>3.6849315068493151</v>
      </c>
      <c r="K73" s="22">
        <f ca="1">IF(Combined[[#This Row],[Tenure]]&gt;2,3%,2%)*Combined[[#This Row],[Salary]]</f>
        <v>2037.3</v>
      </c>
      <c r="L73" s="24">
        <f>VLOOKUP(Combined[[#This Row],[Rating]],Sheet1!$B$2:$C$6,2,0)</f>
        <v>2</v>
      </c>
      <c r="M73" s="22"/>
      <c r="N73" s="3"/>
    </row>
    <row r="74" spans="1:14" hidden="1" x14ac:dyDescent="0.5">
      <c r="A74" s="2" t="s">
        <v>45</v>
      </c>
      <c r="B74" s="2" t="s">
        <v>15</v>
      </c>
      <c r="C74" s="2" t="s">
        <v>9</v>
      </c>
      <c r="D74">
        <v>30</v>
      </c>
      <c r="E74" s="3">
        <v>44701</v>
      </c>
      <c r="F74" s="3" t="str">
        <f>TEXT(Combined[[#This Row],[Date Joined]],"YYYY")</f>
        <v>2022</v>
      </c>
      <c r="G74" s="4">
        <v>67950</v>
      </c>
      <c r="H74" s="2" t="s">
        <v>16</v>
      </c>
      <c r="I74" s="2" t="s">
        <v>204</v>
      </c>
      <c r="J74" s="5">
        <f ca="1">(TODAY()-Combined[[#This Row],[Date Joined]])/365</f>
        <v>2.6630136986301371</v>
      </c>
      <c r="K74" s="22">
        <f ca="1">IF(Combined[[#This Row],[Tenure]]&gt;2,3%,2%)*Combined[[#This Row],[Salary]]</f>
        <v>2038.5</v>
      </c>
      <c r="L74" s="24">
        <f>VLOOKUP(Combined[[#This Row],[Rating]],Sheet1!$B$2:$C$6,2,0)</f>
        <v>3</v>
      </c>
      <c r="M74" s="22"/>
      <c r="N74" s="3"/>
    </row>
    <row r="75" spans="1:14" hidden="1" x14ac:dyDescent="0.5">
      <c r="A75" s="2" t="s">
        <v>137</v>
      </c>
      <c r="B75" s="2" t="s">
        <v>15</v>
      </c>
      <c r="C75" s="2" t="s">
        <v>9</v>
      </c>
      <c r="D75">
        <v>30</v>
      </c>
      <c r="E75" s="3">
        <v>44640</v>
      </c>
      <c r="F75" s="3" t="str">
        <f>TEXT(Combined[[#This Row],[Date Joined]],"YYYY")</f>
        <v>2022</v>
      </c>
      <c r="G75" s="4">
        <v>67950</v>
      </c>
      <c r="H75" s="2" t="s">
        <v>16</v>
      </c>
      <c r="I75" s="2" t="s">
        <v>203</v>
      </c>
      <c r="J75" s="5">
        <f ca="1">(TODAY()-Combined[[#This Row],[Date Joined]])/365</f>
        <v>2.8301369863013699</v>
      </c>
      <c r="K75" s="22">
        <f ca="1">IF(Combined[[#This Row],[Tenure]]&gt;2,3%,2%)*Combined[[#This Row],[Salary]]</f>
        <v>2038.5</v>
      </c>
      <c r="L75" s="24">
        <f>VLOOKUP(Combined[[#This Row],[Rating]],Sheet1!$B$2:$C$6,2,0)</f>
        <v>3</v>
      </c>
      <c r="M75" s="22"/>
      <c r="N75" s="3"/>
    </row>
    <row r="76" spans="1:14" hidden="1" x14ac:dyDescent="0.5">
      <c r="A76" s="2" t="s">
        <v>91</v>
      </c>
      <c r="B76" s="2" t="s">
        <v>8</v>
      </c>
      <c r="C76" s="2" t="s">
        <v>19</v>
      </c>
      <c r="D76">
        <v>20</v>
      </c>
      <c r="E76" s="3">
        <v>44537</v>
      </c>
      <c r="F76" s="3" t="str">
        <f>TEXT(Combined[[#This Row],[Date Joined]],"YYYY")</f>
        <v>2021</v>
      </c>
      <c r="G76" s="4">
        <v>68900</v>
      </c>
      <c r="H76" s="2" t="s">
        <v>24</v>
      </c>
      <c r="I76" s="2" t="s">
        <v>204</v>
      </c>
      <c r="J76" s="5">
        <f ca="1">(TODAY()-Combined[[#This Row],[Date Joined]])/365</f>
        <v>3.1123287671232878</v>
      </c>
      <c r="K76" s="22">
        <f ca="1">IF(Combined[[#This Row],[Tenure]]&gt;2,3%,2%)*Combined[[#This Row],[Salary]]</f>
        <v>2067</v>
      </c>
      <c r="L76" s="24">
        <f>VLOOKUP(Combined[[#This Row],[Rating]],Sheet1!$B$2:$C$6,2,0)</f>
        <v>2</v>
      </c>
      <c r="M76" s="22"/>
      <c r="N76" s="3"/>
    </row>
    <row r="77" spans="1:14" hidden="1" x14ac:dyDescent="0.5">
      <c r="A77" s="2" t="s">
        <v>183</v>
      </c>
      <c r="B77" s="2" t="s">
        <v>8</v>
      </c>
      <c r="C77" s="2" t="s">
        <v>19</v>
      </c>
      <c r="D77">
        <v>20</v>
      </c>
      <c r="E77" s="3">
        <v>44476</v>
      </c>
      <c r="F77" s="3" t="str">
        <f>TEXT(Combined[[#This Row],[Date Joined]],"YYYY")</f>
        <v>2021</v>
      </c>
      <c r="G77" s="4">
        <v>68900</v>
      </c>
      <c r="H77" s="2" t="s">
        <v>24</v>
      </c>
      <c r="I77" s="2" t="s">
        <v>203</v>
      </c>
      <c r="J77" s="5">
        <f ca="1">(TODAY()-Combined[[#This Row],[Date Joined]])/365</f>
        <v>3.2794520547945205</v>
      </c>
      <c r="K77" s="22">
        <f ca="1">IF(Combined[[#This Row],[Tenure]]&gt;2,3%,2%)*Combined[[#This Row],[Salary]]</f>
        <v>2067</v>
      </c>
      <c r="L77" s="24">
        <f>VLOOKUP(Combined[[#This Row],[Rating]],Sheet1!$B$2:$C$6,2,0)</f>
        <v>2</v>
      </c>
      <c r="M77" s="22"/>
      <c r="N77" s="3"/>
    </row>
    <row r="78" spans="1:14" hidden="1" x14ac:dyDescent="0.5">
      <c r="A78" s="2" t="s">
        <v>97</v>
      </c>
      <c r="B78" s="2" t="s">
        <v>15</v>
      </c>
      <c r="C78" s="2" t="s">
        <v>12</v>
      </c>
      <c r="D78">
        <v>37</v>
      </c>
      <c r="E78" s="3">
        <v>44701</v>
      </c>
      <c r="F78" s="3" t="str">
        <f>TEXT(Combined[[#This Row],[Date Joined]],"YYYY")</f>
        <v>2022</v>
      </c>
      <c r="G78" s="4">
        <v>69070</v>
      </c>
      <c r="H78" s="2" t="s">
        <v>16</v>
      </c>
      <c r="I78" s="2" t="s">
        <v>204</v>
      </c>
      <c r="J78" s="5">
        <f ca="1">(TODAY()-Combined[[#This Row],[Date Joined]])/365</f>
        <v>2.6630136986301371</v>
      </c>
      <c r="K78" s="22">
        <f ca="1">IF(Combined[[#This Row],[Tenure]]&gt;2,3%,2%)*Combined[[#This Row],[Salary]]</f>
        <v>2072.1</v>
      </c>
      <c r="L78" s="24">
        <f>VLOOKUP(Combined[[#This Row],[Rating]],Sheet1!$B$2:$C$6,2,0)</f>
        <v>3</v>
      </c>
      <c r="M78" s="22"/>
      <c r="N78" s="3"/>
    </row>
    <row r="79" spans="1:14" hidden="1" x14ac:dyDescent="0.5">
      <c r="A79" s="2" t="s">
        <v>189</v>
      </c>
      <c r="B79" s="2" t="s">
        <v>15</v>
      </c>
      <c r="C79" s="2" t="s">
        <v>12</v>
      </c>
      <c r="D79">
        <v>37</v>
      </c>
      <c r="E79" s="3">
        <v>44640</v>
      </c>
      <c r="F79" s="3" t="str">
        <f>TEXT(Combined[[#This Row],[Date Joined]],"YYYY")</f>
        <v>2022</v>
      </c>
      <c r="G79" s="4">
        <v>69070</v>
      </c>
      <c r="H79" s="2" t="s">
        <v>16</v>
      </c>
      <c r="I79" s="2" t="s">
        <v>203</v>
      </c>
      <c r="J79" s="5">
        <f ca="1">(TODAY()-Combined[[#This Row],[Date Joined]])/365</f>
        <v>2.8301369863013699</v>
      </c>
      <c r="K79" s="22">
        <f ca="1">IF(Combined[[#This Row],[Tenure]]&gt;2,3%,2%)*Combined[[#This Row],[Salary]]</f>
        <v>2072.1</v>
      </c>
      <c r="L79" s="24">
        <f>VLOOKUP(Combined[[#This Row],[Rating]],Sheet1!$B$2:$C$6,2,0)</f>
        <v>3</v>
      </c>
      <c r="M79" s="22"/>
      <c r="N79" s="3"/>
    </row>
    <row r="80" spans="1:14" hidden="1" x14ac:dyDescent="0.5">
      <c r="A80" s="2" t="s">
        <v>25</v>
      </c>
      <c r="B80" s="2" t="s">
        <v>15</v>
      </c>
      <c r="C80" s="2" t="s">
        <v>12</v>
      </c>
      <c r="D80">
        <v>30</v>
      </c>
      <c r="E80" s="3">
        <v>44273</v>
      </c>
      <c r="F80" s="3" t="str">
        <f>TEXT(Combined[[#This Row],[Date Joined]],"YYYY")</f>
        <v>2021</v>
      </c>
      <c r="G80" s="4">
        <v>69120</v>
      </c>
      <c r="H80" s="2" t="s">
        <v>16</v>
      </c>
      <c r="I80" s="2" t="s">
        <v>204</v>
      </c>
      <c r="J80" s="5">
        <f ca="1">(TODAY()-Combined[[#This Row],[Date Joined]])/365</f>
        <v>3.8356164383561642</v>
      </c>
      <c r="K80" s="22">
        <f ca="1">IF(Combined[[#This Row],[Tenure]]&gt;2,3%,2%)*Combined[[#This Row],[Salary]]</f>
        <v>2073.6</v>
      </c>
      <c r="L80" s="24">
        <f>VLOOKUP(Combined[[#This Row],[Rating]],Sheet1!$B$2:$C$6,2,0)</f>
        <v>3</v>
      </c>
      <c r="M80" s="22"/>
      <c r="N80" s="3"/>
    </row>
    <row r="81" spans="1:14" hidden="1" x14ac:dyDescent="0.5">
      <c r="A81" s="2" t="s">
        <v>118</v>
      </c>
      <c r="B81" s="2" t="s">
        <v>15</v>
      </c>
      <c r="C81" s="2" t="s">
        <v>12</v>
      </c>
      <c r="D81">
        <v>30</v>
      </c>
      <c r="E81" s="3">
        <v>44214</v>
      </c>
      <c r="F81" s="3" t="str">
        <f>TEXT(Combined[[#This Row],[Date Joined]],"YYYY")</f>
        <v>2021</v>
      </c>
      <c r="G81" s="4">
        <v>69120</v>
      </c>
      <c r="H81" s="2" t="s">
        <v>16</v>
      </c>
      <c r="I81" s="2" t="s">
        <v>203</v>
      </c>
      <c r="J81" s="5">
        <f ca="1">(TODAY()-Combined[[#This Row],[Date Joined]])/365</f>
        <v>3.9972602739726026</v>
      </c>
      <c r="K81" s="22">
        <f ca="1">IF(Combined[[#This Row],[Tenure]]&gt;2,3%,2%)*Combined[[#This Row],[Salary]]</f>
        <v>2073.6</v>
      </c>
      <c r="L81" s="24">
        <f>VLOOKUP(Combined[[#This Row],[Rating]],Sheet1!$B$2:$C$6,2,0)</f>
        <v>3</v>
      </c>
      <c r="M81" s="22"/>
      <c r="N81" s="3"/>
    </row>
    <row r="82" spans="1:14" hidden="1" x14ac:dyDescent="0.5">
      <c r="A82" s="2" t="s">
        <v>67</v>
      </c>
      <c r="B82" s="2" t="s">
        <v>15</v>
      </c>
      <c r="C82" s="2" t="s">
        <v>12</v>
      </c>
      <c r="D82">
        <v>30</v>
      </c>
      <c r="E82" s="3">
        <v>44850</v>
      </c>
      <c r="F82" s="3" t="str">
        <f>TEXT(Combined[[#This Row],[Date Joined]],"YYYY")</f>
        <v>2022</v>
      </c>
      <c r="G82" s="4">
        <v>69710</v>
      </c>
      <c r="H82" s="2" t="s">
        <v>16</v>
      </c>
      <c r="I82" s="2" t="s">
        <v>204</v>
      </c>
      <c r="J82" s="5">
        <f ca="1">(TODAY()-Combined[[#This Row],[Date Joined]])/365</f>
        <v>2.2547945205479452</v>
      </c>
      <c r="K82" s="22">
        <f ca="1">IF(Combined[[#This Row],[Tenure]]&gt;2,3%,2%)*Combined[[#This Row],[Salary]]</f>
        <v>2091.2999999999997</v>
      </c>
      <c r="L82" s="24">
        <f>VLOOKUP(Combined[[#This Row],[Rating]],Sheet1!$B$2:$C$6,2,0)</f>
        <v>3</v>
      </c>
      <c r="M82" s="22"/>
      <c r="N82" s="3"/>
    </row>
    <row r="83" spans="1:14" hidden="1" x14ac:dyDescent="0.5">
      <c r="A83" s="2" t="s">
        <v>158</v>
      </c>
      <c r="B83" s="2" t="s">
        <v>15</v>
      </c>
      <c r="C83" s="2" t="s">
        <v>12</v>
      </c>
      <c r="D83">
        <v>30</v>
      </c>
      <c r="E83" s="3">
        <v>44789</v>
      </c>
      <c r="F83" s="3" t="str">
        <f>TEXT(Combined[[#This Row],[Date Joined]],"YYYY")</f>
        <v>2022</v>
      </c>
      <c r="G83" s="4">
        <v>69710</v>
      </c>
      <c r="H83" s="2" t="s">
        <v>16</v>
      </c>
      <c r="I83" s="2" t="s">
        <v>203</v>
      </c>
      <c r="J83" s="5">
        <f ca="1">(TODAY()-Combined[[#This Row],[Date Joined]])/365</f>
        <v>2.4219178082191779</v>
      </c>
      <c r="K83" s="22">
        <f ca="1">IF(Combined[[#This Row],[Tenure]]&gt;2,3%,2%)*Combined[[#This Row],[Salary]]</f>
        <v>2091.2999999999997</v>
      </c>
      <c r="L83" s="24">
        <f>VLOOKUP(Combined[[#This Row],[Rating]],Sheet1!$B$2:$C$6,2,0)</f>
        <v>3</v>
      </c>
      <c r="M83" s="22"/>
      <c r="N83" s="3"/>
    </row>
    <row r="84" spans="1:14" hidden="1" x14ac:dyDescent="0.5">
      <c r="A84" s="2" t="s">
        <v>90</v>
      </c>
      <c r="B84" s="2" t="s">
        <v>15</v>
      </c>
      <c r="C84" s="2" t="s">
        <v>21</v>
      </c>
      <c r="D84">
        <v>42</v>
      </c>
      <c r="E84" s="3">
        <v>44731</v>
      </c>
      <c r="F84" s="3" t="str">
        <f>TEXT(Combined[[#This Row],[Date Joined]],"YYYY")</f>
        <v>2022</v>
      </c>
      <c r="G84" s="4">
        <v>70270</v>
      </c>
      <c r="H84" s="2" t="s">
        <v>24</v>
      </c>
      <c r="I84" s="2" t="s">
        <v>204</v>
      </c>
      <c r="J84" s="5">
        <f ca="1">(TODAY()-Combined[[#This Row],[Date Joined]])/365</f>
        <v>2.580821917808219</v>
      </c>
      <c r="K84" s="22">
        <f ca="1">IF(Combined[[#This Row],[Tenure]]&gt;2,3%,2%)*Combined[[#This Row],[Salary]]</f>
        <v>2108.1</v>
      </c>
      <c r="L84" s="24">
        <f>VLOOKUP(Combined[[#This Row],[Rating]],Sheet1!$B$2:$C$6,2,0)</f>
        <v>2</v>
      </c>
      <c r="M84" s="22"/>
      <c r="N84" s="3"/>
    </row>
    <row r="85" spans="1:14" hidden="1" x14ac:dyDescent="0.5">
      <c r="A85" s="2" t="s">
        <v>182</v>
      </c>
      <c r="B85" s="2" t="s">
        <v>15</v>
      </c>
      <c r="C85" s="2" t="s">
        <v>21</v>
      </c>
      <c r="D85">
        <v>42</v>
      </c>
      <c r="E85" s="3">
        <v>44670</v>
      </c>
      <c r="F85" s="3" t="str">
        <f>TEXT(Combined[[#This Row],[Date Joined]],"YYYY")</f>
        <v>2022</v>
      </c>
      <c r="G85" s="4">
        <v>70270</v>
      </c>
      <c r="H85" s="2" t="s">
        <v>24</v>
      </c>
      <c r="I85" s="2" t="s">
        <v>203</v>
      </c>
      <c r="J85" s="5">
        <f ca="1">(TODAY()-Combined[[#This Row],[Date Joined]])/365</f>
        <v>2.7479452054794522</v>
      </c>
      <c r="K85" s="22">
        <f ca="1">IF(Combined[[#This Row],[Tenure]]&gt;2,3%,2%)*Combined[[#This Row],[Salary]]</f>
        <v>2108.1</v>
      </c>
      <c r="L85" s="24">
        <f>VLOOKUP(Combined[[#This Row],[Rating]],Sheet1!$B$2:$C$6,2,0)</f>
        <v>2</v>
      </c>
      <c r="M85" s="22"/>
      <c r="N85" s="3"/>
    </row>
    <row r="86" spans="1:14" hidden="1" x14ac:dyDescent="0.5">
      <c r="A86" s="2" t="s">
        <v>70</v>
      </c>
      <c r="B86" s="2" t="s">
        <v>15</v>
      </c>
      <c r="C86" s="2" t="s">
        <v>9</v>
      </c>
      <c r="D86">
        <v>46</v>
      </c>
      <c r="E86" s="3">
        <v>44758</v>
      </c>
      <c r="F86" s="3" t="str">
        <f>TEXT(Combined[[#This Row],[Date Joined]],"YYYY")</f>
        <v>2022</v>
      </c>
      <c r="G86" s="4">
        <v>70610</v>
      </c>
      <c r="H86" s="2" t="s">
        <v>16</v>
      </c>
      <c r="I86" s="2" t="s">
        <v>204</v>
      </c>
      <c r="J86" s="5">
        <f ca="1">(TODAY()-Combined[[#This Row],[Date Joined]])/365</f>
        <v>2.506849315068493</v>
      </c>
      <c r="K86" s="22">
        <f ca="1">IF(Combined[[#This Row],[Tenure]]&gt;2,3%,2%)*Combined[[#This Row],[Salary]]</f>
        <v>2118.2999999999997</v>
      </c>
      <c r="L86" s="24">
        <f>VLOOKUP(Combined[[#This Row],[Rating]],Sheet1!$B$2:$C$6,2,0)</f>
        <v>3</v>
      </c>
      <c r="M86" s="22"/>
      <c r="N86" s="3"/>
    </row>
    <row r="87" spans="1:14" hidden="1" x14ac:dyDescent="0.5">
      <c r="A87" s="2" t="s">
        <v>161</v>
      </c>
      <c r="B87" s="2" t="s">
        <v>15</v>
      </c>
      <c r="C87" s="2" t="s">
        <v>9</v>
      </c>
      <c r="D87">
        <v>46</v>
      </c>
      <c r="E87" s="3">
        <v>44697</v>
      </c>
      <c r="F87" s="3" t="str">
        <f>TEXT(Combined[[#This Row],[Date Joined]],"YYYY")</f>
        <v>2022</v>
      </c>
      <c r="G87" s="4">
        <v>70610</v>
      </c>
      <c r="H87" s="2" t="s">
        <v>16</v>
      </c>
      <c r="I87" s="2" t="s">
        <v>203</v>
      </c>
      <c r="J87" s="5">
        <f ca="1">(TODAY()-Combined[[#This Row],[Date Joined]])/365</f>
        <v>2.6739726027397261</v>
      </c>
      <c r="K87" s="22">
        <f ca="1">IF(Combined[[#This Row],[Tenure]]&gt;2,3%,2%)*Combined[[#This Row],[Salary]]</f>
        <v>2118.2999999999997</v>
      </c>
      <c r="L87" s="24">
        <f>VLOOKUP(Combined[[#This Row],[Rating]],Sheet1!$B$2:$C$6,2,0)</f>
        <v>3</v>
      </c>
      <c r="M87" s="22"/>
      <c r="N87" s="3"/>
    </row>
    <row r="88" spans="1:14" hidden="1" x14ac:dyDescent="0.5">
      <c r="A88" s="2" t="s">
        <v>94</v>
      </c>
      <c r="B88" s="2" t="s">
        <v>15</v>
      </c>
      <c r="C88" s="2" t="s">
        <v>21</v>
      </c>
      <c r="D88">
        <v>36</v>
      </c>
      <c r="E88" s="3">
        <v>44333</v>
      </c>
      <c r="F88" s="3" t="str">
        <f>TEXT(Combined[[#This Row],[Date Joined]],"YYYY")</f>
        <v>2021</v>
      </c>
      <c r="G88" s="4">
        <v>71380</v>
      </c>
      <c r="H88" s="2" t="s">
        <v>16</v>
      </c>
      <c r="I88" s="2" t="s">
        <v>204</v>
      </c>
      <c r="J88" s="5">
        <f ca="1">(TODAY()-Combined[[#This Row],[Date Joined]])/365</f>
        <v>3.6712328767123288</v>
      </c>
      <c r="K88" s="22">
        <f ca="1">IF(Combined[[#This Row],[Tenure]]&gt;2,3%,2%)*Combined[[#This Row],[Salary]]</f>
        <v>2141.4</v>
      </c>
      <c r="L88" s="24">
        <f>VLOOKUP(Combined[[#This Row],[Rating]],Sheet1!$B$2:$C$6,2,0)</f>
        <v>3</v>
      </c>
      <c r="M88" s="22"/>
      <c r="N88" s="3"/>
    </row>
    <row r="89" spans="1:14" hidden="1" x14ac:dyDescent="0.5">
      <c r="A89" s="2" t="s">
        <v>186</v>
      </c>
      <c r="B89" s="2" t="s">
        <v>15</v>
      </c>
      <c r="C89" s="2" t="s">
        <v>21</v>
      </c>
      <c r="D89">
        <v>36</v>
      </c>
      <c r="E89" s="3">
        <v>44272</v>
      </c>
      <c r="F89" s="3" t="str">
        <f>TEXT(Combined[[#This Row],[Date Joined]],"YYYY")</f>
        <v>2021</v>
      </c>
      <c r="G89" s="4">
        <v>71380</v>
      </c>
      <c r="H89" s="2" t="s">
        <v>16</v>
      </c>
      <c r="I89" s="2" t="s">
        <v>203</v>
      </c>
      <c r="J89" s="5">
        <f ca="1">(TODAY()-Combined[[#This Row],[Date Joined]])/365</f>
        <v>3.8383561643835615</v>
      </c>
      <c r="K89" s="22">
        <f ca="1">IF(Combined[[#This Row],[Tenure]]&gt;2,3%,2%)*Combined[[#This Row],[Salary]]</f>
        <v>2141.4</v>
      </c>
      <c r="L89" s="24">
        <f>VLOOKUP(Combined[[#This Row],[Rating]],Sheet1!$B$2:$C$6,2,0)</f>
        <v>3</v>
      </c>
      <c r="M89" s="22"/>
      <c r="N89" s="3"/>
    </row>
    <row r="90" spans="1:14" hidden="1" x14ac:dyDescent="0.5">
      <c r="A90" s="2" t="s">
        <v>18</v>
      </c>
      <c r="B90" s="2" t="s">
        <v>15</v>
      </c>
      <c r="C90" s="2" t="s">
        <v>19</v>
      </c>
      <c r="D90">
        <v>33</v>
      </c>
      <c r="E90" s="3">
        <v>44385</v>
      </c>
      <c r="F90" s="3" t="str">
        <f>TEXT(Combined[[#This Row],[Date Joined]],"YYYY")</f>
        <v>2021</v>
      </c>
      <c r="G90" s="4">
        <v>74550</v>
      </c>
      <c r="H90" s="2" t="s">
        <v>16</v>
      </c>
      <c r="I90" s="2" t="s">
        <v>204</v>
      </c>
      <c r="J90" s="5">
        <f ca="1">(TODAY()-Combined[[#This Row],[Date Joined]])/365</f>
        <v>3.5287671232876714</v>
      </c>
      <c r="K90" s="22">
        <f ca="1">IF(Combined[[#This Row],[Tenure]]&gt;2,3%,2%)*Combined[[#This Row],[Salary]]</f>
        <v>2236.5</v>
      </c>
      <c r="L90" s="24">
        <f>VLOOKUP(Combined[[#This Row],[Rating]],Sheet1!$B$2:$C$6,2,0)</f>
        <v>3</v>
      </c>
      <c r="M90" s="22"/>
      <c r="N90" s="3"/>
    </row>
    <row r="91" spans="1:14" hidden="1" x14ac:dyDescent="0.5">
      <c r="A91" s="2" t="s">
        <v>114</v>
      </c>
      <c r="B91" s="2" t="s">
        <v>15</v>
      </c>
      <c r="C91" s="2" t="s">
        <v>19</v>
      </c>
      <c r="D91">
        <v>33</v>
      </c>
      <c r="E91" s="3">
        <v>44324</v>
      </c>
      <c r="F91" s="3" t="str">
        <f>TEXT(Combined[[#This Row],[Date Joined]],"YYYY")</f>
        <v>2021</v>
      </c>
      <c r="G91" s="4">
        <v>74550</v>
      </c>
      <c r="H91" s="2" t="s">
        <v>16</v>
      </c>
      <c r="I91" s="2" t="s">
        <v>203</v>
      </c>
      <c r="J91" s="5">
        <f ca="1">(TODAY()-Combined[[#This Row],[Date Joined]])/365</f>
        <v>3.6958904109589041</v>
      </c>
      <c r="K91" s="22">
        <f ca="1">IF(Combined[[#This Row],[Tenure]]&gt;2,3%,2%)*Combined[[#This Row],[Salary]]</f>
        <v>2236.5</v>
      </c>
      <c r="L91" s="24">
        <f>VLOOKUP(Combined[[#This Row],[Rating]],Sheet1!$B$2:$C$6,2,0)</f>
        <v>3</v>
      </c>
      <c r="M91" s="22"/>
      <c r="N91" s="3"/>
    </row>
    <row r="92" spans="1:14" hidden="1" x14ac:dyDescent="0.5">
      <c r="A92" s="2" t="s">
        <v>7</v>
      </c>
      <c r="B92" s="2" t="s">
        <v>8</v>
      </c>
      <c r="C92" s="2" t="s">
        <v>9</v>
      </c>
      <c r="D92">
        <v>42</v>
      </c>
      <c r="E92" s="3">
        <v>44779</v>
      </c>
      <c r="F92" s="3" t="str">
        <f>TEXT(Combined[[#This Row],[Date Joined]],"YYYY")</f>
        <v>2022</v>
      </c>
      <c r="G92" s="4">
        <v>75000</v>
      </c>
      <c r="H92" s="2" t="s">
        <v>10</v>
      </c>
      <c r="I92" s="2" t="s">
        <v>204</v>
      </c>
      <c r="J92" s="5">
        <f ca="1">(TODAY()-Combined[[#This Row],[Date Joined]])/365</f>
        <v>2.4493150684931506</v>
      </c>
      <c r="K92" s="22">
        <f ca="1">IF(Combined[[#This Row],[Tenure]]&gt;2,3%,2%)*Combined[[#This Row],[Salary]]</f>
        <v>2250</v>
      </c>
      <c r="L92" s="24">
        <f>VLOOKUP(Combined[[#This Row],[Rating]],Sheet1!$B$2:$C$6,2,0)</f>
        <v>5</v>
      </c>
      <c r="M92" s="22"/>
      <c r="N92" s="3"/>
    </row>
    <row r="93" spans="1:14" hidden="1" x14ac:dyDescent="0.5">
      <c r="A93" s="2" t="s">
        <v>110</v>
      </c>
      <c r="B93" s="2" t="s">
        <v>8</v>
      </c>
      <c r="C93" s="2" t="s">
        <v>9</v>
      </c>
      <c r="D93">
        <v>42</v>
      </c>
      <c r="E93" s="3">
        <v>44718</v>
      </c>
      <c r="F93" s="3" t="str">
        <f>TEXT(Combined[[#This Row],[Date Joined]],"YYYY")</f>
        <v>2022</v>
      </c>
      <c r="G93" s="4">
        <v>75000</v>
      </c>
      <c r="H93" s="2" t="s">
        <v>10</v>
      </c>
      <c r="I93" s="2" t="s">
        <v>203</v>
      </c>
      <c r="J93" s="5">
        <f ca="1">(TODAY()-Combined[[#This Row],[Date Joined]])/365</f>
        <v>2.6164383561643834</v>
      </c>
      <c r="K93" s="22">
        <f ca="1">IF(Combined[[#This Row],[Tenure]]&gt;2,3%,2%)*Combined[[#This Row],[Salary]]</f>
        <v>2250</v>
      </c>
      <c r="L93" s="24">
        <f>VLOOKUP(Combined[[#This Row],[Rating]],Sheet1!$B$2:$C$6,2,0)</f>
        <v>5</v>
      </c>
      <c r="M93" s="22"/>
      <c r="N93" s="3"/>
    </row>
    <row r="94" spans="1:14" hidden="1" x14ac:dyDescent="0.5">
      <c r="A94" s="2" t="s">
        <v>95</v>
      </c>
      <c r="B94" s="2" t="s">
        <v>8</v>
      </c>
      <c r="C94" s="2" t="s">
        <v>12</v>
      </c>
      <c r="D94">
        <v>33</v>
      </c>
      <c r="E94" s="3">
        <v>44312</v>
      </c>
      <c r="F94" s="3" t="str">
        <f>TEXT(Combined[[#This Row],[Date Joined]],"YYYY")</f>
        <v>2021</v>
      </c>
      <c r="G94" s="4">
        <v>75280</v>
      </c>
      <c r="H94" s="2" t="s">
        <v>16</v>
      </c>
      <c r="I94" s="2" t="s">
        <v>204</v>
      </c>
      <c r="J94" s="5">
        <f ca="1">(TODAY()-Combined[[#This Row],[Date Joined]])/365</f>
        <v>3.7287671232876711</v>
      </c>
      <c r="K94" s="22">
        <f ca="1">IF(Combined[[#This Row],[Tenure]]&gt;2,3%,2%)*Combined[[#This Row],[Salary]]</f>
        <v>2258.4</v>
      </c>
      <c r="L94" s="24">
        <f>VLOOKUP(Combined[[#This Row],[Rating]],Sheet1!$B$2:$C$6,2,0)</f>
        <v>3</v>
      </c>
      <c r="M94" s="22"/>
      <c r="N94" s="3"/>
    </row>
    <row r="95" spans="1:14" hidden="1" x14ac:dyDescent="0.5">
      <c r="A95" s="2" t="s">
        <v>187</v>
      </c>
      <c r="B95" s="2" t="s">
        <v>8</v>
      </c>
      <c r="C95" s="2" t="s">
        <v>12</v>
      </c>
      <c r="D95">
        <v>33</v>
      </c>
      <c r="E95" s="3">
        <v>44253</v>
      </c>
      <c r="F95" s="3" t="str">
        <f>TEXT(Combined[[#This Row],[Date Joined]],"YYYY")</f>
        <v>2021</v>
      </c>
      <c r="G95" s="4">
        <v>75280</v>
      </c>
      <c r="H95" s="2" t="s">
        <v>16</v>
      </c>
      <c r="I95" s="2" t="s">
        <v>203</v>
      </c>
      <c r="J95" s="5">
        <f ca="1">(TODAY()-Combined[[#This Row],[Date Joined]])/365</f>
        <v>3.8904109589041096</v>
      </c>
      <c r="K95" s="22">
        <f ca="1">IF(Combined[[#This Row],[Tenure]]&gt;2,3%,2%)*Combined[[#This Row],[Salary]]</f>
        <v>2258.4</v>
      </c>
      <c r="L95" s="24">
        <f>VLOOKUP(Combined[[#This Row],[Rating]],Sheet1!$B$2:$C$6,2,0)</f>
        <v>3</v>
      </c>
      <c r="M95" s="22"/>
      <c r="N95" s="3"/>
    </row>
    <row r="96" spans="1:14" hidden="1" x14ac:dyDescent="0.5">
      <c r="A96" s="2" t="s">
        <v>41</v>
      </c>
      <c r="B96" s="2" t="s">
        <v>8</v>
      </c>
      <c r="C96" s="2" t="s">
        <v>12</v>
      </c>
      <c r="D96">
        <v>33</v>
      </c>
      <c r="E96" s="3">
        <v>44374</v>
      </c>
      <c r="F96" s="3" t="str">
        <f>TEXT(Combined[[#This Row],[Date Joined]],"YYYY")</f>
        <v>2021</v>
      </c>
      <c r="G96" s="4">
        <v>75480</v>
      </c>
      <c r="H96" s="2" t="s">
        <v>42</v>
      </c>
      <c r="I96" s="2" t="s">
        <v>204</v>
      </c>
      <c r="J96" s="5">
        <f ca="1">(TODAY()-Combined[[#This Row],[Date Joined]])/365</f>
        <v>3.558904109589041</v>
      </c>
      <c r="K96" s="22">
        <f ca="1">IF(Combined[[#This Row],[Tenure]]&gt;2,3%,2%)*Combined[[#This Row],[Salary]]</f>
        <v>2264.4</v>
      </c>
      <c r="L96" s="24">
        <f>VLOOKUP(Combined[[#This Row],[Rating]],Sheet1!$B$2:$C$6,2,0)</f>
        <v>1</v>
      </c>
      <c r="M96" s="22"/>
      <c r="N96" s="3"/>
    </row>
    <row r="97" spans="1:14" hidden="1" x14ac:dyDescent="0.5">
      <c r="A97" s="2" t="s">
        <v>134</v>
      </c>
      <c r="B97" s="2" t="s">
        <v>8</v>
      </c>
      <c r="C97" s="2" t="s">
        <v>12</v>
      </c>
      <c r="D97">
        <v>33</v>
      </c>
      <c r="E97" s="3">
        <v>44313</v>
      </c>
      <c r="F97" s="3" t="str">
        <f>TEXT(Combined[[#This Row],[Date Joined]],"YYYY")</f>
        <v>2021</v>
      </c>
      <c r="G97" s="4">
        <v>75480</v>
      </c>
      <c r="H97" s="2" t="s">
        <v>42</v>
      </c>
      <c r="I97" s="2" t="s">
        <v>203</v>
      </c>
      <c r="J97" s="5">
        <f ca="1">(TODAY()-Combined[[#This Row],[Date Joined]])/365</f>
        <v>3.7260273972602738</v>
      </c>
      <c r="K97" s="22">
        <f ca="1">IF(Combined[[#This Row],[Tenure]]&gt;2,3%,2%)*Combined[[#This Row],[Salary]]</f>
        <v>2264.4</v>
      </c>
      <c r="L97" s="24">
        <f>VLOOKUP(Combined[[#This Row],[Rating]],Sheet1!$B$2:$C$6,2,0)</f>
        <v>1</v>
      </c>
      <c r="M97" s="22"/>
      <c r="N97" s="3"/>
    </row>
    <row r="98" spans="1:14" hidden="1" x14ac:dyDescent="0.5">
      <c r="A98" s="2" t="s">
        <v>78</v>
      </c>
      <c r="B98" s="2" t="s">
        <v>15</v>
      </c>
      <c r="C98" s="2" t="s">
        <v>56</v>
      </c>
      <c r="D98">
        <v>21</v>
      </c>
      <c r="E98" s="3">
        <v>44242</v>
      </c>
      <c r="F98" s="3" t="str">
        <f>TEXT(Combined[[#This Row],[Date Joined]],"YYYY")</f>
        <v>2021</v>
      </c>
      <c r="G98" s="4">
        <v>75880</v>
      </c>
      <c r="H98" s="2" t="s">
        <v>16</v>
      </c>
      <c r="I98" s="2" t="s">
        <v>204</v>
      </c>
      <c r="J98" s="5">
        <f ca="1">(TODAY()-Combined[[#This Row],[Date Joined]])/365</f>
        <v>3.9205479452054797</v>
      </c>
      <c r="K98" s="22">
        <f ca="1">IF(Combined[[#This Row],[Tenure]]&gt;2,3%,2%)*Combined[[#This Row],[Salary]]</f>
        <v>2276.4</v>
      </c>
      <c r="L98" s="24">
        <f>VLOOKUP(Combined[[#This Row],[Rating]],Sheet1!$B$2:$C$6,2,0)</f>
        <v>3</v>
      </c>
      <c r="M98" s="22"/>
      <c r="N98" s="3"/>
    </row>
    <row r="99" spans="1:14" x14ac:dyDescent="0.5">
      <c r="A99" s="2" t="s">
        <v>169</v>
      </c>
      <c r="B99" s="2" t="s">
        <v>15</v>
      </c>
      <c r="C99" s="2" t="s">
        <v>56</v>
      </c>
      <c r="D99">
        <v>21</v>
      </c>
      <c r="E99" s="3">
        <v>44180</v>
      </c>
      <c r="F99" s="3" t="str">
        <f>TEXT(Combined[[#This Row],[Date Joined]],"YYYY")</f>
        <v>2020</v>
      </c>
      <c r="G99" s="4">
        <v>75880</v>
      </c>
      <c r="H99" s="2" t="s">
        <v>16</v>
      </c>
      <c r="I99" s="2" t="s">
        <v>203</v>
      </c>
      <c r="J99" s="5">
        <f ca="1">(TODAY()-Combined[[#This Row],[Date Joined]])/365</f>
        <v>4.0904109589041093</v>
      </c>
      <c r="K99" s="22">
        <f ca="1">IF(Combined[[#This Row],[Tenure]]&gt;2,3%,2%)*Combined[[#This Row],[Salary]]</f>
        <v>2276.4</v>
      </c>
      <c r="L99" s="24">
        <f>VLOOKUP(Combined[[#This Row],[Rating]],Sheet1!$B$2:$C$6,2,0)</f>
        <v>3</v>
      </c>
      <c r="M99" s="22"/>
      <c r="N99" s="3"/>
    </row>
    <row r="100" spans="1:14" x14ac:dyDescent="0.5">
      <c r="A100" s="2" t="s">
        <v>35</v>
      </c>
      <c r="B100" s="2" t="s">
        <v>8</v>
      </c>
      <c r="C100" s="2" t="s">
        <v>21</v>
      </c>
      <c r="D100">
        <v>28</v>
      </c>
      <c r="E100" s="3">
        <v>44185</v>
      </c>
      <c r="F100" s="3" t="str">
        <f>TEXT(Combined[[#This Row],[Date Joined]],"YYYY")</f>
        <v>2020</v>
      </c>
      <c r="G100" s="4">
        <v>75970</v>
      </c>
      <c r="H100" s="2" t="s">
        <v>16</v>
      </c>
      <c r="I100" s="2" t="s">
        <v>204</v>
      </c>
      <c r="J100" s="5">
        <f ca="1">(TODAY()-Combined[[#This Row],[Date Joined]])/365</f>
        <v>4.0767123287671234</v>
      </c>
      <c r="K100" s="22">
        <f ca="1">IF(Combined[[#This Row],[Tenure]]&gt;2,3%,2%)*Combined[[#This Row],[Salary]]</f>
        <v>2279.1</v>
      </c>
      <c r="L100" s="24">
        <f>VLOOKUP(Combined[[#This Row],[Rating]],Sheet1!$B$2:$C$6,2,0)</f>
        <v>3</v>
      </c>
      <c r="M100" s="22"/>
      <c r="N100" s="3"/>
    </row>
    <row r="101" spans="1:14" x14ac:dyDescent="0.5">
      <c r="A101" s="2" t="s">
        <v>128</v>
      </c>
      <c r="B101" s="2" t="s">
        <v>8</v>
      </c>
      <c r="C101" s="2" t="s">
        <v>21</v>
      </c>
      <c r="D101">
        <v>28</v>
      </c>
      <c r="E101" s="3">
        <v>44124</v>
      </c>
      <c r="F101" s="3" t="str">
        <f>TEXT(Combined[[#This Row],[Date Joined]],"YYYY")</f>
        <v>2020</v>
      </c>
      <c r="G101" s="4">
        <v>75970</v>
      </c>
      <c r="H101" s="2" t="s">
        <v>16</v>
      </c>
      <c r="I101" s="2" t="s">
        <v>203</v>
      </c>
      <c r="J101" s="5">
        <f ca="1">(TODAY()-Combined[[#This Row],[Date Joined]])/365</f>
        <v>4.2438356164383562</v>
      </c>
      <c r="K101" s="22">
        <f ca="1">IF(Combined[[#This Row],[Tenure]]&gt;2,3%,2%)*Combined[[#This Row],[Salary]]</f>
        <v>2279.1</v>
      </c>
      <c r="L101" s="24">
        <f>VLOOKUP(Combined[[#This Row],[Rating]],Sheet1!$B$2:$C$6,2,0)</f>
        <v>3</v>
      </c>
      <c r="M101" s="22"/>
      <c r="N101" s="3"/>
    </row>
    <row r="102" spans="1:14" hidden="1" x14ac:dyDescent="0.5">
      <c r="A102" s="2" t="s">
        <v>62</v>
      </c>
      <c r="B102" s="2" t="s">
        <v>8</v>
      </c>
      <c r="C102" s="2" t="s">
        <v>9</v>
      </c>
      <c r="D102">
        <v>22</v>
      </c>
      <c r="E102" s="3">
        <v>44450</v>
      </c>
      <c r="F102" s="3" t="str">
        <f>TEXT(Combined[[#This Row],[Date Joined]],"YYYY")</f>
        <v>2021</v>
      </c>
      <c r="G102" s="4">
        <v>76900</v>
      </c>
      <c r="H102" s="2" t="s">
        <v>13</v>
      </c>
      <c r="I102" s="2" t="s">
        <v>204</v>
      </c>
      <c r="J102" s="5">
        <f ca="1">(TODAY()-Combined[[#This Row],[Date Joined]])/365</f>
        <v>3.3506849315068492</v>
      </c>
      <c r="K102" s="22">
        <f ca="1">IF(Combined[[#This Row],[Tenure]]&gt;2,3%,2%)*Combined[[#This Row],[Salary]]</f>
        <v>2307</v>
      </c>
      <c r="L102" s="24">
        <f>VLOOKUP(Combined[[#This Row],[Rating]],Sheet1!$B$2:$C$6,2,0)</f>
        <v>4</v>
      </c>
      <c r="M102" s="22"/>
      <c r="N102" s="3"/>
    </row>
    <row r="103" spans="1:14" hidden="1" x14ac:dyDescent="0.5">
      <c r="A103" s="2" t="s">
        <v>153</v>
      </c>
      <c r="B103" s="2" t="s">
        <v>8</v>
      </c>
      <c r="C103" s="2" t="s">
        <v>9</v>
      </c>
      <c r="D103">
        <v>22</v>
      </c>
      <c r="E103" s="3">
        <v>44388</v>
      </c>
      <c r="F103" s="3" t="str">
        <f>TEXT(Combined[[#This Row],[Date Joined]],"YYYY")</f>
        <v>2021</v>
      </c>
      <c r="G103" s="4">
        <v>76900</v>
      </c>
      <c r="H103" s="2" t="s">
        <v>13</v>
      </c>
      <c r="I103" s="2" t="s">
        <v>203</v>
      </c>
      <c r="J103" s="5">
        <f ca="1">(TODAY()-Combined[[#This Row],[Date Joined]])/365</f>
        <v>3.5205479452054793</v>
      </c>
      <c r="K103" s="22">
        <f ca="1">IF(Combined[[#This Row],[Tenure]]&gt;2,3%,2%)*Combined[[#This Row],[Salary]]</f>
        <v>2307</v>
      </c>
      <c r="L103" s="24">
        <f>VLOOKUP(Combined[[#This Row],[Rating]],Sheet1!$B$2:$C$6,2,0)</f>
        <v>4</v>
      </c>
      <c r="M103" s="22"/>
      <c r="N103" s="3"/>
    </row>
    <row r="104" spans="1:14" hidden="1" x14ac:dyDescent="0.5">
      <c r="A104" s="2" t="s">
        <v>72</v>
      </c>
      <c r="B104" s="2" t="s">
        <v>8</v>
      </c>
      <c r="C104" s="2" t="s">
        <v>9</v>
      </c>
      <c r="D104">
        <v>36</v>
      </c>
      <c r="E104" s="3">
        <v>44529</v>
      </c>
      <c r="F104" s="3" t="str">
        <f>TEXT(Combined[[#This Row],[Date Joined]],"YYYY")</f>
        <v>2021</v>
      </c>
      <c r="G104" s="4">
        <v>78390</v>
      </c>
      <c r="H104" s="2" t="s">
        <v>16</v>
      </c>
      <c r="I104" s="2" t="s">
        <v>204</v>
      </c>
      <c r="J104" s="5">
        <f ca="1">(TODAY()-Combined[[#This Row],[Date Joined]])/365</f>
        <v>3.1342465753424658</v>
      </c>
      <c r="K104" s="22">
        <f ca="1">IF(Combined[[#This Row],[Tenure]]&gt;2,3%,2%)*Combined[[#This Row],[Salary]]</f>
        <v>2351.6999999999998</v>
      </c>
      <c r="L104" s="24">
        <f>VLOOKUP(Combined[[#This Row],[Rating]],Sheet1!$B$2:$C$6,2,0)</f>
        <v>3</v>
      </c>
      <c r="M104" s="22"/>
      <c r="N104" s="3"/>
    </row>
    <row r="105" spans="1:14" hidden="1" x14ac:dyDescent="0.5">
      <c r="A105" s="2" t="s">
        <v>163</v>
      </c>
      <c r="B105" s="2" t="s">
        <v>8</v>
      </c>
      <c r="C105" s="2" t="s">
        <v>9</v>
      </c>
      <c r="D105">
        <v>36</v>
      </c>
      <c r="E105" s="3">
        <v>44468</v>
      </c>
      <c r="F105" s="3" t="str">
        <f>TEXT(Combined[[#This Row],[Date Joined]],"YYYY")</f>
        <v>2021</v>
      </c>
      <c r="G105" s="4">
        <v>78390</v>
      </c>
      <c r="H105" s="2" t="s">
        <v>16</v>
      </c>
      <c r="I105" s="2" t="s">
        <v>203</v>
      </c>
      <c r="J105" s="5">
        <f ca="1">(TODAY()-Combined[[#This Row],[Date Joined]])/365</f>
        <v>3.3013698630136985</v>
      </c>
      <c r="K105" s="22">
        <f ca="1">IF(Combined[[#This Row],[Tenure]]&gt;2,3%,2%)*Combined[[#This Row],[Salary]]</f>
        <v>2351.6999999999998</v>
      </c>
      <c r="L105" s="24">
        <f>VLOOKUP(Combined[[#This Row],[Rating]],Sheet1!$B$2:$C$6,2,0)</f>
        <v>3</v>
      </c>
      <c r="M105" s="22"/>
      <c r="N105" s="3"/>
    </row>
    <row r="106" spans="1:14" hidden="1" x14ac:dyDescent="0.5">
      <c r="A106" s="2" t="s">
        <v>48</v>
      </c>
      <c r="B106" s="2" t="s">
        <v>8</v>
      </c>
      <c r="C106" s="2" t="s">
        <v>19</v>
      </c>
      <c r="D106">
        <v>36</v>
      </c>
      <c r="E106" s="3">
        <v>44494</v>
      </c>
      <c r="F106" s="3" t="str">
        <f>TEXT(Combined[[#This Row],[Date Joined]],"YYYY")</f>
        <v>2021</v>
      </c>
      <c r="G106" s="4">
        <v>78540</v>
      </c>
      <c r="H106" s="2" t="s">
        <v>16</v>
      </c>
      <c r="I106" s="2" t="s">
        <v>204</v>
      </c>
      <c r="J106" s="5">
        <f ca="1">(TODAY()-Combined[[#This Row],[Date Joined]])/365</f>
        <v>3.2301369863013698</v>
      </c>
      <c r="K106" s="22">
        <f ca="1">IF(Combined[[#This Row],[Tenure]]&gt;2,3%,2%)*Combined[[#This Row],[Salary]]</f>
        <v>2356.1999999999998</v>
      </c>
      <c r="L106" s="24">
        <f>VLOOKUP(Combined[[#This Row],[Rating]],Sheet1!$B$2:$C$6,2,0)</f>
        <v>3</v>
      </c>
      <c r="M106" s="22"/>
      <c r="N106" s="3"/>
    </row>
    <row r="107" spans="1:14" hidden="1" x14ac:dyDescent="0.5">
      <c r="A107" s="2" t="s">
        <v>140</v>
      </c>
      <c r="B107" s="2" t="s">
        <v>8</v>
      </c>
      <c r="C107" s="2" t="s">
        <v>19</v>
      </c>
      <c r="D107">
        <v>36</v>
      </c>
      <c r="E107" s="3">
        <v>44433</v>
      </c>
      <c r="F107" s="3" t="str">
        <f>TEXT(Combined[[#This Row],[Date Joined]],"YYYY")</f>
        <v>2021</v>
      </c>
      <c r="G107" s="4">
        <v>78540</v>
      </c>
      <c r="H107" s="2" t="s">
        <v>16</v>
      </c>
      <c r="I107" s="2" t="s">
        <v>203</v>
      </c>
      <c r="J107" s="5">
        <f ca="1">(TODAY()-Combined[[#This Row],[Date Joined]])/365</f>
        <v>3.3972602739726026</v>
      </c>
      <c r="K107" s="22">
        <f ca="1">IF(Combined[[#This Row],[Tenure]]&gt;2,3%,2%)*Combined[[#This Row],[Salary]]</f>
        <v>2356.1999999999998</v>
      </c>
      <c r="L107" s="24">
        <f>VLOOKUP(Combined[[#This Row],[Rating]],Sheet1!$B$2:$C$6,2,0)</f>
        <v>3</v>
      </c>
      <c r="M107" s="22"/>
      <c r="N107" s="3"/>
    </row>
    <row r="108" spans="1:14" hidden="1" x14ac:dyDescent="0.5">
      <c r="A108" s="2" t="s">
        <v>104</v>
      </c>
      <c r="B108" s="2" t="s">
        <v>15</v>
      </c>
      <c r="C108" s="2" t="s">
        <v>9</v>
      </c>
      <c r="D108">
        <v>20</v>
      </c>
      <c r="E108" s="3">
        <v>44744</v>
      </c>
      <c r="F108" s="3" t="str">
        <f>TEXT(Combined[[#This Row],[Date Joined]],"YYYY")</f>
        <v>2022</v>
      </c>
      <c r="G108" s="4">
        <v>79570</v>
      </c>
      <c r="H108" s="2" t="s">
        <v>16</v>
      </c>
      <c r="I108" s="2" t="s">
        <v>204</v>
      </c>
      <c r="J108" s="5">
        <f ca="1">(TODAY()-Combined[[#This Row],[Date Joined]])/365</f>
        <v>2.5452054794520547</v>
      </c>
      <c r="K108" s="22">
        <f ca="1">IF(Combined[[#This Row],[Tenure]]&gt;2,3%,2%)*Combined[[#This Row],[Salary]]</f>
        <v>2387.1</v>
      </c>
      <c r="L108" s="24">
        <f>VLOOKUP(Combined[[#This Row],[Rating]],Sheet1!$B$2:$C$6,2,0)</f>
        <v>3</v>
      </c>
      <c r="M108" s="22"/>
      <c r="N108" s="3"/>
    </row>
    <row r="109" spans="1:14" hidden="1" x14ac:dyDescent="0.5">
      <c r="A109" s="2" t="s">
        <v>196</v>
      </c>
      <c r="B109" s="2" t="s">
        <v>15</v>
      </c>
      <c r="C109" s="2" t="s">
        <v>9</v>
      </c>
      <c r="D109">
        <v>20</v>
      </c>
      <c r="E109" s="3">
        <v>44683</v>
      </c>
      <c r="F109" s="3" t="str">
        <f>TEXT(Combined[[#This Row],[Date Joined]],"YYYY")</f>
        <v>2022</v>
      </c>
      <c r="G109" s="4">
        <v>79570</v>
      </c>
      <c r="H109" s="2" t="s">
        <v>16</v>
      </c>
      <c r="I109" s="2" t="s">
        <v>203</v>
      </c>
      <c r="J109" s="5">
        <f ca="1">(TODAY()-Combined[[#This Row],[Date Joined]])/365</f>
        <v>2.7123287671232879</v>
      </c>
      <c r="K109" s="22">
        <f ca="1">IF(Combined[[#This Row],[Tenure]]&gt;2,3%,2%)*Combined[[#This Row],[Salary]]</f>
        <v>2387.1</v>
      </c>
      <c r="L109" s="24">
        <f>VLOOKUP(Combined[[#This Row],[Rating]],Sheet1!$B$2:$C$6,2,0)</f>
        <v>3</v>
      </c>
      <c r="M109" s="22"/>
      <c r="N109" s="3"/>
    </row>
    <row r="110" spans="1:14" hidden="1" x14ac:dyDescent="0.5">
      <c r="A110" s="2" t="s">
        <v>39</v>
      </c>
      <c r="B110" s="2" t="s">
        <v>8</v>
      </c>
      <c r="C110" s="2" t="s">
        <v>12</v>
      </c>
      <c r="D110">
        <v>25</v>
      </c>
      <c r="E110" s="3">
        <v>44694</v>
      </c>
      <c r="F110" s="3" t="str">
        <f>TEXT(Combined[[#This Row],[Date Joined]],"YYYY")</f>
        <v>2022</v>
      </c>
      <c r="G110" s="4">
        <v>80700</v>
      </c>
      <c r="H110" s="2" t="s">
        <v>13</v>
      </c>
      <c r="I110" s="2" t="s">
        <v>204</v>
      </c>
      <c r="J110" s="5">
        <f ca="1">(TODAY()-Combined[[#This Row],[Date Joined]])/365</f>
        <v>2.6821917808219178</v>
      </c>
      <c r="K110" s="22">
        <f ca="1">IF(Combined[[#This Row],[Tenure]]&gt;2,3%,2%)*Combined[[#This Row],[Salary]]</f>
        <v>2421</v>
      </c>
      <c r="L110" s="24">
        <f>VLOOKUP(Combined[[#This Row],[Rating]],Sheet1!$B$2:$C$6,2,0)</f>
        <v>4</v>
      </c>
      <c r="M110" s="22"/>
      <c r="N110" s="3"/>
    </row>
    <row r="111" spans="1:14" hidden="1" x14ac:dyDescent="0.5">
      <c r="A111" s="2" t="s">
        <v>132</v>
      </c>
      <c r="B111" s="2" t="s">
        <v>8</v>
      </c>
      <c r="C111" s="2" t="s">
        <v>12</v>
      </c>
      <c r="D111">
        <v>25</v>
      </c>
      <c r="E111" s="3">
        <v>44633</v>
      </c>
      <c r="F111" s="3" t="str">
        <f>TEXT(Combined[[#This Row],[Date Joined]],"YYYY")</f>
        <v>2022</v>
      </c>
      <c r="G111" s="4">
        <v>80700</v>
      </c>
      <c r="H111" s="2" t="s">
        <v>13</v>
      </c>
      <c r="I111" s="2" t="s">
        <v>203</v>
      </c>
      <c r="J111" s="5">
        <f ca="1">(TODAY()-Combined[[#This Row],[Date Joined]])/365</f>
        <v>2.8493150684931505</v>
      </c>
      <c r="K111" s="22">
        <f ca="1">IF(Combined[[#This Row],[Tenure]]&gt;2,3%,2%)*Combined[[#This Row],[Salary]]</f>
        <v>2421</v>
      </c>
      <c r="L111" s="24">
        <f>VLOOKUP(Combined[[#This Row],[Rating]],Sheet1!$B$2:$C$6,2,0)</f>
        <v>4</v>
      </c>
      <c r="M111" s="22"/>
      <c r="N111" s="3"/>
    </row>
    <row r="112" spans="1:14" hidden="1" x14ac:dyDescent="0.5">
      <c r="A112" s="2" t="s">
        <v>92</v>
      </c>
      <c r="B112" s="2" t="s">
        <v>8</v>
      </c>
      <c r="C112" s="2" t="s">
        <v>12</v>
      </c>
      <c r="D112">
        <v>27</v>
      </c>
      <c r="E112" s="3">
        <v>44686</v>
      </c>
      <c r="F112" s="3" t="str">
        <f>TEXT(Combined[[#This Row],[Date Joined]],"YYYY")</f>
        <v>2022</v>
      </c>
      <c r="G112" s="4">
        <v>83750</v>
      </c>
      <c r="H112" s="2" t="s">
        <v>16</v>
      </c>
      <c r="I112" s="2" t="s">
        <v>204</v>
      </c>
      <c r="J112" s="5">
        <f ca="1">(TODAY()-Combined[[#This Row],[Date Joined]])/365</f>
        <v>2.7041095890410958</v>
      </c>
      <c r="K112" s="22">
        <f ca="1">IF(Combined[[#This Row],[Tenure]]&gt;2,3%,2%)*Combined[[#This Row],[Salary]]</f>
        <v>2512.5</v>
      </c>
      <c r="L112" s="24">
        <f>VLOOKUP(Combined[[#This Row],[Rating]],Sheet1!$B$2:$C$6,2,0)</f>
        <v>3</v>
      </c>
      <c r="M112" s="22"/>
      <c r="N112" s="3"/>
    </row>
    <row r="113" spans="1:14" hidden="1" x14ac:dyDescent="0.5">
      <c r="A113" s="2" t="s">
        <v>184</v>
      </c>
      <c r="B113" s="2" t="s">
        <v>8</v>
      </c>
      <c r="C113" s="2" t="s">
        <v>12</v>
      </c>
      <c r="D113">
        <v>27</v>
      </c>
      <c r="E113" s="3">
        <v>44625</v>
      </c>
      <c r="F113" s="3" t="str">
        <f>TEXT(Combined[[#This Row],[Date Joined]],"YYYY")</f>
        <v>2022</v>
      </c>
      <c r="G113" s="4">
        <v>83750</v>
      </c>
      <c r="H113" s="2" t="s">
        <v>16</v>
      </c>
      <c r="I113" s="2" t="s">
        <v>203</v>
      </c>
      <c r="J113" s="5">
        <f ca="1">(TODAY()-Combined[[#This Row],[Date Joined]])/365</f>
        <v>2.871232876712329</v>
      </c>
      <c r="K113" s="22">
        <f ca="1">IF(Combined[[#This Row],[Tenure]]&gt;2,3%,2%)*Combined[[#This Row],[Salary]]</f>
        <v>2512.5</v>
      </c>
      <c r="L113" s="24">
        <f>VLOOKUP(Combined[[#This Row],[Rating]],Sheet1!$B$2:$C$6,2,0)</f>
        <v>3</v>
      </c>
      <c r="M113" s="22"/>
      <c r="N113" s="3"/>
    </row>
    <row r="114" spans="1:14" hidden="1" x14ac:dyDescent="0.5">
      <c r="A114" s="2" t="s">
        <v>28</v>
      </c>
      <c r="B114" s="2" t="s">
        <v>8</v>
      </c>
      <c r="C114" s="2" t="s">
        <v>21</v>
      </c>
      <c r="D114">
        <v>34</v>
      </c>
      <c r="E114" s="3">
        <v>44459</v>
      </c>
      <c r="F114" s="3" t="str">
        <f>TEXT(Combined[[#This Row],[Date Joined]],"YYYY")</f>
        <v>2021</v>
      </c>
      <c r="G114" s="4">
        <v>85000</v>
      </c>
      <c r="H114" s="2" t="s">
        <v>16</v>
      </c>
      <c r="I114" s="2" t="s">
        <v>204</v>
      </c>
      <c r="J114" s="5">
        <f ca="1">(TODAY()-Combined[[#This Row],[Date Joined]])/365</f>
        <v>3.3260273972602739</v>
      </c>
      <c r="K114" s="22">
        <f ca="1">IF(Combined[[#This Row],[Tenure]]&gt;2,3%,2%)*Combined[[#This Row],[Salary]]</f>
        <v>2550</v>
      </c>
      <c r="L114" s="24">
        <f>VLOOKUP(Combined[[#This Row],[Rating]],Sheet1!$B$2:$C$6,2,0)</f>
        <v>3</v>
      </c>
      <c r="M114" s="22"/>
      <c r="N114" s="3"/>
    </row>
    <row r="115" spans="1:14" hidden="1" x14ac:dyDescent="0.5">
      <c r="A115" s="2" t="s">
        <v>121</v>
      </c>
      <c r="B115" s="2" t="s">
        <v>8</v>
      </c>
      <c r="C115" s="2" t="s">
        <v>21</v>
      </c>
      <c r="D115">
        <v>34</v>
      </c>
      <c r="E115" s="3">
        <v>44397</v>
      </c>
      <c r="F115" s="3" t="str">
        <f>TEXT(Combined[[#This Row],[Date Joined]],"YYYY")</f>
        <v>2021</v>
      </c>
      <c r="G115" s="4">
        <v>85000</v>
      </c>
      <c r="H115" s="2" t="s">
        <v>16</v>
      </c>
      <c r="I115" s="2" t="s">
        <v>203</v>
      </c>
      <c r="J115" s="5">
        <f ca="1">(TODAY()-Combined[[#This Row],[Date Joined]])/365</f>
        <v>3.495890410958904</v>
      </c>
      <c r="K115" s="22">
        <f ca="1">IF(Combined[[#This Row],[Tenure]]&gt;2,3%,2%)*Combined[[#This Row],[Salary]]</f>
        <v>2550</v>
      </c>
      <c r="L115" s="24">
        <f>VLOOKUP(Combined[[#This Row],[Rating]],Sheet1!$B$2:$C$6,2,0)</f>
        <v>3</v>
      </c>
      <c r="M115" s="22"/>
      <c r="N115" s="3"/>
    </row>
    <row r="116" spans="1:14" hidden="1" x14ac:dyDescent="0.5">
      <c r="A116" s="2" t="s">
        <v>88</v>
      </c>
      <c r="B116" s="2" t="s">
        <v>8</v>
      </c>
      <c r="C116" s="2" t="s">
        <v>21</v>
      </c>
      <c r="D116">
        <v>33</v>
      </c>
      <c r="E116" s="3">
        <v>44809</v>
      </c>
      <c r="F116" s="3" t="str">
        <f>TEXT(Combined[[#This Row],[Date Joined]],"YYYY")</f>
        <v>2022</v>
      </c>
      <c r="G116" s="4">
        <v>86570</v>
      </c>
      <c r="H116" s="2" t="s">
        <v>16</v>
      </c>
      <c r="I116" s="2" t="s">
        <v>204</v>
      </c>
      <c r="J116" s="5">
        <f ca="1">(TODAY()-Combined[[#This Row],[Date Joined]])/365</f>
        <v>2.3671232876712329</v>
      </c>
      <c r="K116" s="22">
        <f ca="1">IF(Combined[[#This Row],[Tenure]]&gt;2,3%,2%)*Combined[[#This Row],[Salary]]</f>
        <v>2597.1</v>
      </c>
      <c r="L116" s="24">
        <f>VLOOKUP(Combined[[#This Row],[Rating]],Sheet1!$B$2:$C$6,2,0)</f>
        <v>3</v>
      </c>
      <c r="M116" s="22"/>
      <c r="N116" s="3"/>
    </row>
    <row r="117" spans="1:14" hidden="1" x14ac:dyDescent="0.5">
      <c r="A117" s="2" t="s">
        <v>180</v>
      </c>
      <c r="B117" s="2" t="s">
        <v>8</v>
      </c>
      <c r="C117" s="2" t="s">
        <v>21</v>
      </c>
      <c r="D117">
        <v>33</v>
      </c>
      <c r="E117" s="3">
        <v>44747</v>
      </c>
      <c r="F117" s="3" t="str">
        <f>TEXT(Combined[[#This Row],[Date Joined]],"YYYY")</f>
        <v>2022</v>
      </c>
      <c r="G117" s="4">
        <v>86570</v>
      </c>
      <c r="H117" s="2" t="s">
        <v>16</v>
      </c>
      <c r="I117" s="2" t="s">
        <v>203</v>
      </c>
      <c r="J117" s="5">
        <f ca="1">(TODAY()-Combined[[#This Row],[Date Joined]])/365</f>
        <v>2.536986301369863</v>
      </c>
      <c r="K117" s="22">
        <f ca="1">IF(Combined[[#This Row],[Tenure]]&gt;2,3%,2%)*Combined[[#This Row],[Salary]]</f>
        <v>2597.1</v>
      </c>
      <c r="L117" s="24">
        <f>VLOOKUP(Combined[[#This Row],[Rating]],Sheet1!$B$2:$C$6,2,0)</f>
        <v>3</v>
      </c>
      <c r="M117" s="22"/>
      <c r="N117" s="3"/>
    </row>
    <row r="118" spans="1:14" hidden="1" x14ac:dyDescent="0.5">
      <c r="A118" s="2" t="s">
        <v>74</v>
      </c>
      <c r="B118" s="2" t="s">
        <v>8</v>
      </c>
      <c r="C118" s="2" t="s">
        <v>12</v>
      </c>
      <c r="D118">
        <v>40</v>
      </c>
      <c r="E118" s="3">
        <v>44337</v>
      </c>
      <c r="F118" s="3" t="str">
        <f>TEXT(Combined[[#This Row],[Date Joined]],"YYYY")</f>
        <v>2021</v>
      </c>
      <c r="G118" s="4">
        <v>87620</v>
      </c>
      <c r="H118" s="2" t="s">
        <v>16</v>
      </c>
      <c r="I118" s="2" t="s">
        <v>204</v>
      </c>
      <c r="J118" s="5">
        <f ca="1">(TODAY()-Combined[[#This Row],[Date Joined]])/365</f>
        <v>3.6602739726027398</v>
      </c>
      <c r="K118" s="22">
        <f ca="1">IF(Combined[[#This Row],[Tenure]]&gt;2,3%,2%)*Combined[[#This Row],[Salary]]</f>
        <v>2628.6</v>
      </c>
      <c r="L118" s="24">
        <f>VLOOKUP(Combined[[#This Row],[Rating]],Sheet1!$B$2:$C$6,2,0)</f>
        <v>3</v>
      </c>
      <c r="M118" s="22"/>
      <c r="N118" s="3"/>
    </row>
    <row r="119" spans="1:14" hidden="1" x14ac:dyDescent="0.5">
      <c r="A119" s="2" t="s">
        <v>165</v>
      </c>
      <c r="B119" s="2" t="s">
        <v>8</v>
      </c>
      <c r="C119" s="2" t="s">
        <v>12</v>
      </c>
      <c r="D119">
        <v>40</v>
      </c>
      <c r="E119" s="3">
        <v>44276</v>
      </c>
      <c r="F119" s="3" t="str">
        <f>TEXT(Combined[[#This Row],[Date Joined]],"YYYY")</f>
        <v>2021</v>
      </c>
      <c r="G119" s="4">
        <v>87620</v>
      </c>
      <c r="H119" s="2" t="s">
        <v>16</v>
      </c>
      <c r="I119" s="2" t="s">
        <v>203</v>
      </c>
      <c r="J119" s="5">
        <f ca="1">(TODAY()-Combined[[#This Row],[Date Joined]])/365</f>
        <v>3.8273972602739725</v>
      </c>
      <c r="K119" s="22">
        <f ca="1">IF(Combined[[#This Row],[Tenure]]&gt;2,3%,2%)*Combined[[#This Row],[Salary]]</f>
        <v>2628.6</v>
      </c>
      <c r="L119" s="24">
        <f>VLOOKUP(Combined[[#This Row],[Rating]],Sheet1!$B$2:$C$6,2,0)</f>
        <v>3</v>
      </c>
      <c r="M119" s="22"/>
      <c r="N119" s="3"/>
    </row>
    <row r="120" spans="1:14" hidden="1" x14ac:dyDescent="0.5">
      <c r="A120" s="2" t="s">
        <v>23</v>
      </c>
      <c r="B120" s="2" t="s">
        <v>15</v>
      </c>
      <c r="C120" s="2" t="s">
        <v>12</v>
      </c>
      <c r="D120">
        <v>37</v>
      </c>
      <c r="E120" s="3">
        <v>44338</v>
      </c>
      <c r="F120" s="3" t="str">
        <f>TEXT(Combined[[#This Row],[Date Joined]],"YYYY")</f>
        <v>2021</v>
      </c>
      <c r="G120" s="4">
        <v>88050</v>
      </c>
      <c r="H120" s="2" t="s">
        <v>24</v>
      </c>
      <c r="I120" s="2" t="s">
        <v>204</v>
      </c>
      <c r="J120" s="5">
        <f ca="1">(TODAY()-Combined[[#This Row],[Date Joined]])/365</f>
        <v>3.6575342465753424</v>
      </c>
      <c r="K120" s="22">
        <f ca="1">IF(Combined[[#This Row],[Tenure]]&gt;2,3%,2%)*Combined[[#This Row],[Salary]]</f>
        <v>2641.5</v>
      </c>
      <c r="L120" s="24">
        <f>VLOOKUP(Combined[[#This Row],[Rating]],Sheet1!$B$2:$C$6,2,0)</f>
        <v>2</v>
      </c>
      <c r="M120" s="22"/>
      <c r="N120" s="3"/>
    </row>
    <row r="121" spans="1:14" hidden="1" x14ac:dyDescent="0.5">
      <c r="A121" s="2" t="s">
        <v>117</v>
      </c>
      <c r="B121" s="2" t="s">
        <v>15</v>
      </c>
      <c r="C121" s="2" t="s">
        <v>12</v>
      </c>
      <c r="D121">
        <v>37</v>
      </c>
      <c r="E121" s="3">
        <v>44277</v>
      </c>
      <c r="F121" s="3" t="str">
        <f>TEXT(Combined[[#This Row],[Date Joined]],"YYYY")</f>
        <v>2021</v>
      </c>
      <c r="G121" s="4">
        <v>88050</v>
      </c>
      <c r="H121" s="2" t="s">
        <v>24</v>
      </c>
      <c r="I121" s="2" t="s">
        <v>203</v>
      </c>
      <c r="J121" s="5">
        <f ca="1">(TODAY()-Combined[[#This Row],[Date Joined]])/365</f>
        <v>3.8246575342465752</v>
      </c>
      <c r="K121" s="22">
        <f ca="1">IF(Combined[[#This Row],[Tenure]]&gt;2,3%,2%)*Combined[[#This Row],[Salary]]</f>
        <v>2641.5</v>
      </c>
      <c r="L121" s="24">
        <f>VLOOKUP(Combined[[#This Row],[Rating]],Sheet1!$B$2:$C$6,2,0)</f>
        <v>2</v>
      </c>
      <c r="M121" s="22"/>
      <c r="N121" s="3"/>
    </row>
    <row r="122" spans="1:14" hidden="1" x14ac:dyDescent="0.5">
      <c r="A122" s="2" t="s">
        <v>11</v>
      </c>
      <c r="B122" s="2" t="s">
        <v>205</v>
      </c>
      <c r="C122" s="2" t="s">
        <v>12</v>
      </c>
      <c r="D122">
        <v>26</v>
      </c>
      <c r="E122" s="3">
        <v>44271</v>
      </c>
      <c r="F122" s="3" t="str">
        <f>TEXT(Combined[[#This Row],[Date Joined]],"YYYY")</f>
        <v>2021</v>
      </c>
      <c r="G122" s="4">
        <v>90700</v>
      </c>
      <c r="H122" s="2" t="s">
        <v>13</v>
      </c>
      <c r="I122" s="2" t="s">
        <v>204</v>
      </c>
      <c r="J122" s="5">
        <f ca="1">(TODAY()-Combined[[#This Row],[Date Joined]])/365</f>
        <v>3.8410958904109589</v>
      </c>
      <c r="K122" s="22">
        <f ca="1">IF(Combined[[#This Row],[Tenure]]&gt;2,3%,2%)*Combined[[#This Row],[Salary]]</f>
        <v>2721</v>
      </c>
      <c r="L122" s="24">
        <f>VLOOKUP(Combined[[#This Row],[Rating]],Sheet1!$B$2:$C$6,2,0)</f>
        <v>4</v>
      </c>
      <c r="M122" s="22"/>
      <c r="N122" s="3"/>
    </row>
    <row r="123" spans="1:14" hidden="1" x14ac:dyDescent="0.5">
      <c r="A123" s="2" t="s">
        <v>111</v>
      </c>
      <c r="B123" s="2" t="s">
        <v>205</v>
      </c>
      <c r="C123" s="2" t="s">
        <v>12</v>
      </c>
      <c r="D123">
        <v>27</v>
      </c>
      <c r="E123" s="3">
        <v>44212</v>
      </c>
      <c r="F123" s="3" t="str">
        <f>TEXT(Combined[[#This Row],[Date Joined]],"YYYY")</f>
        <v>2021</v>
      </c>
      <c r="G123" s="4">
        <v>90700</v>
      </c>
      <c r="H123" s="2" t="s">
        <v>13</v>
      </c>
      <c r="I123" s="2" t="s">
        <v>203</v>
      </c>
      <c r="J123" s="5">
        <f ca="1">(TODAY()-Combined[[#This Row],[Date Joined]])/365</f>
        <v>4.0027397260273974</v>
      </c>
      <c r="K123" s="22">
        <f ca="1">IF(Combined[[#This Row],[Tenure]]&gt;2,3%,2%)*Combined[[#This Row],[Salary]]</f>
        <v>2721</v>
      </c>
      <c r="L123" s="24">
        <f>VLOOKUP(Combined[[#This Row],[Rating]],Sheet1!$B$2:$C$6,2,0)</f>
        <v>4</v>
      </c>
      <c r="M123" s="22"/>
      <c r="N123" s="3"/>
    </row>
    <row r="124" spans="1:14" hidden="1" x14ac:dyDescent="0.5">
      <c r="A124" s="2" t="s">
        <v>52</v>
      </c>
      <c r="B124" s="2" t="s">
        <v>205</v>
      </c>
      <c r="C124" s="2" t="s">
        <v>12</v>
      </c>
      <c r="D124">
        <v>32</v>
      </c>
      <c r="E124" s="3">
        <v>44774</v>
      </c>
      <c r="F124" s="3" t="str">
        <f>TEXT(Combined[[#This Row],[Date Joined]],"YYYY")</f>
        <v>2022</v>
      </c>
      <c r="G124" s="4">
        <v>91310</v>
      </c>
      <c r="H124" s="2" t="s">
        <v>16</v>
      </c>
      <c r="I124" s="2" t="s">
        <v>204</v>
      </c>
      <c r="J124" s="5">
        <f ca="1">(TODAY()-Combined[[#This Row],[Date Joined]])/365</f>
        <v>2.463013698630137</v>
      </c>
      <c r="K124" s="22">
        <f ca="1">IF(Combined[[#This Row],[Tenure]]&gt;2,3%,2%)*Combined[[#This Row],[Salary]]</f>
        <v>2739.2999999999997</v>
      </c>
      <c r="L124" s="24">
        <f>VLOOKUP(Combined[[#This Row],[Rating]],Sheet1!$B$2:$C$6,2,0)</f>
        <v>3</v>
      </c>
      <c r="M124" s="22"/>
      <c r="N124" s="3"/>
    </row>
    <row r="125" spans="1:14" hidden="1" x14ac:dyDescent="0.5">
      <c r="A125" s="2" t="s">
        <v>144</v>
      </c>
      <c r="B125" s="2" t="s">
        <v>205</v>
      </c>
      <c r="C125" s="2" t="s">
        <v>12</v>
      </c>
      <c r="D125">
        <v>32</v>
      </c>
      <c r="E125" s="3">
        <v>44713</v>
      </c>
      <c r="F125" s="3" t="str">
        <f>TEXT(Combined[[#This Row],[Date Joined]],"YYYY")</f>
        <v>2022</v>
      </c>
      <c r="G125" s="4">
        <v>91310</v>
      </c>
      <c r="H125" s="2" t="s">
        <v>16</v>
      </c>
      <c r="I125" s="2" t="s">
        <v>203</v>
      </c>
      <c r="J125" s="5">
        <f ca="1">(TODAY()-Combined[[#This Row],[Date Joined]])/365</f>
        <v>2.6301369863013697</v>
      </c>
      <c r="K125" s="22">
        <f ca="1">IF(Combined[[#This Row],[Tenure]]&gt;2,3%,2%)*Combined[[#This Row],[Salary]]</f>
        <v>2739.2999999999997</v>
      </c>
      <c r="L125" s="24">
        <f>VLOOKUP(Combined[[#This Row],[Rating]],Sheet1!$B$2:$C$6,2,0)</f>
        <v>3</v>
      </c>
      <c r="M125" s="22"/>
      <c r="N125" s="3"/>
    </row>
    <row r="126" spans="1:14" hidden="1" x14ac:dyDescent="0.5">
      <c r="A126" s="2" t="s">
        <v>68</v>
      </c>
      <c r="B126" s="2" t="s">
        <v>15</v>
      </c>
      <c r="C126" s="2" t="s">
        <v>21</v>
      </c>
      <c r="D126">
        <v>27</v>
      </c>
      <c r="E126" s="3">
        <v>44236</v>
      </c>
      <c r="F126" s="3" t="str">
        <f>TEXT(Combined[[#This Row],[Date Joined]],"YYYY")</f>
        <v>2021</v>
      </c>
      <c r="G126" s="4">
        <v>91650</v>
      </c>
      <c r="H126" s="2" t="s">
        <v>13</v>
      </c>
      <c r="I126" s="2" t="s">
        <v>204</v>
      </c>
      <c r="J126" s="5">
        <f ca="1">(TODAY()-Combined[[#This Row],[Date Joined]])/365</f>
        <v>3.9369863013698629</v>
      </c>
      <c r="K126" s="22">
        <f ca="1">IF(Combined[[#This Row],[Tenure]]&gt;2,3%,2%)*Combined[[#This Row],[Salary]]</f>
        <v>2749.5</v>
      </c>
      <c r="L126" s="24">
        <f>VLOOKUP(Combined[[#This Row],[Rating]],Sheet1!$B$2:$C$6,2,0)</f>
        <v>4</v>
      </c>
      <c r="M126" s="22"/>
      <c r="N126" s="3"/>
    </row>
    <row r="127" spans="1:14" x14ac:dyDescent="0.5">
      <c r="A127" s="2" t="s">
        <v>159</v>
      </c>
      <c r="B127" s="2" t="s">
        <v>15</v>
      </c>
      <c r="C127" s="2" t="s">
        <v>21</v>
      </c>
      <c r="D127">
        <v>27</v>
      </c>
      <c r="E127" s="3">
        <v>44174</v>
      </c>
      <c r="F127" s="3" t="str">
        <f>TEXT(Combined[[#This Row],[Date Joined]],"YYYY")</f>
        <v>2020</v>
      </c>
      <c r="G127" s="4">
        <v>91650</v>
      </c>
      <c r="H127" s="2" t="s">
        <v>13</v>
      </c>
      <c r="I127" s="2" t="s">
        <v>203</v>
      </c>
      <c r="J127" s="5">
        <f ca="1">(TODAY()-Combined[[#This Row],[Date Joined]])/365</f>
        <v>4.1068493150684935</v>
      </c>
      <c r="K127" s="22">
        <f ca="1">IF(Combined[[#This Row],[Tenure]]&gt;2,3%,2%)*Combined[[#This Row],[Salary]]</f>
        <v>2749.5</v>
      </c>
      <c r="L127" s="24">
        <f>VLOOKUP(Combined[[#This Row],[Rating]],Sheet1!$B$2:$C$6,2,0)</f>
        <v>4</v>
      </c>
      <c r="M127" s="22"/>
      <c r="N127" s="3"/>
    </row>
    <row r="128" spans="1:14" hidden="1" x14ac:dyDescent="0.5">
      <c r="A128" s="2" t="s">
        <v>102</v>
      </c>
      <c r="B128" s="2" t="s">
        <v>8</v>
      </c>
      <c r="C128" s="2" t="s">
        <v>21</v>
      </c>
      <c r="D128">
        <v>34</v>
      </c>
      <c r="E128" s="3">
        <v>44445</v>
      </c>
      <c r="F128" s="3" t="str">
        <f>TEXT(Combined[[#This Row],[Date Joined]],"YYYY")</f>
        <v>2021</v>
      </c>
      <c r="G128" s="4">
        <v>92450</v>
      </c>
      <c r="H128" s="2" t="s">
        <v>16</v>
      </c>
      <c r="I128" s="2" t="s">
        <v>204</v>
      </c>
      <c r="J128" s="5">
        <f ca="1">(TODAY()-Combined[[#This Row],[Date Joined]])/365</f>
        <v>3.3643835616438356</v>
      </c>
      <c r="K128" s="22">
        <f ca="1">IF(Combined[[#This Row],[Tenure]]&gt;2,3%,2%)*Combined[[#This Row],[Salary]]</f>
        <v>2773.5</v>
      </c>
      <c r="L128" s="24">
        <f>VLOOKUP(Combined[[#This Row],[Rating]],Sheet1!$B$2:$C$6,2,0)</f>
        <v>3</v>
      </c>
      <c r="M128" s="22"/>
      <c r="N128" s="3"/>
    </row>
    <row r="129" spans="1:14" hidden="1" x14ac:dyDescent="0.5">
      <c r="A129" s="2" t="s">
        <v>194</v>
      </c>
      <c r="B129" s="2" t="s">
        <v>8</v>
      </c>
      <c r="C129" s="2" t="s">
        <v>21</v>
      </c>
      <c r="D129">
        <v>34</v>
      </c>
      <c r="E129" s="3">
        <v>44383</v>
      </c>
      <c r="F129" s="3" t="str">
        <f>TEXT(Combined[[#This Row],[Date Joined]],"YYYY")</f>
        <v>2021</v>
      </c>
      <c r="G129" s="4">
        <v>92450</v>
      </c>
      <c r="H129" s="2" t="s">
        <v>16</v>
      </c>
      <c r="I129" s="2" t="s">
        <v>203</v>
      </c>
      <c r="J129" s="5">
        <f ca="1">(TODAY()-Combined[[#This Row],[Date Joined]])/365</f>
        <v>3.5342465753424657</v>
      </c>
      <c r="K129" s="22">
        <f ca="1">IF(Combined[[#This Row],[Tenure]]&gt;2,3%,2%)*Combined[[#This Row],[Salary]]</f>
        <v>2773.5</v>
      </c>
      <c r="L129" s="24">
        <f>VLOOKUP(Combined[[#This Row],[Rating]],Sheet1!$B$2:$C$6,2,0)</f>
        <v>3</v>
      </c>
      <c r="M129" s="22"/>
      <c r="N129" s="3"/>
    </row>
    <row r="130" spans="1:14" hidden="1" x14ac:dyDescent="0.5">
      <c r="A130" s="2" t="s">
        <v>77</v>
      </c>
      <c r="B130" s="2" t="s">
        <v>8</v>
      </c>
      <c r="C130" s="2" t="s">
        <v>19</v>
      </c>
      <c r="D130">
        <v>25</v>
      </c>
      <c r="E130" s="3">
        <v>44205</v>
      </c>
      <c r="F130" s="3" t="str">
        <f>TEXT(Combined[[#This Row],[Date Joined]],"YYYY")</f>
        <v>2021</v>
      </c>
      <c r="G130" s="4">
        <v>92700</v>
      </c>
      <c r="H130" s="2" t="s">
        <v>16</v>
      </c>
      <c r="I130" s="2" t="s">
        <v>204</v>
      </c>
      <c r="J130" s="5">
        <f ca="1">(TODAY()-Combined[[#This Row],[Date Joined]])/365</f>
        <v>4.021917808219178</v>
      </c>
      <c r="K130" s="22">
        <f ca="1">IF(Combined[[#This Row],[Tenure]]&gt;2,3%,2%)*Combined[[#This Row],[Salary]]</f>
        <v>2781</v>
      </c>
      <c r="L130" s="24">
        <f>VLOOKUP(Combined[[#This Row],[Rating]],Sheet1!$B$2:$C$6,2,0)</f>
        <v>3</v>
      </c>
      <c r="M130" s="22"/>
      <c r="N130" s="3"/>
    </row>
    <row r="131" spans="1:14" x14ac:dyDescent="0.5">
      <c r="A131" s="2" t="s">
        <v>168</v>
      </c>
      <c r="B131" s="2" t="s">
        <v>8</v>
      </c>
      <c r="C131" s="2" t="s">
        <v>19</v>
      </c>
      <c r="D131">
        <v>25</v>
      </c>
      <c r="E131" s="3">
        <v>44144</v>
      </c>
      <c r="F131" s="3" t="str">
        <f>TEXT(Combined[[#This Row],[Date Joined]],"YYYY")</f>
        <v>2020</v>
      </c>
      <c r="G131" s="4">
        <v>92700</v>
      </c>
      <c r="H131" s="2" t="s">
        <v>16</v>
      </c>
      <c r="I131" s="2" t="s">
        <v>203</v>
      </c>
      <c r="J131" s="5">
        <f ca="1">(TODAY()-Combined[[#This Row],[Date Joined]])/365</f>
        <v>4.1890410958904107</v>
      </c>
      <c r="K131" s="22">
        <f ca="1">IF(Combined[[#This Row],[Tenure]]&gt;2,3%,2%)*Combined[[#This Row],[Salary]]</f>
        <v>2781</v>
      </c>
      <c r="L131" s="24">
        <f>VLOOKUP(Combined[[#This Row],[Rating]],Sheet1!$B$2:$C$6,2,0)</f>
        <v>3</v>
      </c>
      <c r="M131" s="22"/>
      <c r="N131" s="3"/>
    </row>
    <row r="132" spans="1:14" x14ac:dyDescent="0.5">
      <c r="A132" s="2" t="s">
        <v>71</v>
      </c>
      <c r="B132" s="2" t="s">
        <v>8</v>
      </c>
      <c r="C132" s="2" t="s">
        <v>12</v>
      </c>
      <c r="D132">
        <v>33</v>
      </c>
      <c r="E132" s="3">
        <v>44190</v>
      </c>
      <c r="F132" s="3" t="str">
        <f>TEXT(Combined[[#This Row],[Date Joined]],"YYYY")</f>
        <v>2020</v>
      </c>
      <c r="G132" s="4">
        <v>96140</v>
      </c>
      <c r="H132" s="2" t="s">
        <v>16</v>
      </c>
      <c r="I132" s="2" t="s">
        <v>204</v>
      </c>
      <c r="J132" s="5">
        <f ca="1">(TODAY()-Combined[[#This Row],[Date Joined]])/365</f>
        <v>4.0630136986301366</v>
      </c>
      <c r="K132" s="22">
        <f ca="1">IF(Combined[[#This Row],[Tenure]]&gt;2,3%,2%)*Combined[[#This Row],[Salary]]</f>
        <v>2884.2</v>
      </c>
      <c r="L132" s="24">
        <f>VLOOKUP(Combined[[#This Row],[Rating]],Sheet1!$B$2:$C$6,2,0)</f>
        <v>3</v>
      </c>
      <c r="M132" s="22"/>
      <c r="N132" s="3"/>
    </row>
    <row r="133" spans="1:14" x14ac:dyDescent="0.5">
      <c r="A133" s="2" t="s">
        <v>162</v>
      </c>
      <c r="B133" s="2" t="s">
        <v>8</v>
      </c>
      <c r="C133" s="2" t="s">
        <v>12</v>
      </c>
      <c r="D133">
        <v>33</v>
      </c>
      <c r="E133" s="3">
        <v>44129</v>
      </c>
      <c r="F133" s="3" t="str">
        <f>TEXT(Combined[[#This Row],[Date Joined]],"YYYY")</f>
        <v>2020</v>
      </c>
      <c r="G133" s="4">
        <v>96140</v>
      </c>
      <c r="H133" s="2" t="s">
        <v>16</v>
      </c>
      <c r="I133" s="2" t="s">
        <v>203</v>
      </c>
      <c r="J133" s="5">
        <f ca="1">(TODAY()-Combined[[#This Row],[Date Joined]])/365</f>
        <v>4.2301369863013702</v>
      </c>
      <c r="K133" s="22">
        <f ca="1">IF(Combined[[#This Row],[Tenure]]&gt;2,3%,2%)*Combined[[#This Row],[Salary]]</f>
        <v>2884.2</v>
      </c>
      <c r="L133" s="24">
        <f>VLOOKUP(Combined[[#This Row],[Rating]],Sheet1!$B$2:$C$6,2,0)</f>
        <v>3</v>
      </c>
      <c r="M133" s="22"/>
      <c r="N133" s="3"/>
    </row>
    <row r="134" spans="1:14" hidden="1" x14ac:dyDescent="0.5">
      <c r="A134" s="2" t="s">
        <v>85</v>
      </c>
      <c r="B134" s="2" t="s">
        <v>15</v>
      </c>
      <c r="C134" s="2" t="s">
        <v>21</v>
      </c>
      <c r="D134">
        <v>30</v>
      </c>
      <c r="E134" s="3">
        <v>44606</v>
      </c>
      <c r="F134" s="3" t="str">
        <f>TEXT(Combined[[#This Row],[Date Joined]],"YYYY")</f>
        <v>2022</v>
      </c>
      <c r="G134" s="4">
        <v>96800</v>
      </c>
      <c r="H134" s="2" t="s">
        <v>16</v>
      </c>
      <c r="I134" s="2" t="s">
        <v>204</v>
      </c>
      <c r="J134" s="5">
        <f ca="1">(TODAY()-Combined[[#This Row],[Date Joined]])/365</f>
        <v>2.9232876712328766</v>
      </c>
      <c r="K134" s="22">
        <f ca="1">IF(Combined[[#This Row],[Tenure]]&gt;2,3%,2%)*Combined[[#This Row],[Salary]]</f>
        <v>2904</v>
      </c>
      <c r="L134" s="24">
        <f>VLOOKUP(Combined[[#This Row],[Rating]],Sheet1!$B$2:$C$6,2,0)</f>
        <v>3</v>
      </c>
      <c r="M134" s="22"/>
      <c r="N134" s="3"/>
    </row>
    <row r="135" spans="1:14" hidden="1" x14ac:dyDescent="0.5">
      <c r="A135" s="2" t="s">
        <v>176</v>
      </c>
      <c r="B135" s="2" t="s">
        <v>15</v>
      </c>
      <c r="C135" s="2" t="s">
        <v>21</v>
      </c>
      <c r="D135">
        <v>30</v>
      </c>
      <c r="E135" s="3">
        <v>44544</v>
      </c>
      <c r="F135" s="3" t="str">
        <f>TEXT(Combined[[#This Row],[Date Joined]],"YYYY")</f>
        <v>2021</v>
      </c>
      <c r="G135" s="4">
        <v>96800</v>
      </c>
      <c r="H135" s="2" t="s">
        <v>16</v>
      </c>
      <c r="I135" s="2" t="s">
        <v>203</v>
      </c>
      <c r="J135" s="5">
        <f ca="1">(TODAY()-Combined[[#This Row],[Date Joined]])/365</f>
        <v>3.0931506849315067</v>
      </c>
      <c r="K135" s="22">
        <f ca="1">IF(Combined[[#This Row],[Tenure]]&gt;2,3%,2%)*Combined[[#This Row],[Salary]]</f>
        <v>2904</v>
      </c>
      <c r="L135" s="24">
        <f>VLOOKUP(Combined[[#This Row],[Rating]],Sheet1!$B$2:$C$6,2,0)</f>
        <v>3</v>
      </c>
      <c r="M135" s="22"/>
      <c r="N135" s="3"/>
    </row>
    <row r="136" spans="1:14" hidden="1" x14ac:dyDescent="0.5">
      <c r="A136" s="2" t="s">
        <v>105</v>
      </c>
      <c r="B136" s="2" t="s">
        <v>15</v>
      </c>
      <c r="C136" s="2" t="s">
        <v>9</v>
      </c>
      <c r="D136">
        <v>40</v>
      </c>
      <c r="E136" s="3">
        <v>44263</v>
      </c>
      <c r="F136" s="3" t="str">
        <f>TEXT(Combined[[#This Row],[Date Joined]],"YYYY")</f>
        <v>2021</v>
      </c>
      <c r="G136" s="4">
        <v>99750</v>
      </c>
      <c r="H136" s="2" t="s">
        <v>16</v>
      </c>
      <c r="I136" s="2" t="s">
        <v>204</v>
      </c>
      <c r="J136" s="5">
        <f ca="1">(TODAY()-Combined[[#This Row],[Date Joined]])/365</f>
        <v>3.8630136986301369</v>
      </c>
      <c r="K136" s="22">
        <f ca="1">IF(Combined[[#This Row],[Tenure]]&gt;2,3%,2%)*Combined[[#This Row],[Salary]]</f>
        <v>2992.5</v>
      </c>
      <c r="L136" s="24">
        <f>VLOOKUP(Combined[[#This Row],[Rating]],Sheet1!$B$2:$C$6,2,0)</f>
        <v>3</v>
      </c>
      <c r="M136" s="22"/>
      <c r="N136" s="3"/>
    </row>
    <row r="137" spans="1:14" hidden="1" x14ac:dyDescent="0.5">
      <c r="A137" s="2" t="s">
        <v>197</v>
      </c>
      <c r="B137" s="2" t="s">
        <v>15</v>
      </c>
      <c r="C137" s="2" t="s">
        <v>9</v>
      </c>
      <c r="D137">
        <v>40</v>
      </c>
      <c r="E137" s="3">
        <v>44204</v>
      </c>
      <c r="F137" s="3" t="str">
        <f>TEXT(Combined[[#This Row],[Date Joined]],"YYYY")</f>
        <v>2021</v>
      </c>
      <c r="G137" s="4">
        <v>99750</v>
      </c>
      <c r="H137" s="2" t="s">
        <v>16</v>
      </c>
      <c r="I137" s="2" t="s">
        <v>203</v>
      </c>
      <c r="J137" s="5">
        <f ca="1">(TODAY()-Combined[[#This Row],[Date Joined]])/365</f>
        <v>4.0246575342465754</v>
      </c>
      <c r="K137" s="22">
        <f ca="1">IF(Combined[[#This Row],[Tenure]]&gt;2,3%,2%)*Combined[[#This Row],[Salary]]</f>
        <v>2992.5</v>
      </c>
      <c r="L137" s="24">
        <f>VLOOKUP(Combined[[#This Row],[Rating]],Sheet1!$B$2:$C$6,2,0)</f>
        <v>3</v>
      </c>
      <c r="M137" s="22"/>
      <c r="N137" s="3"/>
    </row>
    <row r="138" spans="1:14" hidden="1" x14ac:dyDescent="0.5">
      <c r="A138" s="2" t="s">
        <v>107</v>
      </c>
      <c r="B138" s="2" t="s">
        <v>8</v>
      </c>
      <c r="C138" s="2" t="s">
        <v>9</v>
      </c>
      <c r="D138">
        <v>28</v>
      </c>
      <c r="E138" s="3">
        <v>44630</v>
      </c>
      <c r="F138" s="3" t="str">
        <f>TEXT(Combined[[#This Row],[Date Joined]],"YYYY")</f>
        <v>2022</v>
      </c>
      <c r="G138" s="4">
        <v>99970</v>
      </c>
      <c r="H138" s="2" t="s">
        <v>16</v>
      </c>
      <c r="I138" s="2" t="s">
        <v>204</v>
      </c>
      <c r="J138" s="5">
        <f ca="1">(TODAY()-Combined[[#This Row],[Date Joined]])/365</f>
        <v>2.8575342465753426</v>
      </c>
      <c r="K138" s="22">
        <f ca="1">IF(Combined[[#This Row],[Tenure]]&gt;2,3%,2%)*Combined[[#This Row],[Salary]]</f>
        <v>2999.1</v>
      </c>
      <c r="L138" s="24">
        <f>VLOOKUP(Combined[[#This Row],[Rating]],Sheet1!$B$2:$C$6,2,0)</f>
        <v>3</v>
      </c>
      <c r="M138" s="22"/>
      <c r="N138" s="3"/>
    </row>
    <row r="139" spans="1:14" hidden="1" x14ac:dyDescent="0.5">
      <c r="A139" s="2" t="s">
        <v>199</v>
      </c>
      <c r="B139" s="2" t="s">
        <v>8</v>
      </c>
      <c r="C139" s="2" t="s">
        <v>9</v>
      </c>
      <c r="D139">
        <v>28</v>
      </c>
      <c r="E139" s="3">
        <v>44571</v>
      </c>
      <c r="F139" s="3" t="str">
        <f>TEXT(Combined[[#This Row],[Date Joined]],"YYYY")</f>
        <v>2022</v>
      </c>
      <c r="G139" s="4">
        <v>99970</v>
      </c>
      <c r="H139" s="2" t="s">
        <v>16</v>
      </c>
      <c r="I139" s="2" t="s">
        <v>203</v>
      </c>
      <c r="J139" s="5">
        <f ca="1">(TODAY()-Combined[[#This Row],[Date Joined]])/365</f>
        <v>3.0191780821917806</v>
      </c>
      <c r="K139" s="22">
        <f ca="1">IF(Combined[[#This Row],[Tenure]]&gt;2,3%,2%)*Combined[[#This Row],[Salary]]</f>
        <v>2999.1</v>
      </c>
      <c r="L139" s="24">
        <f>VLOOKUP(Combined[[#This Row],[Rating]],Sheet1!$B$2:$C$6,2,0)</f>
        <v>3</v>
      </c>
      <c r="M139" s="22"/>
      <c r="N139" s="3"/>
    </row>
    <row r="140" spans="1:14" hidden="1" x14ac:dyDescent="0.5">
      <c r="A140" s="2" t="s">
        <v>103</v>
      </c>
      <c r="B140" s="2" t="s">
        <v>15</v>
      </c>
      <c r="C140" s="2" t="s">
        <v>12</v>
      </c>
      <c r="D140">
        <v>24</v>
      </c>
      <c r="E140" s="3">
        <v>44686</v>
      </c>
      <c r="F140" s="3" t="str">
        <f>TEXT(Combined[[#This Row],[Date Joined]],"YYYY")</f>
        <v>2022</v>
      </c>
      <c r="G140" s="4">
        <v>100420</v>
      </c>
      <c r="H140" s="2" t="s">
        <v>16</v>
      </c>
      <c r="I140" s="2" t="s">
        <v>204</v>
      </c>
      <c r="J140" s="5">
        <f ca="1">(TODAY()-Combined[[#This Row],[Date Joined]])/365</f>
        <v>2.7041095890410958</v>
      </c>
      <c r="K140" s="22">
        <f ca="1">IF(Combined[[#This Row],[Tenure]]&gt;2,3%,2%)*Combined[[#This Row],[Salary]]</f>
        <v>3012.6</v>
      </c>
      <c r="L140" s="24">
        <f>VLOOKUP(Combined[[#This Row],[Rating]],Sheet1!$B$2:$C$6,2,0)</f>
        <v>3</v>
      </c>
      <c r="M140" s="22"/>
      <c r="N140" s="3"/>
    </row>
    <row r="141" spans="1:14" hidden="1" x14ac:dyDescent="0.5">
      <c r="A141" s="2" t="s">
        <v>195</v>
      </c>
      <c r="B141" s="2" t="s">
        <v>15</v>
      </c>
      <c r="C141" s="2" t="s">
        <v>12</v>
      </c>
      <c r="D141">
        <v>24</v>
      </c>
      <c r="E141" s="3">
        <v>44625</v>
      </c>
      <c r="F141" s="3" t="str">
        <f>TEXT(Combined[[#This Row],[Date Joined]],"YYYY")</f>
        <v>2022</v>
      </c>
      <c r="G141" s="4">
        <v>100420</v>
      </c>
      <c r="H141" s="2" t="s">
        <v>16</v>
      </c>
      <c r="I141" s="2" t="s">
        <v>203</v>
      </c>
      <c r="J141" s="5">
        <f ca="1">(TODAY()-Combined[[#This Row],[Date Joined]])/365</f>
        <v>2.871232876712329</v>
      </c>
      <c r="K141" s="22">
        <f ca="1">IF(Combined[[#This Row],[Tenure]]&gt;2,3%,2%)*Combined[[#This Row],[Salary]]</f>
        <v>3012.6</v>
      </c>
      <c r="L141" s="24">
        <f>VLOOKUP(Combined[[#This Row],[Rating]],Sheet1!$B$2:$C$6,2,0)</f>
        <v>3</v>
      </c>
      <c r="M141" s="22"/>
      <c r="N141" s="3"/>
    </row>
    <row r="142" spans="1:14" hidden="1" x14ac:dyDescent="0.5">
      <c r="A142" s="2" t="s">
        <v>50</v>
      </c>
      <c r="B142" s="2" t="s">
        <v>15</v>
      </c>
      <c r="C142" s="2" t="s">
        <v>9</v>
      </c>
      <c r="D142">
        <v>31</v>
      </c>
      <c r="E142" s="3">
        <v>44724</v>
      </c>
      <c r="F142" s="3" t="str">
        <f>TEXT(Combined[[#This Row],[Date Joined]],"YYYY")</f>
        <v>2022</v>
      </c>
      <c r="G142" s="4">
        <v>103550</v>
      </c>
      <c r="H142" s="2" t="s">
        <v>16</v>
      </c>
      <c r="I142" s="2" t="s">
        <v>204</v>
      </c>
      <c r="J142" s="5">
        <f ca="1">(TODAY()-Combined[[#This Row],[Date Joined]])/365</f>
        <v>2.6</v>
      </c>
      <c r="K142" s="22">
        <f ca="1">IF(Combined[[#This Row],[Tenure]]&gt;2,3%,2%)*Combined[[#This Row],[Salary]]</f>
        <v>3106.5</v>
      </c>
      <c r="L142" s="24">
        <f>VLOOKUP(Combined[[#This Row],[Rating]],Sheet1!$B$2:$C$6,2,0)</f>
        <v>3</v>
      </c>
      <c r="M142" s="22"/>
      <c r="N142" s="3"/>
    </row>
    <row r="143" spans="1:14" hidden="1" x14ac:dyDescent="0.5">
      <c r="A143" s="2" t="s">
        <v>142</v>
      </c>
      <c r="B143" s="2" t="s">
        <v>15</v>
      </c>
      <c r="C143" s="2" t="s">
        <v>9</v>
      </c>
      <c r="D143">
        <v>31</v>
      </c>
      <c r="E143" s="3">
        <v>44663</v>
      </c>
      <c r="F143" s="3" t="str">
        <f>TEXT(Combined[[#This Row],[Date Joined]],"YYYY")</f>
        <v>2022</v>
      </c>
      <c r="G143" s="4">
        <v>103550</v>
      </c>
      <c r="H143" s="2" t="s">
        <v>16</v>
      </c>
      <c r="I143" s="2" t="s">
        <v>203</v>
      </c>
      <c r="J143" s="5">
        <f ca="1">(TODAY()-Combined[[#This Row],[Date Joined]])/365</f>
        <v>2.7671232876712328</v>
      </c>
      <c r="K143" s="22">
        <f ca="1">IF(Combined[[#This Row],[Tenure]]&gt;2,3%,2%)*Combined[[#This Row],[Salary]]</f>
        <v>3106.5</v>
      </c>
      <c r="L143" s="24">
        <f>VLOOKUP(Combined[[#This Row],[Rating]],Sheet1!$B$2:$C$6,2,0)</f>
        <v>3</v>
      </c>
      <c r="M143" s="22"/>
      <c r="N143" s="3"/>
    </row>
    <row r="144" spans="1:14" hidden="1" x14ac:dyDescent="0.5">
      <c r="A144" s="2" t="s">
        <v>96</v>
      </c>
      <c r="B144" s="2" t="s">
        <v>8</v>
      </c>
      <c r="C144" s="2" t="s">
        <v>9</v>
      </c>
      <c r="D144">
        <v>28</v>
      </c>
      <c r="E144" s="3">
        <v>44649</v>
      </c>
      <c r="F144" s="3" t="str">
        <f>TEXT(Combined[[#This Row],[Date Joined]],"YYYY")</f>
        <v>2022</v>
      </c>
      <c r="G144" s="4">
        <v>104120</v>
      </c>
      <c r="H144" s="2" t="s">
        <v>16</v>
      </c>
      <c r="I144" s="2" t="s">
        <v>204</v>
      </c>
      <c r="J144" s="5">
        <f ca="1">(TODAY()-Combined[[#This Row],[Date Joined]])/365</f>
        <v>2.8054794520547945</v>
      </c>
      <c r="K144" s="22">
        <f ca="1">IF(Combined[[#This Row],[Tenure]]&gt;2,3%,2%)*Combined[[#This Row],[Salary]]</f>
        <v>3123.6</v>
      </c>
      <c r="L144" s="24">
        <f>VLOOKUP(Combined[[#This Row],[Rating]],Sheet1!$B$2:$C$6,2,0)</f>
        <v>3</v>
      </c>
      <c r="M144" s="22"/>
      <c r="N144" s="3"/>
    </row>
    <row r="145" spans="1:14" hidden="1" x14ac:dyDescent="0.5">
      <c r="A145" s="2" t="s">
        <v>188</v>
      </c>
      <c r="B145" s="2" t="s">
        <v>8</v>
      </c>
      <c r="C145" s="2" t="s">
        <v>9</v>
      </c>
      <c r="D145">
        <v>28</v>
      </c>
      <c r="E145" s="3">
        <v>44590</v>
      </c>
      <c r="F145" s="3" t="str">
        <f>TEXT(Combined[[#This Row],[Date Joined]],"YYYY")</f>
        <v>2022</v>
      </c>
      <c r="G145" s="4">
        <v>104120</v>
      </c>
      <c r="H145" s="2" t="s">
        <v>16</v>
      </c>
      <c r="I145" s="2" t="s">
        <v>203</v>
      </c>
      <c r="J145" s="5">
        <f ca="1">(TODAY()-Combined[[#This Row],[Date Joined]])/365</f>
        <v>2.967123287671233</v>
      </c>
      <c r="K145" s="22">
        <f ca="1">IF(Combined[[#This Row],[Tenure]]&gt;2,3%,2%)*Combined[[#This Row],[Salary]]</f>
        <v>3123.6</v>
      </c>
      <c r="L145" s="24">
        <f>VLOOKUP(Combined[[#This Row],[Rating]],Sheet1!$B$2:$C$6,2,0)</f>
        <v>3</v>
      </c>
      <c r="M145" s="22"/>
      <c r="N145" s="3"/>
    </row>
    <row r="146" spans="1:14" hidden="1" x14ac:dyDescent="0.5">
      <c r="A146" s="2" t="s">
        <v>101</v>
      </c>
      <c r="B146" s="2" t="s">
        <v>8</v>
      </c>
      <c r="C146" s="2" t="s">
        <v>12</v>
      </c>
      <c r="D146">
        <v>40</v>
      </c>
      <c r="E146" s="3">
        <v>44381</v>
      </c>
      <c r="F146" s="3" t="str">
        <f>TEXT(Combined[[#This Row],[Date Joined]],"YYYY")</f>
        <v>2021</v>
      </c>
      <c r="G146" s="4">
        <v>104410</v>
      </c>
      <c r="H146" s="2" t="s">
        <v>16</v>
      </c>
      <c r="I146" s="2" t="s">
        <v>204</v>
      </c>
      <c r="J146" s="5">
        <f ca="1">(TODAY()-Combined[[#This Row],[Date Joined]])/365</f>
        <v>3.5397260273972604</v>
      </c>
      <c r="K146" s="22">
        <f ca="1">IF(Combined[[#This Row],[Tenure]]&gt;2,3%,2%)*Combined[[#This Row],[Salary]]</f>
        <v>3132.2999999999997</v>
      </c>
      <c r="L146" s="24">
        <f>VLOOKUP(Combined[[#This Row],[Rating]],Sheet1!$B$2:$C$6,2,0)</f>
        <v>3</v>
      </c>
      <c r="M146" s="22"/>
      <c r="N146" s="3"/>
    </row>
    <row r="147" spans="1:14" hidden="1" x14ac:dyDescent="0.5">
      <c r="A147" s="2" t="s">
        <v>193</v>
      </c>
      <c r="B147" s="2" t="s">
        <v>8</v>
      </c>
      <c r="C147" s="2" t="s">
        <v>12</v>
      </c>
      <c r="D147">
        <v>40</v>
      </c>
      <c r="E147" s="3">
        <v>44320</v>
      </c>
      <c r="F147" s="3" t="str">
        <f>TEXT(Combined[[#This Row],[Date Joined]],"YYYY")</f>
        <v>2021</v>
      </c>
      <c r="G147" s="4">
        <v>104410</v>
      </c>
      <c r="H147" s="2" t="s">
        <v>16</v>
      </c>
      <c r="I147" s="2" t="s">
        <v>203</v>
      </c>
      <c r="J147" s="5">
        <f ca="1">(TODAY()-Combined[[#This Row],[Date Joined]])/365</f>
        <v>3.7068493150684931</v>
      </c>
      <c r="K147" s="22">
        <f ca="1">IF(Combined[[#This Row],[Tenure]]&gt;2,3%,2%)*Combined[[#This Row],[Salary]]</f>
        <v>3132.2999999999997</v>
      </c>
      <c r="L147" s="24">
        <f>VLOOKUP(Combined[[#This Row],[Rating]],Sheet1!$B$2:$C$6,2,0)</f>
        <v>3</v>
      </c>
      <c r="M147" s="22"/>
      <c r="N147" s="3"/>
    </row>
    <row r="148" spans="1:14" hidden="1" x14ac:dyDescent="0.5">
      <c r="A148" s="2" t="s">
        <v>43</v>
      </c>
      <c r="B148" s="2" t="s">
        <v>8</v>
      </c>
      <c r="C148" s="2" t="s">
        <v>9</v>
      </c>
      <c r="D148">
        <v>28</v>
      </c>
      <c r="E148" s="3">
        <v>44486</v>
      </c>
      <c r="F148" s="3" t="str">
        <f>TEXT(Combined[[#This Row],[Date Joined]],"YYYY")</f>
        <v>2021</v>
      </c>
      <c r="G148" s="4">
        <v>104770</v>
      </c>
      <c r="H148" s="2" t="s">
        <v>16</v>
      </c>
      <c r="I148" s="2" t="s">
        <v>204</v>
      </c>
      <c r="J148" s="5">
        <f ca="1">(TODAY()-Combined[[#This Row],[Date Joined]])/365</f>
        <v>3.2520547945205478</v>
      </c>
      <c r="K148" s="22">
        <f ca="1">IF(Combined[[#This Row],[Tenure]]&gt;2,3%,2%)*Combined[[#This Row],[Salary]]</f>
        <v>3143.1</v>
      </c>
      <c r="L148" s="24">
        <f>VLOOKUP(Combined[[#This Row],[Rating]],Sheet1!$B$2:$C$6,2,0)</f>
        <v>3</v>
      </c>
      <c r="M148" s="22"/>
      <c r="N148" s="3"/>
    </row>
    <row r="149" spans="1:14" hidden="1" x14ac:dyDescent="0.5">
      <c r="A149" s="2" t="s">
        <v>135</v>
      </c>
      <c r="B149" s="2" t="s">
        <v>8</v>
      </c>
      <c r="C149" s="2" t="s">
        <v>9</v>
      </c>
      <c r="D149">
        <v>28</v>
      </c>
      <c r="E149" s="3">
        <v>44425</v>
      </c>
      <c r="F149" s="3" t="str">
        <f>TEXT(Combined[[#This Row],[Date Joined]],"YYYY")</f>
        <v>2021</v>
      </c>
      <c r="G149" s="4">
        <v>104770</v>
      </c>
      <c r="H149" s="2" t="s">
        <v>16</v>
      </c>
      <c r="I149" s="2" t="s">
        <v>203</v>
      </c>
      <c r="J149" s="5">
        <f ca="1">(TODAY()-Combined[[#This Row],[Date Joined]])/365</f>
        <v>3.419178082191781</v>
      </c>
      <c r="K149" s="22">
        <f ca="1">IF(Combined[[#This Row],[Tenure]]&gt;2,3%,2%)*Combined[[#This Row],[Salary]]</f>
        <v>3143.1</v>
      </c>
      <c r="L149" s="24">
        <f>VLOOKUP(Combined[[#This Row],[Rating]],Sheet1!$B$2:$C$6,2,0)</f>
        <v>3</v>
      </c>
      <c r="M149" s="22"/>
      <c r="N149" s="3"/>
    </row>
    <row r="150" spans="1:14" hidden="1" x14ac:dyDescent="0.5">
      <c r="A150" s="2" t="s">
        <v>69</v>
      </c>
      <c r="B150" s="2" t="s">
        <v>15</v>
      </c>
      <c r="C150" s="2" t="s">
        <v>9</v>
      </c>
      <c r="D150">
        <v>23</v>
      </c>
      <c r="E150" s="3">
        <v>44440</v>
      </c>
      <c r="F150" s="3" t="str">
        <f>TEXT(Combined[[#This Row],[Date Joined]],"YYYY")</f>
        <v>2021</v>
      </c>
      <c r="G150" s="4">
        <v>106460</v>
      </c>
      <c r="H150" s="2" t="s">
        <v>16</v>
      </c>
      <c r="I150" s="2" t="s">
        <v>204</v>
      </c>
      <c r="J150" s="5">
        <f ca="1">(TODAY()-Combined[[#This Row],[Date Joined]])/365</f>
        <v>3.3780821917808219</v>
      </c>
      <c r="K150" s="22">
        <f ca="1">IF(Combined[[#This Row],[Tenure]]&gt;2,3%,2%)*Combined[[#This Row],[Salary]]</f>
        <v>3193.7999999999997</v>
      </c>
      <c r="L150" s="24">
        <f>VLOOKUP(Combined[[#This Row],[Rating]],Sheet1!$B$2:$C$6,2,0)</f>
        <v>3</v>
      </c>
      <c r="M150" s="22"/>
      <c r="N150" s="3"/>
    </row>
    <row r="151" spans="1:14" hidden="1" x14ac:dyDescent="0.5">
      <c r="A151" s="2" t="s">
        <v>160</v>
      </c>
      <c r="B151" s="2" t="s">
        <v>15</v>
      </c>
      <c r="C151" s="2" t="s">
        <v>9</v>
      </c>
      <c r="D151">
        <v>23</v>
      </c>
      <c r="E151" s="3">
        <v>44378</v>
      </c>
      <c r="F151" s="3" t="str">
        <f>TEXT(Combined[[#This Row],[Date Joined]],"YYYY")</f>
        <v>2021</v>
      </c>
      <c r="G151" s="4">
        <v>106460</v>
      </c>
      <c r="H151" s="2" t="s">
        <v>16</v>
      </c>
      <c r="I151" s="2" t="s">
        <v>203</v>
      </c>
      <c r="J151" s="5">
        <f ca="1">(TODAY()-Combined[[#This Row],[Date Joined]])/365</f>
        <v>3.547945205479452</v>
      </c>
      <c r="K151" s="22">
        <f ca="1">IF(Combined[[#This Row],[Tenure]]&gt;2,3%,2%)*Combined[[#This Row],[Salary]]</f>
        <v>3193.7999999999997</v>
      </c>
      <c r="L151" s="24">
        <f>VLOOKUP(Combined[[#This Row],[Rating]],Sheet1!$B$2:$C$6,2,0)</f>
        <v>3</v>
      </c>
      <c r="M151" s="22"/>
      <c r="N151" s="3"/>
    </row>
    <row r="152" spans="1:14" hidden="1" x14ac:dyDescent="0.5">
      <c r="A152" s="2" t="s">
        <v>22</v>
      </c>
      <c r="B152" s="2" t="s">
        <v>15</v>
      </c>
      <c r="C152" s="2" t="s">
        <v>12</v>
      </c>
      <c r="D152">
        <v>20</v>
      </c>
      <c r="E152" s="3">
        <v>44459</v>
      </c>
      <c r="F152" s="3" t="str">
        <f>TEXT(Combined[[#This Row],[Date Joined]],"YYYY")</f>
        <v>2021</v>
      </c>
      <c r="G152" s="4">
        <v>107700</v>
      </c>
      <c r="H152" s="2" t="s">
        <v>16</v>
      </c>
      <c r="I152" s="2" t="s">
        <v>204</v>
      </c>
      <c r="J152" s="5">
        <f ca="1">(TODAY()-Combined[[#This Row],[Date Joined]])/365</f>
        <v>3.3260273972602739</v>
      </c>
      <c r="K152" s="22">
        <f ca="1">IF(Combined[[#This Row],[Tenure]]&gt;2,3%,2%)*Combined[[#This Row],[Salary]]</f>
        <v>3231</v>
      </c>
      <c r="L152" s="24">
        <f>VLOOKUP(Combined[[#This Row],[Rating]],Sheet1!$B$2:$C$6,2,0)</f>
        <v>3</v>
      </c>
      <c r="M152" s="22"/>
      <c r="N152" s="3"/>
    </row>
    <row r="153" spans="1:14" hidden="1" x14ac:dyDescent="0.5">
      <c r="A153" s="2" t="s">
        <v>116</v>
      </c>
      <c r="B153" s="2" t="s">
        <v>15</v>
      </c>
      <c r="C153" s="2" t="s">
        <v>12</v>
      </c>
      <c r="D153">
        <v>20</v>
      </c>
      <c r="E153" s="3">
        <v>44397</v>
      </c>
      <c r="F153" s="3" t="str">
        <f>TEXT(Combined[[#This Row],[Date Joined]],"YYYY")</f>
        <v>2021</v>
      </c>
      <c r="G153" s="4">
        <v>107700</v>
      </c>
      <c r="H153" s="2" t="s">
        <v>16</v>
      </c>
      <c r="I153" s="2" t="s">
        <v>203</v>
      </c>
      <c r="J153" s="5">
        <f ca="1">(TODAY()-Combined[[#This Row],[Date Joined]])/365</f>
        <v>3.495890410958904</v>
      </c>
      <c r="K153" s="22">
        <f ca="1">IF(Combined[[#This Row],[Tenure]]&gt;2,3%,2%)*Combined[[#This Row],[Salary]]</f>
        <v>3231</v>
      </c>
      <c r="L153" s="24">
        <f>VLOOKUP(Combined[[#This Row],[Rating]],Sheet1!$B$2:$C$6,2,0)</f>
        <v>3</v>
      </c>
      <c r="M153" s="22"/>
      <c r="N153" s="3"/>
    </row>
    <row r="154" spans="1:14" hidden="1" x14ac:dyDescent="0.5">
      <c r="A154" s="2" t="s">
        <v>33</v>
      </c>
      <c r="B154" s="2" t="s">
        <v>8</v>
      </c>
      <c r="C154" s="2" t="s">
        <v>19</v>
      </c>
      <c r="D154">
        <v>38</v>
      </c>
      <c r="E154" s="3">
        <v>44377</v>
      </c>
      <c r="F154" s="3" t="str">
        <f>TEXT(Combined[[#This Row],[Date Joined]],"YYYY")</f>
        <v>2021</v>
      </c>
      <c r="G154" s="4">
        <v>109160</v>
      </c>
      <c r="H154" s="2" t="s">
        <v>10</v>
      </c>
      <c r="I154" s="2" t="s">
        <v>204</v>
      </c>
      <c r="J154" s="5">
        <f ca="1">(TODAY()-Combined[[#This Row],[Date Joined]])/365</f>
        <v>3.5506849315068494</v>
      </c>
      <c r="K154" s="22">
        <f ca="1">IF(Combined[[#This Row],[Tenure]]&gt;2,3%,2%)*Combined[[#This Row],[Salary]]</f>
        <v>3274.7999999999997</v>
      </c>
      <c r="L154" s="24">
        <f>VLOOKUP(Combined[[#This Row],[Rating]],Sheet1!$B$2:$C$6,2,0)</f>
        <v>5</v>
      </c>
      <c r="M154" s="22"/>
      <c r="N154" s="3"/>
    </row>
    <row r="155" spans="1:14" hidden="1" x14ac:dyDescent="0.5">
      <c r="A155" s="2" t="s">
        <v>126</v>
      </c>
      <c r="B155" s="2" t="s">
        <v>8</v>
      </c>
      <c r="C155" s="2" t="s">
        <v>19</v>
      </c>
      <c r="D155">
        <v>38</v>
      </c>
      <c r="E155" s="3">
        <v>44316</v>
      </c>
      <c r="F155" s="3" t="str">
        <f>TEXT(Combined[[#This Row],[Date Joined]],"YYYY")</f>
        <v>2021</v>
      </c>
      <c r="G155" s="4">
        <v>109160</v>
      </c>
      <c r="H155" s="2" t="s">
        <v>10</v>
      </c>
      <c r="I155" s="2" t="s">
        <v>203</v>
      </c>
      <c r="J155" s="5">
        <f ca="1">(TODAY()-Combined[[#This Row],[Date Joined]])/365</f>
        <v>3.7178082191780821</v>
      </c>
      <c r="K155" s="22">
        <f ca="1">IF(Combined[[#This Row],[Tenure]]&gt;2,3%,2%)*Combined[[#This Row],[Salary]]</f>
        <v>3274.7999999999997</v>
      </c>
      <c r="L155" s="24">
        <f>VLOOKUP(Combined[[#This Row],[Rating]],Sheet1!$B$2:$C$6,2,0)</f>
        <v>5</v>
      </c>
      <c r="M155" s="22"/>
      <c r="N155" s="3"/>
    </row>
    <row r="156" spans="1:14" hidden="1" x14ac:dyDescent="0.5">
      <c r="A156" s="2" t="s">
        <v>34</v>
      </c>
      <c r="B156" s="2" t="s">
        <v>15</v>
      </c>
      <c r="C156" s="2" t="s">
        <v>9</v>
      </c>
      <c r="D156">
        <v>25</v>
      </c>
      <c r="E156" s="3">
        <v>44726</v>
      </c>
      <c r="F156" s="3" t="str">
        <f>TEXT(Combined[[#This Row],[Date Joined]],"YYYY")</f>
        <v>2022</v>
      </c>
      <c r="G156" s="4">
        <v>109190</v>
      </c>
      <c r="H156" s="2" t="s">
        <v>13</v>
      </c>
      <c r="I156" s="2" t="s">
        <v>204</v>
      </c>
      <c r="J156" s="5">
        <f ca="1">(TODAY()-Combined[[#This Row],[Date Joined]])/365</f>
        <v>2.5945205479452054</v>
      </c>
      <c r="K156" s="22">
        <f ca="1">IF(Combined[[#This Row],[Tenure]]&gt;2,3%,2%)*Combined[[#This Row],[Salary]]</f>
        <v>3275.7</v>
      </c>
      <c r="L156" s="24">
        <f>VLOOKUP(Combined[[#This Row],[Rating]],Sheet1!$B$2:$C$6,2,0)</f>
        <v>4</v>
      </c>
      <c r="M156" s="22"/>
      <c r="N156" s="3"/>
    </row>
    <row r="157" spans="1:14" hidden="1" x14ac:dyDescent="0.5">
      <c r="A157" s="2" t="s">
        <v>127</v>
      </c>
      <c r="B157" s="2" t="s">
        <v>15</v>
      </c>
      <c r="C157" s="2" t="s">
        <v>9</v>
      </c>
      <c r="D157">
        <v>25</v>
      </c>
      <c r="E157" s="3">
        <v>44665</v>
      </c>
      <c r="F157" s="3" t="str">
        <f>TEXT(Combined[[#This Row],[Date Joined]],"YYYY")</f>
        <v>2022</v>
      </c>
      <c r="G157" s="4">
        <v>109190</v>
      </c>
      <c r="H157" s="2" t="s">
        <v>13</v>
      </c>
      <c r="I157" s="2" t="s">
        <v>203</v>
      </c>
      <c r="J157" s="5">
        <f ca="1">(TODAY()-Combined[[#This Row],[Date Joined]])/365</f>
        <v>2.7616438356164386</v>
      </c>
      <c r="K157" s="22">
        <f ca="1">IF(Combined[[#This Row],[Tenure]]&gt;2,3%,2%)*Combined[[#This Row],[Salary]]</f>
        <v>3275.7</v>
      </c>
      <c r="L157" s="24">
        <f>VLOOKUP(Combined[[#This Row],[Rating]],Sheet1!$B$2:$C$6,2,0)</f>
        <v>4</v>
      </c>
      <c r="M157" s="22"/>
      <c r="N157" s="3"/>
    </row>
    <row r="158" spans="1:14" x14ac:dyDescent="0.5">
      <c r="A158" s="2" t="s">
        <v>87</v>
      </c>
      <c r="B158" s="2" t="s">
        <v>15</v>
      </c>
      <c r="C158" s="2" t="s">
        <v>12</v>
      </c>
      <c r="D158">
        <v>29</v>
      </c>
      <c r="E158" s="3">
        <v>44180</v>
      </c>
      <c r="F158" s="3" t="str">
        <f>TEXT(Combined[[#This Row],[Date Joined]],"YYYY")</f>
        <v>2020</v>
      </c>
      <c r="G158" s="4">
        <v>112110</v>
      </c>
      <c r="H158" s="2" t="s">
        <v>24</v>
      </c>
      <c r="I158" s="2" t="s">
        <v>204</v>
      </c>
      <c r="J158" s="5">
        <f ca="1">(TODAY()-Combined[[#This Row],[Date Joined]])/365</f>
        <v>4.0904109589041093</v>
      </c>
      <c r="K158" s="22">
        <f ca="1">IF(Combined[[#This Row],[Tenure]]&gt;2,3%,2%)*Combined[[#This Row],[Salary]]</f>
        <v>3363.2999999999997</v>
      </c>
      <c r="L158" s="24">
        <f>VLOOKUP(Combined[[#This Row],[Rating]],Sheet1!$B$2:$C$6,2,0)</f>
        <v>2</v>
      </c>
      <c r="M158" s="22"/>
      <c r="N158" s="3"/>
    </row>
    <row r="159" spans="1:14" x14ac:dyDescent="0.5">
      <c r="A159" s="2" t="s">
        <v>179</v>
      </c>
      <c r="B159" s="2" t="s">
        <v>15</v>
      </c>
      <c r="C159" s="2" t="s">
        <v>12</v>
      </c>
      <c r="D159">
        <v>29</v>
      </c>
      <c r="E159" s="3">
        <v>44119</v>
      </c>
      <c r="F159" s="3" t="str">
        <f>TEXT(Combined[[#This Row],[Date Joined]],"YYYY")</f>
        <v>2020</v>
      </c>
      <c r="G159" s="4">
        <v>112110</v>
      </c>
      <c r="H159" s="2" t="s">
        <v>24</v>
      </c>
      <c r="I159" s="2" t="s">
        <v>203</v>
      </c>
      <c r="J159" s="5">
        <f ca="1">(TODAY()-Combined[[#This Row],[Date Joined]])/365</f>
        <v>4.2575342465753421</v>
      </c>
      <c r="K159" s="22">
        <f ca="1">IF(Combined[[#This Row],[Tenure]]&gt;2,3%,2%)*Combined[[#This Row],[Salary]]</f>
        <v>3363.2999999999997</v>
      </c>
      <c r="L159" s="24">
        <f>VLOOKUP(Combined[[#This Row],[Rating]],Sheet1!$B$2:$C$6,2,0)</f>
        <v>2</v>
      </c>
      <c r="M159" s="22"/>
      <c r="N159" s="3"/>
    </row>
    <row r="160" spans="1:14" hidden="1" x14ac:dyDescent="0.5">
      <c r="A160" s="2" t="s">
        <v>81</v>
      </c>
      <c r="B160" s="2" t="s">
        <v>8</v>
      </c>
      <c r="C160" s="2" t="s">
        <v>9</v>
      </c>
      <c r="D160">
        <v>30</v>
      </c>
      <c r="E160" s="3">
        <v>44861</v>
      </c>
      <c r="F160" s="3" t="str">
        <f>TEXT(Combined[[#This Row],[Date Joined]],"YYYY")</f>
        <v>2022</v>
      </c>
      <c r="G160" s="4">
        <v>112570</v>
      </c>
      <c r="H160" s="2" t="s">
        <v>16</v>
      </c>
      <c r="I160" s="2" t="s">
        <v>204</v>
      </c>
      <c r="J160" s="5">
        <f ca="1">(TODAY()-Combined[[#This Row],[Date Joined]])/365</f>
        <v>2.2246575342465755</v>
      </c>
      <c r="K160" s="22">
        <f ca="1">IF(Combined[[#This Row],[Tenure]]&gt;2,3%,2%)*Combined[[#This Row],[Salary]]</f>
        <v>3377.1</v>
      </c>
      <c r="L160" s="24">
        <f>VLOOKUP(Combined[[#This Row],[Rating]],Sheet1!$B$2:$C$6,2,0)</f>
        <v>3</v>
      </c>
      <c r="M160" s="22"/>
      <c r="N160" s="3"/>
    </row>
    <row r="161" spans="1:14" hidden="1" x14ac:dyDescent="0.5">
      <c r="A161" s="2" t="s">
        <v>172</v>
      </c>
      <c r="B161" s="2" t="s">
        <v>8</v>
      </c>
      <c r="C161" s="2" t="s">
        <v>9</v>
      </c>
      <c r="D161">
        <v>30</v>
      </c>
      <c r="E161" s="3">
        <v>44800</v>
      </c>
      <c r="F161" s="3" t="str">
        <f>TEXT(Combined[[#This Row],[Date Joined]],"YYYY")</f>
        <v>2022</v>
      </c>
      <c r="G161" s="4">
        <v>112570</v>
      </c>
      <c r="H161" s="2" t="s">
        <v>16</v>
      </c>
      <c r="I161" s="2" t="s">
        <v>203</v>
      </c>
      <c r="J161" s="5">
        <f ca="1">(TODAY()-Combined[[#This Row],[Date Joined]])/365</f>
        <v>2.3917808219178083</v>
      </c>
      <c r="K161" s="22">
        <f ca="1">IF(Combined[[#This Row],[Tenure]]&gt;2,3%,2%)*Combined[[#This Row],[Salary]]</f>
        <v>3377.1</v>
      </c>
      <c r="L161" s="24">
        <f>VLOOKUP(Combined[[#This Row],[Rating]],Sheet1!$B$2:$C$6,2,0)</f>
        <v>3</v>
      </c>
      <c r="M161" s="22"/>
      <c r="N161" s="3"/>
    </row>
    <row r="162" spans="1:14" x14ac:dyDescent="0.5">
      <c r="A162" s="2" t="s">
        <v>64</v>
      </c>
      <c r="B162" s="2" t="s">
        <v>15</v>
      </c>
      <c r="C162" s="2" t="s">
        <v>12</v>
      </c>
      <c r="D162">
        <v>20</v>
      </c>
      <c r="E162" s="3">
        <v>44183</v>
      </c>
      <c r="F162" s="3" t="str">
        <f>TEXT(Combined[[#This Row],[Date Joined]],"YYYY")</f>
        <v>2020</v>
      </c>
      <c r="G162" s="4">
        <v>112650</v>
      </c>
      <c r="H162" s="2" t="s">
        <v>16</v>
      </c>
      <c r="I162" s="2" t="s">
        <v>204</v>
      </c>
      <c r="J162" s="5">
        <f ca="1">(TODAY()-Combined[[#This Row],[Date Joined]])/365</f>
        <v>4.0821917808219181</v>
      </c>
      <c r="K162" s="22">
        <f ca="1">IF(Combined[[#This Row],[Tenure]]&gt;2,3%,2%)*Combined[[#This Row],[Salary]]</f>
        <v>3379.5</v>
      </c>
      <c r="L162" s="24">
        <f>VLOOKUP(Combined[[#This Row],[Rating]],Sheet1!$B$2:$C$6,2,0)</f>
        <v>3</v>
      </c>
      <c r="M162" s="22"/>
      <c r="N162" s="3"/>
    </row>
    <row r="163" spans="1:14" x14ac:dyDescent="0.5">
      <c r="A163" s="2" t="s">
        <v>155</v>
      </c>
      <c r="B163" s="2" t="s">
        <v>15</v>
      </c>
      <c r="C163" s="2" t="s">
        <v>12</v>
      </c>
      <c r="D163">
        <v>20</v>
      </c>
      <c r="E163" s="3">
        <v>44122</v>
      </c>
      <c r="F163" s="3" t="str">
        <f>TEXT(Combined[[#This Row],[Date Joined]],"YYYY")</f>
        <v>2020</v>
      </c>
      <c r="G163" s="4">
        <v>112650</v>
      </c>
      <c r="H163" s="2" t="s">
        <v>16</v>
      </c>
      <c r="I163" s="2" t="s">
        <v>203</v>
      </c>
      <c r="J163" s="5">
        <f ca="1">(TODAY()-Combined[[#This Row],[Date Joined]])/365</f>
        <v>4.2493150684931509</v>
      </c>
      <c r="K163" s="22">
        <f ca="1">IF(Combined[[#This Row],[Tenure]]&gt;2,3%,2%)*Combined[[#This Row],[Salary]]</f>
        <v>3379.5</v>
      </c>
      <c r="L163" s="24">
        <f>VLOOKUP(Combined[[#This Row],[Rating]],Sheet1!$B$2:$C$6,2,0)</f>
        <v>3</v>
      </c>
      <c r="M163" s="22"/>
      <c r="N163" s="3"/>
    </row>
    <row r="164" spans="1:14" hidden="1" x14ac:dyDescent="0.5">
      <c r="A164" s="2" t="s">
        <v>177</v>
      </c>
      <c r="B164" s="2" t="s">
        <v>15</v>
      </c>
      <c r="C164" s="2" t="s">
        <v>9</v>
      </c>
      <c r="D164">
        <v>34</v>
      </c>
      <c r="E164" s="3">
        <v>44642</v>
      </c>
      <c r="F164" s="3" t="str">
        <f>TEXT(Combined[[#This Row],[Date Joined]],"YYYY")</f>
        <v>2022</v>
      </c>
      <c r="G164" s="4">
        <v>112650</v>
      </c>
      <c r="H164" s="2" t="s">
        <v>16</v>
      </c>
      <c r="I164" s="2" t="s">
        <v>203</v>
      </c>
      <c r="J164" s="5">
        <f ca="1">(TODAY()-Combined[[#This Row],[Date Joined]])/365</f>
        <v>2.8246575342465752</v>
      </c>
      <c r="K164" s="22">
        <f ca="1">IF(Combined[[#This Row],[Tenure]]&gt;2,3%,2%)*Combined[[#This Row],[Salary]]</f>
        <v>3379.5</v>
      </c>
      <c r="L164" s="24">
        <f>VLOOKUP(Combined[[#This Row],[Rating]],Sheet1!$B$2:$C$6,2,0)</f>
        <v>3</v>
      </c>
      <c r="M164" s="22"/>
      <c r="N164" s="3"/>
    </row>
    <row r="165" spans="1:14" hidden="1" x14ac:dyDescent="0.5">
      <c r="A165" s="2" t="s">
        <v>58</v>
      </c>
      <c r="B165" s="2" t="s">
        <v>15</v>
      </c>
      <c r="C165" s="2" t="s">
        <v>19</v>
      </c>
      <c r="D165">
        <v>22</v>
      </c>
      <c r="E165" s="3">
        <v>44446</v>
      </c>
      <c r="F165" s="3" t="str">
        <f>TEXT(Combined[[#This Row],[Date Joined]],"YYYY")</f>
        <v>2021</v>
      </c>
      <c r="G165" s="4">
        <v>112780</v>
      </c>
      <c r="H165" s="2" t="s">
        <v>13</v>
      </c>
      <c r="I165" s="2" t="s">
        <v>204</v>
      </c>
      <c r="J165" s="5">
        <f ca="1">(TODAY()-Combined[[#This Row],[Date Joined]])/365</f>
        <v>3.3616438356164382</v>
      </c>
      <c r="K165" s="22">
        <f ca="1">IF(Combined[[#This Row],[Tenure]]&gt;2,3%,2%)*Combined[[#This Row],[Salary]]</f>
        <v>3383.4</v>
      </c>
      <c r="L165" s="24">
        <f>VLOOKUP(Combined[[#This Row],[Rating]],Sheet1!$B$2:$C$6,2,0)</f>
        <v>4</v>
      </c>
      <c r="M165" s="22"/>
      <c r="N165" s="3"/>
    </row>
    <row r="166" spans="1:14" hidden="1" x14ac:dyDescent="0.5">
      <c r="A166" s="2" t="s">
        <v>149</v>
      </c>
      <c r="B166" s="2" t="s">
        <v>15</v>
      </c>
      <c r="C166" s="2" t="s">
        <v>19</v>
      </c>
      <c r="D166">
        <v>22</v>
      </c>
      <c r="E166" s="3">
        <v>44384</v>
      </c>
      <c r="F166" s="3" t="str">
        <f>TEXT(Combined[[#This Row],[Date Joined]],"YYYY")</f>
        <v>2021</v>
      </c>
      <c r="G166" s="4">
        <v>112780</v>
      </c>
      <c r="H166" s="2" t="s">
        <v>13</v>
      </c>
      <c r="I166" s="2" t="s">
        <v>203</v>
      </c>
      <c r="J166" s="5">
        <f ca="1">(TODAY()-Combined[[#This Row],[Date Joined]])/365</f>
        <v>3.5315068493150683</v>
      </c>
      <c r="K166" s="22">
        <f ca="1">IF(Combined[[#This Row],[Tenure]]&gt;2,3%,2%)*Combined[[#This Row],[Salary]]</f>
        <v>3383.4</v>
      </c>
      <c r="L166" s="24">
        <f>VLOOKUP(Combined[[#This Row],[Rating]],Sheet1!$B$2:$C$6,2,0)</f>
        <v>4</v>
      </c>
      <c r="M166" s="22"/>
      <c r="N166" s="3"/>
    </row>
    <row r="167" spans="1:14" hidden="1" x14ac:dyDescent="0.5">
      <c r="A167" s="2" t="s">
        <v>98</v>
      </c>
      <c r="B167" s="2" t="s">
        <v>15</v>
      </c>
      <c r="C167" s="2" t="s">
        <v>9</v>
      </c>
      <c r="D167">
        <v>27</v>
      </c>
      <c r="E167" s="3">
        <v>44609</v>
      </c>
      <c r="F167" s="3" t="str">
        <f>TEXT(Combined[[#This Row],[Date Joined]],"YYYY")</f>
        <v>2022</v>
      </c>
      <c r="G167" s="4">
        <v>113280</v>
      </c>
      <c r="H167" s="2" t="s">
        <v>42</v>
      </c>
      <c r="I167" s="2" t="s">
        <v>204</v>
      </c>
      <c r="J167" s="5">
        <f ca="1">(TODAY()-Combined[[#This Row],[Date Joined]])/365</f>
        <v>2.9150684931506849</v>
      </c>
      <c r="K167" s="22">
        <f ca="1">IF(Combined[[#This Row],[Tenure]]&gt;2,3%,2%)*Combined[[#This Row],[Salary]]</f>
        <v>3398.4</v>
      </c>
      <c r="L167" s="24">
        <f>VLOOKUP(Combined[[#This Row],[Rating]],Sheet1!$B$2:$C$6,2,0)</f>
        <v>1</v>
      </c>
      <c r="M167" s="22"/>
      <c r="N167" s="3"/>
    </row>
    <row r="168" spans="1:14" hidden="1" x14ac:dyDescent="0.5">
      <c r="A168" s="2" t="s">
        <v>190</v>
      </c>
      <c r="B168" s="2" t="s">
        <v>15</v>
      </c>
      <c r="C168" s="2" t="s">
        <v>9</v>
      </c>
      <c r="D168">
        <v>27</v>
      </c>
      <c r="E168" s="3">
        <v>44547</v>
      </c>
      <c r="F168" s="3" t="str">
        <f>TEXT(Combined[[#This Row],[Date Joined]],"YYYY")</f>
        <v>2021</v>
      </c>
      <c r="G168" s="4">
        <v>113280</v>
      </c>
      <c r="H168" s="2" t="s">
        <v>42</v>
      </c>
      <c r="I168" s="2" t="s">
        <v>203</v>
      </c>
      <c r="J168" s="5">
        <f ca="1">(TODAY()-Combined[[#This Row],[Date Joined]])/365</f>
        <v>3.0849315068493151</v>
      </c>
      <c r="K168" s="22">
        <f ca="1">IF(Combined[[#This Row],[Tenure]]&gt;2,3%,2%)*Combined[[#This Row],[Salary]]</f>
        <v>3398.4</v>
      </c>
      <c r="L168" s="24">
        <f>VLOOKUP(Combined[[#This Row],[Rating]],Sheet1!$B$2:$C$6,2,0)</f>
        <v>1</v>
      </c>
      <c r="M168" s="22"/>
      <c r="N168" s="3"/>
    </row>
    <row r="169" spans="1:14" hidden="1" x14ac:dyDescent="0.5">
      <c r="A169" s="2" t="s">
        <v>54</v>
      </c>
      <c r="B169" s="2" t="s">
        <v>8</v>
      </c>
      <c r="C169" s="2" t="s">
        <v>9</v>
      </c>
      <c r="D169">
        <v>30</v>
      </c>
      <c r="E169" s="3">
        <v>44850</v>
      </c>
      <c r="F169" s="3" t="str">
        <f>TEXT(Combined[[#This Row],[Date Joined]],"YYYY")</f>
        <v>2022</v>
      </c>
      <c r="G169" s="4">
        <v>114180</v>
      </c>
      <c r="H169" s="2" t="s">
        <v>16</v>
      </c>
      <c r="I169" s="2" t="s">
        <v>204</v>
      </c>
      <c r="J169" s="5">
        <f ca="1">(TODAY()-Combined[[#This Row],[Date Joined]])/365</f>
        <v>2.2547945205479452</v>
      </c>
      <c r="K169" s="22">
        <f ca="1">IF(Combined[[#This Row],[Tenure]]&gt;2,3%,2%)*Combined[[#This Row],[Salary]]</f>
        <v>3425.4</v>
      </c>
      <c r="L169" s="24">
        <f>VLOOKUP(Combined[[#This Row],[Rating]],Sheet1!$B$2:$C$6,2,0)</f>
        <v>3</v>
      </c>
      <c r="M169" s="22"/>
      <c r="N169" s="3"/>
    </row>
    <row r="170" spans="1:14" hidden="1" x14ac:dyDescent="0.5">
      <c r="A170" s="2" t="s">
        <v>146</v>
      </c>
      <c r="B170" s="2" t="s">
        <v>8</v>
      </c>
      <c r="C170" s="2" t="s">
        <v>9</v>
      </c>
      <c r="D170">
        <v>30</v>
      </c>
      <c r="E170" s="3">
        <v>44789</v>
      </c>
      <c r="F170" s="3" t="str">
        <f>TEXT(Combined[[#This Row],[Date Joined]],"YYYY")</f>
        <v>2022</v>
      </c>
      <c r="G170" s="4">
        <v>114180</v>
      </c>
      <c r="H170" s="2" t="s">
        <v>16</v>
      </c>
      <c r="I170" s="2" t="s">
        <v>203</v>
      </c>
      <c r="J170" s="5">
        <f ca="1">(TODAY()-Combined[[#This Row],[Date Joined]])/365</f>
        <v>2.4219178082191779</v>
      </c>
      <c r="K170" s="22">
        <f ca="1">IF(Combined[[#This Row],[Tenure]]&gt;2,3%,2%)*Combined[[#This Row],[Salary]]</f>
        <v>3425.4</v>
      </c>
      <c r="L170" s="24">
        <f>VLOOKUP(Combined[[#This Row],[Rating]],Sheet1!$B$2:$C$6,2,0)</f>
        <v>3</v>
      </c>
      <c r="M170" s="22"/>
      <c r="N170" s="3"/>
    </row>
    <row r="171" spans="1:14" hidden="1" x14ac:dyDescent="0.5">
      <c r="A171" s="2" t="s">
        <v>17</v>
      </c>
      <c r="B171" s="2" t="s">
        <v>8</v>
      </c>
      <c r="C171" s="2" t="s">
        <v>12</v>
      </c>
      <c r="D171">
        <v>43</v>
      </c>
      <c r="E171" s="3">
        <v>45045</v>
      </c>
      <c r="F171" s="3" t="str">
        <f>TEXT(Combined[[#This Row],[Date Joined]],"YYYY")</f>
        <v>2023</v>
      </c>
      <c r="G171" s="4">
        <v>114870</v>
      </c>
      <c r="H171" s="2" t="s">
        <v>16</v>
      </c>
      <c r="I171" s="2" t="s">
        <v>204</v>
      </c>
      <c r="J171" s="5">
        <f ca="1">(TODAY()-Combined[[#This Row],[Date Joined]])/365</f>
        <v>1.7205479452054795</v>
      </c>
      <c r="K171" s="22">
        <f ca="1">IF(Combined[[#This Row],[Tenure]]&gt;2,3%,2%)*Combined[[#This Row],[Salary]]</f>
        <v>2297.4</v>
      </c>
      <c r="L171" s="24">
        <f>VLOOKUP(Combined[[#This Row],[Rating]],Sheet1!$B$2:$C$6,2,0)</f>
        <v>3</v>
      </c>
      <c r="M171" s="22"/>
      <c r="N171" s="3"/>
    </row>
    <row r="172" spans="1:14" hidden="1" x14ac:dyDescent="0.5">
      <c r="A172" s="2" t="s">
        <v>113</v>
      </c>
      <c r="B172" s="2" t="s">
        <v>8</v>
      </c>
      <c r="C172" s="2" t="s">
        <v>12</v>
      </c>
      <c r="D172">
        <v>44</v>
      </c>
      <c r="E172" s="3">
        <v>44985</v>
      </c>
      <c r="F172" s="3" t="str">
        <f>TEXT(Combined[[#This Row],[Date Joined]],"YYYY")</f>
        <v>2023</v>
      </c>
      <c r="G172" s="4">
        <v>114870</v>
      </c>
      <c r="H172" s="2" t="s">
        <v>16</v>
      </c>
      <c r="I172" s="2" t="s">
        <v>203</v>
      </c>
      <c r="J172" s="5">
        <f ca="1">(TODAY()-Combined[[#This Row],[Date Joined]])/365</f>
        <v>1.8849315068493151</v>
      </c>
      <c r="K172" s="22">
        <f ca="1">IF(Combined[[#This Row],[Tenure]]&gt;2,3%,2%)*Combined[[#This Row],[Salary]]</f>
        <v>2297.4</v>
      </c>
      <c r="L172" s="24">
        <f>VLOOKUP(Combined[[#This Row],[Rating]],Sheet1!$B$2:$C$6,2,0)</f>
        <v>3</v>
      </c>
      <c r="M172" s="22"/>
      <c r="N172" s="3"/>
    </row>
    <row r="173" spans="1:14" x14ac:dyDescent="0.5">
      <c r="A173" s="2" t="s">
        <v>83</v>
      </c>
      <c r="B173" s="2" t="s">
        <v>8</v>
      </c>
      <c r="C173" s="2" t="s">
        <v>9</v>
      </c>
      <c r="D173">
        <v>36</v>
      </c>
      <c r="E173" s="3">
        <v>44085</v>
      </c>
      <c r="F173" s="3" t="str">
        <f>TEXT(Combined[[#This Row],[Date Joined]],"YYYY")</f>
        <v>2020</v>
      </c>
      <c r="G173" s="4">
        <v>114890</v>
      </c>
      <c r="H173" s="2" t="s">
        <v>16</v>
      </c>
      <c r="I173" s="2" t="s">
        <v>204</v>
      </c>
      <c r="J173" s="5">
        <f ca="1">(TODAY()-Combined[[#This Row],[Date Joined]])/365</f>
        <v>4.3506849315068497</v>
      </c>
      <c r="K173" s="22">
        <f ca="1">IF(Combined[[#This Row],[Tenure]]&gt;2,3%,2%)*Combined[[#This Row],[Salary]]</f>
        <v>3446.7</v>
      </c>
      <c r="L173" s="24">
        <f>VLOOKUP(Combined[[#This Row],[Rating]],Sheet1!$B$2:$C$6,2,0)</f>
        <v>3</v>
      </c>
      <c r="M173" s="22"/>
      <c r="N173" s="3"/>
    </row>
    <row r="174" spans="1:14" x14ac:dyDescent="0.5">
      <c r="A174" s="2" t="s">
        <v>174</v>
      </c>
      <c r="B174" s="2" t="s">
        <v>8</v>
      </c>
      <c r="C174" s="2" t="s">
        <v>9</v>
      </c>
      <c r="D174">
        <v>36</v>
      </c>
      <c r="E174" s="3">
        <v>44023</v>
      </c>
      <c r="F174" s="3" t="str">
        <f>TEXT(Combined[[#This Row],[Date Joined]],"YYYY")</f>
        <v>2020</v>
      </c>
      <c r="G174" s="4">
        <v>114890</v>
      </c>
      <c r="H174" s="2" t="s">
        <v>16</v>
      </c>
      <c r="I174" s="2" t="s">
        <v>203</v>
      </c>
      <c r="J174" s="5">
        <f ca="1">(TODAY()-Combined[[#This Row],[Date Joined]])/365</f>
        <v>4.5205479452054798</v>
      </c>
      <c r="K174" s="22">
        <f ca="1">IF(Combined[[#This Row],[Tenure]]&gt;2,3%,2%)*Combined[[#This Row],[Salary]]</f>
        <v>3446.7</v>
      </c>
      <c r="L174" s="24">
        <f>VLOOKUP(Combined[[#This Row],[Rating]],Sheet1!$B$2:$C$6,2,0)</f>
        <v>3</v>
      </c>
      <c r="M174" s="22"/>
      <c r="N174" s="3"/>
    </row>
    <row r="175" spans="1:14" x14ac:dyDescent="0.5">
      <c r="A175" s="2" t="s">
        <v>49</v>
      </c>
      <c r="B175" s="2" t="s">
        <v>205</v>
      </c>
      <c r="C175" s="2" t="s">
        <v>21</v>
      </c>
      <c r="D175">
        <v>37</v>
      </c>
      <c r="E175" s="3">
        <v>44146</v>
      </c>
      <c r="F175" s="3" t="str">
        <f>TEXT(Combined[[#This Row],[Date Joined]],"YYYY")</f>
        <v>2020</v>
      </c>
      <c r="G175" s="4">
        <v>115440</v>
      </c>
      <c r="H175" s="2" t="s">
        <v>24</v>
      </c>
      <c r="I175" s="2" t="s">
        <v>204</v>
      </c>
      <c r="J175" s="5">
        <f ca="1">(TODAY()-Combined[[#This Row],[Date Joined]])/365</f>
        <v>4.183561643835616</v>
      </c>
      <c r="K175" s="22">
        <f ca="1">IF(Combined[[#This Row],[Tenure]]&gt;2,3%,2%)*Combined[[#This Row],[Salary]]</f>
        <v>3463.2</v>
      </c>
      <c r="L175" s="24">
        <f>VLOOKUP(Combined[[#This Row],[Rating]],Sheet1!$B$2:$C$6,2,0)</f>
        <v>2</v>
      </c>
      <c r="M175" s="22"/>
      <c r="N175" s="3"/>
    </row>
    <row r="176" spans="1:14" x14ac:dyDescent="0.5">
      <c r="A176" s="2" t="s">
        <v>141</v>
      </c>
      <c r="B176" s="2" t="s">
        <v>205</v>
      </c>
      <c r="C176" s="2" t="s">
        <v>21</v>
      </c>
      <c r="D176">
        <v>37</v>
      </c>
      <c r="E176" s="3">
        <v>44085</v>
      </c>
      <c r="F176" s="3" t="str">
        <f>TEXT(Combined[[#This Row],[Date Joined]],"YYYY")</f>
        <v>2020</v>
      </c>
      <c r="G176" s="4">
        <v>115440</v>
      </c>
      <c r="H176" s="2" t="s">
        <v>24</v>
      </c>
      <c r="I176" s="2" t="s">
        <v>203</v>
      </c>
      <c r="J176" s="5">
        <f ca="1">(TODAY()-Combined[[#This Row],[Date Joined]])/365</f>
        <v>4.3506849315068497</v>
      </c>
      <c r="K176" s="22">
        <f ca="1">IF(Combined[[#This Row],[Tenure]]&gt;2,3%,2%)*Combined[[#This Row],[Salary]]</f>
        <v>3463.2</v>
      </c>
      <c r="L176" s="24">
        <f>VLOOKUP(Combined[[#This Row],[Rating]],Sheet1!$B$2:$C$6,2,0)</f>
        <v>2</v>
      </c>
      <c r="M176" s="22"/>
      <c r="N176" s="3"/>
    </row>
    <row r="177" spans="1:14" x14ac:dyDescent="0.5">
      <c r="A177" s="2" t="s">
        <v>40</v>
      </c>
      <c r="B177" s="2" t="s">
        <v>15</v>
      </c>
      <c r="C177" s="2" t="s">
        <v>9</v>
      </c>
      <c r="D177">
        <v>33</v>
      </c>
      <c r="E177" s="3">
        <v>44164</v>
      </c>
      <c r="F177" s="3" t="str">
        <f>TEXT(Combined[[#This Row],[Date Joined]],"YYYY")</f>
        <v>2020</v>
      </c>
      <c r="G177" s="4">
        <v>115920</v>
      </c>
      <c r="H177" s="2" t="s">
        <v>16</v>
      </c>
      <c r="I177" s="2" t="s">
        <v>204</v>
      </c>
      <c r="J177" s="5">
        <f ca="1">(TODAY()-Combined[[#This Row],[Date Joined]])/365</f>
        <v>4.1342465753424653</v>
      </c>
      <c r="K177" s="22">
        <f ca="1">IF(Combined[[#This Row],[Tenure]]&gt;2,3%,2%)*Combined[[#This Row],[Salary]]</f>
        <v>3477.6</v>
      </c>
      <c r="L177" s="24">
        <f>VLOOKUP(Combined[[#This Row],[Rating]],Sheet1!$B$2:$C$6,2,0)</f>
        <v>3</v>
      </c>
      <c r="M177" s="22"/>
      <c r="N177" s="3"/>
    </row>
    <row r="178" spans="1:14" x14ac:dyDescent="0.5">
      <c r="A178" s="2" t="s">
        <v>133</v>
      </c>
      <c r="B178" s="2" t="s">
        <v>15</v>
      </c>
      <c r="C178" s="2" t="s">
        <v>9</v>
      </c>
      <c r="D178">
        <v>33</v>
      </c>
      <c r="E178" s="3">
        <v>44103</v>
      </c>
      <c r="F178" s="3" t="str">
        <f>TEXT(Combined[[#This Row],[Date Joined]],"YYYY")</f>
        <v>2020</v>
      </c>
      <c r="G178" s="4">
        <v>115920</v>
      </c>
      <c r="H178" s="2" t="s">
        <v>16</v>
      </c>
      <c r="I178" s="2" t="s">
        <v>203</v>
      </c>
      <c r="J178" s="5">
        <f ca="1">(TODAY()-Combined[[#This Row],[Date Joined]])/365</f>
        <v>4.3013698630136989</v>
      </c>
      <c r="K178" s="22">
        <f ca="1">IF(Combined[[#This Row],[Tenure]]&gt;2,3%,2%)*Combined[[#This Row],[Salary]]</f>
        <v>3477.6</v>
      </c>
      <c r="L178" s="24">
        <f>VLOOKUP(Combined[[#This Row],[Rating]],Sheet1!$B$2:$C$6,2,0)</f>
        <v>3</v>
      </c>
      <c r="M178" s="22"/>
      <c r="N178" s="3"/>
    </row>
    <row r="179" spans="1:14" hidden="1" x14ac:dyDescent="0.5">
      <c r="A179" s="2" t="s">
        <v>55</v>
      </c>
      <c r="B179" s="2" t="s">
        <v>8</v>
      </c>
      <c r="C179" s="2" t="s">
        <v>56</v>
      </c>
      <c r="D179">
        <v>37</v>
      </c>
      <c r="E179" s="3">
        <v>44451</v>
      </c>
      <c r="F179" s="3" t="str">
        <f>TEXT(Combined[[#This Row],[Date Joined]],"YYYY")</f>
        <v>2021</v>
      </c>
      <c r="G179" s="4">
        <v>118100</v>
      </c>
      <c r="H179" s="2" t="s">
        <v>16</v>
      </c>
      <c r="I179" s="2" t="s">
        <v>204</v>
      </c>
      <c r="J179" s="5">
        <f ca="1">(TODAY()-Combined[[#This Row],[Date Joined]])/365</f>
        <v>3.3479452054794518</v>
      </c>
      <c r="K179" s="22">
        <f ca="1">IF(Combined[[#This Row],[Tenure]]&gt;2,3%,2%)*Combined[[#This Row],[Salary]]</f>
        <v>3543</v>
      </c>
      <c r="L179" s="24">
        <f>VLOOKUP(Combined[[#This Row],[Rating]],Sheet1!$B$2:$C$6,2,0)</f>
        <v>3</v>
      </c>
      <c r="M179" s="22"/>
      <c r="N179" s="3"/>
    </row>
    <row r="180" spans="1:14" hidden="1" x14ac:dyDescent="0.5">
      <c r="A180" s="2" t="s">
        <v>147</v>
      </c>
      <c r="B180" s="2" t="s">
        <v>8</v>
      </c>
      <c r="C180" s="2" t="s">
        <v>56</v>
      </c>
      <c r="D180">
        <v>37</v>
      </c>
      <c r="E180" s="3">
        <v>44389</v>
      </c>
      <c r="F180" s="3" t="str">
        <f>TEXT(Combined[[#This Row],[Date Joined]],"YYYY")</f>
        <v>2021</v>
      </c>
      <c r="G180" s="4">
        <v>118100</v>
      </c>
      <c r="H180" s="2" t="s">
        <v>16</v>
      </c>
      <c r="I180" s="2" t="s">
        <v>203</v>
      </c>
      <c r="J180" s="5">
        <f ca="1">(TODAY()-Combined[[#This Row],[Date Joined]])/365</f>
        <v>3.5178082191780824</v>
      </c>
      <c r="K180" s="22">
        <f ca="1">IF(Combined[[#This Row],[Tenure]]&gt;2,3%,2%)*Combined[[#This Row],[Salary]]</f>
        <v>3543</v>
      </c>
      <c r="L180" s="24">
        <f>VLOOKUP(Combined[[#This Row],[Rating]],Sheet1!$B$2:$C$6,2,0)</f>
        <v>3</v>
      </c>
      <c r="M180" s="22"/>
      <c r="N180" s="3"/>
    </row>
    <row r="181" spans="1:14" x14ac:dyDescent="0.5">
      <c r="A181" s="2" t="s">
        <v>106</v>
      </c>
      <c r="B181" s="2" t="s">
        <v>15</v>
      </c>
      <c r="C181" s="2" t="s">
        <v>12</v>
      </c>
      <c r="D181">
        <v>36</v>
      </c>
      <c r="E181" s="3">
        <v>44019</v>
      </c>
      <c r="F181" s="3" t="str">
        <f>TEXT(Combined[[#This Row],[Date Joined]],"YYYY")</f>
        <v>2020</v>
      </c>
      <c r="G181" s="4">
        <v>118840</v>
      </c>
      <c r="H181" s="2" t="s">
        <v>16</v>
      </c>
      <c r="I181" s="2" t="s">
        <v>204</v>
      </c>
      <c r="J181" s="5">
        <f ca="1">(TODAY()-Combined[[#This Row],[Date Joined]])/365</f>
        <v>4.5315068493150683</v>
      </c>
      <c r="K181" s="22">
        <f ca="1">IF(Combined[[#This Row],[Tenure]]&gt;2,3%,2%)*Combined[[#This Row],[Salary]]</f>
        <v>3565.2</v>
      </c>
      <c r="L181" s="24">
        <f>VLOOKUP(Combined[[#This Row],[Rating]],Sheet1!$B$2:$C$6,2,0)</f>
        <v>3</v>
      </c>
      <c r="M181" s="22"/>
      <c r="N181" s="3"/>
    </row>
    <row r="182" spans="1:14" x14ac:dyDescent="0.5">
      <c r="A182" s="2" t="s">
        <v>198</v>
      </c>
      <c r="B182" s="2" t="s">
        <v>15</v>
      </c>
      <c r="C182" s="2" t="s">
        <v>12</v>
      </c>
      <c r="D182">
        <v>36</v>
      </c>
      <c r="E182" s="3">
        <v>43958</v>
      </c>
      <c r="F182" s="3" t="str">
        <f>TEXT(Combined[[#This Row],[Date Joined]],"YYYY")</f>
        <v>2020</v>
      </c>
      <c r="G182" s="4">
        <v>118840</v>
      </c>
      <c r="H182" s="2" t="s">
        <v>16</v>
      </c>
      <c r="I182" s="2" t="s">
        <v>203</v>
      </c>
      <c r="J182" s="5">
        <f ca="1">(TODAY()-Combined[[#This Row],[Date Joined]])/365</f>
        <v>4.6986301369863011</v>
      </c>
      <c r="K182" s="22">
        <f ca="1">IF(Combined[[#This Row],[Tenure]]&gt;2,3%,2%)*Combined[[#This Row],[Salary]]</f>
        <v>3565.2</v>
      </c>
      <c r="L182" s="24">
        <f>VLOOKUP(Combined[[#This Row],[Rating]],Sheet1!$B$2:$C$6,2,0)</f>
        <v>3</v>
      </c>
      <c r="M182" s="22"/>
      <c r="N182" s="3"/>
    </row>
    <row r="183" spans="1:14" x14ac:dyDescent="0.5">
      <c r="A183" s="2" t="s">
        <v>60</v>
      </c>
      <c r="B183" s="2" t="s">
        <v>8</v>
      </c>
      <c r="C183" s="2" t="s">
        <v>56</v>
      </c>
      <c r="D183">
        <v>27</v>
      </c>
      <c r="E183" s="3">
        <v>44122</v>
      </c>
      <c r="F183" s="3" t="str">
        <f>TEXT(Combined[[#This Row],[Date Joined]],"YYYY")</f>
        <v>2020</v>
      </c>
      <c r="G183" s="4">
        <v>119110</v>
      </c>
      <c r="H183" s="2" t="s">
        <v>16</v>
      </c>
      <c r="I183" s="2" t="s">
        <v>204</v>
      </c>
      <c r="J183" s="5">
        <f ca="1">(TODAY()-Combined[[#This Row],[Date Joined]])/365</f>
        <v>4.2493150684931509</v>
      </c>
      <c r="K183" s="22">
        <f ca="1">IF(Combined[[#This Row],[Tenure]]&gt;2,3%,2%)*Combined[[#This Row],[Salary]]</f>
        <v>3573.2999999999997</v>
      </c>
      <c r="L183" s="24">
        <f>VLOOKUP(Combined[[#This Row],[Rating]],Sheet1!$B$2:$C$6,2,0)</f>
        <v>3</v>
      </c>
      <c r="M183" s="22"/>
      <c r="N183" s="3"/>
    </row>
    <row r="184" spans="1:14" x14ac:dyDescent="0.5">
      <c r="A184" s="2" t="s">
        <v>151</v>
      </c>
      <c r="B184" s="2" t="s">
        <v>8</v>
      </c>
      <c r="C184" s="2" t="s">
        <v>56</v>
      </c>
      <c r="D184">
        <v>27</v>
      </c>
      <c r="E184" s="3">
        <v>44061</v>
      </c>
      <c r="F184" s="3" t="str">
        <f>TEXT(Combined[[#This Row],[Date Joined]],"YYYY")</f>
        <v>2020</v>
      </c>
      <c r="G184" s="4">
        <v>119110</v>
      </c>
      <c r="H184" s="2" t="s">
        <v>16</v>
      </c>
      <c r="I184" s="2" t="s">
        <v>203</v>
      </c>
      <c r="J184" s="5">
        <f ca="1">(TODAY()-Combined[[#This Row],[Date Joined]])/365</f>
        <v>4.4164383561643836</v>
      </c>
      <c r="K184" s="22">
        <f ca="1">IF(Combined[[#This Row],[Tenure]]&gt;2,3%,2%)*Combined[[#This Row],[Salary]]</f>
        <v>3573.2999999999997</v>
      </c>
      <c r="L184" s="24">
        <f>VLOOKUP(Combined[[#This Row],[Rating]],Sheet1!$B$2:$C$6,2,0)</f>
        <v>3</v>
      </c>
      <c r="M184" s="22"/>
      <c r="N184" s="3"/>
    </row>
  </sheetData>
  <conditionalFormatting sqref="G2:G184">
    <cfRule type="colorScale" priority="1">
      <colorScale>
        <cfvo type="min"/>
        <cfvo type="percentile" val="50"/>
        <cfvo type="max"/>
        <color rgb="FFF8696B"/>
        <color rgb="FFFCFCFF"/>
        <color rgb="FF5A8AC6"/>
      </colorScale>
    </cfRule>
  </conditionalFormatting>
  <pageMargins left="0.7" right="0.7" top="0.75" bottom="0.75" header="0.3" footer="0.3"/>
  <pageSetup orientation="portrait" horizontalDpi="300" verticalDpi="30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6B513-6AD0-49B5-AB89-FFA69298175B}">
  <dimension ref="B2:K10"/>
  <sheetViews>
    <sheetView topLeftCell="A25" workbookViewId="0">
      <selection activeCell="C8" sqref="C8"/>
    </sheetView>
  </sheetViews>
  <sheetFormatPr defaultRowHeight="16.5" x14ac:dyDescent="0.5"/>
  <cols>
    <col min="2" max="2" width="16.36328125" bestFit="1" customWidth="1"/>
    <col min="3" max="3" width="17.26953125" bestFit="1" customWidth="1"/>
    <col min="4" max="4" width="7.26953125" bestFit="1" customWidth="1"/>
    <col min="5" max="5" width="7.36328125" customWidth="1"/>
    <col min="6" max="6" width="14.81640625" bestFit="1" customWidth="1"/>
    <col min="7" max="7" width="15.54296875" bestFit="1" customWidth="1"/>
    <col min="8" max="8" width="13.54296875" customWidth="1"/>
    <col min="9" max="9" width="13.7265625" bestFit="1" customWidth="1"/>
    <col min="10" max="10" width="15.54296875" bestFit="1" customWidth="1"/>
    <col min="11" max="11" width="17.54296875" bestFit="1" customWidth="1"/>
    <col min="12" max="12" width="8.6328125" customWidth="1"/>
    <col min="13" max="13" width="7.1796875" bestFit="1" customWidth="1"/>
    <col min="14" max="14" width="3.1796875" bestFit="1" customWidth="1"/>
    <col min="15" max="15" width="11.81640625" bestFit="1" customWidth="1"/>
    <col min="16" max="16" width="5" bestFit="1" customWidth="1"/>
    <col min="17" max="17" width="7.7265625" bestFit="1" customWidth="1"/>
    <col min="18" max="18" width="8.6328125" bestFit="1" customWidth="1"/>
    <col min="19" max="19" width="10.7265625" bestFit="1" customWidth="1"/>
    <col min="20" max="20" width="27.36328125" bestFit="1" customWidth="1"/>
    <col min="21" max="21" width="14.6328125" bestFit="1" customWidth="1"/>
    <col min="22" max="22" width="15.36328125" bestFit="1" customWidth="1"/>
    <col min="23" max="23" width="18.1796875" bestFit="1" customWidth="1"/>
    <col min="24" max="24" width="11.81640625" bestFit="1" customWidth="1"/>
    <col min="25" max="25" width="12" bestFit="1" customWidth="1"/>
    <col min="26" max="26" width="11.453125" bestFit="1" customWidth="1"/>
    <col min="27" max="27" width="15.6328125" bestFit="1" customWidth="1"/>
    <col min="28" max="28" width="12.453125" bestFit="1" customWidth="1"/>
    <col min="29" max="29" width="10.36328125" bestFit="1" customWidth="1"/>
    <col min="30" max="30" width="13.36328125" bestFit="1" customWidth="1"/>
    <col min="31" max="31" width="10.90625" bestFit="1" customWidth="1"/>
    <col min="32" max="32" width="7.81640625" bestFit="1" customWidth="1"/>
    <col min="33" max="33" width="10.08984375" bestFit="1" customWidth="1"/>
    <col min="34" max="34" width="12.453125" bestFit="1" customWidth="1"/>
    <col min="35" max="35" width="12" bestFit="1" customWidth="1"/>
    <col min="36" max="36" width="23.81640625" bestFit="1" customWidth="1"/>
    <col min="37" max="37" width="13" bestFit="1" customWidth="1"/>
    <col min="38" max="38" width="11.54296875" bestFit="1" customWidth="1"/>
    <col min="39" max="39" width="12.6328125" bestFit="1" customWidth="1"/>
    <col min="40" max="40" width="11.453125" bestFit="1" customWidth="1"/>
    <col min="41" max="41" width="17" bestFit="1" customWidth="1"/>
    <col min="42" max="42" width="12.08984375" bestFit="1" customWidth="1"/>
    <col min="43" max="43" width="13" bestFit="1" customWidth="1"/>
    <col min="44" max="44" width="23.6328125" bestFit="1" customWidth="1"/>
    <col min="45" max="45" width="13.54296875" bestFit="1" customWidth="1"/>
    <col min="46" max="46" width="13.6328125" bestFit="1" customWidth="1"/>
    <col min="47" max="47" width="13.7265625" bestFit="1" customWidth="1"/>
    <col min="48" max="48" width="10.1796875" bestFit="1" customWidth="1"/>
    <col min="49" max="49" width="18.54296875" bestFit="1" customWidth="1"/>
    <col min="50" max="50" width="20.54296875" bestFit="1" customWidth="1"/>
    <col min="51" max="51" width="15.81640625" bestFit="1" customWidth="1"/>
    <col min="52" max="52" width="12.54296875" bestFit="1" customWidth="1"/>
    <col min="53" max="53" width="15.6328125" bestFit="1" customWidth="1"/>
    <col min="54" max="54" width="13.36328125" bestFit="1" customWidth="1"/>
    <col min="55" max="55" width="15.6328125" bestFit="1" customWidth="1"/>
    <col min="56" max="56" width="11.08984375" bestFit="1" customWidth="1"/>
    <col min="57" max="57" width="12.90625" bestFit="1" customWidth="1"/>
    <col min="58" max="58" width="12" bestFit="1" customWidth="1"/>
    <col min="59" max="59" width="17" bestFit="1" customWidth="1"/>
    <col min="60" max="60" width="13.1796875" bestFit="1" customWidth="1"/>
    <col min="61" max="61" width="12.7265625" bestFit="1" customWidth="1"/>
    <col min="62" max="62" width="21.36328125" bestFit="1" customWidth="1"/>
    <col min="63" max="63" width="15.36328125" bestFit="1" customWidth="1"/>
    <col min="64" max="64" width="18.81640625" bestFit="1" customWidth="1"/>
    <col min="65" max="65" width="10.54296875" bestFit="1" customWidth="1"/>
    <col min="66" max="66" width="14.1796875" bestFit="1" customWidth="1"/>
    <col min="67" max="67" width="11.90625" bestFit="1" customWidth="1"/>
    <col min="68" max="68" width="14.6328125" bestFit="1" customWidth="1"/>
    <col min="69" max="69" width="14.54296875" bestFit="1" customWidth="1"/>
    <col min="70" max="70" width="15.36328125" bestFit="1" customWidth="1"/>
    <col min="71" max="71" width="15.1796875" bestFit="1" customWidth="1"/>
    <col min="72" max="72" width="14.26953125" bestFit="1" customWidth="1"/>
    <col min="73" max="73" width="16.54296875" bestFit="1" customWidth="1"/>
    <col min="74" max="74" width="10.54296875" bestFit="1" customWidth="1"/>
    <col min="75" max="75" width="9.453125" bestFit="1" customWidth="1"/>
    <col min="76" max="76" width="12.36328125" bestFit="1" customWidth="1"/>
    <col min="77" max="77" width="19.26953125" bestFit="1" customWidth="1"/>
    <col min="78" max="78" width="11.90625" bestFit="1" customWidth="1"/>
    <col min="79" max="79" width="20" bestFit="1" customWidth="1"/>
    <col min="80" max="80" width="13.1796875" bestFit="1" customWidth="1"/>
    <col min="81" max="81" width="18.54296875" bestFit="1" customWidth="1"/>
    <col min="82" max="82" width="12" bestFit="1" customWidth="1"/>
    <col min="83" max="83" width="20.1796875" bestFit="1" customWidth="1"/>
    <col min="84" max="84" width="11.81640625" bestFit="1" customWidth="1"/>
    <col min="85" max="85" width="14" bestFit="1" customWidth="1"/>
    <col min="86" max="86" width="13.7265625" bestFit="1" customWidth="1"/>
    <col min="87" max="87" width="10.453125" bestFit="1" customWidth="1"/>
    <col min="88" max="89" width="20.1796875" bestFit="1" customWidth="1"/>
    <col min="90" max="90" width="14.7265625" bestFit="1" customWidth="1"/>
    <col min="91" max="91" width="15.26953125" bestFit="1" customWidth="1"/>
    <col min="92" max="92" width="17.36328125" bestFit="1" customWidth="1"/>
    <col min="93" max="93" width="11.26953125" bestFit="1" customWidth="1"/>
    <col min="94" max="94" width="11.36328125" bestFit="1" customWidth="1"/>
    <col min="95" max="95" width="12.1796875" bestFit="1" customWidth="1"/>
    <col min="96" max="96" width="12.54296875" bestFit="1" customWidth="1"/>
    <col min="97" max="97" width="11.36328125" bestFit="1" customWidth="1"/>
    <col min="98" max="98" width="17.36328125" bestFit="1" customWidth="1"/>
    <col min="99" max="99" width="15.1796875" bestFit="1" customWidth="1"/>
    <col min="100" max="100" width="19.1796875" bestFit="1" customWidth="1"/>
    <col min="101" max="101" width="15.36328125" bestFit="1" customWidth="1"/>
    <col min="102" max="102" width="18.7265625" bestFit="1" customWidth="1"/>
    <col min="103" max="103" width="20.08984375" bestFit="1" customWidth="1"/>
    <col min="104" max="104" width="10.90625" bestFit="1" customWidth="1"/>
    <col min="105" max="105" width="12" bestFit="1" customWidth="1"/>
    <col min="106" max="106" width="11.453125" bestFit="1" customWidth="1"/>
    <col min="107" max="107" width="11.08984375" bestFit="1" customWidth="1"/>
    <col min="108" max="108" width="15.453125" bestFit="1" customWidth="1"/>
    <col min="109" max="109" width="17.54296875" bestFit="1" customWidth="1"/>
    <col min="110" max="110" width="18.81640625" bestFit="1" customWidth="1"/>
    <col min="111" max="111" width="25" bestFit="1" customWidth="1"/>
    <col min="112" max="112" width="14.26953125" bestFit="1" customWidth="1"/>
    <col min="113" max="113" width="19.26953125" bestFit="1" customWidth="1"/>
    <col min="114" max="114" width="14.08984375" bestFit="1" customWidth="1"/>
    <col min="115" max="115" width="13.90625" bestFit="1" customWidth="1"/>
    <col min="116" max="116" width="13.36328125" bestFit="1" customWidth="1"/>
    <col min="117" max="117" width="18" bestFit="1" customWidth="1"/>
    <col min="118" max="118" width="14.54296875" bestFit="1" customWidth="1"/>
    <col min="119" max="119" width="13.7265625" bestFit="1" customWidth="1"/>
    <col min="120" max="120" width="27.36328125" bestFit="1" customWidth="1"/>
    <col min="121" max="121" width="13.90625" bestFit="1" customWidth="1"/>
    <col min="122" max="122" width="13.26953125" bestFit="1" customWidth="1"/>
    <col min="123" max="123" width="14.36328125" bestFit="1" customWidth="1"/>
    <col min="124" max="124" width="12.6328125" bestFit="1" customWidth="1"/>
    <col min="125" max="125" width="12" bestFit="1" customWidth="1"/>
    <col min="126" max="126" width="11.7265625" bestFit="1" customWidth="1"/>
    <col min="127" max="127" width="14.6328125" bestFit="1" customWidth="1"/>
    <col min="128" max="128" width="12.453125" bestFit="1" customWidth="1"/>
    <col min="129" max="129" width="9.54296875" bestFit="1" customWidth="1"/>
    <col min="130" max="130" width="10.26953125" bestFit="1" customWidth="1"/>
    <col min="131" max="131" width="10.7265625" bestFit="1" customWidth="1"/>
    <col min="132" max="132" width="16.54296875" bestFit="1" customWidth="1"/>
    <col min="133" max="133" width="12.54296875" bestFit="1" customWidth="1"/>
    <col min="134" max="134" width="12.90625" bestFit="1" customWidth="1"/>
    <col min="135" max="135" width="13.81640625" bestFit="1" customWidth="1"/>
    <col min="136" max="136" width="20.6328125" bestFit="1" customWidth="1"/>
    <col min="137" max="137" width="16.7265625" bestFit="1" customWidth="1"/>
    <col min="138" max="138" width="18" bestFit="1" customWidth="1"/>
    <col min="139" max="139" width="14.26953125" bestFit="1" customWidth="1"/>
    <col min="140" max="140" width="22.90625" bestFit="1" customWidth="1"/>
    <col min="141" max="141" width="14.90625" bestFit="1" customWidth="1"/>
    <col min="142" max="142" width="12" bestFit="1" customWidth="1"/>
    <col min="143" max="143" width="12.08984375" bestFit="1" customWidth="1"/>
    <col min="144" max="144" width="10.6328125" bestFit="1" customWidth="1"/>
    <col min="145" max="145" width="20.36328125" bestFit="1" customWidth="1"/>
    <col min="146" max="146" width="19.08984375" bestFit="1" customWidth="1"/>
    <col min="147" max="147" width="20.90625" bestFit="1" customWidth="1"/>
    <col min="148" max="148" width="13.7265625" bestFit="1" customWidth="1"/>
    <col min="149" max="149" width="17.1796875" bestFit="1" customWidth="1"/>
    <col min="150" max="150" width="18.1796875" bestFit="1" customWidth="1"/>
    <col min="151" max="151" width="11.6328125" bestFit="1" customWidth="1"/>
    <col min="152" max="152" width="19.1796875" bestFit="1" customWidth="1"/>
    <col min="153" max="153" width="14.1796875" bestFit="1" customWidth="1"/>
    <col min="154" max="154" width="11.26953125" bestFit="1" customWidth="1"/>
    <col min="155" max="155" width="13.54296875" bestFit="1" customWidth="1"/>
    <col min="156" max="156" width="12.26953125" bestFit="1" customWidth="1"/>
    <col min="157" max="157" width="14.1796875" bestFit="1" customWidth="1"/>
    <col min="158" max="158" width="18" bestFit="1" customWidth="1"/>
    <col min="159" max="159" width="10.81640625" bestFit="1" customWidth="1"/>
    <col min="160" max="160" width="15.81640625" bestFit="1" customWidth="1"/>
    <col min="161" max="161" width="20.81640625" bestFit="1" customWidth="1"/>
    <col min="162" max="162" width="12.6328125" bestFit="1" customWidth="1"/>
    <col min="163" max="163" width="28.36328125" bestFit="1" customWidth="1"/>
    <col min="164" max="164" width="11.7265625" bestFit="1" customWidth="1"/>
    <col min="165" max="165" width="14" bestFit="1" customWidth="1"/>
    <col min="166" max="166" width="21.90625" bestFit="1" customWidth="1"/>
    <col min="167" max="167" width="17.81640625" bestFit="1" customWidth="1"/>
    <col min="168" max="168" width="12.453125" bestFit="1" customWidth="1"/>
    <col min="169" max="169" width="11" bestFit="1" customWidth="1"/>
    <col min="170" max="170" width="12.453125" bestFit="1" customWidth="1"/>
    <col min="171" max="171" width="13.26953125" bestFit="1" customWidth="1"/>
    <col min="172" max="172" width="14.08984375" bestFit="1" customWidth="1"/>
    <col min="173" max="173" width="11" bestFit="1" customWidth="1"/>
    <col min="174" max="174" width="11.54296875" bestFit="1" customWidth="1"/>
    <col min="175" max="175" width="13.1796875" bestFit="1" customWidth="1"/>
    <col min="176" max="176" width="15.90625" bestFit="1" customWidth="1"/>
    <col min="177" max="177" width="10.90625" bestFit="1" customWidth="1"/>
    <col min="178" max="178" width="17.7265625" bestFit="1" customWidth="1"/>
    <col min="179" max="179" width="11.36328125" bestFit="1" customWidth="1"/>
    <col min="180" max="180" width="9.08984375" bestFit="1" customWidth="1"/>
    <col min="181" max="181" width="16.08984375" bestFit="1" customWidth="1"/>
    <col min="182" max="182" width="17.453125" bestFit="1" customWidth="1"/>
    <col min="183" max="183" width="16.7265625" bestFit="1" customWidth="1"/>
    <col min="184" max="184" width="17.26953125" bestFit="1" customWidth="1"/>
    <col min="185" max="185" width="15" bestFit="1" customWidth="1"/>
    <col min="186" max="186" width="12.7265625" bestFit="1" customWidth="1"/>
    <col min="187" max="187" width="11.7265625" bestFit="1" customWidth="1"/>
    <col min="188" max="188" width="12.6328125" bestFit="1" customWidth="1"/>
    <col min="189" max="189" width="10" bestFit="1" customWidth="1"/>
    <col min="190" max="190" width="10.7265625" bestFit="1" customWidth="1"/>
  </cols>
  <sheetData>
    <row r="2" spans="2:11" x14ac:dyDescent="0.5">
      <c r="B2" s="20" t="s">
        <v>216</v>
      </c>
      <c r="F2" t="s">
        <v>223</v>
      </c>
      <c r="I2" s="19" t="s">
        <v>225</v>
      </c>
    </row>
    <row r="4" spans="2:11" x14ac:dyDescent="0.5">
      <c r="I4" s="16" t="s">
        <v>218</v>
      </c>
      <c r="J4" t="s">
        <v>219</v>
      </c>
      <c r="K4" t="s">
        <v>220</v>
      </c>
    </row>
    <row r="5" spans="2:11" x14ac:dyDescent="0.5">
      <c r="C5" s="16" t="s">
        <v>217</v>
      </c>
      <c r="F5" s="16" t="s">
        <v>2</v>
      </c>
      <c r="G5" t="s">
        <v>219</v>
      </c>
      <c r="I5" s="17" t="s">
        <v>10</v>
      </c>
      <c r="J5" s="23">
        <v>4</v>
      </c>
      <c r="K5" s="11">
        <v>92080</v>
      </c>
    </row>
    <row r="6" spans="2:11" x14ac:dyDescent="0.5">
      <c r="B6" s="16" t="s">
        <v>248</v>
      </c>
      <c r="C6" t="s">
        <v>8</v>
      </c>
      <c r="D6" t="s">
        <v>15</v>
      </c>
      <c r="F6" s="17" t="s">
        <v>21</v>
      </c>
      <c r="G6" s="2">
        <v>38</v>
      </c>
      <c r="I6" s="17" t="s">
        <v>13</v>
      </c>
      <c r="J6" s="23">
        <v>20</v>
      </c>
      <c r="K6" s="11">
        <v>75933</v>
      </c>
    </row>
    <row r="7" spans="2:11" x14ac:dyDescent="0.5">
      <c r="B7" s="17" t="s">
        <v>219</v>
      </c>
      <c r="C7" s="18">
        <v>86</v>
      </c>
      <c r="D7" s="18">
        <v>89</v>
      </c>
      <c r="F7" s="17" t="s">
        <v>56</v>
      </c>
      <c r="G7" s="2">
        <v>8</v>
      </c>
      <c r="I7" s="17" t="s">
        <v>16</v>
      </c>
      <c r="J7" s="23">
        <v>137</v>
      </c>
      <c r="K7" s="11">
        <v>76798.759124087592</v>
      </c>
    </row>
    <row r="8" spans="2:11" x14ac:dyDescent="0.5">
      <c r="B8" s="17" t="s">
        <v>221</v>
      </c>
      <c r="C8" s="18">
        <v>3.292895826696399</v>
      </c>
      <c r="D8" s="18">
        <v>3.2837925196244422</v>
      </c>
      <c r="F8" s="17" t="s">
        <v>9</v>
      </c>
      <c r="G8" s="2">
        <v>55</v>
      </c>
      <c r="I8" s="17" t="s">
        <v>24</v>
      </c>
      <c r="J8" s="23">
        <v>16</v>
      </c>
      <c r="K8" s="11">
        <v>78115</v>
      </c>
    </row>
    <row r="9" spans="2:11" x14ac:dyDescent="0.5">
      <c r="B9" s="17" t="s">
        <v>222</v>
      </c>
      <c r="C9" s="18">
        <v>31.406976744186046</v>
      </c>
      <c r="D9" s="18">
        <v>29.393258426966291</v>
      </c>
      <c r="F9" s="17" t="s">
        <v>19</v>
      </c>
      <c r="G9" s="2">
        <v>28</v>
      </c>
      <c r="I9" s="17" t="s">
        <v>42</v>
      </c>
      <c r="J9" s="23">
        <v>6</v>
      </c>
      <c r="K9" s="11">
        <v>77423.333333333328</v>
      </c>
    </row>
    <row r="10" spans="2:11" x14ac:dyDescent="0.5">
      <c r="B10" s="17" t="s">
        <v>220</v>
      </c>
      <c r="C10" s="18">
        <v>78284.186046511633</v>
      </c>
      <c r="D10" s="18">
        <v>74915.168539325838</v>
      </c>
      <c r="F10" s="17" t="s">
        <v>12</v>
      </c>
      <c r="G10" s="2">
        <v>54</v>
      </c>
    </row>
  </sheetData>
  <conditionalFormatting pivot="1" sqref="K5:K9">
    <cfRule type="dataBar" priority="1">
      <dataBar>
        <cfvo type="min"/>
        <cfvo type="max"/>
        <color rgb="FF008AEF"/>
      </dataBar>
      <extLst>
        <ext xmlns:x14="http://schemas.microsoft.com/office/spreadsheetml/2009/9/main" uri="{B025F937-C7B1-47D3-B67F-A62EFF666E3E}">
          <x14:id>{D29E11C4-A578-4685-A57C-DA2E5EA0F6DB}</x14:id>
        </ext>
      </extLst>
    </cfRule>
  </conditionalFormatting>
  <pageMargins left="0.7" right="0.7" top="0.75" bottom="0.75" header="0.3" footer="0.3"/>
  <drawing r:id="rId4"/>
  <extLst>
    <ext xmlns:x14="http://schemas.microsoft.com/office/spreadsheetml/2009/9/main" uri="{78C0D931-6437-407d-A8EE-F0AAD7539E65}">
      <x14:conditionalFormattings>
        <x14:conditionalFormatting xmlns:xm="http://schemas.microsoft.com/office/excel/2006/main" pivot="1">
          <x14:cfRule type="dataBar" id="{D29E11C4-A578-4685-A57C-DA2E5EA0F6DB}">
            <x14:dataBar minLength="0" maxLength="100" gradient="0">
              <x14:cfvo type="autoMin"/>
              <x14:cfvo type="autoMax"/>
              <x14:negativeFillColor rgb="FFFF0000"/>
              <x14:axisColor rgb="FF000000"/>
            </x14:dataBar>
          </x14:cfRule>
          <xm:sqref>K5:K9</xm:sqref>
        </x14:conditionalFormatting>
      </x14:conditionalFormattings>
    </ex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03E29-2B5F-43C4-8517-A8FCFD4449D6}">
  <dimension ref="B1:T60"/>
  <sheetViews>
    <sheetView workbookViewId="0">
      <selection activeCell="C2" sqref="C2"/>
    </sheetView>
  </sheetViews>
  <sheetFormatPr defaultRowHeight="16.5" x14ac:dyDescent="0.5"/>
  <cols>
    <col min="2" max="2" width="13.7265625" bestFit="1" customWidth="1"/>
    <col min="3" max="3" width="15.54296875" bestFit="1" customWidth="1"/>
    <col min="19" max="19" width="9.90625" customWidth="1"/>
    <col min="20" max="20" width="12.26953125" customWidth="1"/>
  </cols>
  <sheetData>
    <row r="1" spans="2:20" x14ac:dyDescent="0.5">
      <c r="R1" t="s">
        <v>244</v>
      </c>
      <c r="S1" t="s">
        <v>245</v>
      </c>
      <c r="T1" t="s">
        <v>246</v>
      </c>
    </row>
    <row r="2" spans="2:20" x14ac:dyDescent="0.5">
      <c r="B2" t="s">
        <v>10</v>
      </c>
      <c r="C2">
        <v>5</v>
      </c>
      <c r="Q2" cm="1">
        <f t="array" ref="Q2:Q37">_xlfn.SEQUENCE(36,1,1,1)</f>
        <v>1</v>
      </c>
      <c r="R2" s="26">
        <v>43952</v>
      </c>
      <c r="S2">
        <f>COUNTIFS(Combined[Date Joined],"&gt;="&amp;R2,Combined[Date Joined],"&lt;="&amp;EOMONTH(R2,0))</f>
        <v>3</v>
      </c>
      <c r="T2">
        <f>SUM($S$2:S2)</f>
        <v>3</v>
      </c>
    </row>
    <row r="3" spans="2:20" x14ac:dyDescent="0.5">
      <c r="B3" t="s">
        <v>13</v>
      </c>
      <c r="C3">
        <v>4</v>
      </c>
      <c r="Q3">
        <v>2</v>
      </c>
      <c r="R3" s="26">
        <v>43983</v>
      </c>
      <c r="S3">
        <f>COUNTIFS(Combined[Date Joined],"&gt;="&amp;R3,Combined[Date Joined],"&lt;="&amp;EOMONTH(R3,0))</f>
        <v>1</v>
      </c>
      <c r="T3">
        <f>SUM($S$2:S3)</f>
        <v>4</v>
      </c>
    </row>
    <row r="4" spans="2:20" x14ac:dyDescent="0.5">
      <c r="B4" t="s">
        <v>16</v>
      </c>
      <c r="C4">
        <v>3</v>
      </c>
      <c r="Q4">
        <v>3</v>
      </c>
      <c r="R4" s="26">
        <v>44013</v>
      </c>
      <c r="S4">
        <f>COUNTIFS(Combined[Date Joined],"&gt;="&amp;R4,Combined[Date Joined],"&lt;="&amp;EOMONTH(R4,0))</f>
        <v>5</v>
      </c>
      <c r="T4">
        <f>SUM($S$2:S4)</f>
        <v>9</v>
      </c>
    </row>
    <row r="5" spans="2:20" x14ac:dyDescent="0.5">
      <c r="B5" t="s">
        <v>24</v>
      </c>
      <c r="C5">
        <v>2</v>
      </c>
      <c r="Q5">
        <v>4</v>
      </c>
      <c r="R5" s="26">
        <v>44044</v>
      </c>
      <c r="S5">
        <f>COUNTIFS(Combined[Date Joined],"&gt;="&amp;R5,Combined[Date Joined],"&lt;="&amp;EOMONTH(R5,0))</f>
        <v>3</v>
      </c>
      <c r="T5">
        <f>SUM($S$2:S5)</f>
        <v>12</v>
      </c>
    </row>
    <row r="6" spans="2:20" x14ac:dyDescent="0.5">
      <c r="B6" t="s">
        <v>42</v>
      </c>
      <c r="C6">
        <v>1</v>
      </c>
      <c r="Q6">
        <v>5</v>
      </c>
      <c r="R6" s="26">
        <v>44075</v>
      </c>
      <c r="S6">
        <f>COUNTIFS(Combined[Date Joined],"&gt;="&amp;R6,Combined[Date Joined],"&lt;="&amp;EOMONTH(R6,0))</f>
        <v>6</v>
      </c>
      <c r="T6">
        <f>SUM($S$2:S6)</f>
        <v>18</v>
      </c>
    </row>
    <row r="7" spans="2:20" x14ac:dyDescent="0.5">
      <c r="Q7">
        <v>6</v>
      </c>
      <c r="R7" s="26">
        <v>44105</v>
      </c>
      <c r="S7">
        <f>COUNTIFS(Combined[Date Joined],"&gt;="&amp;R7,Combined[Date Joined],"&lt;="&amp;EOMONTH(R7,0))</f>
        <v>6</v>
      </c>
      <c r="T7">
        <f>SUM($S$2:S7)</f>
        <v>24</v>
      </c>
    </row>
    <row r="8" spans="2:20" x14ac:dyDescent="0.5">
      <c r="Q8">
        <v>7</v>
      </c>
      <c r="R8" s="26">
        <v>44136</v>
      </c>
      <c r="S8">
        <f>COUNTIFS(Combined[Date Joined],"&gt;="&amp;R8,Combined[Date Joined],"&lt;="&amp;EOMONTH(R8,0))</f>
        <v>6</v>
      </c>
      <c r="T8">
        <f>SUM($S$2:S8)</f>
        <v>30</v>
      </c>
    </row>
    <row r="9" spans="2:20" x14ac:dyDescent="0.5">
      <c r="Q9">
        <v>8</v>
      </c>
      <c r="R9" s="26">
        <v>44166</v>
      </c>
      <c r="S9">
        <f>COUNTIFS(Combined[Date Joined],"&gt;="&amp;R9,Combined[Date Joined],"&lt;="&amp;EOMONTH(R9,0))</f>
        <v>7</v>
      </c>
      <c r="T9">
        <f>SUM($S$2:S9)</f>
        <v>37</v>
      </c>
    </row>
    <row r="10" spans="2:20" x14ac:dyDescent="0.5">
      <c r="Q10">
        <v>9</v>
      </c>
      <c r="R10" s="26">
        <v>44197</v>
      </c>
      <c r="S10">
        <f>COUNTIFS(Combined[Date Joined],"&gt;="&amp;R10,Combined[Date Joined],"&lt;="&amp;EOMONTH(R10,0))</f>
        <v>6</v>
      </c>
      <c r="T10">
        <f>SUM($S$2:S10)</f>
        <v>43</v>
      </c>
    </row>
    <row r="11" spans="2:20" x14ac:dyDescent="0.5">
      <c r="Q11">
        <v>10</v>
      </c>
      <c r="R11" s="26">
        <v>44228</v>
      </c>
      <c r="S11">
        <f>COUNTIFS(Combined[Date Joined],"&gt;="&amp;R11,Combined[Date Joined],"&lt;="&amp;EOMONTH(R11,0))</f>
        <v>4</v>
      </c>
      <c r="T11">
        <f>SUM($S$2:S11)</f>
        <v>47</v>
      </c>
    </row>
    <row r="12" spans="2:20" x14ac:dyDescent="0.5">
      <c r="Q12">
        <v>11</v>
      </c>
      <c r="R12" s="26">
        <v>44256</v>
      </c>
      <c r="S12">
        <f>COUNTIFS(Combined[Date Joined],"&gt;="&amp;R12,Combined[Date Joined],"&lt;="&amp;EOMONTH(R12,0))</f>
        <v>9</v>
      </c>
      <c r="T12">
        <f>SUM($S$2:S12)</f>
        <v>56</v>
      </c>
    </row>
    <row r="13" spans="2:20" x14ac:dyDescent="0.5">
      <c r="Q13">
        <v>12</v>
      </c>
      <c r="R13" s="26">
        <v>44287</v>
      </c>
      <c r="S13">
        <f>COUNTIFS(Combined[Date Joined],"&gt;="&amp;R13,Combined[Date Joined],"&lt;="&amp;EOMONTH(R13,0))</f>
        <v>5</v>
      </c>
      <c r="T13">
        <f>SUM($S$2:S13)</f>
        <v>61</v>
      </c>
    </row>
    <row r="14" spans="2:20" x14ac:dyDescent="0.5">
      <c r="Q14">
        <v>13</v>
      </c>
      <c r="R14" s="26">
        <v>44317</v>
      </c>
      <c r="S14">
        <f>COUNTIFS(Combined[Date Joined],"&gt;="&amp;R14,Combined[Date Joined],"&lt;="&amp;EOMONTH(R14,0))</f>
        <v>10</v>
      </c>
      <c r="T14">
        <f>SUM($S$2:S14)</f>
        <v>71</v>
      </c>
    </row>
    <row r="15" spans="2:20" x14ac:dyDescent="0.5">
      <c r="Q15">
        <v>14</v>
      </c>
      <c r="R15" s="26">
        <v>44348</v>
      </c>
      <c r="S15">
        <f>COUNTIFS(Combined[Date Joined],"&gt;="&amp;R15,Combined[Date Joined],"&lt;="&amp;EOMONTH(R15,0))</f>
        <v>6</v>
      </c>
      <c r="T15">
        <f>SUM($S$2:S15)</f>
        <v>77</v>
      </c>
    </row>
    <row r="16" spans="2:20" x14ac:dyDescent="0.5">
      <c r="Q16">
        <v>15</v>
      </c>
      <c r="R16" s="26">
        <v>44378</v>
      </c>
      <c r="S16">
        <f>COUNTIFS(Combined[Date Joined],"&gt;="&amp;R16,Combined[Date Joined],"&lt;="&amp;EOMONTH(R16,0))</f>
        <v>13</v>
      </c>
      <c r="T16">
        <f>SUM($S$2:S16)</f>
        <v>90</v>
      </c>
    </row>
    <row r="17" spans="2:20" x14ac:dyDescent="0.5">
      <c r="Q17">
        <v>16</v>
      </c>
      <c r="R17" s="26">
        <v>44409</v>
      </c>
      <c r="S17">
        <f>COUNTIFS(Combined[Date Joined],"&gt;="&amp;R17,Combined[Date Joined],"&lt;="&amp;EOMONTH(R17,0))</f>
        <v>4</v>
      </c>
      <c r="T17">
        <f>SUM($S$2:S17)</f>
        <v>94</v>
      </c>
    </row>
    <row r="18" spans="2:20" x14ac:dyDescent="0.5">
      <c r="Q18">
        <v>17</v>
      </c>
      <c r="R18" s="26">
        <v>44440</v>
      </c>
      <c r="S18">
        <f>COUNTIFS(Combined[Date Joined],"&gt;="&amp;R18,Combined[Date Joined],"&lt;="&amp;EOMONTH(R18,0))</f>
        <v>11</v>
      </c>
      <c r="T18">
        <f>SUM($S$2:S18)</f>
        <v>105</v>
      </c>
    </row>
    <row r="19" spans="2:20" x14ac:dyDescent="0.5">
      <c r="Q19">
        <v>18</v>
      </c>
      <c r="R19" s="26">
        <v>44470</v>
      </c>
      <c r="S19">
        <f>COUNTIFS(Combined[Date Joined],"&gt;="&amp;R19,Combined[Date Joined],"&lt;="&amp;EOMONTH(R19,0))</f>
        <v>3</v>
      </c>
      <c r="T19">
        <f>SUM($S$2:S19)</f>
        <v>108</v>
      </c>
    </row>
    <row r="20" spans="2:20" x14ac:dyDescent="0.5">
      <c r="Q20">
        <v>19</v>
      </c>
      <c r="R20" s="26">
        <v>44501</v>
      </c>
      <c r="S20">
        <f>COUNTIFS(Combined[Date Joined],"&gt;="&amp;R20,Combined[Date Joined],"&lt;="&amp;EOMONTH(R20,0))</f>
        <v>4</v>
      </c>
      <c r="T20">
        <f>SUM($S$2:S20)</f>
        <v>112</v>
      </c>
    </row>
    <row r="21" spans="2:20" x14ac:dyDescent="0.5">
      <c r="Q21">
        <v>20</v>
      </c>
      <c r="R21" s="26">
        <v>44531</v>
      </c>
      <c r="S21">
        <f>COUNTIFS(Combined[Date Joined],"&gt;="&amp;R21,Combined[Date Joined],"&lt;="&amp;EOMONTH(R21,0))</f>
        <v>7</v>
      </c>
      <c r="T21">
        <f>SUM($S$2:S21)</f>
        <v>119</v>
      </c>
    </row>
    <row r="22" spans="2:20" x14ac:dyDescent="0.5">
      <c r="B22" t="s">
        <v>227</v>
      </c>
      <c r="Q22">
        <v>21</v>
      </c>
      <c r="R22" s="26">
        <v>44562</v>
      </c>
      <c r="S22">
        <f>COUNTIFS(Combined[Date Joined],"&gt;="&amp;R22,Combined[Date Joined],"&lt;="&amp;EOMONTH(R22,0))</f>
        <v>3</v>
      </c>
      <c r="T22">
        <f>SUM($S$2:S22)</f>
        <v>122</v>
      </c>
    </row>
    <row r="23" spans="2:20" x14ac:dyDescent="0.5">
      <c r="Q23">
        <v>22</v>
      </c>
      <c r="R23" s="26">
        <v>44593</v>
      </c>
      <c r="S23">
        <f>COUNTIFS(Combined[Date Joined],"&gt;="&amp;R23,Combined[Date Joined],"&lt;="&amp;EOMONTH(R23,0))</f>
        <v>10</v>
      </c>
      <c r="T23">
        <f>SUM($S$2:S23)</f>
        <v>132</v>
      </c>
    </row>
    <row r="24" spans="2:20" x14ac:dyDescent="0.5">
      <c r="B24" s="16" t="s">
        <v>218</v>
      </c>
      <c r="C24" t="s">
        <v>219</v>
      </c>
      <c r="Q24">
        <v>23</v>
      </c>
      <c r="R24" s="26">
        <v>44621</v>
      </c>
      <c r="S24">
        <f>COUNTIFS(Combined[Date Joined],"&gt;="&amp;R24,Combined[Date Joined],"&lt;="&amp;EOMONTH(R24,0))</f>
        <v>9</v>
      </c>
      <c r="T24">
        <f>SUM($S$2:S24)</f>
        <v>141</v>
      </c>
    </row>
    <row r="25" spans="2:20" x14ac:dyDescent="0.5">
      <c r="B25" s="17" t="s">
        <v>228</v>
      </c>
      <c r="C25" s="2"/>
      <c r="Q25">
        <v>24</v>
      </c>
      <c r="R25" s="26">
        <v>44652</v>
      </c>
      <c r="S25">
        <f>COUNTIFS(Combined[Date Joined],"&gt;="&amp;R25,Combined[Date Joined],"&lt;="&amp;EOMONTH(R25,0))</f>
        <v>9</v>
      </c>
      <c r="T25">
        <f>SUM($S$2:S25)</f>
        <v>150</v>
      </c>
    </row>
    <row r="26" spans="2:20" x14ac:dyDescent="0.5">
      <c r="B26" s="25" t="s">
        <v>229</v>
      </c>
      <c r="C26" s="2">
        <v>3</v>
      </c>
      <c r="Q26">
        <v>25</v>
      </c>
      <c r="R26" s="26">
        <v>44682</v>
      </c>
      <c r="S26">
        <f>COUNTIFS(Combined[Date Joined],"&gt;="&amp;R26,Combined[Date Joined],"&lt;="&amp;EOMONTH(R26,0))</f>
        <v>9</v>
      </c>
      <c r="T26">
        <f>SUM($S$2:S26)</f>
        <v>159</v>
      </c>
    </row>
    <row r="27" spans="2:20" x14ac:dyDescent="0.5">
      <c r="B27" s="25" t="s">
        <v>230</v>
      </c>
      <c r="C27" s="2">
        <v>4</v>
      </c>
      <c r="D27" t="s">
        <v>247</v>
      </c>
      <c r="Q27">
        <v>26</v>
      </c>
      <c r="R27" s="26">
        <v>44713</v>
      </c>
      <c r="S27">
        <f>COUNTIFS(Combined[Date Joined],"&gt;="&amp;R27,Combined[Date Joined],"&lt;="&amp;EOMONTH(R27,0))</f>
        <v>7</v>
      </c>
      <c r="T27">
        <f>SUM($S$2:S27)</f>
        <v>166</v>
      </c>
    </row>
    <row r="28" spans="2:20" x14ac:dyDescent="0.5">
      <c r="B28" s="25" t="s">
        <v>231</v>
      </c>
      <c r="C28" s="2">
        <v>9</v>
      </c>
      <c r="Q28">
        <v>27</v>
      </c>
      <c r="R28" s="26">
        <v>44743</v>
      </c>
      <c r="S28">
        <f>COUNTIFS(Combined[Date Joined],"&gt;="&amp;R28,Combined[Date Joined],"&lt;="&amp;EOMONTH(R28,0))</f>
        <v>5</v>
      </c>
      <c r="T28">
        <f>SUM($S$2:S28)</f>
        <v>171</v>
      </c>
    </row>
    <row r="29" spans="2:20" x14ac:dyDescent="0.5">
      <c r="B29" s="25" t="s">
        <v>232</v>
      </c>
      <c r="C29" s="2">
        <v>12</v>
      </c>
      <c r="Q29">
        <v>28</v>
      </c>
      <c r="R29" s="26">
        <v>44774</v>
      </c>
      <c r="S29">
        <f>COUNTIFS(Combined[Date Joined],"&gt;="&amp;R29,Combined[Date Joined],"&lt;="&amp;EOMONTH(R29,0))</f>
        <v>5</v>
      </c>
      <c r="T29">
        <f>SUM($S$2:S29)</f>
        <v>176</v>
      </c>
    </row>
    <row r="30" spans="2:20" x14ac:dyDescent="0.5">
      <c r="B30" s="25" t="s">
        <v>233</v>
      </c>
      <c r="C30" s="2">
        <v>18</v>
      </c>
      <c r="Q30">
        <v>29</v>
      </c>
      <c r="R30" s="26">
        <v>44805</v>
      </c>
      <c r="S30">
        <f>COUNTIFS(Combined[Date Joined],"&gt;="&amp;R30,Combined[Date Joined],"&lt;="&amp;EOMONTH(R30,0))</f>
        <v>2</v>
      </c>
      <c r="T30">
        <f>SUM($S$2:S30)</f>
        <v>178</v>
      </c>
    </row>
    <row r="31" spans="2:20" x14ac:dyDescent="0.5">
      <c r="B31" s="25" t="s">
        <v>234</v>
      </c>
      <c r="C31" s="2">
        <v>24</v>
      </c>
      <c r="Q31">
        <v>30</v>
      </c>
      <c r="R31" s="26">
        <v>44835</v>
      </c>
      <c r="S31">
        <f>COUNTIFS(Combined[Date Joined],"&gt;="&amp;R31,Combined[Date Joined],"&lt;="&amp;EOMONTH(R31,0))</f>
        <v>3</v>
      </c>
      <c r="T31">
        <f>SUM($S$2:S31)</f>
        <v>181</v>
      </c>
    </row>
    <row r="32" spans="2:20" x14ac:dyDescent="0.5">
      <c r="B32" s="25" t="s">
        <v>235</v>
      </c>
      <c r="C32" s="2">
        <v>30</v>
      </c>
      <c r="Q32">
        <v>31</v>
      </c>
      <c r="R32" s="26">
        <v>44866</v>
      </c>
      <c r="S32">
        <f>COUNTIFS(Combined[Date Joined],"&gt;="&amp;R32,Combined[Date Joined],"&lt;="&amp;EOMONTH(R32,0))</f>
        <v>0</v>
      </c>
      <c r="T32">
        <f>SUM($S$2:S32)</f>
        <v>181</v>
      </c>
    </row>
    <row r="33" spans="2:20" x14ac:dyDescent="0.5">
      <c r="B33" s="25" t="s">
        <v>236</v>
      </c>
      <c r="C33" s="2">
        <v>37</v>
      </c>
      <c r="Q33">
        <v>32</v>
      </c>
      <c r="R33" s="26">
        <v>44896</v>
      </c>
      <c r="S33">
        <f>COUNTIFS(Combined[Date Joined],"&gt;="&amp;R33,Combined[Date Joined],"&lt;="&amp;EOMONTH(R33,0))</f>
        <v>0</v>
      </c>
      <c r="T33">
        <f>SUM($S$2:S33)</f>
        <v>181</v>
      </c>
    </row>
    <row r="34" spans="2:20" x14ac:dyDescent="0.5">
      <c r="B34" s="17" t="s">
        <v>237</v>
      </c>
      <c r="C34" s="2"/>
      <c r="Q34">
        <v>33</v>
      </c>
      <c r="R34" s="26">
        <v>44927</v>
      </c>
      <c r="S34">
        <f>COUNTIFS(Combined[Date Joined],"&gt;="&amp;R34,Combined[Date Joined],"&lt;="&amp;EOMONTH(R34,0))</f>
        <v>0</v>
      </c>
      <c r="T34">
        <f>SUM($S$2:S34)</f>
        <v>181</v>
      </c>
    </row>
    <row r="35" spans="2:20" x14ac:dyDescent="0.5">
      <c r="B35" s="25" t="s">
        <v>238</v>
      </c>
      <c r="C35" s="2">
        <v>6</v>
      </c>
      <c r="Q35">
        <v>34</v>
      </c>
      <c r="R35" s="26">
        <v>44958</v>
      </c>
      <c r="S35">
        <f>COUNTIFS(Combined[Date Joined],"&gt;="&amp;R35,Combined[Date Joined],"&lt;="&amp;EOMONTH(R35,0))</f>
        <v>1</v>
      </c>
      <c r="T35">
        <f>SUM($S$2:S35)</f>
        <v>182</v>
      </c>
    </row>
    <row r="36" spans="2:20" x14ac:dyDescent="0.5">
      <c r="B36" s="25" t="s">
        <v>239</v>
      </c>
      <c r="C36" s="2">
        <v>10</v>
      </c>
      <c r="Q36">
        <v>35</v>
      </c>
      <c r="R36" s="26">
        <v>44986</v>
      </c>
      <c r="S36">
        <f>COUNTIFS(Combined[Date Joined],"&gt;="&amp;R36,Combined[Date Joined],"&lt;="&amp;EOMONTH(R36,0))</f>
        <v>0</v>
      </c>
      <c r="T36">
        <f>SUM($S$2:S36)</f>
        <v>182</v>
      </c>
    </row>
    <row r="37" spans="2:20" x14ac:dyDescent="0.5">
      <c r="B37" s="25" t="s">
        <v>240</v>
      </c>
      <c r="C37" s="2">
        <v>19</v>
      </c>
      <c r="Q37">
        <v>36</v>
      </c>
      <c r="R37" s="26">
        <v>45017</v>
      </c>
      <c r="S37">
        <f>COUNTIFS(Combined[Date Joined],"&gt;="&amp;R37,Combined[Date Joined],"&lt;="&amp;EOMONTH(R37,0))</f>
        <v>1</v>
      </c>
      <c r="T37">
        <f>SUM($S$2:S37)</f>
        <v>183</v>
      </c>
    </row>
    <row r="38" spans="2:20" x14ac:dyDescent="0.5">
      <c r="B38" s="25" t="s">
        <v>241</v>
      </c>
      <c r="C38" s="2">
        <v>24</v>
      </c>
    </row>
    <row r="39" spans="2:20" x14ac:dyDescent="0.5">
      <c r="B39" s="25" t="s">
        <v>229</v>
      </c>
      <c r="C39" s="2">
        <v>34</v>
      </c>
    </row>
    <row r="40" spans="2:20" x14ac:dyDescent="0.5">
      <c r="B40" s="25" t="s">
        <v>230</v>
      </c>
      <c r="C40" s="2">
        <v>40</v>
      </c>
    </row>
    <row r="41" spans="2:20" x14ac:dyDescent="0.5">
      <c r="B41" s="25" t="s">
        <v>231</v>
      </c>
      <c r="C41" s="2">
        <v>53</v>
      </c>
    </row>
    <row r="42" spans="2:20" x14ac:dyDescent="0.5">
      <c r="B42" s="25" t="s">
        <v>232</v>
      </c>
      <c r="C42" s="2">
        <v>57</v>
      </c>
    </row>
    <row r="43" spans="2:20" x14ac:dyDescent="0.5">
      <c r="B43" s="25" t="s">
        <v>233</v>
      </c>
      <c r="C43" s="2">
        <v>68</v>
      </c>
    </row>
    <row r="44" spans="2:20" x14ac:dyDescent="0.5">
      <c r="B44" s="25" t="s">
        <v>234</v>
      </c>
      <c r="C44" s="2">
        <v>71</v>
      </c>
    </row>
    <row r="45" spans="2:20" x14ac:dyDescent="0.5">
      <c r="B45" s="25" t="s">
        <v>235</v>
      </c>
      <c r="C45" s="2">
        <v>75</v>
      </c>
    </row>
    <row r="46" spans="2:20" x14ac:dyDescent="0.5">
      <c r="B46" s="25" t="s">
        <v>236</v>
      </c>
      <c r="C46" s="2">
        <v>82</v>
      </c>
    </row>
    <row r="47" spans="2:20" x14ac:dyDescent="0.5">
      <c r="B47" s="17" t="s">
        <v>242</v>
      </c>
      <c r="C47" s="2"/>
    </row>
    <row r="48" spans="2:20" x14ac:dyDescent="0.5">
      <c r="B48" s="25" t="s">
        <v>238</v>
      </c>
      <c r="C48" s="2">
        <v>3</v>
      </c>
    </row>
    <row r="49" spans="2:3" x14ac:dyDescent="0.5">
      <c r="B49" s="25" t="s">
        <v>239</v>
      </c>
      <c r="C49" s="2">
        <v>13</v>
      </c>
    </row>
    <row r="50" spans="2:3" x14ac:dyDescent="0.5">
      <c r="B50" s="25" t="s">
        <v>240</v>
      </c>
      <c r="C50" s="2">
        <v>22</v>
      </c>
    </row>
    <row r="51" spans="2:3" x14ac:dyDescent="0.5">
      <c r="B51" s="25" t="s">
        <v>241</v>
      </c>
      <c r="C51" s="2">
        <v>31</v>
      </c>
    </row>
    <row r="52" spans="2:3" x14ac:dyDescent="0.5">
      <c r="B52" s="25" t="s">
        <v>229</v>
      </c>
      <c r="C52" s="2">
        <v>40</v>
      </c>
    </row>
    <row r="53" spans="2:3" x14ac:dyDescent="0.5">
      <c r="B53" s="25" t="s">
        <v>230</v>
      </c>
      <c r="C53" s="2">
        <v>47</v>
      </c>
    </row>
    <row r="54" spans="2:3" x14ac:dyDescent="0.5">
      <c r="B54" s="25" t="s">
        <v>231</v>
      </c>
      <c r="C54" s="2">
        <v>52</v>
      </c>
    </row>
    <row r="55" spans="2:3" x14ac:dyDescent="0.5">
      <c r="B55" s="25" t="s">
        <v>232</v>
      </c>
      <c r="C55" s="2">
        <v>57</v>
      </c>
    </row>
    <row r="56" spans="2:3" x14ac:dyDescent="0.5">
      <c r="B56" s="25" t="s">
        <v>233</v>
      </c>
      <c r="C56" s="2">
        <v>59</v>
      </c>
    </row>
    <row r="57" spans="2:3" x14ac:dyDescent="0.5">
      <c r="B57" s="25" t="s">
        <v>234</v>
      </c>
      <c r="C57" s="2">
        <v>62</v>
      </c>
    </row>
    <row r="58" spans="2:3" x14ac:dyDescent="0.5">
      <c r="B58" s="17" t="s">
        <v>243</v>
      </c>
      <c r="C58" s="2"/>
    </row>
    <row r="59" spans="2:3" x14ac:dyDescent="0.5">
      <c r="B59" s="25" t="s">
        <v>239</v>
      </c>
      <c r="C59" s="2">
        <v>1</v>
      </c>
    </row>
    <row r="60" spans="2:3" x14ac:dyDescent="0.5">
      <c r="B60" s="25" t="s">
        <v>241</v>
      </c>
      <c r="C60" s="2">
        <v>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2D7B3-F649-4DB9-BC4A-7F54EE636300}">
  <dimension ref="B1:Q9"/>
  <sheetViews>
    <sheetView showGridLines="0" tabSelected="1" workbookViewId="0">
      <selection activeCell="K12" sqref="K12"/>
    </sheetView>
  </sheetViews>
  <sheetFormatPr defaultRowHeight="14" x14ac:dyDescent="0.3"/>
  <cols>
    <col min="1" max="1" width="1.26953125" style="27" customWidth="1"/>
    <col min="2" max="2" width="17.36328125" style="27" bestFit="1" customWidth="1"/>
    <col min="3" max="3" width="17" style="27" bestFit="1" customWidth="1"/>
    <col min="4" max="4" width="7.90625" style="27" bestFit="1" customWidth="1"/>
    <col min="5" max="5" width="8.7265625" style="27"/>
    <col min="6" max="6" width="13.90625" style="27" bestFit="1" customWidth="1"/>
    <col min="7" max="7" width="14.81640625" style="27" bestFit="1" customWidth="1"/>
    <col min="8" max="8" width="8.7265625" style="27"/>
    <col min="9" max="9" width="14.26953125" style="27" bestFit="1" customWidth="1"/>
    <col min="10" max="10" width="14.81640625" style="27" bestFit="1" customWidth="1"/>
    <col min="11" max="11" width="17.36328125" style="27" bestFit="1" customWidth="1"/>
    <col min="12" max="16384" width="8.7265625" style="27"/>
  </cols>
  <sheetData>
    <row r="1" spans="2:17" ht="60" x14ac:dyDescent="1.1499999999999999">
      <c r="B1" s="37" t="s">
        <v>252</v>
      </c>
      <c r="C1" s="29"/>
      <c r="D1" s="29"/>
      <c r="E1" s="29"/>
      <c r="F1" s="29"/>
      <c r="G1" s="29"/>
      <c r="H1" s="29"/>
      <c r="I1" s="29"/>
      <c r="J1" s="29"/>
      <c r="K1" s="29"/>
      <c r="L1" s="29"/>
      <c r="M1" s="29"/>
      <c r="N1" s="29"/>
      <c r="O1" s="29"/>
      <c r="P1" s="29"/>
      <c r="Q1" s="29"/>
    </row>
    <row r="3" spans="2:17" ht="17.5" x14ac:dyDescent="0.35">
      <c r="B3" s="38" t="s">
        <v>248</v>
      </c>
      <c r="C3" s="38"/>
      <c r="D3" s="38"/>
      <c r="F3" s="38" t="s">
        <v>250</v>
      </c>
      <c r="G3" s="38"/>
      <c r="H3" s="28"/>
      <c r="I3" s="38" t="s">
        <v>251</v>
      </c>
      <c r="J3" s="38"/>
      <c r="K3" s="38"/>
    </row>
    <row r="4" spans="2:17" x14ac:dyDescent="0.3">
      <c r="B4" s="30"/>
      <c r="C4" s="31" t="s">
        <v>217</v>
      </c>
      <c r="D4" s="30"/>
      <c r="F4" s="31" t="s">
        <v>2</v>
      </c>
      <c r="G4" s="30" t="s">
        <v>219</v>
      </c>
      <c r="I4" s="31" t="s">
        <v>218</v>
      </c>
      <c r="J4" s="30" t="s">
        <v>219</v>
      </c>
      <c r="K4" s="30" t="s">
        <v>220</v>
      </c>
    </row>
    <row r="5" spans="2:17" x14ac:dyDescent="0.3">
      <c r="B5" s="31" t="s">
        <v>249</v>
      </c>
      <c r="C5" s="30" t="s">
        <v>8</v>
      </c>
      <c r="D5" s="30" t="s">
        <v>15</v>
      </c>
      <c r="F5" s="32" t="s">
        <v>21</v>
      </c>
      <c r="G5" s="36">
        <v>38</v>
      </c>
      <c r="I5" s="32" t="s">
        <v>10</v>
      </c>
      <c r="J5" s="34">
        <v>4</v>
      </c>
      <c r="K5" s="35">
        <v>92080</v>
      </c>
    </row>
    <row r="6" spans="2:17" x14ac:dyDescent="0.3">
      <c r="B6" s="32" t="s">
        <v>219</v>
      </c>
      <c r="C6" s="33">
        <v>86</v>
      </c>
      <c r="D6" s="33">
        <v>89</v>
      </c>
      <c r="F6" s="32" t="s">
        <v>56</v>
      </c>
      <c r="G6" s="36">
        <v>8</v>
      </c>
      <c r="I6" s="32" t="s">
        <v>13</v>
      </c>
      <c r="J6" s="34">
        <v>20</v>
      </c>
      <c r="K6" s="35">
        <v>75933</v>
      </c>
    </row>
    <row r="7" spans="2:17" x14ac:dyDescent="0.3">
      <c r="B7" s="32" t="s">
        <v>221</v>
      </c>
      <c r="C7" s="33">
        <v>3.292895826696399</v>
      </c>
      <c r="D7" s="33">
        <v>3.2837925196244422</v>
      </c>
      <c r="F7" s="32" t="s">
        <v>9</v>
      </c>
      <c r="G7" s="36">
        <v>55</v>
      </c>
      <c r="I7" s="32" t="s">
        <v>16</v>
      </c>
      <c r="J7" s="34">
        <v>137</v>
      </c>
      <c r="K7" s="35">
        <v>76798.759124087592</v>
      </c>
    </row>
    <row r="8" spans="2:17" x14ac:dyDescent="0.3">
      <c r="B8" s="32" t="s">
        <v>222</v>
      </c>
      <c r="C8" s="33">
        <v>31.406976744186046</v>
      </c>
      <c r="D8" s="33">
        <v>29.393258426966291</v>
      </c>
      <c r="F8" s="32" t="s">
        <v>19</v>
      </c>
      <c r="G8" s="36">
        <v>28</v>
      </c>
      <c r="I8" s="32" t="s">
        <v>24</v>
      </c>
      <c r="J8" s="34">
        <v>16</v>
      </c>
      <c r="K8" s="35">
        <v>78115</v>
      </c>
    </row>
    <row r="9" spans="2:17" x14ac:dyDescent="0.3">
      <c r="B9" s="32" t="s">
        <v>220</v>
      </c>
      <c r="C9" s="33">
        <v>78284.186046511633</v>
      </c>
      <c r="D9" s="33">
        <v>74915.168539325838</v>
      </c>
      <c r="F9" s="32" t="s">
        <v>12</v>
      </c>
      <c r="G9" s="36">
        <v>54</v>
      </c>
      <c r="I9" s="32" t="s">
        <v>42</v>
      </c>
      <c r="J9" s="34">
        <v>6</v>
      </c>
      <c r="K9" s="35">
        <v>77423.333333333328</v>
      </c>
    </row>
  </sheetData>
  <mergeCells count="4">
    <mergeCell ref="B3:D3"/>
    <mergeCell ref="F3:G3"/>
    <mergeCell ref="I3:K3"/>
    <mergeCell ref="B1:Q1"/>
  </mergeCells>
  <conditionalFormatting pivot="1" sqref="K5:K9">
    <cfRule type="dataBar" priority="1">
      <dataBar>
        <cfvo type="min"/>
        <cfvo type="max"/>
        <color rgb="FF008AEF"/>
      </dataBar>
      <extLst>
        <ext xmlns:x14="http://schemas.microsoft.com/office/spreadsheetml/2009/9/main" uri="{B025F937-C7B1-47D3-B67F-A62EFF666E3E}">
          <x14:id>{21D3B9FE-3795-4B30-98E8-EC72D69AF3FD}</x14:id>
        </ext>
      </extLst>
    </cfRule>
  </conditionalFormatting>
  <pageMargins left="0.7" right="0.7" top="0.75" bottom="0.75" header="0.3" footer="0.3"/>
  <pageSetup orientation="portrait" horizontalDpi="300" verticalDpi="300" r:id="rId4"/>
  <drawing r:id="rId5"/>
  <extLst>
    <ext xmlns:x14="http://schemas.microsoft.com/office/spreadsheetml/2009/9/main" uri="{78C0D931-6437-407d-A8EE-F0AAD7539E65}">
      <x14:conditionalFormattings>
        <x14:conditionalFormatting xmlns:xm="http://schemas.microsoft.com/office/excel/2006/main" pivot="1">
          <x14:cfRule type="dataBar" id="{21D3B9FE-3795-4B30-98E8-EC72D69AF3FD}">
            <x14:dataBar minLength="0" maxLength="100" gradient="0">
              <x14:cfvo type="autoMin"/>
              <x14:cfvo type="autoMax"/>
              <x14:negativeFillColor rgb="FFFF0000"/>
              <x14:axisColor rgb="FF000000"/>
            </x14:dataBar>
          </x14:cfRule>
          <xm:sqref>K5:K9</xm:sqref>
        </x14:conditionalFormatting>
      </x14:conditionalFormattings>
    </ext>
    <ext xmlns:x14="http://schemas.microsoft.com/office/spreadsheetml/2009/9/main" uri="{A8765BA9-456A-4dab-B4F3-ACF838C121DE}">
      <x14:slicerList>
        <x14:slicer r:id="rId6"/>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EE98A72-3DAF-4526-A846-DDAACB15DF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NZL Staff</vt:lpstr>
      <vt:lpstr>India Staff</vt:lpstr>
      <vt:lpstr>ALL Staff</vt:lpstr>
      <vt:lpstr>Analysis sheet</vt: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abenitwe enock</cp:lastModifiedBy>
  <cp:lastPrinted>2024-12-08T12:08:29Z</cp:lastPrinted>
  <dcterms:created xsi:type="dcterms:W3CDTF">2021-03-14T20:21:32Z</dcterms:created>
  <dcterms:modified xsi:type="dcterms:W3CDTF">2025-01-16T10:58:51Z</dcterms:modified>
</cp:coreProperties>
</file>