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6\Desktop\forecasting\"/>
    </mc:Choice>
  </mc:AlternateContent>
  <xr:revisionPtr revIDLastSave="0" documentId="8_{88C79E23-B792-4AB7-AB0D-8FB00122D15A}" xr6:coauthVersionLast="47" xr6:coauthVersionMax="47" xr10:uidLastSave="{00000000-0000-0000-0000-000000000000}"/>
  <bookViews>
    <workbookView xWindow="-110" yWindow="-110" windowWidth="19420" windowHeight="10420" activeTab="1" xr2:uid="{AFB93D79-944A-4FCA-AFFC-BCFCF9E061BE}"/>
  </bookViews>
  <sheets>
    <sheet name="Table 7.1" sheetId="2" r:id="rId1"/>
    <sheet name="winter- holt forecasting" sheetId="3" r:id="rId2"/>
    <sheet name="winters-regression" sheetId="4" r:id="rId3"/>
  </sheets>
  <externalReferences>
    <externalReference r:id="rId4"/>
  </externalReferences>
  <definedNames>
    <definedName name="alpha">'[1]Example 7-2'!$H$1</definedName>
    <definedName name="_xlnm.Print_Area" localSheetId="1">'winter- holt forecasting'!$A$1:$M$34</definedName>
    <definedName name="solver_adj" localSheetId="1" hidden="1">'winter- holt forecasting'!$B$20:$B$22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'winter- holt forecasting'!$B$20:$B$22</definedName>
    <definedName name="solver_lin" localSheetId="1" hidden="1">2</definedName>
    <definedName name="solver_neg" localSheetId="1" hidden="1">1</definedName>
    <definedName name="solver_num" localSheetId="1" hidden="1">1</definedName>
    <definedName name="solver_nwt" localSheetId="1" hidden="1">1</definedName>
    <definedName name="solver_opt" localSheetId="1" hidden="1">'winter- holt forecasting'!$J$14</definedName>
    <definedName name="solver_pre" localSheetId="1" hidden="1">0.000001</definedName>
    <definedName name="solver_rel1" localSheetId="1" hidden="1">1</definedName>
    <definedName name="solver_rhs1" localSheetId="1" hidden="1">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F3" i="3"/>
  <c r="G3" i="3" s="1"/>
  <c r="D3" i="3" l="1"/>
  <c r="E7" i="3"/>
  <c r="I3" i="3"/>
  <c r="H3" i="3"/>
  <c r="J3" i="3" s="1"/>
  <c r="M3" i="3" s="1"/>
  <c r="F4" i="3"/>
  <c r="G4" i="3" s="1"/>
  <c r="H4" i="3" s="1"/>
  <c r="C4" i="3"/>
  <c r="E8" i="3" s="1"/>
  <c r="I4" i="3"/>
  <c r="K3" i="3"/>
  <c r="D4" i="3" l="1"/>
  <c r="K4" i="3"/>
  <c r="J4" i="3"/>
  <c r="M4" i="3" s="1"/>
  <c r="L3" i="3"/>
  <c r="L4" i="3"/>
  <c r="C5" i="3" l="1"/>
  <c r="E9" i="3" s="1"/>
  <c r="F5" i="3"/>
  <c r="G5" i="3" s="1"/>
  <c r="H5" i="3" l="1"/>
  <c r="I5" i="3"/>
  <c r="D5" i="3"/>
  <c r="F6" i="3" s="1"/>
  <c r="G6" i="3" s="1"/>
  <c r="C6" i="3" l="1"/>
  <c r="E10" i="3" s="1"/>
  <c r="H6" i="3"/>
  <c r="I6" i="3"/>
  <c r="K5" i="3"/>
  <c r="J6" i="3"/>
  <c r="M6" i="3" s="1"/>
  <c r="J5" i="3"/>
  <c r="M5" i="3" s="1"/>
  <c r="D6" i="3"/>
  <c r="F7" i="3" s="1"/>
  <c r="G7" i="3" s="1"/>
  <c r="C7" i="3" l="1"/>
  <c r="E11" i="3" s="1"/>
  <c r="L5" i="3"/>
  <c r="H7" i="3"/>
  <c r="K7" i="3" s="1"/>
  <c r="I7" i="3"/>
  <c r="K6" i="3"/>
  <c r="L7" i="3" s="1"/>
  <c r="J7" i="3"/>
  <c r="M7" i="3" s="1"/>
  <c r="D7" i="3"/>
  <c r="L6" i="3" l="1"/>
  <c r="F8" i="3"/>
  <c r="G8" i="3" s="1"/>
  <c r="C8" i="3"/>
  <c r="E12" i="3" s="1"/>
  <c r="H8" i="3" l="1"/>
  <c r="I8" i="3"/>
  <c r="D8" i="3"/>
  <c r="F9" i="3" s="1"/>
  <c r="G9" i="3" s="1"/>
  <c r="H9" i="3" l="1"/>
  <c r="I9" i="3"/>
  <c r="C9" i="3"/>
  <c r="K8" i="3"/>
  <c r="L8" i="3" s="1"/>
  <c r="J8" i="3"/>
  <c r="M8" i="3" s="1"/>
  <c r="D9" i="3" l="1"/>
  <c r="E13" i="3"/>
  <c r="K9" i="3"/>
  <c r="J9" i="3"/>
  <c r="M9" i="3" s="1"/>
  <c r="F10" i="3"/>
  <c r="G10" i="3" s="1"/>
  <c r="C10" i="3"/>
  <c r="E14" i="3" s="1"/>
  <c r="H10" i="3" l="1"/>
  <c r="I10" i="3"/>
  <c r="L9" i="3"/>
  <c r="D10" i="3"/>
  <c r="F11" i="3" s="1"/>
  <c r="G11" i="3" s="1"/>
  <c r="C11" i="3" l="1"/>
  <c r="E15" i="3" s="1"/>
  <c r="H11" i="3"/>
  <c r="K11" i="3" s="1"/>
  <c r="I11" i="3"/>
  <c r="K10" i="3"/>
  <c r="L10" i="3" s="1"/>
  <c r="J10" i="3"/>
  <c r="M10" i="3" s="1"/>
  <c r="J11" i="3"/>
  <c r="M11" i="3" s="1"/>
  <c r="D11" i="3"/>
  <c r="F12" i="3" s="1"/>
  <c r="G12" i="3" s="1"/>
  <c r="H12" i="3" l="1"/>
  <c r="I12" i="3"/>
  <c r="L11" i="3"/>
  <c r="C12" i="3"/>
  <c r="E16" i="3" s="1"/>
  <c r="K12" i="3" l="1"/>
  <c r="L12" i="3" s="1"/>
  <c r="J12" i="3"/>
  <c r="M12" i="3" s="1"/>
  <c r="D12" i="3"/>
  <c r="F13" i="3" s="1"/>
  <c r="G13" i="3" s="1"/>
  <c r="H13" i="3" l="1"/>
  <c r="I13" i="3"/>
  <c r="C13" i="3"/>
  <c r="E17" i="3" s="1"/>
  <c r="K13" i="3" l="1"/>
  <c r="L13" i="3" s="1"/>
  <c r="J13" i="3"/>
  <c r="M13" i="3" s="1"/>
  <c r="D13" i="3"/>
  <c r="F14" i="3" s="1"/>
  <c r="G14" i="3" s="1"/>
  <c r="C14" i="3" l="1"/>
  <c r="H14" i="3"/>
  <c r="I14" i="3"/>
  <c r="D14" i="3" l="1"/>
  <c r="E18" i="3"/>
  <c r="F15" i="3"/>
  <c r="F17" i="3"/>
  <c r="F18" i="3"/>
  <c r="K14" i="3"/>
  <c r="L14" i="3" s="1"/>
  <c r="J14" i="3"/>
  <c r="F16" i="3"/>
  <c r="M14" i="3" l="1"/>
  <c r="J15" i="3"/>
</calcChain>
</file>

<file path=xl/sharedStrings.xml><?xml version="1.0" encoding="utf-8"?>
<sst xmlns="http://schemas.openxmlformats.org/spreadsheetml/2006/main" count="59" uniqueCount="58">
  <si>
    <t>04,1</t>
  </si>
  <si>
    <t>03,4</t>
  </si>
  <si>
    <t>03,3</t>
  </si>
  <si>
    <t>03,2</t>
  </si>
  <si>
    <t>03,1</t>
  </si>
  <si>
    <t>02,4</t>
  </si>
  <si>
    <t>02,3</t>
  </si>
  <si>
    <t>02,2</t>
  </si>
  <si>
    <t>02,1</t>
  </si>
  <si>
    <t>01,4</t>
  </si>
  <si>
    <t>01,3</t>
  </si>
  <si>
    <t>01,2</t>
  </si>
  <si>
    <r>
      <t xml:space="preserve">Demand
</t>
    </r>
    <r>
      <rPr>
        <i/>
        <sz val="10"/>
        <rFont val="Arial"/>
        <family val="2"/>
      </rPr>
      <t xml:space="preserve"> D</t>
    </r>
    <r>
      <rPr>
        <i/>
        <vertAlign val="subscript"/>
        <sz val="10"/>
        <rFont val="Arial"/>
        <family val="2"/>
      </rPr>
      <t>t</t>
    </r>
  </si>
  <si>
    <r>
      <t xml:space="preserve">Period
</t>
    </r>
    <r>
      <rPr>
        <i/>
        <sz val="10"/>
        <rFont val="Arial"/>
        <family val="2"/>
      </rPr>
      <t xml:space="preserve"> t</t>
    </r>
  </si>
  <si>
    <t>Year, Qtr</t>
  </si>
  <si>
    <t>Table 7.1 Quarterly Demand for Tahoe Salt</t>
  </si>
  <si>
    <t>Forecasts Using Trend and Seasonality Corrected Exponential Smoothing</t>
  </si>
  <si>
    <t>γ</t>
  </si>
  <si>
    <t>β</t>
  </si>
  <si>
    <t>α</t>
  </si>
  <si>
    <r>
      <t>TS</t>
    </r>
    <r>
      <rPr>
        <vertAlign val="subscript"/>
        <sz val="10"/>
        <rFont val="Arial"/>
        <family val="2"/>
      </rPr>
      <t>t</t>
    </r>
  </si>
  <si>
    <r>
      <t>MAPE</t>
    </r>
    <r>
      <rPr>
        <vertAlign val="subscript"/>
        <sz val="10"/>
        <rFont val="Arial"/>
        <family val="2"/>
      </rPr>
      <t>t</t>
    </r>
  </si>
  <si>
    <t>% Error</t>
  </si>
  <si>
    <r>
      <t>MAD</t>
    </r>
    <r>
      <rPr>
        <vertAlign val="subscript"/>
        <sz val="10"/>
        <rFont val="Arial"/>
        <family val="2"/>
      </rPr>
      <t>t</t>
    </r>
  </si>
  <si>
    <r>
      <t>Mean Squared
Error MSE</t>
    </r>
    <r>
      <rPr>
        <vertAlign val="subscript"/>
        <sz val="10"/>
        <rFont val="Arial"/>
        <family val="2"/>
      </rPr>
      <t>t</t>
    </r>
  </si>
  <si>
    <r>
      <t>Absolute Error A</t>
    </r>
    <r>
      <rPr>
        <vertAlign val="subscript"/>
        <sz val="10"/>
        <rFont val="Arial"/>
        <family val="2"/>
      </rPr>
      <t>t</t>
    </r>
  </si>
  <si>
    <r>
      <t>Error E</t>
    </r>
    <r>
      <rPr>
        <vertAlign val="subscript"/>
        <sz val="10"/>
        <rFont val="Arial"/>
        <family val="2"/>
      </rPr>
      <t>t</t>
    </r>
  </si>
  <si>
    <r>
      <t>Forecast F</t>
    </r>
    <r>
      <rPr>
        <vertAlign val="subscript"/>
        <sz val="10"/>
        <rFont val="Arial"/>
        <family val="2"/>
      </rPr>
      <t>t</t>
    </r>
  </si>
  <si>
    <r>
      <t>Trend T</t>
    </r>
    <r>
      <rPr>
        <vertAlign val="subscript"/>
        <sz val="10"/>
        <rFont val="Arial"/>
        <family val="2"/>
      </rPr>
      <t>t</t>
    </r>
  </si>
  <si>
    <r>
      <t>Level L</t>
    </r>
    <r>
      <rPr>
        <vertAlign val="subscript"/>
        <sz val="10"/>
        <rFont val="Arial"/>
        <family val="2"/>
      </rPr>
      <t>t</t>
    </r>
  </si>
  <si>
    <r>
      <t>Demand D</t>
    </r>
    <r>
      <rPr>
        <vertAlign val="subscript"/>
        <sz val="10"/>
        <rFont val="Arial"/>
        <family val="2"/>
      </rPr>
      <t>t</t>
    </r>
  </si>
  <si>
    <r>
      <t xml:space="preserve">Period </t>
    </r>
    <r>
      <rPr>
        <i/>
        <sz val="10"/>
        <rFont val="Arial"/>
        <family val="2"/>
      </rPr>
      <t>t</t>
    </r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</si>
  <si>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</si>
  <si>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</si>
  <si>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</si>
  <si>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</si>
  <si>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</si>
  <si>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</si>
  <si>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</si>
  <si>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</si>
  <si>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</si>
  <si>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</si>
  <si>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</si>
  <si>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</si>
  <si>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</si>
  <si>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</si>
  <si>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</si>
  <si>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</si>
  <si>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</si>
  <si>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</si>
  <si>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</si>
  <si>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</si>
  <si>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</si>
  <si>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</si>
  <si>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</si>
  <si>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</si>
  <si>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WINTER'S MODEL REGRESSION SUMMARY OUTPUT</t>
  </si>
  <si>
    <r>
      <t>Seasonal Factor S</t>
    </r>
    <r>
      <rPr>
        <vertAlign val="subscript"/>
        <sz val="10"/>
        <rFont val="Arial"/>
        <family val="2"/>
      </rPr>
      <t xml:space="preserve">t   </t>
    </r>
    <r>
      <rPr>
        <b/>
        <vertAlign val="subscript"/>
        <sz val="14"/>
        <rFont val="Arial"/>
        <family val="2"/>
      </rPr>
      <t>(Dt/Lt)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</si>
</sst>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(* #,##0.00_);_(* \(#,##0.00\);_(* &quot;-&quot;??_);_(@_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2"/>
      <name val="Calibri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sz val="8"/>
      <name val="Calibri"/>
      <family val="2"/>
      <scheme val="minor"/>
    </font>
    <font>
      <b/>
      <vertAlign val="subscript"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2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1"/>
    <xf numFmtId="3" fontId="1" fillId="0" borderId="1" xfId="1" applyNumberFormat="1" applyBorder="1"/>
    <xf numFmtId="0" fontId="1" fillId="0" borderId="2" xfId="1" applyBorder="1" applyAlignment="1">
      <alignment horizontal="center"/>
    </xf>
    <xf numFmtId="0" fontId="2" fillId="0" borderId="3" xfId="1" applyFont="1" applyBorder="1" applyAlignment="1">
      <alignment horizontal="center"/>
    </xf>
    <xf numFmtId="3" fontId="1" fillId="0" borderId="4" xfId="1" applyNumberFormat="1" applyBorder="1"/>
    <xf numFmtId="0" fontId="1" fillId="0" borderId="5" xfId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3" fontId="1" fillId="0" borderId="8" xfId="1" applyNumberFormat="1" applyBorder="1"/>
    <xf numFmtId="0" fontId="1" fillId="0" borderId="9" xfId="1" applyBorder="1" applyAlignment="1">
      <alignment horizontal="center"/>
    </xf>
    <xf numFmtId="0" fontId="3" fillId="0" borderId="10" xfId="1" applyFont="1" applyBorder="1" applyAlignment="1">
      <alignment horizontal="center" wrapText="1"/>
    </xf>
    <xf numFmtId="0" fontId="3" fillId="0" borderId="11" xfId="1" applyFont="1" applyBorder="1"/>
    <xf numFmtId="0" fontId="6" fillId="0" borderId="0" xfId="1" applyFont="1"/>
    <xf numFmtId="1" fontId="1" fillId="0" borderId="0" xfId="1" applyNumberFormat="1"/>
    <xf numFmtId="0" fontId="7" fillId="0" borderId="0" xfId="1" applyFont="1"/>
    <xf numFmtId="2" fontId="1" fillId="0" borderId="0" xfId="1" applyNumberFormat="1"/>
    <xf numFmtId="0" fontId="1" fillId="0" borderId="12" xfId="1" applyBorder="1"/>
    <xf numFmtId="0" fontId="8" fillId="0" borderId="13" xfId="1" applyFont="1" applyBorder="1"/>
    <xf numFmtId="0" fontId="1" fillId="0" borderId="14" xfId="1" applyBorder="1"/>
    <xf numFmtId="0" fontId="8" fillId="0" borderId="15" xfId="1" applyFont="1" applyBorder="1"/>
    <xf numFmtId="0" fontId="1" fillId="0" borderId="16" xfId="1" applyBorder="1"/>
    <xf numFmtId="0" fontId="8" fillId="0" borderId="17" xfId="1" applyFont="1" applyBorder="1"/>
    <xf numFmtId="0" fontId="1" fillId="0" borderId="18" xfId="1" applyBorder="1"/>
    <xf numFmtId="0" fontId="1" fillId="0" borderId="19" xfId="1" applyBorder="1"/>
    <xf numFmtId="3" fontId="1" fillId="0" borderId="19" xfId="1" applyNumberFormat="1" applyBorder="1" applyAlignment="1">
      <alignment horizontal="center"/>
    </xf>
    <xf numFmtId="4" fontId="1" fillId="0" borderId="19" xfId="1" applyNumberFormat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/>
    <xf numFmtId="0" fontId="1" fillId="0" borderId="5" xfId="1" applyBorder="1"/>
    <xf numFmtId="3" fontId="1" fillId="0" borderId="5" xfId="1" applyNumberFormat="1" applyBorder="1" applyAlignment="1">
      <alignment horizontal="center"/>
    </xf>
    <xf numFmtId="4" fontId="1" fillId="0" borderId="5" xfId="1" applyNumberFormat="1" applyBorder="1" applyAlignment="1">
      <alignment horizontal="center"/>
    </xf>
    <xf numFmtId="164" fontId="1" fillId="0" borderId="5" xfId="1" applyNumberFormat="1" applyBorder="1"/>
    <xf numFmtId="4" fontId="1" fillId="2" borderId="18" xfId="1" applyNumberFormat="1" applyFill="1" applyBorder="1" applyAlignment="1">
      <alignment horizontal="center"/>
    </xf>
    <xf numFmtId="4" fontId="1" fillId="2" borderId="19" xfId="1" applyNumberFormat="1" applyFill="1" applyBorder="1" applyAlignment="1">
      <alignment horizontal="center"/>
    </xf>
    <xf numFmtId="3" fontId="1" fillId="2" borderId="19" xfId="1" applyNumberFormat="1" applyFill="1" applyBorder="1" applyAlignment="1">
      <alignment horizontal="center"/>
    </xf>
    <xf numFmtId="166" fontId="0" fillId="2" borderId="19" xfId="2" applyNumberFormat="1" applyFont="1" applyFill="1" applyBorder="1" applyAlignment="1">
      <alignment horizontal="center"/>
    </xf>
    <xf numFmtId="3" fontId="1" fillId="2" borderId="20" xfId="1" applyNumberFormat="1" applyFill="1" applyBorder="1" applyAlignment="1">
      <alignment horizontal="center"/>
    </xf>
    <xf numFmtId="3" fontId="1" fillId="0" borderId="9" xfId="1" applyNumberFormat="1" applyBorder="1" applyAlignment="1">
      <alignment horizontal="center"/>
    </xf>
    <xf numFmtId="4" fontId="1" fillId="2" borderId="4" xfId="1" applyNumberFormat="1" applyFill="1" applyBorder="1" applyAlignment="1">
      <alignment horizontal="center"/>
    </xf>
    <xf numFmtId="4" fontId="1" fillId="2" borderId="5" xfId="1" applyNumberFormat="1" applyFill="1" applyBorder="1" applyAlignment="1">
      <alignment horizontal="center"/>
    </xf>
    <xf numFmtId="3" fontId="1" fillId="2" borderId="5" xfId="1" applyNumberFormat="1" applyFill="1" applyBorder="1" applyAlignment="1">
      <alignment horizontal="center"/>
    </xf>
    <xf numFmtId="166" fontId="0" fillId="2" borderId="5" xfId="2" applyNumberFormat="1" applyFont="1" applyFill="1" applyBorder="1" applyAlignment="1">
      <alignment horizontal="center"/>
    </xf>
    <xf numFmtId="3" fontId="1" fillId="2" borderId="7" xfId="1" applyNumberFormat="1" applyFill="1" applyBorder="1" applyAlignment="1">
      <alignment horizontal="center"/>
    </xf>
    <xf numFmtId="3" fontId="1" fillId="0" borderId="21" xfId="1" applyNumberFormat="1" applyBorder="1" applyAlignment="1">
      <alignment horizontal="center"/>
    </xf>
    <xf numFmtId="4" fontId="1" fillId="3" borderId="5" xfId="1" applyNumberFormat="1" applyFill="1" applyBorder="1" applyAlignment="1">
      <alignment horizontal="center"/>
    </xf>
    <xf numFmtId="4" fontId="1" fillId="2" borderId="8" xfId="1" applyNumberFormat="1" applyFill="1" applyBorder="1" applyAlignment="1">
      <alignment horizontal="center"/>
    </xf>
    <xf numFmtId="3" fontId="1" fillId="2" borderId="9" xfId="1" applyNumberFormat="1" applyFill="1" applyBorder="1" applyAlignment="1">
      <alignment horizontal="center"/>
    </xf>
    <xf numFmtId="3" fontId="1" fillId="3" borderId="9" xfId="1" applyNumberFormat="1" applyFill="1" applyBorder="1" applyAlignment="1">
      <alignment horizontal="center"/>
    </xf>
    <xf numFmtId="3" fontId="1" fillId="3" borderId="6" xfId="1" applyNumberFormat="1" applyFill="1" applyBorder="1" applyAlignment="1">
      <alignment horizontal="center"/>
    </xf>
    <xf numFmtId="0" fontId="1" fillId="0" borderId="22" xfId="1" applyBorder="1" applyAlignment="1">
      <alignment horizontal="center"/>
    </xf>
    <xf numFmtId="0" fontId="9" fillId="0" borderId="23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9" fillId="0" borderId="10" xfId="1" applyFont="1" applyBorder="1" applyAlignment="1">
      <alignment horizontal="center" wrapText="1"/>
    </xf>
    <xf numFmtId="0" fontId="9" fillId="0" borderId="11" xfId="1" applyFont="1" applyBorder="1" applyAlignment="1">
      <alignment horizontal="center" wrapText="1"/>
    </xf>
    <xf numFmtId="0" fontId="9" fillId="0" borderId="24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1" fillId="0" borderId="25" xfId="1" applyBorder="1"/>
    <xf numFmtId="166" fontId="9" fillId="4" borderId="25" xfId="2" applyNumberFormat="1" applyFont="1" applyFill="1" applyBorder="1" applyAlignment="1"/>
    <xf numFmtId="166" fontId="9" fillId="5" borderId="0" xfId="2" applyNumberFormat="1" applyFont="1" applyFill="1" applyBorder="1" applyAlignment="1"/>
    <xf numFmtId="0" fontId="4" fillId="0" borderId="26" xfId="1" applyFont="1" applyBorder="1" applyAlignment="1">
      <alignment horizontal="center"/>
    </xf>
    <xf numFmtId="0" fontId="4" fillId="0" borderId="26" xfId="1" applyFont="1" applyBorder="1" applyAlignment="1">
      <alignment horizontal="centerContinuous"/>
    </xf>
    <xf numFmtId="0" fontId="9" fillId="0" borderId="0" xfId="1" applyFont="1"/>
  </cellXfs>
  <cellStyles count="3">
    <cellStyle name="Comma 2" xfId="2" xr:uid="{9E5645FB-CB6F-4342-8272-9B0F03432816}"/>
    <cellStyle name="Normal" xfId="0" builtinId="0"/>
    <cellStyle name="Normal 2" xfId="1" xr:uid="{B1AD73AC-402D-43F6-9844-734D774E4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7.1 Quarterly Demand at Tahoe Salt</a:t>
            </a:r>
          </a:p>
        </c:rich>
      </c:tx>
      <c:layout>
        <c:manualLayout>
          <c:xMode val="edge"/>
          <c:yMode val="edge"/>
          <c:x val="0.23269252619114913"/>
          <c:y val="4.1353383458646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73078494101651"/>
          <c:y val="0.17293233082706774"/>
          <c:w val="0.80576998738918604"/>
          <c:h val="0.56390977443609036"/>
        </c:manualLayout>
      </c:layout>
      <c:lineChart>
        <c:grouping val="standard"/>
        <c:varyColors val="0"/>
        <c:ser>
          <c:idx val="0"/>
          <c:order val="0"/>
          <c:tx>
            <c:strRef>
              <c:f>'Table 7.1'!$C$2</c:f>
              <c:strCache>
                <c:ptCount val="1"/>
                <c:pt idx="0">
                  <c:v>Demand
 Dt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'Table 7.1'!$A$3:$A$14</c:f>
              <c:strCache>
                <c:ptCount val="12"/>
                <c:pt idx="0">
                  <c:v>01,2</c:v>
                </c:pt>
                <c:pt idx="1">
                  <c:v>01,3</c:v>
                </c:pt>
                <c:pt idx="2">
                  <c:v>01,4</c:v>
                </c:pt>
                <c:pt idx="3">
                  <c:v>02,1</c:v>
                </c:pt>
                <c:pt idx="4">
                  <c:v>02,2</c:v>
                </c:pt>
                <c:pt idx="5">
                  <c:v>02,3</c:v>
                </c:pt>
                <c:pt idx="6">
                  <c:v>02,4</c:v>
                </c:pt>
                <c:pt idx="7">
                  <c:v>03,1</c:v>
                </c:pt>
                <c:pt idx="8">
                  <c:v>03,2</c:v>
                </c:pt>
                <c:pt idx="9">
                  <c:v>03,3</c:v>
                </c:pt>
                <c:pt idx="10">
                  <c:v>03,4</c:v>
                </c:pt>
                <c:pt idx="11">
                  <c:v>04,1</c:v>
                </c:pt>
              </c:strCache>
            </c:strRef>
          </c:cat>
          <c:val>
            <c:numRef>
              <c:f>'Table 7.1'!$C$3:$C$14</c:f>
              <c:numCache>
                <c:formatCode>#,##0</c:formatCode>
                <c:ptCount val="12"/>
                <c:pt idx="0">
                  <c:v>8000</c:v>
                </c:pt>
                <c:pt idx="1">
                  <c:v>13000</c:v>
                </c:pt>
                <c:pt idx="2">
                  <c:v>23000</c:v>
                </c:pt>
                <c:pt idx="3">
                  <c:v>34000</c:v>
                </c:pt>
                <c:pt idx="4">
                  <c:v>10000</c:v>
                </c:pt>
                <c:pt idx="5">
                  <c:v>18000</c:v>
                </c:pt>
                <c:pt idx="6">
                  <c:v>23000</c:v>
                </c:pt>
                <c:pt idx="7">
                  <c:v>38000</c:v>
                </c:pt>
                <c:pt idx="8">
                  <c:v>12000</c:v>
                </c:pt>
                <c:pt idx="9">
                  <c:v>13000</c:v>
                </c:pt>
                <c:pt idx="10">
                  <c:v>32000</c:v>
                </c:pt>
                <c:pt idx="11">
                  <c:v>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A-40BC-90C2-45BB6893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11712"/>
        <c:axId val="66734336"/>
      </c:lineChart>
      <c:catAx>
        <c:axId val="6181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Year, Quarter</a:t>
                </a:r>
              </a:p>
            </c:rich>
          </c:tx>
          <c:layout>
            <c:manualLayout>
              <c:xMode val="edge"/>
              <c:yMode val="edge"/>
              <c:x val="0.43653887144951131"/>
              <c:y val="0.872180451127819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734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6734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Demand</a:t>
                </a:r>
              </a:p>
            </c:rich>
          </c:tx>
          <c:layout>
            <c:manualLayout>
              <c:xMode val="edge"/>
              <c:yMode val="edge"/>
              <c:x val="4.2307732034754394E-2"/>
              <c:y val="0.3609022556390977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8117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landscape" horizontalDpi="-3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7358490566038"/>
          <c:y val="0.11250045776553452"/>
          <c:w val="0.6471698113207548"/>
          <c:h val="0.68333611383509851"/>
        </c:manualLayout>
      </c:layout>
      <c:lineChart>
        <c:grouping val="standard"/>
        <c:varyColors val="0"/>
        <c:ser>
          <c:idx val="0"/>
          <c:order val="0"/>
          <c:tx>
            <c:v>Demand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'winter- holt forecasting'!$B$3:$B$14</c:f>
              <c:numCache>
                <c:formatCode>#,##0</c:formatCode>
                <c:ptCount val="12"/>
                <c:pt idx="0">
                  <c:v>8000</c:v>
                </c:pt>
                <c:pt idx="1">
                  <c:v>13000</c:v>
                </c:pt>
                <c:pt idx="2">
                  <c:v>23000</c:v>
                </c:pt>
                <c:pt idx="3">
                  <c:v>34000</c:v>
                </c:pt>
                <c:pt idx="4">
                  <c:v>10000</c:v>
                </c:pt>
                <c:pt idx="5">
                  <c:v>18000</c:v>
                </c:pt>
                <c:pt idx="6">
                  <c:v>23000</c:v>
                </c:pt>
                <c:pt idx="7">
                  <c:v>38000</c:v>
                </c:pt>
                <c:pt idx="8">
                  <c:v>12000</c:v>
                </c:pt>
                <c:pt idx="9">
                  <c:v>13000</c:v>
                </c:pt>
                <c:pt idx="10">
                  <c:v>32000</c:v>
                </c:pt>
                <c:pt idx="11">
                  <c:v>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B-4192-9080-F40DD09D8EDD}"/>
            </c:ext>
          </c:extLst>
        </c:ser>
        <c:ser>
          <c:idx val="1"/>
          <c:order val="1"/>
          <c:tx>
            <c:v>Forecast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'winter- holt forecasting'!$F$3:$F$18</c:f>
              <c:numCache>
                <c:formatCode>#,##0</c:formatCode>
                <c:ptCount val="16"/>
                <c:pt idx="0">
                  <c:v>8912.6099999999988</c:v>
                </c:pt>
                <c:pt idx="1">
                  <c:v>13178.539544680852</c:v>
                </c:pt>
                <c:pt idx="2">
                  <c:v>23259.665399815083</c:v>
                </c:pt>
                <c:pt idx="3">
                  <c:v>34035.982753876378</c:v>
                </c:pt>
                <c:pt idx="4">
                  <c:v>9723.00402054201</c:v>
                </c:pt>
                <c:pt idx="5">
                  <c:v>14557.711929112967</c:v>
                </c:pt>
                <c:pt idx="6">
                  <c:v>25980.944066311135</c:v>
                </c:pt>
                <c:pt idx="7">
                  <c:v>37787.178515891763</c:v>
                </c:pt>
                <c:pt idx="8">
                  <c:v>10809.608834917286</c:v>
                </c:pt>
                <c:pt idx="9">
                  <c:v>16544.158590271429</c:v>
                </c:pt>
                <c:pt idx="10">
                  <c:v>27848.868389989319</c:v>
                </c:pt>
                <c:pt idx="11">
                  <c:v>41441.600328893306</c:v>
                </c:pt>
                <c:pt idx="12">
                  <c:v>11940.319821319024</c:v>
                </c:pt>
                <c:pt idx="13">
                  <c:v>17579.341982710503</c:v>
                </c:pt>
                <c:pt idx="14">
                  <c:v>30930.455104254335</c:v>
                </c:pt>
                <c:pt idx="15">
                  <c:v>44928.113994395775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5B-4192-9080-F40DD09D8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31488"/>
        <c:axId val="66833024"/>
      </c:lineChart>
      <c:catAx>
        <c:axId val="6683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8330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6833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8314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566037735849072"/>
          <c:y val="0.35833479140133218"/>
          <c:w val="0.17924528301886794"/>
          <c:h val="0.1958341301844490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landscape" horizont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19050</xdr:rowOff>
    </xdr:from>
    <xdr:to>
      <xdr:col>8</xdr:col>
      <xdr:colOff>47625</xdr:colOff>
      <xdr:row>29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C9CEF8-F8C3-4B39-8179-A78FD93BB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19</xdr:row>
      <xdr:rowOff>19050</xdr:rowOff>
    </xdr:from>
    <xdr:to>
      <xdr:col>8</xdr:col>
      <xdr:colOff>1114425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275505-8A24-4D71-952F-BDB2CD62DB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23</xdr:row>
      <xdr:rowOff>19050</xdr:rowOff>
    </xdr:from>
    <xdr:to>
      <xdr:col>2</xdr:col>
      <xdr:colOff>419100</xdr:colOff>
      <xdr:row>25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26601C5-83FC-4BF3-BC43-26B5BB98D2B9}"/>
            </a:ext>
          </a:extLst>
        </xdr:cNvPr>
        <xdr:cNvSpPr>
          <a:spLocks noChangeArrowheads="1"/>
        </xdr:cNvSpPr>
      </xdr:nvSpPr>
      <xdr:spPr bwMode="auto">
        <a:xfrm>
          <a:off x="419100" y="3670300"/>
          <a:ext cx="1219200" cy="450850"/>
        </a:xfrm>
        <a:prstGeom prst="ellipse">
          <a:avLst/>
        </a:prstGeom>
        <a:solidFill>
          <a:srgbClr val="00FF00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1" baseline="0">
              <a:effectLst/>
              <a:latin typeface="+mn-lt"/>
              <a:ea typeface="+mn-ea"/>
              <a:cs typeface="+mn-cs"/>
            </a:rPr>
            <a:t>T</a:t>
          </a:r>
          <a:r>
            <a:rPr lang="en-US" sz="1000" b="0" i="1" baseline="-25000">
              <a:effectLst/>
              <a:latin typeface="+mn-lt"/>
              <a:ea typeface="+mn-ea"/>
              <a:cs typeface="+mn-cs"/>
            </a:rPr>
            <a:t>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initial estimate of trend</a:t>
          </a:r>
        </a:p>
      </xdr:txBody>
    </xdr:sp>
    <xdr:clientData/>
  </xdr:twoCellAnchor>
  <xdr:twoCellAnchor>
    <xdr:from>
      <xdr:col>2</xdr:col>
      <xdr:colOff>333375</xdr:colOff>
      <xdr:row>20</xdr:row>
      <xdr:rowOff>19050</xdr:rowOff>
    </xdr:from>
    <xdr:to>
      <xdr:col>4</xdr:col>
      <xdr:colOff>409575</xdr:colOff>
      <xdr:row>22</xdr:row>
      <xdr:rowOff>152400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81DD9DA-2195-486D-85CD-59D6362EFA7A}"/>
            </a:ext>
          </a:extLst>
        </xdr:cNvPr>
        <xdr:cNvSpPr>
          <a:spLocks noChangeArrowheads="1"/>
        </xdr:cNvSpPr>
      </xdr:nvSpPr>
      <xdr:spPr bwMode="auto">
        <a:xfrm>
          <a:off x="1552575" y="3194050"/>
          <a:ext cx="1295400" cy="450850"/>
        </a:xfrm>
        <a:prstGeom prst="ellipse">
          <a:avLst/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L</a:t>
          </a:r>
          <a:r>
            <a:rPr lang="en-US" sz="1000" b="0" i="1" u="none" strike="noStrike" baseline="-25000">
              <a:solidFill>
                <a:srgbClr val="000000"/>
              </a:solidFill>
              <a:latin typeface="Arial"/>
              <a:cs typeface="Arial"/>
            </a:rPr>
            <a:t>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, initial estimate of level</a:t>
          </a:r>
        </a:p>
      </xdr:txBody>
    </xdr:sp>
    <xdr:clientData/>
  </xdr:twoCellAnchor>
  <xdr:twoCellAnchor>
    <xdr:from>
      <xdr:col>1</xdr:col>
      <xdr:colOff>666750</xdr:colOff>
      <xdr:row>16</xdr:row>
      <xdr:rowOff>104775</xdr:rowOff>
    </xdr:from>
    <xdr:to>
      <xdr:col>2</xdr:col>
      <xdr:colOff>447675</xdr:colOff>
      <xdr:row>20</xdr:row>
      <xdr:rowOff>114300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B4CC29BB-D966-4A56-BBA1-9A73D69B5861}"/>
            </a:ext>
          </a:extLst>
        </xdr:cNvPr>
        <xdr:cNvSpPr>
          <a:spLocks noChangeShapeType="1"/>
        </xdr:cNvSpPr>
      </xdr:nvSpPr>
      <xdr:spPr bwMode="auto">
        <a:xfrm flipH="1" flipV="1">
          <a:off x="1219200" y="2644775"/>
          <a:ext cx="447675" cy="644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1</xdr:col>
      <xdr:colOff>381000</xdr:colOff>
      <xdr:row>17</xdr:row>
      <xdr:rowOff>95250</xdr:rowOff>
    </xdr:from>
    <xdr:to>
      <xdr:col>1</xdr:col>
      <xdr:colOff>447675</xdr:colOff>
      <xdr:row>23</xdr:row>
      <xdr:rowOff>9525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B9872E8F-43BA-4C3C-905B-0CF555218365}"/>
            </a:ext>
          </a:extLst>
        </xdr:cNvPr>
        <xdr:cNvSpPr>
          <a:spLocks noChangeShapeType="1"/>
        </xdr:cNvSpPr>
      </xdr:nvSpPr>
      <xdr:spPr bwMode="auto">
        <a:xfrm flipH="1" flipV="1">
          <a:off x="990600" y="2794000"/>
          <a:ext cx="66675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1996\Desktop\Lectures22-26_ExamplesForecasting.xlsx" TargetMode="External"/><Relationship Id="rId1" Type="http://schemas.openxmlformats.org/officeDocument/2006/relationships/externalLinkPath" Target="/Users/91996/Desktop/Lectures22-26_ExamplesForeca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ample 7-1"/>
      <sheetName val="Example 7-2"/>
      <sheetName val="Example 7-3"/>
      <sheetName val="Example 7-4"/>
      <sheetName val="Figure 7-2 &amp; 7-3"/>
      <sheetName val="Regression-1"/>
      <sheetName val="Figure7-4"/>
      <sheetName val="Figure7-5,6"/>
      <sheetName val="Figure 7-7"/>
      <sheetName val="Figure 7-8"/>
      <sheetName val="Figure 7-9"/>
      <sheetName val="holts-regression"/>
      <sheetName val="deseasonalized"/>
      <sheetName val="Table 7-2"/>
    </sheetNames>
    <sheetDataSet>
      <sheetData sheetId="0" refreshError="1"/>
      <sheetData sheetId="1">
        <row r="1">
          <cell r="H1">
            <v>0.1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96D9-F0DF-426E-A438-3C418EBD036A}">
  <dimension ref="A1:C14"/>
  <sheetViews>
    <sheetView showGridLines="0" zoomScale="87" zoomScaleNormal="170" workbookViewId="0">
      <selection activeCell="A15" sqref="A15"/>
    </sheetView>
  </sheetViews>
  <sheetFormatPr defaultRowHeight="12.5" x14ac:dyDescent="0.25"/>
  <cols>
    <col min="1" max="2" width="8.7265625" style="1"/>
    <col min="3" max="3" width="9.81640625" style="1" customWidth="1"/>
    <col min="4" max="16384" width="8.7265625" style="1"/>
  </cols>
  <sheetData>
    <row r="1" spans="1:3" ht="16" thickBot="1" x14ac:dyDescent="0.4">
      <c r="A1" s="15" t="s">
        <v>15</v>
      </c>
      <c r="B1" s="15"/>
    </row>
    <row r="2" spans="1:3" ht="28.5" thickBot="1" x14ac:dyDescent="0.45">
      <c r="A2" s="14" t="s">
        <v>14</v>
      </c>
      <c r="B2" s="13" t="s">
        <v>13</v>
      </c>
      <c r="C2" s="13" t="s">
        <v>12</v>
      </c>
    </row>
    <row r="3" spans="1:3" x14ac:dyDescent="0.25">
      <c r="A3" s="7" t="s">
        <v>11</v>
      </c>
      <c r="B3" s="12">
        <v>1</v>
      </c>
      <c r="C3" s="11">
        <v>8000</v>
      </c>
    </row>
    <row r="4" spans="1:3" x14ac:dyDescent="0.25">
      <c r="A4" s="8" t="s">
        <v>10</v>
      </c>
      <c r="B4" s="6">
        <v>2</v>
      </c>
      <c r="C4" s="5">
        <v>13000</v>
      </c>
    </row>
    <row r="5" spans="1:3" x14ac:dyDescent="0.25">
      <c r="A5" s="7" t="s">
        <v>9</v>
      </c>
      <c r="B5" s="6">
        <v>3</v>
      </c>
      <c r="C5" s="5">
        <v>23000</v>
      </c>
    </row>
    <row r="6" spans="1:3" x14ac:dyDescent="0.25">
      <c r="A6" s="10" t="s">
        <v>8</v>
      </c>
      <c r="B6" s="6">
        <v>4</v>
      </c>
      <c r="C6" s="5">
        <v>34000</v>
      </c>
    </row>
    <row r="7" spans="1:3" x14ac:dyDescent="0.25">
      <c r="A7" s="9" t="s">
        <v>7</v>
      </c>
      <c r="B7" s="6">
        <v>5</v>
      </c>
      <c r="C7" s="5">
        <v>10000</v>
      </c>
    </row>
    <row r="8" spans="1:3" x14ac:dyDescent="0.25">
      <c r="A8" s="10" t="s">
        <v>6</v>
      </c>
      <c r="B8" s="6">
        <v>6</v>
      </c>
      <c r="C8" s="5">
        <v>18000</v>
      </c>
    </row>
    <row r="9" spans="1:3" x14ac:dyDescent="0.25">
      <c r="A9" s="9" t="s">
        <v>5</v>
      </c>
      <c r="B9" s="6">
        <v>7</v>
      </c>
      <c r="C9" s="5">
        <v>23000</v>
      </c>
    </row>
    <row r="10" spans="1:3" x14ac:dyDescent="0.25">
      <c r="A10" s="8" t="s">
        <v>4</v>
      </c>
      <c r="B10" s="6">
        <v>8</v>
      </c>
      <c r="C10" s="5">
        <v>38000</v>
      </c>
    </row>
    <row r="11" spans="1:3" x14ac:dyDescent="0.25">
      <c r="A11" s="7" t="s">
        <v>3</v>
      </c>
      <c r="B11" s="6">
        <v>9</v>
      </c>
      <c r="C11" s="5">
        <v>12000</v>
      </c>
    </row>
    <row r="12" spans="1:3" x14ac:dyDescent="0.25">
      <c r="A12" s="8" t="s">
        <v>2</v>
      </c>
      <c r="B12" s="6">
        <v>10</v>
      </c>
      <c r="C12" s="5">
        <v>13000</v>
      </c>
    </row>
    <row r="13" spans="1:3" x14ac:dyDescent="0.25">
      <c r="A13" s="7" t="s">
        <v>1</v>
      </c>
      <c r="B13" s="6">
        <v>11</v>
      </c>
      <c r="C13" s="5">
        <v>32000</v>
      </c>
    </row>
    <row r="14" spans="1:3" ht="13" thickBot="1" x14ac:dyDescent="0.3">
      <c r="A14" s="4" t="s">
        <v>0</v>
      </c>
      <c r="B14" s="3">
        <v>12</v>
      </c>
      <c r="C14" s="2">
        <v>41000</v>
      </c>
    </row>
  </sheetData>
  <pageMargins left="0.75" right="0.75" top="1" bottom="1" header="0.5" footer="0.5"/>
  <pageSetup orientation="portrait" horizontalDpi="4294967292" r:id="rId1"/>
  <headerFooter alignWithMargins="0">
    <oddHeader>&amp;C&amp;A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44C6-3D10-4457-9009-65F66D76E9C6}">
  <dimension ref="A1:M39"/>
  <sheetViews>
    <sheetView tabSelected="1" zoomScale="98" zoomScaleNormal="100" workbookViewId="0">
      <selection activeCell="I4" sqref="I4"/>
    </sheetView>
  </sheetViews>
  <sheetFormatPr defaultRowHeight="12.5" x14ac:dyDescent="0.25"/>
  <cols>
    <col min="1" max="1" width="9.54296875" style="1" customWidth="1"/>
    <col min="2" max="2" width="8.81640625" style="1" bestFit="1" customWidth="1"/>
    <col min="3" max="4" width="7.54296875" style="1" customWidth="1"/>
    <col min="5" max="5" width="16.453125" style="1" customWidth="1"/>
    <col min="6" max="6" width="10.1796875" style="1" customWidth="1"/>
    <col min="7" max="7" width="7.453125" style="1" customWidth="1"/>
    <col min="8" max="8" width="14.453125" style="1" customWidth="1"/>
    <col min="9" max="9" width="21.81640625" style="1" customWidth="1"/>
    <col min="10" max="10" width="9.36328125" style="1" bestFit="1" customWidth="1"/>
    <col min="11" max="11" width="7.54296875" style="1" customWidth="1"/>
    <col min="12" max="12" width="7.453125" style="1" customWidth="1"/>
    <col min="13" max="13" width="5.26953125" style="1" customWidth="1"/>
    <col min="14" max="16384" width="8.7265625" style="1"/>
  </cols>
  <sheetData>
    <row r="1" spans="1:13" ht="33.5" thickBot="1" x14ac:dyDescent="0.55000000000000004">
      <c r="A1" s="59" t="s">
        <v>31</v>
      </c>
      <c r="B1" s="58" t="s">
        <v>30</v>
      </c>
      <c r="C1" s="57" t="s">
        <v>29</v>
      </c>
      <c r="D1" s="56" t="s">
        <v>28</v>
      </c>
      <c r="E1" s="56" t="s">
        <v>57</v>
      </c>
      <c r="F1" s="56" t="s">
        <v>27</v>
      </c>
      <c r="G1" s="56" t="s">
        <v>26</v>
      </c>
      <c r="H1" s="56" t="s">
        <v>25</v>
      </c>
      <c r="I1" s="56" t="s">
        <v>24</v>
      </c>
      <c r="J1" s="55" t="s">
        <v>23</v>
      </c>
      <c r="K1" s="55" t="s">
        <v>22</v>
      </c>
      <c r="L1" s="55" t="s">
        <v>21</v>
      </c>
      <c r="M1" s="54" t="s">
        <v>20</v>
      </c>
    </row>
    <row r="2" spans="1:13" x14ac:dyDescent="0.25">
      <c r="A2" s="9"/>
      <c r="B2" s="53"/>
      <c r="C2" s="52">
        <v>18439</v>
      </c>
      <c r="D2" s="51">
        <v>524</v>
      </c>
      <c r="E2" s="50"/>
      <c r="F2" s="50"/>
      <c r="G2" s="50"/>
      <c r="H2" s="50"/>
      <c r="I2" s="50"/>
      <c r="J2" s="50"/>
      <c r="K2" s="50"/>
      <c r="L2" s="50"/>
      <c r="M2" s="49"/>
    </row>
    <row r="3" spans="1:13" ht="14.5" x14ac:dyDescent="0.35">
      <c r="A3" s="9">
        <v>1</v>
      </c>
      <c r="B3" s="47">
        <v>8000</v>
      </c>
      <c r="C3" s="46">
        <f>$B$20*(B3/E3)+(1-$B$20)*(C2+D2)</f>
        <v>18865.913829787234</v>
      </c>
      <c r="D3" s="44">
        <f>$B$21*(C3-C2)+(1-$B$21)*D2</f>
        <v>514.29138297872339</v>
      </c>
      <c r="E3" s="48">
        <v>0.47</v>
      </c>
      <c r="F3" s="44">
        <f>(C2+D2)*E3</f>
        <v>8912.6099999999988</v>
      </c>
      <c r="G3" s="44">
        <f>F3-B3</f>
        <v>912.60999999999876</v>
      </c>
      <c r="H3" s="44">
        <f>ABS(G3)</f>
        <v>912.60999999999876</v>
      </c>
      <c r="I3" s="44">
        <f>SUMSQ($G$3:G3)/A3</f>
        <v>832857.01209999772</v>
      </c>
      <c r="J3" s="45">
        <f>SUM($H$3:H3)/A3</f>
        <v>912.60999999999876</v>
      </c>
      <c r="K3" s="44">
        <f>100*H3/B3</f>
        <v>11.407624999999985</v>
      </c>
      <c r="L3" s="43">
        <f>AVERAGE($K$3:K3)</f>
        <v>11.407624999999985</v>
      </c>
      <c r="M3" s="42">
        <f>SUM($G$3:G3)/J3</f>
        <v>1</v>
      </c>
    </row>
    <row r="4" spans="1:13" ht="14.5" x14ac:dyDescent="0.35">
      <c r="A4" s="10">
        <v>2</v>
      </c>
      <c r="B4" s="47">
        <v>13000</v>
      </c>
      <c r="C4" s="46">
        <f>$B$20*(B4/E4)+(1-$B$20)*(C3+D3)</f>
        <v>19367.077305068837</v>
      </c>
      <c r="D4" s="44">
        <f>$B$21*(C4-C3)+(1-$B$21)*D3</f>
        <v>512.97859220901137</v>
      </c>
      <c r="E4" s="48">
        <v>0.68</v>
      </c>
      <c r="F4" s="44">
        <f>(C3+D3)*E4</f>
        <v>13178.539544680852</v>
      </c>
      <c r="G4" s="44">
        <f>F4-B4</f>
        <v>178.53954468085249</v>
      </c>
      <c r="H4" s="44">
        <f>ABS(G4)</f>
        <v>178.53954468085249</v>
      </c>
      <c r="I4" s="44">
        <f>SUMSQ($G$3:G4)/A4</f>
        <v>432366.69055742194</v>
      </c>
      <c r="J4" s="45">
        <f>SUM($H$3:H4)/A4</f>
        <v>545.57477234042562</v>
      </c>
      <c r="K4" s="44">
        <f>100*H4/B4</f>
        <v>1.3733811129296345</v>
      </c>
      <c r="L4" s="43">
        <f>AVERAGE($K$3:K4)</f>
        <v>6.3905030564648095</v>
      </c>
      <c r="M4" s="42">
        <f>SUM($G$3:G4)/J4</f>
        <v>2</v>
      </c>
    </row>
    <row r="5" spans="1:13" ht="14.5" x14ac:dyDescent="0.35">
      <c r="A5" s="10">
        <v>3</v>
      </c>
      <c r="B5" s="47">
        <v>23000</v>
      </c>
      <c r="C5" s="46">
        <f>$B$20*(B5/E5)+(1-$B$20)*(C4+D4)</f>
        <v>19868.959085319941</v>
      </c>
      <c r="D5" s="44">
        <f>$B$21*(C5-C4)+(1-$B$21)*D4</f>
        <v>511.86891101322067</v>
      </c>
      <c r="E5" s="48">
        <v>1.17</v>
      </c>
      <c r="F5" s="44">
        <f>(C4+D4)*E5</f>
        <v>23259.665399815083</v>
      </c>
      <c r="G5" s="44">
        <f>F5-B5</f>
        <v>259.66539981508322</v>
      </c>
      <c r="H5" s="44">
        <f>ABS(G5)</f>
        <v>259.66539981508322</v>
      </c>
      <c r="I5" s="44">
        <f>SUMSQ($G$3:G5)/A5</f>
        <v>310719.83365865698</v>
      </c>
      <c r="J5" s="45">
        <f>SUM($H$3:H5)/A5</f>
        <v>450.27164816531149</v>
      </c>
      <c r="K5" s="44">
        <f>100*H5/B5</f>
        <v>1.1289799991960141</v>
      </c>
      <c r="L5" s="43">
        <f>AVERAGE($K$3:K5)</f>
        <v>4.6366620373752108</v>
      </c>
      <c r="M5" s="42">
        <f>SUM($G$3:G5)/J5</f>
        <v>3</v>
      </c>
    </row>
    <row r="6" spans="1:13" ht="14.5" x14ac:dyDescent="0.35">
      <c r="A6" s="10">
        <v>4</v>
      </c>
      <c r="B6" s="47">
        <v>34000</v>
      </c>
      <c r="C6" s="46">
        <f>$B$20*(B6/E6)+(1-$B$20)*(C5+D5)</f>
        <v>20379.750668372792</v>
      </c>
      <c r="D6" s="44">
        <f>$B$21*(C6-C5)+(1-$B$21)*D5</f>
        <v>511.76117821718373</v>
      </c>
      <c r="E6" s="48">
        <v>1.67</v>
      </c>
      <c r="F6" s="44">
        <f>(C5+D5)*E6</f>
        <v>34035.982753876378</v>
      </c>
      <c r="G6" s="44">
        <f>F6-B6</f>
        <v>35.98275387637841</v>
      </c>
      <c r="H6" s="44">
        <f>ABS(G6)</f>
        <v>35.98275387637841</v>
      </c>
      <c r="I6" s="44">
        <f>SUMSQ($G$3:G6)/A6</f>
        <v>233363.56488812473</v>
      </c>
      <c r="J6" s="45">
        <f>SUM($H$3:H6)/A6</f>
        <v>346.69942459307822</v>
      </c>
      <c r="K6" s="44">
        <f>100*H6/B6</f>
        <v>0.1058316290481718</v>
      </c>
      <c r="L6" s="43">
        <f>AVERAGE($K$3:K6)</f>
        <v>3.5039544352934513</v>
      </c>
      <c r="M6" s="42">
        <f>SUM($G$3:G6)/J6</f>
        <v>4</v>
      </c>
    </row>
    <row r="7" spans="1:13" ht="14.5" x14ac:dyDescent="0.35">
      <c r="A7" s="10">
        <v>5</v>
      </c>
      <c r="B7" s="47">
        <v>10000</v>
      </c>
      <c r="C7" s="46">
        <f>$B$20*(B7/E7)+(1-$B$20)*(C6+D6)</f>
        <v>20921.270472494471</v>
      </c>
      <c r="D7" s="44">
        <f>$B$21*(C7-C6)+(1-$B$21)*D6</f>
        <v>514.73704080763321</v>
      </c>
      <c r="E7" s="43">
        <f>$B$22*(B3/C3)+(1-$B$22)*E3</f>
        <v>0.46540451892327028</v>
      </c>
      <c r="F7" s="44">
        <f>(C6+D6)*E7</f>
        <v>9723.00402054201</v>
      </c>
      <c r="G7" s="44">
        <f>F7-B7</f>
        <v>-276.99597945798996</v>
      </c>
      <c r="H7" s="44">
        <f>ABS(G7)</f>
        <v>276.99597945798996</v>
      </c>
      <c r="I7" s="44">
        <f>SUMSQ($G$3:G7)/A7</f>
        <v>202036.20643767802</v>
      </c>
      <c r="J7" s="45">
        <f>SUM($H$3:H7)/A7</f>
        <v>332.75873556606058</v>
      </c>
      <c r="K7" s="44">
        <f>100*H7/B7</f>
        <v>2.7699597945798997</v>
      </c>
      <c r="L7" s="43">
        <f>AVERAGE($K$3:K7)</f>
        <v>3.3571555071507411</v>
      </c>
      <c r="M7" s="42">
        <f>SUM($G$3:G7)/J7</f>
        <v>3.3351542733398825</v>
      </c>
    </row>
    <row r="8" spans="1:13" ht="14.5" x14ac:dyDescent="0.35">
      <c r="A8" s="10">
        <v>6</v>
      </c>
      <c r="B8" s="47">
        <v>18000</v>
      </c>
      <c r="C8" s="46">
        <f>$B$20*(B8/E8)+(1-$B$20)*(C7+D7)</f>
        <v>21689.443332439725</v>
      </c>
      <c r="D8" s="44">
        <f>$B$21*(C8-C7)+(1-$B$21)*D7</f>
        <v>540.08062272139534</v>
      </c>
      <c r="E8" s="43">
        <f>$B$22*(B4/C4)+(1-$B$22)*E4</f>
        <v>0.6791242221798619</v>
      </c>
      <c r="F8" s="44">
        <f>(C7+D7)*E8</f>
        <v>14557.711929112967</v>
      </c>
      <c r="G8" s="44">
        <f>F8-B8</f>
        <v>-3442.2880708870325</v>
      </c>
      <c r="H8" s="44">
        <f>ABS(G8)</f>
        <v>3442.2880708870325</v>
      </c>
      <c r="I8" s="44">
        <f>SUMSQ($G$3:G8)/A8</f>
        <v>2143254.6991932592</v>
      </c>
      <c r="J8" s="45">
        <f>SUM($H$3:H8)/A8</f>
        <v>851.01362478622252</v>
      </c>
      <c r="K8" s="44">
        <f>100*H8/B8</f>
        <v>19.123822616039071</v>
      </c>
      <c r="L8" s="43">
        <f>AVERAGE($K$3:K8)</f>
        <v>5.9849333586321292</v>
      </c>
      <c r="M8" s="42">
        <f>SUM($G$3:G8)/J8</f>
        <v>-2.740833147716804</v>
      </c>
    </row>
    <row r="9" spans="1:13" ht="14.5" x14ac:dyDescent="0.35">
      <c r="A9" s="10">
        <v>7</v>
      </c>
      <c r="B9" s="47">
        <v>23000</v>
      </c>
      <c r="C9" s="46">
        <f>$B$20*(B9/E9)+(1-$B$20)*(C8+D8)</f>
        <v>22101.997858800012</v>
      </c>
      <c r="D9" s="44">
        <f>$B$21*(C9-C8)+(1-$B$21)*D8</f>
        <v>527.32801308528451</v>
      </c>
      <c r="E9" s="43">
        <f>$B$22*(B5/C5)+(1-$B$22)*E5</f>
        <v>1.1687584546892211</v>
      </c>
      <c r="F9" s="44">
        <f>(C8+D8)*E9</f>
        <v>25980.944066311135</v>
      </c>
      <c r="G9" s="44">
        <f>F9-B9</f>
        <v>2980.9440663111345</v>
      </c>
      <c r="H9" s="44">
        <f>ABS(G9)</f>
        <v>2980.9440663111345</v>
      </c>
      <c r="I9" s="44">
        <f>SUMSQ($G$3:G9)/A9</f>
        <v>3106507.9602335882</v>
      </c>
      <c r="J9" s="45">
        <f>SUM($H$3:H9)/A9</f>
        <v>1155.2894021469242</v>
      </c>
      <c r="K9" s="44">
        <f>100*H9/B9</f>
        <v>12.960626375265802</v>
      </c>
      <c r="L9" s="43">
        <f>AVERAGE($K$3:K9)</f>
        <v>6.9814609324369394</v>
      </c>
      <c r="M9" s="42">
        <f>SUM($G$3:G9)/J9</f>
        <v>0.56129460993355251</v>
      </c>
    </row>
    <row r="10" spans="1:13" ht="14.5" x14ac:dyDescent="0.35">
      <c r="A10" s="10">
        <v>8</v>
      </c>
      <c r="B10" s="47">
        <v>38000</v>
      </c>
      <c r="C10" s="46">
        <f>$B$20*(B10/E10)+(1-$B$20)*(C9+D9)</f>
        <v>22635.698412659141</v>
      </c>
      <c r="D10" s="44">
        <f>$B$21*(C10-C9)+(1-$B$21)*D9</f>
        <v>527.96526716266897</v>
      </c>
      <c r="E10" s="43">
        <f>$B$22*(B6/C6)+(1-$B$22)*E6</f>
        <v>1.6698322667595946</v>
      </c>
      <c r="F10" s="44">
        <f>(C9+D9)*E10</f>
        <v>37787.178515891763</v>
      </c>
      <c r="G10" s="44">
        <f>F10-B10</f>
        <v>-212.8214841082372</v>
      </c>
      <c r="H10" s="44">
        <f>ABS(G10)</f>
        <v>212.8214841082372</v>
      </c>
      <c r="I10" s="44">
        <f>SUMSQ($G$3:G10)/A10</f>
        <v>2723856.0882166438</v>
      </c>
      <c r="J10" s="45">
        <f>SUM($H$3:H10)/A10</f>
        <v>1037.4809123920884</v>
      </c>
      <c r="K10" s="44">
        <f>100*H10/B10</f>
        <v>0.56005653712694003</v>
      </c>
      <c r="L10" s="43">
        <f>AVERAGE($K$3:K10)</f>
        <v>6.1787853830231896</v>
      </c>
      <c r="M10" s="42">
        <f>SUM($G$3:G10)/J10</f>
        <v>0.41989806754685677</v>
      </c>
    </row>
    <row r="11" spans="1:13" ht="14.5" x14ac:dyDescent="0.35">
      <c r="A11" s="10">
        <v>9</v>
      </c>
      <c r="B11" s="47">
        <v>12000</v>
      </c>
      <c r="C11" s="46">
        <f>$B$20*(B11/E11)+(1-$B$20)*(C10+D10)</f>
        <v>23291.206780670833</v>
      </c>
      <c r="D11" s="44">
        <f>$B$21*(C11-C10)+(1-$B$21)*D10</f>
        <v>540.71957724757124</v>
      </c>
      <c r="E11" s="43">
        <f>$B$22*(B7/C7)+(1-$B$22)*E7</f>
        <v>0.4666623114690483</v>
      </c>
      <c r="F11" s="44">
        <f>(C10+D10)*E11</f>
        <v>10809.608834917286</v>
      </c>
      <c r="G11" s="44">
        <f>F11-B11</f>
        <v>-1190.391165082714</v>
      </c>
      <c r="H11" s="44">
        <f>ABS(G11)</f>
        <v>1190.391165082714</v>
      </c>
      <c r="I11" s="44">
        <f>SUMSQ($G$3:G11)/A11</f>
        <v>2578653.3146266812</v>
      </c>
      <c r="J11" s="45">
        <f>SUM($H$3:H11)/A11</f>
        <v>1054.4709404688247</v>
      </c>
      <c r="K11" s="44">
        <f>100*H11/B11</f>
        <v>9.9199263756892826</v>
      </c>
      <c r="L11" s="43">
        <f>AVERAGE($K$3:K11)</f>
        <v>6.5944677155416445</v>
      </c>
      <c r="M11" s="42">
        <f>SUM($G$3:G11)/J11</f>
        <v>-0.71576646248492848</v>
      </c>
    </row>
    <row r="12" spans="1:13" ht="14.5" x14ac:dyDescent="0.35">
      <c r="A12" s="10">
        <v>10</v>
      </c>
      <c r="B12" s="47">
        <v>13000</v>
      </c>
      <c r="C12" s="46">
        <f>$B$20*(B12/E12)+(1-$B$20)*(C11+D11)</f>
        <v>23576.657629493009</v>
      </c>
      <c r="D12" s="44">
        <f>$B$21*(C12-C11)+(1-$B$21)*D11</f>
        <v>515.1927044050318</v>
      </c>
      <c r="E12" s="43">
        <f>$B$22*(B8/C8)+(1-$B$22)*E8</f>
        <v>0.69420148173521279</v>
      </c>
      <c r="F12" s="44">
        <f>(C11+D11)*E12</f>
        <v>16544.158590271429</v>
      </c>
      <c r="G12" s="44">
        <f>F12-B12</f>
        <v>3544.1585902714287</v>
      </c>
      <c r="H12" s="44">
        <f>ABS(G12)</f>
        <v>3544.1585902714287</v>
      </c>
      <c r="I12" s="44">
        <f>SUMSQ($G$3:G12)/A12</f>
        <v>3576893.9944634894</v>
      </c>
      <c r="J12" s="45">
        <f>SUM($H$3:H12)/A12</f>
        <v>1303.4397054490851</v>
      </c>
      <c r="K12" s="44">
        <f>100*H12/B12</f>
        <v>27.262758386703297</v>
      </c>
      <c r="L12" s="43">
        <f>AVERAGE($K$3:K12)</f>
        <v>8.6612967826578107</v>
      </c>
      <c r="M12" s="42">
        <f>SUM($G$3:G12)/J12</f>
        <v>2.1400327485480779</v>
      </c>
    </row>
    <row r="13" spans="1:13" ht="14.5" x14ac:dyDescent="0.35">
      <c r="A13" s="10">
        <v>11</v>
      </c>
      <c r="B13" s="47">
        <v>32000</v>
      </c>
      <c r="C13" s="46">
        <f>$B$20*(B13/E13)+(1-$B$20)*(C12+D12)</f>
        <v>24271.405998537972</v>
      </c>
      <c r="D13" s="44">
        <f>$B$21*(C13-C12)+(1-$B$21)*D12</f>
        <v>533.14827086902483</v>
      </c>
      <c r="E13" s="43">
        <f>$B$22*(B9/C9)+(1-$B$22)*E9</f>
        <v>1.1559456000274511</v>
      </c>
      <c r="F13" s="44">
        <f>(C12+D12)*E13</f>
        <v>27848.868389989319</v>
      </c>
      <c r="G13" s="44">
        <f>F13-B13</f>
        <v>-4151.1316100106815</v>
      </c>
      <c r="H13" s="44">
        <f>ABS(G13)</f>
        <v>4151.1316100106815</v>
      </c>
      <c r="I13" s="44">
        <f>SUMSQ($G$3:G13)/A13</f>
        <v>4818257.5989331603</v>
      </c>
      <c r="J13" s="45">
        <f>SUM($H$3:H13)/A13</f>
        <v>1562.3207876819572</v>
      </c>
      <c r="K13" s="44">
        <f>100*H13/B13</f>
        <v>12.972286281283379</v>
      </c>
      <c r="L13" s="43">
        <f>AVERAGE($K$3:K13)</f>
        <v>9.0532049188964976</v>
      </c>
      <c r="M13" s="42">
        <f>SUM($G$3:G13)/J13</f>
        <v>-0.8716058605430187</v>
      </c>
    </row>
    <row r="14" spans="1:13" ht="15" thickBot="1" x14ac:dyDescent="0.4">
      <c r="A14" s="10">
        <v>12</v>
      </c>
      <c r="B14" s="41">
        <v>41000</v>
      </c>
      <c r="C14" s="40">
        <f>$B$20*(B14/E14)+(1-$B$20)*(C13+D13)</f>
        <v>24791.338443719171</v>
      </c>
      <c r="D14" s="38">
        <f>$B$21*(C14-C13)+(1-$B$21)*D13</f>
        <v>531.82668830024227</v>
      </c>
      <c r="E14" s="37">
        <f>$B$22*(B10/C10)+(1-$B$22)*E10</f>
        <v>1.6707254594776499</v>
      </c>
      <c r="F14" s="38">
        <f>(C13+D13)*E14</f>
        <v>41441.600328893306</v>
      </c>
      <c r="G14" s="38">
        <f>F14-B14</f>
        <v>441.60032889330614</v>
      </c>
      <c r="H14" s="38">
        <f>ABS(G14)</f>
        <v>441.60032889330614</v>
      </c>
      <c r="I14" s="38">
        <f>SUMSQ($G$3:G14)/A14</f>
        <v>4432987.0365619538</v>
      </c>
      <c r="J14" s="39">
        <f>SUM($H$3:H14)/A14</f>
        <v>1468.9274161162364</v>
      </c>
      <c r="K14" s="38">
        <f>100*H14/B14</f>
        <v>1.0770739729105028</v>
      </c>
      <c r="L14" s="37">
        <f>AVERAGE($K$3:K14)</f>
        <v>8.3885273400643303</v>
      </c>
      <c r="M14" s="36">
        <f>SUM($G$3:G14)/J14</f>
        <v>-0.62639420818439073</v>
      </c>
    </row>
    <row r="15" spans="1:13" x14ac:dyDescent="0.25">
      <c r="A15" s="10">
        <v>13</v>
      </c>
      <c r="B15" s="6"/>
      <c r="C15" s="32"/>
      <c r="D15" s="32"/>
      <c r="E15" s="34">
        <f>$B$22*(B11/C11)+(1-$B$22)*E11</f>
        <v>0.47151767004912448</v>
      </c>
      <c r="F15" s="33">
        <f>($C$14+$D$14)*E15</f>
        <v>11940.319821319024</v>
      </c>
      <c r="G15" s="32"/>
      <c r="H15" s="32"/>
      <c r="I15" s="32"/>
      <c r="J15" s="35">
        <f>1.25*J14</f>
        <v>1836.1592701452955</v>
      </c>
      <c r="K15" s="32"/>
      <c r="L15" s="32"/>
      <c r="M15" s="31"/>
    </row>
    <row r="16" spans="1:13" x14ac:dyDescent="0.25">
      <c r="A16" s="10">
        <v>14</v>
      </c>
      <c r="B16" s="6"/>
      <c r="C16" s="32"/>
      <c r="D16" s="32"/>
      <c r="E16" s="34">
        <f>$B$22*(B12/C12)+(1-$B$22)*E12</f>
        <v>0.67992061667931958</v>
      </c>
      <c r="F16" s="33">
        <f>E16*($C$14+2*$D$14)</f>
        <v>17579.341982710503</v>
      </c>
      <c r="G16" s="32"/>
      <c r="H16" s="32"/>
      <c r="I16" s="32"/>
      <c r="J16" s="32"/>
      <c r="K16" s="32"/>
      <c r="L16" s="32"/>
      <c r="M16" s="31"/>
    </row>
    <row r="17" spans="1:13" x14ac:dyDescent="0.25">
      <c r="A17" s="10">
        <v>15</v>
      </c>
      <c r="B17" s="6"/>
      <c r="C17" s="32"/>
      <c r="D17" s="32"/>
      <c r="E17" s="34">
        <f>$B$22*(B13/C13)+(1-$B$22)*E13</f>
        <v>1.172193422793663</v>
      </c>
      <c r="F17" s="33">
        <f>E17*($C$14+3*$D$14)</f>
        <v>30930.455104254335</v>
      </c>
      <c r="G17" s="32"/>
      <c r="H17" s="32"/>
      <c r="I17" s="32"/>
      <c r="J17" s="32"/>
      <c r="K17" s="32"/>
      <c r="L17" s="32"/>
      <c r="M17" s="31"/>
    </row>
    <row r="18" spans="1:13" ht="13" thickBot="1" x14ac:dyDescent="0.3">
      <c r="A18" s="30">
        <v>16</v>
      </c>
      <c r="B18" s="29"/>
      <c r="C18" s="26"/>
      <c r="D18" s="26"/>
      <c r="E18" s="28">
        <f>$B$22*(B14/C14)+(1-$B$22)*E14</f>
        <v>1.6690332543012292</v>
      </c>
      <c r="F18" s="27">
        <f>E18*($C$14+4*$D$14)</f>
        <v>44928.113994395775</v>
      </c>
      <c r="G18" s="26"/>
      <c r="H18" s="26"/>
      <c r="I18" s="26"/>
      <c r="J18" s="26"/>
      <c r="K18" s="26"/>
      <c r="L18" s="26"/>
      <c r="M18" s="25"/>
    </row>
    <row r="19" spans="1:13" ht="13" thickBot="1" x14ac:dyDescent="0.3"/>
    <row r="20" spans="1:13" ht="15.5" x14ac:dyDescent="0.35">
      <c r="A20" s="24" t="s">
        <v>19</v>
      </c>
      <c r="B20" s="23">
        <v>0.05</v>
      </c>
      <c r="D20" s="16"/>
      <c r="E20" s="16"/>
      <c r="F20" s="18"/>
    </row>
    <row r="21" spans="1:13" ht="16" thickBot="1" x14ac:dyDescent="0.4">
      <c r="A21" s="22" t="s">
        <v>18</v>
      </c>
      <c r="B21" s="21">
        <v>0.1</v>
      </c>
      <c r="D21" s="16"/>
      <c r="E21" s="16"/>
      <c r="F21" s="18"/>
    </row>
    <row r="22" spans="1:13" ht="16" thickBot="1" x14ac:dyDescent="0.4">
      <c r="A22" s="20" t="s">
        <v>17</v>
      </c>
      <c r="B22" s="19">
        <v>0.1</v>
      </c>
      <c r="C22" s="16"/>
      <c r="D22" s="16"/>
      <c r="E22" s="16"/>
      <c r="F22" s="18"/>
    </row>
    <row r="23" spans="1:13" x14ac:dyDescent="0.25">
      <c r="C23" s="16"/>
      <c r="D23" s="16"/>
      <c r="E23" s="16"/>
      <c r="F23" s="18"/>
    </row>
    <row r="24" spans="1:13" x14ac:dyDescent="0.25">
      <c r="C24" s="16"/>
      <c r="D24" s="16"/>
      <c r="E24" s="16"/>
      <c r="F24" s="18"/>
    </row>
    <row r="25" spans="1:13" x14ac:dyDescent="0.25">
      <c r="C25" s="16"/>
      <c r="D25" s="16"/>
      <c r="E25" s="16"/>
      <c r="F25" s="18"/>
    </row>
    <row r="26" spans="1:13" x14ac:dyDescent="0.25">
      <c r="C26" s="16"/>
      <c r="D26" s="16"/>
      <c r="E26" s="16"/>
      <c r="F26" s="18"/>
    </row>
    <row r="27" spans="1:13" x14ac:dyDescent="0.25">
      <c r="C27" s="16"/>
      <c r="D27" s="16"/>
      <c r="E27" s="16"/>
      <c r="F27" s="18"/>
    </row>
    <row r="28" spans="1:13" x14ac:dyDescent="0.25">
      <c r="C28" s="16"/>
      <c r="D28" s="16"/>
      <c r="E28" s="16"/>
      <c r="F28" s="18"/>
    </row>
    <row r="29" spans="1:13" x14ac:dyDescent="0.25">
      <c r="C29" s="16"/>
      <c r="D29" s="16"/>
      <c r="E29" s="16"/>
      <c r="F29" s="18"/>
    </row>
    <row r="30" spans="1:13" x14ac:dyDescent="0.25">
      <c r="C30" s="16"/>
      <c r="D30" s="16"/>
      <c r="E30" s="16"/>
      <c r="F30" s="18"/>
    </row>
    <row r="31" spans="1:13" x14ac:dyDescent="0.25">
      <c r="C31" s="16"/>
      <c r="D31" s="16"/>
      <c r="E31" s="16"/>
      <c r="F31" s="18"/>
    </row>
    <row r="32" spans="1:13" x14ac:dyDescent="0.25">
      <c r="B32" s="16"/>
      <c r="C32" s="16"/>
      <c r="D32" s="16"/>
      <c r="E32" s="16"/>
    </row>
    <row r="35" spans="1:5" ht="15.5" x14ac:dyDescent="0.35">
      <c r="A35" s="17" t="s">
        <v>16</v>
      </c>
    </row>
    <row r="36" spans="1:5" x14ac:dyDescent="0.25">
      <c r="C36" s="16"/>
      <c r="D36" s="16"/>
      <c r="E36" s="16"/>
    </row>
    <row r="37" spans="1:5" x14ac:dyDescent="0.25">
      <c r="C37" s="16"/>
      <c r="D37" s="16"/>
      <c r="E37" s="16"/>
    </row>
    <row r="38" spans="1:5" x14ac:dyDescent="0.25">
      <c r="C38" s="16"/>
      <c r="D38" s="16"/>
      <c r="E38" s="16"/>
    </row>
    <row r="39" spans="1:5" x14ac:dyDescent="0.25">
      <c r="C39" s="16"/>
      <c r="D39" s="16"/>
      <c r="E39" s="16"/>
    </row>
  </sheetData>
  <phoneticPr fontId="11" type="noConversion"/>
  <pageMargins left="0.75" right="0.75" top="1" bottom="1" header="0.5" footer="0.5"/>
  <pageSetup scale="87" orientation="landscape" horizontalDpi="4294967292" verticalDpi="300" r:id="rId1"/>
  <headerFooter alignWithMargins="0">
    <oddHeader>&amp;C&amp;A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B4B4-B878-42E9-9BB7-9D504D0FB83E}">
  <dimension ref="A1:I18"/>
  <sheetViews>
    <sheetView zoomScaleNormal="100" workbookViewId="0">
      <selection activeCell="U48" sqref="U48"/>
    </sheetView>
  </sheetViews>
  <sheetFormatPr defaultRowHeight="12.5" x14ac:dyDescent="0.25"/>
  <cols>
    <col min="1" max="1" width="14.54296875" style="1" customWidth="1"/>
    <col min="2" max="2" width="10.26953125" style="1" customWidth="1"/>
    <col min="3" max="4" width="11.1796875" style="1" bestFit="1" customWidth="1"/>
    <col min="5" max="9" width="9.26953125" style="1" bestFit="1" customWidth="1"/>
    <col min="10" max="16384" width="8.7265625" style="1"/>
  </cols>
  <sheetData>
    <row r="1" spans="1:9" ht="13" x14ac:dyDescent="0.3">
      <c r="A1" s="65" t="s">
        <v>56</v>
      </c>
    </row>
    <row r="2" spans="1:9" ht="13" thickBot="1" x14ac:dyDescent="0.3">
      <c r="H2" s="16"/>
    </row>
    <row r="3" spans="1:9" ht="13" x14ac:dyDescent="0.3">
      <c r="A3" s="64" t="s">
        <v>55</v>
      </c>
      <c r="B3" s="64"/>
      <c r="H3" s="16"/>
    </row>
    <row r="4" spans="1:9" x14ac:dyDescent="0.25">
      <c r="A4" s="1" t="s">
        <v>54</v>
      </c>
      <c r="B4" s="1">
        <v>0.95806523657865916</v>
      </c>
      <c r="H4" s="16"/>
    </row>
    <row r="5" spans="1:9" x14ac:dyDescent="0.25">
      <c r="A5" s="1" t="s">
        <v>53</v>
      </c>
      <c r="B5" s="1">
        <v>0.91788899754052211</v>
      </c>
      <c r="H5" s="16"/>
    </row>
    <row r="6" spans="1:9" x14ac:dyDescent="0.25">
      <c r="A6" s="1" t="s">
        <v>52</v>
      </c>
      <c r="B6" s="1">
        <v>0.90420383046394248</v>
      </c>
    </row>
    <row r="7" spans="1:9" x14ac:dyDescent="0.25">
      <c r="A7" s="1" t="s">
        <v>40</v>
      </c>
      <c r="B7" s="1">
        <v>414.50331244966674</v>
      </c>
    </row>
    <row r="8" spans="1:9" ht="13" thickBot="1" x14ac:dyDescent="0.3">
      <c r="A8" s="60" t="s">
        <v>51</v>
      </c>
      <c r="B8" s="60">
        <v>8</v>
      </c>
    </row>
    <row r="10" spans="1:9" ht="13" thickBot="1" x14ac:dyDescent="0.3">
      <c r="A10" s="1" t="s">
        <v>50</v>
      </c>
    </row>
    <row r="11" spans="1:9" ht="13" x14ac:dyDescent="0.3">
      <c r="A11" s="63"/>
      <c r="B11" s="63" t="s">
        <v>49</v>
      </c>
      <c r="C11" s="63" t="s">
        <v>48</v>
      </c>
      <c r="D11" s="63" t="s">
        <v>47</v>
      </c>
      <c r="E11" s="63" t="s">
        <v>46</v>
      </c>
      <c r="F11" s="63" t="s">
        <v>45</v>
      </c>
    </row>
    <row r="12" spans="1:9" x14ac:dyDescent="0.25">
      <c r="A12" s="1" t="s">
        <v>44</v>
      </c>
      <c r="B12" s="1">
        <v>1</v>
      </c>
      <c r="C12" s="1">
        <v>11523809.523809524</v>
      </c>
      <c r="D12" s="1">
        <v>11523809.523809524</v>
      </c>
      <c r="E12" s="1">
        <v>67.071815229159157</v>
      </c>
      <c r="F12" s="1">
        <v>1.7860862469554794E-4</v>
      </c>
    </row>
    <row r="13" spans="1:9" x14ac:dyDescent="0.25">
      <c r="A13" s="1" t="s">
        <v>43</v>
      </c>
      <c r="B13" s="1">
        <v>6</v>
      </c>
      <c r="C13" s="1">
        <v>1030877.9761904762</v>
      </c>
      <c r="D13" s="1">
        <v>171812.99603174604</v>
      </c>
    </row>
    <row r="14" spans="1:9" ht="13" thickBot="1" x14ac:dyDescent="0.3">
      <c r="A14" s="60" t="s">
        <v>42</v>
      </c>
      <c r="B14" s="60">
        <v>7</v>
      </c>
      <c r="C14" s="60">
        <v>12554687.5</v>
      </c>
      <c r="D14" s="60"/>
      <c r="E14" s="60"/>
      <c r="F14" s="60"/>
    </row>
    <row r="15" spans="1:9" ht="13" thickBot="1" x14ac:dyDescent="0.3"/>
    <row r="16" spans="1:9" ht="13" x14ac:dyDescent="0.3">
      <c r="A16" s="63"/>
      <c r="B16" s="63" t="s">
        <v>41</v>
      </c>
      <c r="C16" s="63" t="s">
        <v>40</v>
      </c>
      <c r="D16" s="63" t="s">
        <v>39</v>
      </c>
      <c r="E16" s="63" t="s">
        <v>38</v>
      </c>
      <c r="F16" s="63" t="s">
        <v>37</v>
      </c>
      <c r="G16" s="63" t="s">
        <v>36</v>
      </c>
      <c r="H16" s="63" t="s">
        <v>35</v>
      </c>
      <c r="I16" s="63" t="s">
        <v>34</v>
      </c>
    </row>
    <row r="17" spans="1:9" ht="13" x14ac:dyDescent="0.3">
      <c r="A17" s="1" t="s">
        <v>33</v>
      </c>
      <c r="B17" s="62">
        <v>18438.988095238074</v>
      </c>
      <c r="C17" s="1">
        <v>440.80870787753844</v>
      </c>
      <c r="D17" s="1">
        <v>41.829908905430763</v>
      </c>
      <c r="E17" s="1">
        <v>1.2487616471728868E-8</v>
      </c>
      <c r="F17" s="1">
        <v>17360.367255038629</v>
      </c>
      <c r="G17" s="1">
        <v>19517.608935437518</v>
      </c>
      <c r="H17" s="1">
        <v>17360.367255038629</v>
      </c>
      <c r="I17" s="1">
        <v>19517.608935437518</v>
      </c>
    </row>
    <row r="18" spans="1:9" ht="13.5" thickBot="1" x14ac:dyDescent="0.35">
      <c r="A18" s="60" t="s">
        <v>32</v>
      </c>
      <c r="B18" s="61">
        <v>523.80952380952647</v>
      </c>
      <c r="C18" s="60">
        <v>63.959249681367233</v>
      </c>
      <c r="D18" s="60">
        <v>8.18973841030102</v>
      </c>
      <c r="E18" s="60">
        <v>1.7860862469554271E-4</v>
      </c>
      <c r="F18" s="60">
        <v>367.30676332184578</v>
      </c>
      <c r="G18" s="60">
        <v>680.31228429720716</v>
      </c>
      <c r="H18" s="60">
        <v>367.30676332184578</v>
      </c>
      <c r="I18" s="60">
        <v>680.31228429720716</v>
      </c>
    </row>
  </sheetData>
  <pageMargins left="0.75" right="0.75" top="1" bottom="1" header="0.5" footer="0.5"/>
  <pageSetup orientation="landscape" verticalDpi="300" r:id="rId1"/>
  <headerFooter alignWithMargins="0">
    <oddHeader>&amp;C&amp;A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7.1</vt:lpstr>
      <vt:lpstr>winter- holt forecasting</vt:lpstr>
      <vt:lpstr>winters-regression</vt:lpstr>
      <vt:lpstr>'winter- holt forecasting'!Print_Area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91996</dc:creator>
  <cp:lastModifiedBy>91996</cp:lastModifiedBy>
  <dcterms:created xsi:type="dcterms:W3CDTF">2023-08-13T17:24:22Z</dcterms:created>
  <dcterms:modified xsi:type="dcterms:W3CDTF">2023-08-13T17:38:14Z</dcterms:modified>
</cp:coreProperties>
</file>