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677C6EC8-1C43-4B40-918C-FC0BA439C470}" xr6:coauthVersionLast="47" xr6:coauthVersionMax="47" xr10:uidLastSave="{00000000-0000-0000-0000-000000000000}"/>
  <bookViews>
    <workbookView xWindow="-120" yWindow="-120" windowWidth="20730" windowHeight="11160" activeTab="4" xr2:uid="{9E43CFE7-7B28-496C-83C0-D6006F05F97B}"/>
  </bookViews>
  <sheets>
    <sheet name="Dashboard" sheetId="1" r:id="rId1"/>
    <sheet name="Sheet1" sheetId="5" state="hidden" r:id="rId2"/>
    <sheet name="Strategy1-Old" sheetId="2" state="hidden" r:id="rId3"/>
    <sheet name="Strategy-Rule" sheetId="3" state="hidden" r:id="rId4"/>
    <sheet name="Strategy1-PD-TG" sheetId="4" r:id="rId5"/>
  </sheets>
  <definedNames>
    <definedName name="_xlnm._FilterDatabase" localSheetId="0" hidden="1">Dashboard!$A$4:$U$104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R5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" i="4"/>
  <c r="H6" i="1"/>
  <c r="H7" i="1"/>
  <c r="H8" i="1"/>
  <c r="H9" i="1"/>
  <c r="H5" i="1"/>
  <c r="R101" i="4"/>
  <c r="F101" i="1" s="1"/>
  <c r="R102" i="4"/>
  <c r="F102" i="1" s="1"/>
  <c r="R103" i="4"/>
  <c r="F103" i="1" s="1"/>
  <c r="R104" i="4"/>
  <c r="F104" i="1" s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4" i="1"/>
  <c r="E5" i="1"/>
  <c r="E6" i="1"/>
  <c r="E7" i="1"/>
  <c r="E8" i="1"/>
  <c r="T102" i="4"/>
  <c r="U102" i="4"/>
  <c r="V102" i="4"/>
  <c r="W102" i="4"/>
  <c r="X102" i="4"/>
  <c r="Y102" i="4"/>
  <c r="Z102" i="4"/>
  <c r="AA102" i="4"/>
  <c r="AB102" i="4"/>
  <c r="AC102" i="4"/>
  <c r="AD102" i="4"/>
  <c r="T103" i="4"/>
  <c r="U103" i="4"/>
  <c r="V103" i="4"/>
  <c r="W103" i="4"/>
  <c r="X103" i="4"/>
  <c r="Y103" i="4"/>
  <c r="Z103" i="4"/>
  <c r="AA103" i="4"/>
  <c r="AB103" i="4"/>
  <c r="AC103" i="4"/>
  <c r="AD103" i="4"/>
  <c r="T104" i="4"/>
  <c r="U104" i="4"/>
  <c r="V104" i="4"/>
  <c r="W104" i="4"/>
  <c r="X104" i="4"/>
  <c r="Y104" i="4"/>
  <c r="Z104" i="4"/>
  <c r="AA104" i="4"/>
  <c r="AB104" i="4"/>
  <c r="AC104" i="4"/>
  <c r="AD104" i="4"/>
  <c r="AE101" i="4"/>
  <c r="AF101" i="4"/>
  <c r="AG101" i="4"/>
  <c r="AE102" i="4"/>
  <c r="AF102" i="4"/>
  <c r="AG102" i="4"/>
  <c r="AE103" i="4"/>
  <c r="AF103" i="4"/>
  <c r="AG103" i="4"/>
  <c r="AE104" i="4"/>
  <c r="AF104" i="4"/>
  <c r="AG104" i="4"/>
  <c r="P101" i="4"/>
  <c r="P102" i="4"/>
  <c r="P103" i="4"/>
  <c r="P104" i="4"/>
  <c r="L101" i="4"/>
  <c r="M101" i="4"/>
  <c r="J102" i="4"/>
  <c r="K102" i="4"/>
  <c r="L102" i="4"/>
  <c r="M102" i="4"/>
  <c r="N102" i="4"/>
  <c r="J103" i="4"/>
  <c r="K103" i="4"/>
  <c r="L103" i="4"/>
  <c r="M103" i="4"/>
  <c r="N103" i="4"/>
  <c r="J104" i="4"/>
  <c r="K104" i="4"/>
  <c r="L104" i="4"/>
  <c r="M104" i="4"/>
  <c r="N104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O101" i="4"/>
  <c r="H101" i="1" s="1"/>
  <c r="AP101" i="4"/>
  <c r="AQ101" i="4"/>
  <c r="O102" i="4"/>
  <c r="H102" i="1" s="1"/>
  <c r="AN102" i="4"/>
  <c r="AH102" i="4" s="1"/>
  <c r="AO102" i="4"/>
  <c r="AP102" i="4"/>
  <c r="AQ102" i="4"/>
  <c r="O103" i="4"/>
  <c r="H103" i="1" s="1"/>
  <c r="AN103" i="4"/>
  <c r="AH103" i="4" s="1"/>
  <c r="AO103" i="4"/>
  <c r="AP103" i="4"/>
  <c r="AQ103" i="4"/>
  <c r="O104" i="4"/>
  <c r="H104" i="1" s="1"/>
  <c r="AN104" i="4"/>
  <c r="AI104" i="4" s="1"/>
  <c r="AO104" i="4"/>
  <c r="AP104" i="4"/>
  <c r="AQ104" i="4"/>
  <c r="AQ32" i="4"/>
  <c r="AP33" i="4"/>
  <c r="AQ34" i="4"/>
  <c r="AQ35" i="4" s="1"/>
  <c r="AP35" i="4"/>
  <c r="AP36" i="4"/>
  <c r="AP37" i="4"/>
  <c r="AP38" i="4" s="1"/>
  <c r="AQ38" i="4"/>
  <c r="AQ39" i="4"/>
  <c r="AQ40" i="4" s="1"/>
  <c r="AP40" i="4"/>
  <c r="AP41" i="4"/>
  <c r="AP42" i="4" s="1"/>
  <c r="AP43" i="4" s="1"/>
  <c r="AQ42" i="4"/>
  <c r="AQ43" i="4"/>
  <c r="AQ44" i="4"/>
  <c r="AQ45" i="4" s="1"/>
  <c r="AP45" i="4"/>
  <c r="AP46" i="4"/>
  <c r="AQ46" i="4"/>
  <c r="AP47" i="4"/>
  <c r="AQ47" i="4"/>
  <c r="AP48" i="4"/>
  <c r="AQ48" i="4"/>
  <c r="AP49" i="4"/>
  <c r="AQ49" i="4"/>
  <c r="AP50" i="4"/>
  <c r="AQ50" i="4"/>
  <c r="AP51" i="4"/>
  <c r="AQ51" i="4"/>
  <c r="AP52" i="4"/>
  <c r="AQ52" i="4"/>
  <c r="AP53" i="4"/>
  <c r="AQ53" i="4"/>
  <c r="AP54" i="4"/>
  <c r="AQ54" i="4"/>
  <c r="AP55" i="4"/>
  <c r="AQ55" i="4"/>
  <c r="AP56" i="4"/>
  <c r="AQ56" i="4"/>
  <c r="AP57" i="4"/>
  <c r="AQ57" i="4"/>
  <c r="AP58" i="4"/>
  <c r="AQ58" i="4"/>
  <c r="AP59" i="4"/>
  <c r="AQ59" i="4"/>
  <c r="AP60" i="4"/>
  <c r="AQ60" i="4"/>
  <c r="AP61" i="4"/>
  <c r="AQ61" i="4"/>
  <c r="AP62" i="4"/>
  <c r="AQ62" i="4"/>
  <c r="AP63" i="4"/>
  <c r="AQ63" i="4"/>
  <c r="AP64" i="4"/>
  <c r="AQ64" i="4"/>
  <c r="AP65" i="4"/>
  <c r="AQ65" i="4"/>
  <c r="AP66" i="4"/>
  <c r="AQ66" i="4"/>
  <c r="AP67" i="4"/>
  <c r="AQ67" i="4"/>
  <c r="AP68" i="4"/>
  <c r="AQ68" i="4"/>
  <c r="AP69" i="4"/>
  <c r="AQ69" i="4"/>
  <c r="AP70" i="4"/>
  <c r="AQ70" i="4"/>
  <c r="AP71" i="4"/>
  <c r="AQ71" i="4"/>
  <c r="AP72" i="4"/>
  <c r="AQ72" i="4"/>
  <c r="AP73" i="4"/>
  <c r="AQ73" i="4"/>
  <c r="AP74" i="4"/>
  <c r="AQ74" i="4"/>
  <c r="AP75" i="4"/>
  <c r="AQ75" i="4"/>
  <c r="AP76" i="4"/>
  <c r="AQ76" i="4"/>
  <c r="AP77" i="4"/>
  <c r="AQ77" i="4"/>
  <c r="AP78" i="4"/>
  <c r="AQ78" i="4"/>
  <c r="AP79" i="4"/>
  <c r="AQ79" i="4"/>
  <c r="AP80" i="4"/>
  <c r="AQ80" i="4"/>
  <c r="AP81" i="4"/>
  <c r="AQ81" i="4"/>
  <c r="AP82" i="4"/>
  <c r="AQ82" i="4"/>
  <c r="AP83" i="4"/>
  <c r="AQ83" i="4"/>
  <c r="AP84" i="4"/>
  <c r="AQ84" i="4"/>
  <c r="AP85" i="4"/>
  <c r="AQ85" i="4"/>
  <c r="AP86" i="4"/>
  <c r="AQ86" i="4"/>
  <c r="AP87" i="4"/>
  <c r="AQ87" i="4"/>
  <c r="AP88" i="4"/>
  <c r="AQ88" i="4"/>
  <c r="AP89" i="4"/>
  <c r="AQ89" i="4"/>
  <c r="AP90" i="4"/>
  <c r="AQ90" i="4"/>
  <c r="AP91" i="4"/>
  <c r="AQ91" i="4"/>
  <c r="AP92" i="4"/>
  <c r="AQ92" i="4"/>
  <c r="AP93" i="4"/>
  <c r="AQ93" i="4"/>
  <c r="AP94" i="4"/>
  <c r="AQ94" i="4"/>
  <c r="AP95" i="4"/>
  <c r="AQ95" i="4"/>
  <c r="AP96" i="4"/>
  <c r="AQ96" i="4"/>
  <c r="AP97" i="4"/>
  <c r="AQ97" i="4"/>
  <c r="AP98" i="4"/>
  <c r="AQ98" i="4"/>
  <c r="AP99" i="4"/>
  <c r="AQ99" i="4"/>
  <c r="AP100" i="4"/>
  <c r="AQ100" i="4"/>
  <c r="BI44" i="4"/>
  <c r="AS95" i="4" l="1"/>
  <c r="AR94" i="4"/>
  <c r="R6" i="4"/>
  <c r="F6" i="1" s="1"/>
  <c r="F5" i="1"/>
  <c r="AT94" i="4"/>
  <c r="AS75" i="4"/>
  <c r="AV59" i="4"/>
  <c r="AV55" i="4"/>
  <c r="AV52" i="4"/>
  <c r="AV78" i="4"/>
  <c r="AV67" i="4"/>
  <c r="AV54" i="4"/>
  <c r="AU93" i="4"/>
  <c r="AV57" i="4"/>
  <c r="AR53" i="4"/>
  <c r="AV101" i="4"/>
  <c r="AV89" i="4"/>
  <c r="AV56" i="4"/>
  <c r="AS97" i="4"/>
  <c r="AU96" i="4"/>
  <c r="AS94" i="4"/>
  <c r="AU84" i="4"/>
  <c r="AT76" i="4"/>
  <c r="AT73" i="4"/>
  <c r="AU99" i="4"/>
  <c r="AS101" i="4"/>
  <c r="AR54" i="4"/>
  <c r="AR101" i="4"/>
  <c r="AV50" i="4"/>
  <c r="AR104" i="4"/>
  <c r="AR82" i="4"/>
  <c r="AU71" i="4"/>
  <c r="AU62" i="4"/>
  <c r="AS60" i="4"/>
  <c r="AV102" i="4"/>
  <c r="AV64" i="4"/>
  <c r="AR63" i="4"/>
  <c r="AT62" i="4"/>
  <c r="AT65" i="4"/>
  <c r="AS93" i="4"/>
  <c r="AS92" i="4"/>
  <c r="AS91" i="4"/>
  <c r="AS89" i="4"/>
  <c r="AS82" i="4"/>
  <c r="AR89" i="4"/>
  <c r="AR90" i="4"/>
  <c r="AV90" i="4"/>
  <c r="AR71" i="4"/>
  <c r="AR60" i="4"/>
  <c r="AT103" i="4"/>
  <c r="AU75" i="4"/>
  <c r="AR102" i="4"/>
  <c r="AR98" i="4"/>
  <c r="AT99" i="4"/>
  <c r="AR68" i="4"/>
  <c r="AU77" i="4"/>
  <c r="AS76" i="4"/>
  <c r="AR92" i="4"/>
  <c r="AU81" i="4"/>
  <c r="AT97" i="4"/>
  <c r="AR97" i="4"/>
  <c r="AT104" i="4"/>
  <c r="AR103" i="4"/>
  <c r="AT102" i="4"/>
  <c r="AS77" i="4"/>
  <c r="AU52" i="4"/>
  <c r="AU53" i="4"/>
  <c r="AR77" i="4"/>
  <c r="AP34" i="4"/>
  <c r="AR38" i="4" s="1"/>
  <c r="AT92" i="4"/>
  <c r="AS79" i="4"/>
  <c r="AS103" i="4"/>
  <c r="AU76" i="4"/>
  <c r="AU95" i="4"/>
  <c r="AU89" i="4"/>
  <c r="AT53" i="4"/>
  <c r="AV96" i="4"/>
  <c r="AS73" i="4"/>
  <c r="AR70" i="4"/>
  <c r="AV58" i="4"/>
  <c r="AT57" i="4"/>
  <c r="AT56" i="4"/>
  <c r="AT55" i="4"/>
  <c r="AT54" i="4"/>
  <c r="AT101" i="4"/>
  <c r="AS100" i="4"/>
  <c r="AT87" i="4"/>
  <c r="AT58" i="4"/>
  <c r="AR57" i="4"/>
  <c r="AR56" i="4"/>
  <c r="AR55" i="4"/>
  <c r="AV103" i="4"/>
  <c r="AT68" i="4"/>
  <c r="AU101" i="4"/>
  <c r="AR95" i="4"/>
  <c r="AT84" i="4"/>
  <c r="AT79" i="4"/>
  <c r="AR58" i="4"/>
  <c r="AJ104" i="4"/>
  <c r="I104" i="4"/>
  <c r="I103" i="4"/>
  <c r="AH104" i="4"/>
  <c r="AY104" i="4"/>
  <c r="AW104" i="4"/>
  <c r="AW103" i="4"/>
  <c r="AK103" i="4"/>
  <c r="AJ103" i="4"/>
  <c r="AI103" i="4"/>
  <c r="AU102" i="4"/>
  <c r="AK102" i="4"/>
  <c r="AV104" i="4"/>
  <c r="AJ102" i="4"/>
  <c r="AU104" i="4"/>
  <c r="AK104" i="4"/>
  <c r="AS102" i="4"/>
  <c r="AI102" i="4"/>
  <c r="AS104" i="4"/>
  <c r="AU103" i="4"/>
  <c r="AS99" i="4"/>
  <c r="AS66" i="4"/>
  <c r="AU68" i="4"/>
  <c r="AS64" i="4"/>
  <c r="AU66" i="4"/>
  <c r="AS67" i="4"/>
  <c r="AS65" i="4"/>
  <c r="AU69" i="4"/>
  <c r="AU67" i="4"/>
  <c r="AS68" i="4"/>
  <c r="AR99" i="4"/>
  <c r="AU98" i="4"/>
  <c r="AS96" i="4"/>
  <c r="AV95" i="4"/>
  <c r="AV91" i="4"/>
  <c r="AV88" i="4"/>
  <c r="AS86" i="4"/>
  <c r="AV81" i="4"/>
  <c r="AU79" i="4"/>
  <c r="AS80" i="4"/>
  <c r="AU82" i="4"/>
  <c r="AS78" i="4"/>
  <c r="AU80" i="4"/>
  <c r="AS81" i="4"/>
  <c r="AU83" i="4"/>
  <c r="AU78" i="4"/>
  <c r="AT70" i="4"/>
  <c r="AT96" i="4"/>
  <c r="AV100" i="4"/>
  <c r="AT98" i="4"/>
  <c r="AR96" i="4"/>
  <c r="AU91" i="4"/>
  <c r="AV87" i="4"/>
  <c r="AS85" i="4"/>
  <c r="AS83" i="4"/>
  <c r="AU85" i="4"/>
  <c r="AS84" i="4"/>
  <c r="AU86" i="4"/>
  <c r="AR81" i="4"/>
  <c r="AU100" i="4"/>
  <c r="AS98" i="4"/>
  <c r="AV97" i="4"/>
  <c r="AT95" i="4"/>
  <c r="AT93" i="4"/>
  <c r="AS90" i="4"/>
  <c r="AT90" i="4"/>
  <c r="AV92" i="4"/>
  <c r="AR91" i="4"/>
  <c r="AT91" i="4"/>
  <c r="AV93" i="4"/>
  <c r="AS87" i="4"/>
  <c r="AT82" i="4"/>
  <c r="AV84" i="4"/>
  <c r="AR83" i="4"/>
  <c r="AT85" i="4"/>
  <c r="AV82" i="4"/>
  <c r="AT83" i="4"/>
  <c r="AV85" i="4"/>
  <c r="AR84" i="4"/>
  <c r="AT86" i="4"/>
  <c r="AV83" i="4"/>
  <c r="AV76" i="4"/>
  <c r="AV94" i="4"/>
  <c r="AR74" i="4"/>
  <c r="AV73" i="4"/>
  <c r="AT74" i="4"/>
  <c r="AR72" i="4"/>
  <c r="AT75" i="4"/>
  <c r="AT72" i="4"/>
  <c r="AV74" i="4"/>
  <c r="AV72" i="4"/>
  <c r="AS55" i="4"/>
  <c r="AU57" i="4"/>
  <c r="AS58" i="4"/>
  <c r="AU60" i="4"/>
  <c r="AS56" i="4"/>
  <c r="AU58" i="4"/>
  <c r="AS59" i="4"/>
  <c r="AU56" i="4"/>
  <c r="AU59" i="4"/>
  <c r="AR88" i="4"/>
  <c r="AR86" i="4"/>
  <c r="AT88" i="4"/>
  <c r="AR87" i="4"/>
  <c r="AV98" i="4"/>
  <c r="AT100" i="4"/>
  <c r="AU97" i="4"/>
  <c r="AR93" i="4"/>
  <c r="AR80" i="4"/>
  <c r="AV80" i="4"/>
  <c r="AT81" i="4"/>
  <c r="AV79" i="4"/>
  <c r="AR78" i="4"/>
  <c r="AT80" i="4"/>
  <c r="AR76" i="4"/>
  <c r="AT78" i="4"/>
  <c r="AR79" i="4"/>
  <c r="AV99" i="4"/>
  <c r="AU94" i="4"/>
  <c r="AU92" i="4"/>
  <c r="AT89" i="4"/>
  <c r="AR85" i="4"/>
  <c r="AS57" i="4"/>
  <c r="AR100" i="4"/>
  <c r="AV86" i="4"/>
  <c r="AU87" i="4"/>
  <c r="AS88" i="4"/>
  <c r="AU90" i="4"/>
  <c r="AU88" i="4"/>
  <c r="AV75" i="4"/>
  <c r="AU73" i="4"/>
  <c r="AS72" i="4"/>
  <c r="AS62" i="4"/>
  <c r="AS54" i="4"/>
  <c r="AS50" i="4"/>
  <c r="AU55" i="4"/>
  <c r="AS51" i="4"/>
  <c r="AS53" i="4"/>
  <c r="AU65" i="4"/>
  <c r="AV77" i="4"/>
  <c r="AU74" i="4"/>
  <c r="AV65" i="4"/>
  <c r="AR73" i="4"/>
  <c r="AS71" i="4"/>
  <c r="AS69" i="4"/>
  <c r="AU72" i="4"/>
  <c r="AT77" i="4"/>
  <c r="AR75" i="4"/>
  <c r="AS74" i="4"/>
  <c r="AV70" i="4"/>
  <c r="AR69" i="4"/>
  <c r="AT71" i="4"/>
  <c r="AV68" i="4"/>
  <c r="AR67" i="4"/>
  <c r="AT69" i="4"/>
  <c r="AV71" i="4"/>
  <c r="AV69" i="4"/>
  <c r="AS63" i="4"/>
  <c r="AS61" i="4"/>
  <c r="AU63" i="4"/>
  <c r="AU64" i="4"/>
  <c r="AU70" i="4"/>
  <c r="AS70" i="4"/>
  <c r="AR66" i="4"/>
  <c r="AR64" i="4"/>
  <c r="AT66" i="4"/>
  <c r="AV66" i="4"/>
  <c r="AT67" i="4"/>
  <c r="AV62" i="4"/>
  <c r="AR61" i="4"/>
  <c r="AT63" i="4"/>
  <c r="AV60" i="4"/>
  <c r="AR59" i="4"/>
  <c r="AT61" i="4"/>
  <c r="AV63" i="4"/>
  <c r="AR62" i="4"/>
  <c r="AT64" i="4"/>
  <c r="AV61" i="4"/>
  <c r="AU61" i="4"/>
  <c r="AR65" i="4"/>
  <c r="AT59" i="4"/>
  <c r="AS48" i="4"/>
  <c r="AU48" i="4"/>
  <c r="AS47" i="4"/>
  <c r="AU49" i="4"/>
  <c r="AQ33" i="4"/>
  <c r="AU50" i="4"/>
  <c r="AS49" i="4"/>
  <c r="AU51" i="4"/>
  <c r="AS52" i="4"/>
  <c r="AU54" i="4"/>
  <c r="AP44" i="4"/>
  <c r="AT49" i="4" s="1"/>
  <c r="AQ41" i="4"/>
  <c r="AS44" i="4" s="1"/>
  <c r="AV53" i="4"/>
  <c r="AR52" i="4"/>
  <c r="AT60" i="4"/>
  <c r="AR51" i="4"/>
  <c r="AT51" i="4"/>
  <c r="AV51" i="4"/>
  <c r="AR50" i="4"/>
  <c r="AT52" i="4"/>
  <c r="AP39" i="4"/>
  <c r="AR41" i="4" s="1"/>
  <c r="AQ36" i="4"/>
  <c r="AQ7" i="4"/>
  <c r="AQ8" i="4" s="1"/>
  <c r="AQ9" i="4"/>
  <c r="AQ10" i="4" s="1"/>
  <c r="AQ11" i="4" s="1"/>
  <c r="AQ12" i="4" s="1"/>
  <c r="AQ13" i="4" s="1"/>
  <c r="AQ14" i="4" s="1"/>
  <c r="AQ15" i="4"/>
  <c r="AQ16" i="4" s="1"/>
  <c r="AQ17" i="4" s="1"/>
  <c r="AQ18" i="4" s="1"/>
  <c r="AQ19" i="4"/>
  <c r="AQ20" i="4"/>
  <c r="AQ21" i="4" s="1"/>
  <c r="AQ22" i="4" s="1"/>
  <c r="AQ23" i="4"/>
  <c r="AQ24" i="4"/>
  <c r="AQ25" i="4" s="1"/>
  <c r="AQ26" i="4"/>
  <c r="AQ27" i="4"/>
  <c r="AQ29" i="4"/>
  <c r="AQ30" i="4"/>
  <c r="AQ31" i="4" s="1"/>
  <c r="AQ6" i="4"/>
  <c r="AQ5" i="4"/>
  <c r="AX10" i="4"/>
  <c r="AV39" i="4" l="1"/>
  <c r="AS36" i="4"/>
  <c r="AT39" i="4"/>
  <c r="AV38" i="4"/>
  <c r="AR39" i="4"/>
  <c r="AU46" i="4"/>
  <c r="AU35" i="4"/>
  <c r="AQ28" i="4"/>
  <c r="AS32" i="4" s="1"/>
  <c r="AR46" i="4"/>
  <c r="AS35" i="4"/>
  <c r="AV47" i="4"/>
  <c r="AT46" i="4"/>
  <c r="AV45" i="4"/>
  <c r="AQ37" i="4"/>
  <c r="AS39" i="4" s="1"/>
  <c r="AR42" i="4"/>
  <c r="AR43" i="4"/>
  <c r="AV46" i="4"/>
  <c r="AT48" i="4"/>
  <c r="AT43" i="4"/>
  <c r="AT44" i="4"/>
  <c r="AT40" i="4"/>
  <c r="AS46" i="4"/>
  <c r="AU47" i="4"/>
  <c r="AS45" i="4"/>
  <c r="AU44" i="4"/>
  <c r="AU45" i="4"/>
  <c r="AS43" i="4"/>
  <c r="AU37" i="4"/>
  <c r="AV43" i="4"/>
  <c r="AR49" i="4"/>
  <c r="AT50" i="4"/>
  <c r="AR48" i="4"/>
  <c r="AT47" i="4"/>
  <c r="AV49" i="4"/>
  <c r="AR47" i="4"/>
  <c r="AT41" i="4"/>
  <c r="AR45" i="4"/>
  <c r="AS34" i="4"/>
  <c r="AU36" i="4"/>
  <c r="AV48" i="4"/>
  <c r="AT45" i="4"/>
  <c r="AR44" i="4"/>
  <c r="AT42" i="4"/>
  <c r="AV42" i="4"/>
  <c r="AR40" i="4"/>
  <c r="AV41" i="4"/>
  <c r="AV44" i="4"/>
  <c r="AV40" i="4"/>
  <c r="AS37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R46" i="4" s="1"/>
  <c r="F46" i="1" s="1"/>
  <c r="G47" i="4"/>
  <c r="R47" i="4" s="1"/>
  <c r="F47" i="1" s="1"/>
  <c r="G48" i="4"/>
  <c r="R48" i="4" s="1"/>
  <c r="F48" i="1" s="1"/>
  <c r="G49" i="4"/>
  <c r="R49" i="4" s="1"/>
  <c r="F49" i="1" s="1"/>
  <c r="G50" i="4"/>
  <c r="R50" i="4" s="1"/>
  <c r="F50" i="1" s="1"/>
  <c r="G51" i="4"/>
  <c r="R51" i="4" s="1"/>
  <c r="F51" i="1" s="1"/>
  <c r="G52" i="4"/>
  <c r="R52" i="4" s="1"/>
  <c r="F52" i="1" s="1"/>
  <c r="G53" i="4"/>
  <c r="R53" i="4" s="1"/>
  <c r="F53" i="1" s="1"/>
  <c r="G54" i="4"/>
  <c r="R54" i="4" s="1"/>
  <c r="F54" i="1" s="1"/>
  <c r="G55" i="4"/>
  <c r="R55" i="4" s="1"/>
  <c r="F55" i="1" s="1"/>
  <c r="G56" i="4"/>
  <c r="R56" i="4" s="1"/>
  <c r="F56" i="1" s="1"/>
  <c r="G57" i="4"/>
  <c r="R57" i="4" s="1"/>
  <c r="F57" i="1" s="1"/>
  <c r="G58" i="4"/>
  <c r="R58" i="4" s="1"/>
  <c r="F58" i="1" s="1"/>
  <c r="G59" i="4"/>
  <c r="R59" i="4" s="1"/>
  <c r="F59" i="1" s="1"/>
  <c r="G60" i="4"/>
  <c r="R60" i="4" s="1"/>
  <c r="F60" i="1" s="1"/>
  <c r="G61" i="4"/>
  <c r="R61" i="4" s="1"/>
  <c r="F61" i="1" s="1"/>
  <c r="G62" i="4"/>
  <c r="R62" i="4" s="1"/>
  <c r="F62" i="1" s="1"/>
  <c r="G63" i="4"/>
  <c r="R63" i="4" s="1"/>
  <c r="F63" i="1" s="1"/>
  <c r="G64" i="4"/>
  <c r="R64" i="4" s="1"/>
  <c r="F64" i="1" s="1"/>
  <c r="G65" i="4"/>
  <c r="R65" i="4" s="1"/>
  <c r="F65" i="1" s="1"/>
  <c r="G66" i="4"/>
  <c r="R66" i="4" s="1"/>
  <c r="F66" i="1" s="1"/>
  <c r="G67" i="4"/>
  <c r="R67" i="4" s="1"/>
  <c r="F67" i="1" s="1"/>
  <c r="G68" i="4"/>
  <c r="R68" i="4" s="1"/>
  <c r="F68" i="1" s="1"/>
  <c r="G69" i="4"/>
  <c r="R69" i="4" s="1"/>
  <c r="F69" i="1" s="1"/>
  <c r="G70" i="4"/>
  <c r="R70" i="4" s="1"/>
  <c r="F70" i="1" s="1"/>
  <c r="G71" i="4"/>
  <c r="R71" i="4" s="1"/>
  <c r="F71" i="1" s="1"/>
  <c r="G72" i="4"/>
  <c r="R72" i="4" s="1"/>
  <c r="F72" i="1" s="1"/>
  <c r="G73" i="4"/>
  <c r="R73" i="4" s="1"/>
  <c r="F73" i="1" s="1"/>
  <c r="G74" i="4"/>
  <c r="R74" i="4" s="1"/>
  <c r="F74" i="1" s="1"/>
  <c r="G75" i="4"/>
  <c r="R75" i="4" s="1"/>
  <c r="F75" i="1" s="1"/>
  <c r="G76" i="4"/>
  <c r="R76" i="4" s="1"/>
  <c r="F76" i="1" s="1"/>
  <c r="G77" i="4"/>
  <c r="R77" i="4" s="1"/>
  <c r="F77" i="1" s="1"/>
  <c r="G78" i="4"/>
  <c r="R78" i="4" s="1"/>
  <c r="F78" i="1" s="1"/>
  <c r="G79" i="4"/>
  <c r="R79" i="4" s="1"/>
  <c r="F79" i="1" s="1"/>
  <c r="G80" i="4"/>
  <c r="R80" i="4" s="1"/>
  <c r="F80" i="1" s="1"/>
  <c r="G81" i="4"/>
  <c r="R81" i="4" s="1"/>
  <c r="F81" i="1" s="1"/>
  <c r="G82" i="4"/>
  <c r="R82" i="4" s="1"/>
  <c r="F82" i="1" s="1"/>
  <c r="G83" i="4"/>
  <c r="R83" i="4" s="1"/>
  <c r="F83" i="1" s="1"/>
  <c r="G84" i="4"/>
  <c r="R84" i="4" s="1"/>
  <c r="F84" i="1" s="1"/>
  <c r="G85" i="4"/>
  <c r="R85" i="4" s="1"/>
  <c r="F85" i="1" s="1"/>
  <c r="G86" i="4"/>
  <c r="R86" i="4" s="1"/>
  <c r="F86" i="1" s="1"/>
  <c r="G87" i="4"/>
  <c r="R87" i="4" s="1"/>
  <c r="F87" i="1" s="1"/>
  <c r="G88" i="4"/>
  <c r="R88" i="4" s="1"/>
  <c r="F88" i="1" s="1"/>
  <c r="G89" i="4"/>
  <c r="R89" i="4" s="1"/>
  <c r="F89" i="1" s="1"/>
  <c r="G90" i="4"/>
  <c r="R90" i="4" s="1"/>
  <c r="F90" i="1" s="1"/>
  <c r="G91" i="4"/>
  <c r="R91" i="4" s="1"/>
  <c r="F91" i="1" s="1"/>
  <c r="G92" i="4"/>
  <c r="R92" i="4" s="1"/>
  <c r="F92" i="1" s="1"/>
  <c r="G93" i="4"/>
  <c r="R93" i="4" s="1"/>
  <c r="F93" i="1" s="1"/>
  <c r="G94" i="4"/>
  <c r="R94" i="4" s="1"/>
  <c r="F94" i="1" s="1"/>
  <c r="G95" i="4"/>
  <c r="R95" i="4" s="1"/>
  <c r="F95" i="1" s="1"/>
  <c r="G96" i="4"/>
  <c r="R96" i="4" s="1"/>
  <c r="F96" i="1" s="1"/>
  <c r="G97" i="4"/>
  <c r="R97" i="4" s="1"/>
  <c r="F97" i="1" s="1"/>
  <c r="G98" i="4"/>
  <c r="R98" i="4" s="1"/>
  <c r="F98" i="1" s="1"/>
  <c r="G99" i="4"/>
  <c r="R99" i="4" s="1"/>
  <c r="F99" i="1" s="1"/>
  <c r="G100" i="4"/>
  <c r="R100" i="4" s="1"/>
  <c r="F100" i="1" s="1"/>
  <c r="BA10" i="4"/>
  <c r="G6" i="4"/>
  <c r="G7" i="4"/>
  <c r="R7" i="4" s="1"/>
  <c r="F7" i="1" s="1"/>
  <c r="G8" i="4"/>
  <c r="G9" i="4"/>
  <c r="G5" i="4"/>
  <c r="R8" i="4" l="1"/>
  <c r="F8" i="1" s="1"/>
  <c r="AS38" i="4"/>
  <c r="AU32" i="4"/>
  <c r="Y88" i="4"/>
  <c r="Z88" i="4"/>
  <c r="AA88" i="4"/>
  <c r="T88" i="4"/>
  <c r="AB88" i="4"/>
  <c r="U88" i="4"/>
  <c r="AC88" i="4"/>
  <c r="W88" i="4"/>
  <c r="AF87" i="4"/>
  <c r="L87" i="4"/>
  <c r="AG87" i="4"/>
  <c r="AD88" i="4"/>
  <c r="P87" i="4"/>
  <c r="J88" i="4"/>
  <c r="E87" i="4"/>
  <c r="O87" i="4"/>
  <c r="H87" i="1" s="1"/>
  <c r="V88" i="4"/>
  <c r="K88" i="4"/>
  <c r="A88" i="4"/>
  <c r="X88" i="4"/>
  <c r="AE87" i="4"/>
  <c r="B88" i="4"/>
  <c r="AN88" i="4"/>
  <c r="D88" i="4"/>
  <c r="C88" i="4"/>
  <c r="AO88" i="4"/>
  <c r="N88" i="4"/>
  <c r="M87" i="4"/>
  <c r="Y56" i="4"/>
  <c r="Z56" i="4"/>
  <c r="AA56" i="4"/>
  <c r="T56" i="4"/>
  <c r="AB56" i="4"/>
  <c r="U56" i="4"/>
  <c r="AC56" i="4"/>
  <c r="W56" i="4"/>
  <c r="AF55" i="4"/>
  <c r="L55" i="4"/>
  <c r="AG55" i="4"/>
  <c r="M55" i="4"/>
  <c r="J56" i="4"/>
  <c r="AD56" i="4"/>
  <c r="V56" i="4"/>
  <c r="E55" i="4"/>
  <c r="P55" i="4"/>
  <c r="D56" i="4"/>
  <c r="X56" i="4"/>
  <c r="A56" i="4"/>
  <c r="K56" i="4"/>
  <c r="B56" i="4"/>
  <c r="C56" i="4"/>
  <c r="N56" i="4"/>
  <c r="AE55" i="4"/>
  <c r="AN56" i="4"/>
  <c r="AO56" i="4"/>
  <c r="O55" i="4"/>
  <c r="H55" i="1" s="1"/>
  <c r="AF39" i="4"/>
  <c r="AE39" i="4"/>
  <c r="T95" i="4"/>
  <c r="AB95" i="4"/>
  <c r="U95" i="4"/>
  <c r="AC95" i="4"/>
  <c r="V95" i="4"/>
  <c r="AD95" i="4"/>
  <c r="W95" i="4"/>
  <c r="X95" i="4"/>
  <c r="Z95" i="4"/>
  <c r="Y95" i="4"/>
  <c r="AA95" i="4"/>
  <c r="P94" i="4"/>
  <c r="AG94" i="4"/>
  <c r="L94" i="4"/>
  <c r="O94" i="4"/>
  <c r="H94" i="1" s="1"/>
  <c r="AE94" i="4"/>
  <c r="M94" i="4"/>
  <c r="AN95" i="4"/>
  <c r="AF94" i="4"/>
  <c r="AO95" i="4"/>
  <c r="J95" i="4"/>
  <c r="E94" i="4"/>
  <c r="K95" i="4"/>
  <c r="A95" i="4"/>
  <c r="C95" i="4"/>
  <c r="D95" i="4"/>
  <c r="B95" i="4"/>
  <c r="N95" i="4"/>
  <c r="T87" i="4"/>
  <c r="AB87" i="4"/>
  <c r="U87" i="4"/>
  <c r="AC87" i="4"/>
  <c r="V87" i="4"/>
  <c r="AD87" i="4"/>
  <c r="W87" i="4"/>
  <c r="X87" i="4"/>
  <c r="Z87" i="4"/>
  <c r="Y87" i="4"/>
  <c r="AA87" i="4"/>
  <c r="P86" i="4"/>
  <c r="L86" i="4"/>
  <c r="AG86" i="4"/>
  <c r="J87" i="4"/>
  <c r="AE86" i="4"/>
  <c r="AF86" i="4"/>
  <c r="B87" i="4"/>
  <c r="M86" i="4"/>
  <c r="E86" i="4"/>
  <c r="A87" i="4"/>
  <c r="K87" i="4"/>
  <c r="C87" i="4"/>
  <c r="AO87" i="4"/>
  <c r="AN87" i="4"/>
  <c r="D87" i="4"/>
  <c r="O86" i="4"/>
  <c r="H86" i="1" s="1"/>
  <c r="N87" i="4"/>
  <c r="T79" i="4"/>
  <c r="AB79" i="4"/>
  <c r="U79" i="4"/>
  <c r="AC79" i="4"/>
  <c r="V79" i="4"/>
  <c r="AD79" i="4"/>
  <c r="W79" i="4"/>
  <c r="X79" i="4"/>
  <c r="Z79" i="4"/>
  <c r="N79" i="4"/>
  <c r="P78" i="4"/>
  <c r="L78" i="4"/>
  <c r="AG78" i="4"/>
  <c r="J79" i="4"/>
  <c r="Y79" i="4"/>
  <c r="AF78" i="4"/>
  <c r="AN79" i="4"/>
  <c r="A79" i="4"/>
  <c r="AA79" i="4"/>
  <c r="O78" i="4"/>
  <c r="H78" i="1" s="1"/>
  <c r="AO79" i="4"/>
  <c r="B79" i="4"/>
  <c r="E78" i="4"/>
  <c r="M78" i="4"/>
  <c r="K79" i="4"/>
  <c r="C79" i="4"/>
  <c r="D79" i="4"/>
  <c r="AE78" i="4"/>
  <c r="T71" i="4"/>
  <c r="AB71" i="4"/>
  <c r="U71" i="4"/>
  <c r="AC71" i="4"/>
  <c r="V71" i="4"/>
  <c r="AD71" i="4"/>
  <c r="W71" i="4"/>
  <c r="X71" i="4"/>
  <c r="Z71" i="4"/>
  <c r="N71" i="4"/>
  <c r="P70" i="4"/>
  <c r="L70" i="4"/>
  <c r="Y71" i="4"/>
  <c r="AG70" i="4"/>
  <c r="J71" i="4"/>
  <c r="AA71" i="4"/>
  <c r="AO71" i="4"/>
  <c r="B71" i="4"/>
  <c r="A71" i="4"/>
  <c r="M70" i="4"/>
  <c r="E70" i="4"/>
  <c r="AN71" i="4"/>
  <c r="AE70" i="4"/>
  <c r="C71" i="4"/>
  <c r="K71" i="4"/>
  <c r="D71" i="4"/>
  <c r="O70" i="4"/>
  <c r="H70" i="1" s="1"/>
  <c r="AF70" i="4"/>
  <c r="T63" i="4"/>
  <c r="AB63" i="4"/>
  <c r="U63" i="4"/>
  <c r="AC63" i="4"/>
  <c r="V63" i="4"/>
  <c r="AD63" i="4"/>
  <c r="W63" i="4"/>
  <c r="X63" i="4"/>
  <c r="Z63" i="4"/>
  <c r="Y63" i="4"/>
  <c r="AA63" i="4"/>
  <c r="N63" i="4"/>
  <c r="P62" i="4"/>
  <c r="L62" i="4"/>
  <c r="AG62" i="4"/>
  <c r="J63" i="4"/>
  <c r="K63" i="4"/>
  <c r="A63" i="4"/>
  <c r="AE62" i="4"/>
  <c r="B63" i="4"/>
  <c r="E62" i="4"/>
  <c r="AF62" i="4"/>
  <c r="M62" i="4"/>
  <c r="C63" i="4"/>
  <c r="O62" i="4"/>
  <c r="H62" i="1" s="1"/>
  <c r="AN63" i="4"/>
  <c r="D63" i="4"/>
  <c r="AO63" i="4"/>
  <c r="T55" i="4"/>
  <c r="AB55" i="4"/>
  <c r="U55" i="4"/>
  <c r="AC55" i="4"/>
  <c r="V55" i="4"/>
  <c r="AD55" i="4"/>
  <c r="W55" i="4"/>
  <c r="X55" i="4"/>
  <c r="Z55" i="4"/>
  <c r="Y55" i="4"/>
  <c r="N55" i="4"/>
  <c r="AA55" i="4"/>
  <c r="P54" i="4"/>
  <c r="L54" i="4"/>
  <c r="AG54" i="4"/>
  <c r="J55" i="4"/>
  <c r="K55" i="4"/>
  <c r="A55" i="4"/>
  <c r="E54" i="4"/>
  <c r="AE54" i="4"/>
  <c r="AF54" i="4"/>
  <c r="B55" i="4"/>
  <c r="C55" i="4"/>
  <c r="AN55" i="4"/>
  <c r="M54" i="4"/>
  <c r="D55" i="4"/>
  <c r="AO55" i="4"/>
  <c r="O54" i="4"/>
  <c r="H54" i="1" s="1"/>
  <c r="T47" i="4"/>
  <c r="AB47" i="4"/>
  <c r="U47" i="4"/>
  <c r="AC47" i="4"/>
  <c r="V47" i="4"/>
  <c r="AD47" i="4"/>
  <c r="W47" i="4"/>
  <c r="X47" i="4"/>
  <c r="Z47" i="4"/>
  <c r="N47" i="4"/>
  <c r="P46" i="4"/>
  <c r="AG46" i="4"/>
  <c r="J47" i="4"/>
  <c r="AA47" i="4"/>
  <c r="L46" i="4"/>
  <c r="AO47" i="4"/>
  <c r="A47" i="4"/>
  <c r="M46" i="4"/>
  <c r="K47" i="4"/>
  <c r="AF46" i="4"/>
  <c r="AE46" i="4"/>
  <c r="E46" i="4"/>
  <c r="O46" i="4"/>
  <c r="H46" i="1" s="1"/>
  <c r="B47" i="4"/>
  <c r="C47" i="4"/>
  <c r="Y47" i="4"/>
  <c r="AN47" i="4"/>
  <c r="D47" i="4"/>
  <c r="AE38" i="4"/>
  <c r="AF38" i="4"/>
  <c r="Y80" i="4"/>
  <c r="Z80" i="4"/>
  <c r="AA80" i="4"/>
  <c r="T80" i="4"/>
  <c r="AB80" i="4"/>
  <c r="U80" i="4"/>
  <c r="AC80" i="4"/>
  <c r="W80" i="4"/>
  <c r="AD80" i="4"/>
  <c r="AF79" i="4"/>
  <c r="L79" i="4"/>
  <c r="AG79" i="4"/>
  <c r="M79" i="4"/>
  <c r="J80" i="4"/>
  <c r="V80" i="4"/>
  <c r="E79" i="4"/>
  <c r="AE79" i="4"/>
  <c r="N80" i="4"/>
  <c r="A80" i="4"/>
  <c r="X80" i="4"/>
  <c r="B80" i="4"/>
  <c r="C80" i="4"/>
  <c r="D80" i="4"/>
  <c r="P79" i="4"/>
  <c r="AN80" i="4"/>
  <c r="O79" i="4"/>
  <c r="H79" i="1" s="1"/>
  <c r="AO80" i="4"/>
  <c r="K80" i="4"/>
  <c r="W86" i="4"/>
  <c r="X86" i="4"/>
  <c r="Y86" i="4"/>
  <c r="Z86" i="4"/>
  <c r="AA86" i="4"/>
  <c r="U86" i="4"/>
  <c r="AC86" i="4"/>
  <c r="AB86" i="4"/>
  <c r="AD86" i="4"/>
  <c r="AE85" i="4"/>
  <c r="J86" i="4"/>
  <c r="AF85" i="4"/>
  <c r="P85" i="4"/>
  <c r="K86" i="4"/>
  <c r="AG85" i="4"/>
  <c r="T86" i="4"/>
  <c r="L85" i="4"/>
  <c r="V86" i="4"/>
  <c r="B86" i="4"/>
  <c r="AN86" i="4"/>
  <c r="N86" i="4"/>
  <c r="C86" i="4"/>
  <c r="AO86" i="4"/>
  <c r="M85" i="4"/>
  <c r="D86" i="4"/>
  <c r="O85" i="4"/>
  <c r="H85" i="1" s="1"/>
  <c r="E85" i="4"/>
  <c r="A86" i="4"/>
  <c r="W54" i="4"/>
  <c r="X54" i="4"/>
  <c r="Y54" i="4"/>
  <c r="Z54" i="4"/>
  <c r="AA54" i="4"/>
  <c r="U54" i="4"/>
  <c r="AC54" i="4"/>
  <c r="AB54" i="4"/>
  <c r="AD54" i="4"/>
  <c r="AE53" i="4"/>
  <c r="J54" i="4"/>
  <c r="AF53" i="4"/>
  <c r="P53" i="4"/>
  <c r="K54" i="4"/>
  <c r="AG53" i="4"/>
  <c r="T54" i="4"/>
  <c r="L53" i="4"/>
  <c r="N54" i="4"/>
  <c r="B54" i="4"/>
  <c r="C54" i="4"/>
  <c r="D54" i="4"/>
  <c r="M53" i="4"/>
  <c r="E53" i="4"/>
  <c r="O53" i="4"/>
  <c r="H53" i="1" s="1"/>
  <c r="AN54" i="4"/>
  <c r="V54" i="4"/>
  <c r="A54" i="4"/>
  <c r="AO54" i="4"/>
  <c r="Z101" i="4"/>
  <c r="AA101" i="4"/>
  <c r="T101" i="4"/>
  <c r="AB101" i="4"/>
  <c r="U101" i="4"/>
  <c r="AC101" i="4"/>
  <c r="V101" i="4"/>
  <c r="AD101" i="4"/>
  <c r="X101" i="4"/>
  <c r="W101" i="4"/>
  <c r="AG100" i="4"/>
  <c r="Y101" i="4"/>
  <c r="P100" i="4"/>
  <c r="AE100" i="4"/>
  <c r="O100" i="4"/>
  <c r="H100" i="1" s="1"/>
  <c r="AF100" i="4"/>
  <c r="J101" i="4"/>
  <c r="E100" i="4"/>
  <c r="N101" i="4"/>
  <c r="K101" i="4"/>
  <c r="A101" i="4"/>
  <c r="C101" i="4"/>
  <c r="B101" i="4"/>
  <c r="L100" i="4"/>
  <c r="AO101" i="4"/>
  <c r="I102" i="4" s="1"/>
  <c r="M100" i="4"/>
  <c r="AN101" i="4"/>
  <c r="D101" i="4"/>
  <c r="Z77" i="4"/>
  <c r="AA77" i="4"/>
  <c r="T77" i="4"/>
  <c r="AB77" i="4"/>
  <c r="U77" i="4"/>
  <c r="AC77" i="4"/>
  <c r="V77" i="4"/>
  <c r="AD77" i="4"/>
  <c r="X77" i="4"/>
  <c r="AG76" i="4"/>
  <c r="N77" i="4"/>
  <c r="P76" i="4"/>
  <c r="L76" i="4"/>
  <c r="M76" i="4"/>
  <c r="W77" i="4"/>
  <c r="AE76" i="4"/>
  <c r="D77" i="4"/>
  <c r="J77" i="4"/>
  <c r="E76" i="4"/>
  <c r="O76" i="4"/>
  <c r="H76" i="1" s="1"/>
  <c r="K77" i="4"/>
  <c r="A77" i="4"/>
  <c r="AN77" i="4"/>
  <c r="C77" i="4"/>
  <c r="B77" i="4"/>
  <c r="AO77" i="4"/>
  <c r="AF76" i="4"/>
  <c r="Y77" i="4"/>
  <c r="U100" i="4"/>
  <c r="AC100" i="4"/>
  <c r="V100" i="4"/>
  <c r="AD100" i="4"/>
  <c r="W100" i="4"/>
  <c r="X100" i="4"/>
  <c r="Y100" i="4"/>
  <c r="AA100" i="4"/>
  <c r="P99" i="4"/>
  <c r="AE99" i="4"/>
  <c r="Z100" i="4"/>
  <c r="AG99" i="4"/>
  <c r="N100" i="4"/>
  <c r="D100" i="4"/>
  <c r="AN100" i="4"/>
  <c r="L99" i="4"/>
  <c r="O99" i="4"/>
  <c r="H99" i="1" s="1"/>
  <c r="M99" i="4"/>
  <c r="AO100" i="4"/>
  <c r="J100" i="4"/>
  <c r="E99" i="4"/>
  <c r="K100" i="4"/>
  <c r="T100" i="4"/>
  <c r="B100" i="4"/>
  <c r="AB100" i="4"/>
  <c r="AF99" i="4"/>
  <c r="A100" i="4"/>
  <c r="C100" i="4"/>
  <c r="U92" i="4"/>
  <c r="AC92" i="4"/>
  <c r="V92" i="4"/>
  <c r="AD92" i="4"/>
  <c r="W92" i="4"/>
  <c r="X92" i="4"/>
  <c r="Y92" i="4"/>
  <c r="AA92" i="4"/>
  <c r="Z92" i="4"/>
  <c r="P91" i="4"/>
  <c r="AB92" i="4"/>
  <c r="AE91" i="4"/>
  <c r="N92" i="4"/>
  <c r="D92" i="4"/>
  <c r="J92" i="4"/>
  <c r="E91" i="4"/>
  <c r="AO92" i="4"/>
  <c r="L91" i="4"/>
  <c r="O91" i="4"/>
  <c r="H91" i="1" s="1"/>
  <c r="M91" i="4"/>
  <c r="A92" i="4"/>
  <c r="AN92" i="4"/>
  <c r="K92" i="4"/>
  <c r="T92" i="4"/>
  <c r="AF91" i="4"/>
  <c r="B92" i="4"/>
  <c r="AG91" i="4"/>
  <c r="C92" i="4"/>
  <c r="U84" i="4"/>
  <c r="AC84" i="4"/>
  <c r="V84" i="4"/>
  <c r="AD84" i="4"/>
  <c r="W84" i="4"/>
  <c r="X84" i="4"/>
  <c r="Y84" i="4"/>
  <c r="AA84" i="4"/>
  <c r="P83" i="4"/>
  <c r="K84" i="4"/>
  <c r="T84" i="4"/>
  <c r="Z84" i="4"/>
  <c r="AB84" i="4"/>
  <c r="AE83" i="4"/>
  <c r="N84" i="4"/>
  <c r="D84" i="4"/>
  <c r="E83" i="4"/>
  <c r="AF83" i="4"/>
  <c r="L83" i="4"/>
  <c r="A84" i="4"/>
  <c r="AG83" i="4"/>
  <c r="M83" i="4"/>
  <c r="B84" i="4"/>
  <c r="AO84" i="4"/>
  <c r="AN84" i="4"/>
  <c r="C84" i="4"/>
  <c r="J84" i="4"/>
  <c r="O83" i="4"/>
  <c r="H83" i="1" s="1"/>
  <c r="U76" i="4"/>
  <c r="AC76" i="4"/>
  <c r="V76" i="4"/>
  <c r="AD76" i="4"/>
  <c r="W76" i="4"/>
  <c r="X76" i="4"/>
  <c r="Y76" i="4"/>
  <c r="AA76" i="4"/>
  <c r="P75" i="4"/>
  <c r="K76" i="4"/>
  <c r="T76" i="4"/>
  <c r="AE75" i="4"/>
  <c r="N76" i="4"/>
  <c r="J76" i="4"/>
  <c r="D76" i="4"/>
  <c r="O75" i="4"/>
  <c r="H75" i="1" s="1"/>
  <c r="AN76" i="4"/>
  <c r="AF75" i="4"/>
  <c r="A76" i="4"/>
  <c r="AO76" i="4"/>
  <c r="E75" i="4"/>
  <c r="Z76" i="4"/>
  <c r="AG75" i="4"/>
  <c r="AB76" i="4"/>
  <c r="L75" i="4"/>
  <c r="B76" i="4"/>
  <c r="C76" i="4"/>
  <c r="M75" i="4"/>
  <c r="U68" i="4"/>
  <c r="AC68" i="4"/>
  <c r="V68" i="4"/>
  <c r="AD68" i="4"/>
  <c r="W68" i="4"/>
  <c r="X68" i="4"/>
  <c r="Y68" i="4"/>
  <c r="AA68" i="4"/>
  <c r="P67" i="4"/>
  <c r="K68" i="4"/>
  <c r="AE67" i="4"/>
  <c r="N68" i="4"/>
  <c r="Z68" i="4"/>
  <c r="M67" i="4"/>
  <c r="D68" i="4"/>
  <c r="A68" i="4"/>
  <c r="J68" i="4"/>
  <c r="AO68" i="4"/>
  <c r="E67" i="4"/>
  <c r="O67" i="4"/>
  <c r="H67" i="1" s="1"/>
  <c r="T68" i="4"/>
  <c r="AF67" i="4"/>
  <c r="AN68" i="4"/>
  <c r="AG67" i="4"/>
  <c r="AB68" i="4"/>
  <c r="B68" i="4"/>
  <c r="L67" i="4"/>
  <c r="C68" i="4"/>
  <c r="U60" i="4"/>
  <c r="AC60" i="4"/>
  <c r="V60" i="4"/>
  <c r="AD60" i="4"/>
  <c r="W60" i="4"/>
  <c r="X60" i="4"/>
  <c r="Y60" i="4"/>
  <c r="AA60" i="4"/>
  <c r="Z60" i="4"/>
  <c r="P59" i="4"/>
  <c r="K60" i="4"/>
  <c r="AB60" i="4"/>
  <c r="AE59" i="4"/>
  <c r="N60" i="4"/>
  <c r="L59" i="4"/>
  <c r="D60" i="4"/>
  <c r="E59" i="4"/>
  <c r="AO60" i="4"/>
  <c r="T60" i="4"/>
  <c r="M59" i="4"/>
  <c r="AF59" i="4"/>
  <c r="J60" i="4"/>
  <c r="AG59" i="4"/>
  <c r="AN60" i="4"/>
  <c r="O59" i="4"/>
  <c r="H59" i="1" s="1"/>
  <c r="A60" i="4"/>
  <c r="B60" i="4"/>
  <c r="C60" i="4"/>
  <c r="U52" i="4"/>
  <c r="AC52" i="4"/>
  <c r="V52" i="4"/>
  <c r="AD52" i="4"/>
  <c r="W52" i="4"/>
  <c r="X52" i="4"/>
  <c r="Y52" i="4"/>
  <c r="AA52" i="4"/>
  <c r="P51" i="4"/>
  <c r="K52" i="4"/>
  <c r="T52" i="4"/>
  <c r="Z52" i="4"/>
  <c r="AB52" i="4"/>
  <c r="AE51" i="4"/>
  <c r="N52" i="4"/>
  <c r="D52" i="4"/>
  <c r="AF51" i="4"/>
  <c r="L51" i="4"/>
  <c r="AN52" i="4"/>
  <c r="A52" i="4"/>
  <c r="AG51" i="4"/>
  <c r="M51" i="4"/>
  <c r="AO52" i="4"/>
  <c r="E51" i="4"/>
  <c r="J52" i="4"/>
  <c r="O51" i="4"/>
  <c r="H51" i="1" s="1"/>
  <c r="B52" i="4"/>
  <c r="C52" i="4"/>
  <c r="AE43" i="4"/>
  <c r="AF43" i="4"/>
  <c r="Y72" i="4"/>
  <c r="Z72" i="4"/>
  <c r="AA72" i="4"/>
  <c r="T72" i="4"/>
  <c r="AB72" i="4"/>
  <c r="U72" i="4"/>
  <c r="AC72" i="4"/>
  <c r="W72" i="4"/>
  <c r="V72" i="4"/>
  <c r="AF71" i="4"/>
  <c r="L71" i="4"/>
  <c r="X72" i="4"/>
  <c r="AG71" i="4"/>
  <c r="M71" i="4"/>
  <c r="AD72" i="4"/>
  <c r="J72" i="4"/>
  <c r="AE71" i="4"/>
  <c r="K72" i="4"/>
  <c r="E71" i="4"/>
  <c r="D72" i="4"/>
  <c r="A72" i="4"/>
  <c r="P71" i="4"/>
  <c r="N72" i="4"/>
  <c r="B72" i="4"/>
  <c r="O71" i="4"/>
  <c r="H71" i="1" s="1"/>
  <c r="AN72" i="4"/>
  <c r="C72" i="4"/>
  <c r="AO72" i="4"/>
  <c r="Y48" i="4"/>
  <c r="Z48" i="4"/>
  <c r="AA48" i="4"/>
  <c r="T48" i="4"/>
  <c r="AB48" i="4"/>
  <c r="U48" i="4"/>
  <c r="AC48" i="4"/>
  <c r="W48" i="4"/>
  <c r="AD48" i="4"/>
  <c r="AF47" i="4"/>
  <c r="L47" i="4"/>
  <c r="AG47" i="4"/>
  <c r="M47" i="4"/>
  <c r="J48" i="4"/>
  <c r="V48" i="4"/>
  <c r="E47" i="4"/>
  <c r="D48" i="4"/>
  <c r="AN48" i="4"/>
  <c r="X48" i="4"/>
  <c r="P47" i="4"/>
  <c r="A48" i="4"/>
  <c r="B48" i="4"/>
  <c r="K48" i="4"/>
  <c r="C48" i="4"/>
  <c r="AE47" i="4"/>
  <c r="N48" i="4"/>
  <c r="O47" i="4"/>
  <c r="H47" i="1" s="1"/>
  <c r="AO48" i="4"/>
  <c r="W94" i="4"/>
  <c r="X94" i="4"/>
  <c r="Y94" i="4"/>
  <c r="Z94" i="4"/>
  <c r="AA94" i="4"/>
  <c r="U94" i="4"/>
  <c r="AC94" i="4"/>
  <c r="AE93" i="4"/>
  <c r="AF93" i="4"/>
  <c r="P93" i="4"/>
  <c r="AG93" i="4"/>
  <c r="AB94" i="4"/>
  <c r="V94" i="4"/>
  <c r="B94" i="4"/>
  <c r="AD94" i="4"/>
  <c r="C94" i="4"/>
  <c r="AN94" i="4"/>
  <c r="N94" i="4"/>
  <c r="D94" i="4"/>
  <c r="O93" i="4"/>
  <c r="H93" i="1" s="1"/>
  <c r="AO94" i="4"/>
  <c r="M93" i="4"/>
  <c r="L93" i="4"/>
  <c r="J94" i="4"/>
  <c r="E93" i="4"/>
  <c r="T94" i="4"/>
  <c r="K94" i="4"/>
  <c r="A94" i="4"/>
  <c r="W62" i="4"/>
  <c r="X62" i="4"/>
  <c r="Y62" i="4"/>
  <c r="Z62" i="4"/>
  <c r="AA62" i="4"/>
  <c r="U62" i="4"/>
  <c r="AC62" i="4"/>
  <c r="AE61" i="4"/>
  <c r="J62" i="4"/>
  <c r="AF61" i="4"/>
  <c r="P61" i="4"/>
  <c r="K62" i="4"/>
  <c r="AG61" i="4"/>
  <c r="AB62" i="4"/>
  <c r="L61" i="4"/>
  <c r="AD62" i="4"/>
  <c r="B62" i="4"/>
  <c r="AO62" i="4"/>
  <c r="C62" i="4"/>
  <c r="O61" i="4"/>
  <c r="H61" i="1" s="1"/>
  <c r="D62" i="4"/>
  <c r="M61" i="4"/>
  <c r="T62" i="4"/>
  <c r="E61" i="4"/>
  <c r="V62" i="4"/>
  <c r="N62" i="4"/>
  <c r="AN62" i="4"/>
  <c r="A62" i="4"/>
  <c r="Z69" i="4"/>
  <c r="AA69" i="4"/>
  <c r="T69" i="4"/>
  <c r="AB69" i="4"/>
  <c r="U69" i="4"/>
  <c r="AC69" i="4"/>
  <c r="V69" i="4"/>
  <c r="AD69" i="4"/>
  <c r="X69" i="4"/>
  <c r="W69" i="4"/>
  <c r="AG68" i="4"/>
  <c r="N69" i="4"/>
  <c r="Y69" i="4"/>
  <c r="P68" i="4"/>
  <c r="L68" i="4"/>
  <c r="M68" i="4"/>
  <c r="AE68" i="4"/>
  <c r="C69" i="4"/>
  <c r="E68" i="4"/>
  <c r="AN69" i="4"/>
  <c r="J69" i="4"/>
  <c r="A69" i="4"/>
  <c r="O68" i="4"/>
  <c r="H68" i="1" s="1"/>
  <c r="AO69" i="4"/>
  <c r="AF68" i="4"/>
  <c r="K69" i="4"/>
  <c r="B69" i="4"/>
  <c r="D69" i="4"/>
  <c r="X99" i="4"/>
  <c r="Y99" i="4"/>
  <c r="Z99" i="4"/>
  <c r="AA99" i="4"/>
  <c r="T99" i="4"/>
  <c r="AB99" i="4"/>
  <c r="V99" i="4"/>
  <c r="AD99" i="4"/>
  <c r="AE98" i="4"/>
  <c r="AF98" i="4"/>
  <c r="U99" i="4"/>
  <c r="AG98" i="4"/>
  <c r="W99" i="4"/>
  <c r="K99" i="4"/>
  <c r="A99" i="4"/>
  <c r="O98" i="4"/>
  <c r="H98" i="1" s="1"/>
  <c r="P98" i="4"/>
  <c r="B99" i="4"/>
  <c r="L98" i="4"/>
  <c r="C99" i="4"/>
  <c r="AN99" i="4"/>
  <c r="AC99" i="4"/>
  <c r="M98" i="4"/>
  <c r="N99" i="4"/>
  <c r="D99" i="4"/>
  <c r="AO99" i="4"/>
  <c r="I100" i="4" s="1"/>
  <c r="J99" i="4"/>
  <c r="E98" i="4"/>
  <c r="X91" i="4"/>
  <c r="Y91" i="4"/>
  <c r="Z91" i="4"/>
  <c r="AA91" i="4"/>
  <c r="T91" i="4"/>
  <c r="AB91" i="4"/>
  <c r="V91" i="4"/>
  <c r="AD91" i="4"/>
  <c r="AE90" i="4"/>
  <c r="AF90" i="4"/>
  <c r="AG90" i="4"/>
  <c r="AC91" i="4"/>
  <c r="K91" i="4"/>
  <c r="A91" i="4"/>
  <c r="L90" i="4"/>
  <c r="W91" i="4"/>
  <c r="B91" i="4"/>
  <c r="P90" i="4"/>
  <c r="C91" i="4"/>
  <c r="M90" i="4"/>
  <c r="N91" i="4"/>
  <c r="D91" i="4"/>
  <c r="U91" i="4"/>
  <c r="AO91" i="4"/>
  <c r="J91" i="4"/>
  <c r="O90" i="4"/>
  <c r="H90" i="1" s="1"/>
  <c r="E90" i="4"/>
  <c r="AN91" i="4"/>
  <c r="X83" i="4"/>
  <c r="Y83" i="4"/>
  <c r="Z83" i="4"/>
  <c r="AA83" i="4"/>
  <c r="T83" i="4"/>
  <c r="AB83" i="4"/>
  <c r="V83" i="4"/>
  <c r="AD83" i="4"/>
  <c r="AC83" i="4"/>
  <c r="AE82" i="4"/>
  <c r="M82" i="4"/>
  <c r="AF82" i="4"/>
  <c r="AG82" i="4"/>
  <c r="J83" i="4"/>
  <c r="K83" i="4"/>
  <c r="U83" i="4"/>
  <c r="N83" i="4"/>
  <c r="A83" i="4"/>
  <c r="O82" i="4"/>
  <c r="H82" i="1" s="1"/>
  <c r="AN83" i="4"/>
  <c r="B83" i="4"/>
  <c r="AO83" i="4"/>
  <c r="I84" i="4" s="1"/>
  <c r="C83" i="4"/>
  <c r="L82" i="4"/>
  <c r="D83" i="4"/>
  <c r="W83" i="4"/>
  <c r="P82" i="4"/>
  <c r="E82" i="4"/>
  <c r="X75" i="4"/>
  <c r="Y75" i="4"/>
  <c r="Z75" i="4"/>
  <c r="AA75" i="4"/>
  <c r="T75" i="4"/>
  <c r="AB75" i="4"/>
  <c r="V75" i="4"/>
  <c r="AD75" i="4"/>
  <c r="U75" i="4"/>
  <c r="AE74" i="4"/>
  <c r="M74" i="4"/>
  <c r="W75" i="4"/>
  <c r="AF74" i="4"/>
  <c r="AC75" i="4"/>
  <c r="AG74" i="4"/>
  <c r="J75" i="4"/>
  <c r="K75" i="4"/>
  <c r="N75" i="4"/>
  <c r="A75" i="4"/>
  <c r="B75" i="4"/>
  <c r="C75" i="4"/>
  <c r="D75" i="4"/>
  <c r="AN75" i="4"/>
  <c r="P74" i="4"/>
  <c r="AO75" i="4"/>
  <c r="L74" i="4"/>
  <c r="O74" i="4"/>
  <c r="H74" i="1" s="1"/>
  <c r="E74" i="4"/>
  <c r="X67" i="4"/>
  <c r="Y67" i="4"/>
  <c r="Z67" i="4"/>
  <c r="AA67" i="4"/>
  <c r="T67" i="4"/>
  <c r="AB67" i="4"/>
  <c r="V67" i="4"/>
  <c r="AD67" i="4"/>
  <c r="AE66" i="4"/>
  <c r="M66" i="4"/>
  <c r="AF66" i="4"/>
  <c r="U67" i="4"/>
  <c r="AG66" i="4"/>
  <c r="J67" i="4"/>
  <c r="W67" i="4"/>
  <c r="K67" i="4"/>
  <c r="N67" i="4"/>
  <c r="A67" i="4"/>
  <c r="AC67" i="4"/>
  <c r="P66" i="4"/>
  <c r="B67" i="4"/>
  <c r="C67" i="4"/>
  <c r="D67" i="4"/>
  <c r="L66" i="4"/>
  <c r="AO67" i="4"/>
  <c r="E66" i="4"/>
  <c r="O66" i="4"/>
  <c r="H66" i="1" s="1"/>
  <c r="AN67" i="4"/>
  <c r="X59" i="4"/>
  <c r="Y59" i="4"/>
  <c r="Z59" i="4"/>
  <c r="AA59" i="4"/>
  <c r="T59" i="4"/>
  <c r="AB59" i="4"/>
  <c r="V59" i="4"/>
  <c r="AD59" i="4"/>
  <c r="AE58" i="4"/>
  <c r="M58" i="4"/>
  <c r="AF58" i="4"/>
  <c r="AG58" i="4"/>
  <c r="J59" i="4"/>
  <c r="K59" i="4"/>
  <c r="AC59" i="4"/>
  <c r="N59" i="4"/>
  <c r="A59" i="4"/>
  <c r="B59" i="4"/>
  <c r="C59" i="4"/>
  <c r="U59" i="4"/>
  <c r="D59" i="4"/>
  <c r="W59" i="4"/>
  <c r="P58" i="4"/>
  <c r="AO59" i="4"/>
  <c r="O58" i="4"/>
  <c r="H58" i="1" s="1"/>
  <c r="E58" i="4"/>
  <c r="AN59" i="4"/>
  <c r="L58" i="4"/>
  <c r="X51" i="4"/>
  <c r="Y51" i="4"/>
  <c r="Z51" i="4"/>
  <c r="AA51" i="4"/>
  <c r="T51" i="4"/>
  <c r="AB51" i="4"/>
  <c r="V51" i="4"/>
  <c r="AD51" i="4"/>
  <c r="AC51" i="4"/>
  <c r="AE50" i="4"/>
  <c r="M50" i="4"/>
  <c r="AF50" i="4"/>
  <c r="AG50" i="4"/>
  <c r="J51" i="4"/>
  <c r="K51" i="4"/>
  <c r="U51" i="4"/>
  <c r="N51" i="4"/>
  <c r="L50" i="4"/>
  <c r="A51" i="4"/>
  <c r="AN51" i="4"/>
  <c r="B51" i="4"/>
  <c r="C51" i="4"/>
  <c r="W51" i="4"/>
  <c r="P50" i="4"/>
  <c r="D51" i="4"/>
  <c r="E50" i="4"/>
  <c r="O50" i="4"/>
  <c r="H50" i="1" s="1"/>
  <c r="AO51" i="4"/>
  <c r="U10" i="4"/>
  <c r="AG10" i="4"/>
  <c r="AU33" i="4"/>
  <c r="AU34" i="4"/>
  <c r="AS33" i="4"/>
  <c r="Y96" i="4"/>
  <c r="Z96" i="4"/>
  <c r="AA96" i="4"/>
  <c r="T96" i="4"/>
  <c r="AB96" i="4"/>
  <c r="U96" i="4"/>
  <c r="AC96" i="4"/>
  <c r="W96" i="4"/>
  <c r="AF95" i="4"/>
  <c r="AG95" i="4"/>
  <c r="V96" i="4"/>
  <c r="X96" i="4"/>
  <c r="J96" i="4"/>
  <c r="E95" i="4"/>
  <c r="O95" i="4"/>
  <c r="H95" i="1" s="1"/>
  <c r="AN96" i="4"/>
  <c r="N96" i="4"/>
  <c r="K96" i="4"/>
  <c r="A96" i="4"/>
  <c r="AO96" i="4"/>
  <c r="AD96" i="4"/>
  <c r="B96" i="4"/>
  <c r="D96" i="4"/>
  <c r="AE95" i="4"/>
  <c r="P95" i="4"/>
  <c r="C96" i="4"/>
  <c r="L95" i="4"/>
  <c r="M95" i="4"/>
  <c r="Y64" i="4"/>
  <c r="Z64" i="4"/>
  <c r="AA64" i="4"/>
  <c r="T64" i="4"/>
  <c r="AB64" i="4"/>
  <c r="U64" i="4"/>
  <c r="AC64" i="4"/>
  <c r="W64" i="4"/>
  <c r="AF63" i="4"/>
  <c r="L63" i="4"/>
  <c r="AG63" i="4"/>
  <c r="M63" i="4"/>
  <c r="V64" i="4"/>
  <c r="X64" i="4"/>
  <c r="J64" i="4"/>
  <c r="E63" i="4"/>
  <c r="AN64" i="4"/>
  <c r="AD64" i="4"/>
  <c r="K64" i="4"/>
  <c r="A64" i="4"/>
  <c r="B64" i="4"/>
  <c r="D64" i="4"/>
  <c r="N64" i="4"/>
  <c r="C64" i="4"/>
  <c r="AE63" i="4"/>
  <c r="P63" i="4"/>
  <c r="O63" i="4"/>
  <c r="H63" i="1" s="1"/>
  <c r="AO64" i="4"/>
  <c r="W78" i="4"/>
  <c r="X78" i="4"/>
  <c r="Y78" i="4"/>
  <c r="Z78" i="4"/>
  <c r="AA78" i="4"/>
  <c r="U78" i="4"/>
  <c r="AC78" i="4"/>
  <c r="T78" i="4"/>
  <c r="V78" i="4"/>
  <c r="AE77" i="4"/>
  <c r="J78" i="4"/>
  <c r="AB78" i="4"/>
  <c r="AF77" i="4"/>
  <c r="P77" i="4"/>
  <c r="K78" i="4"/>
  <c r="AD78" i="4"/>
  <c r="AG77" i="4"/>
  <c r="L77" i="4"/>
  <c r="B78" i="4"/>
  <c r="N78" i="4"/>
  <c r="C78" i="4"/>
  <c r="O77" i="4"/>
  <c r="H77" i="1" s="1"/>
  <c r="D78" i="4"/>
  <c r="AN78" i="4"/>
  <c r="M77" i="4"/>
  <c r="AO78" i="4"/>
  <c r="I79" i="4" s="1"/>
  <c r="E77" i="4"/>
  <c r="A78" i="4"/>
  <c r="AE45" i="4"/>
  <c r="AF45" i="4"/>
  <c r="AG45" i="4"/>
  <c r="Z85" i="4"/>
  <c r="AA85" i="4"/>
  <c r="T85" i="4"/>
  <c r="AB85" i="4"/>
  <c r="U85" i="4"/>
  <c r="AC85" i="4"/>
  <c r="V85" i="4"/>
  <c r="AD85" i="4"/>
  <c r="X85" i="4"/>
  <c r="AG84" i="4"/>
  <c r="N85" i="4"/>
  <c r="P84" i="4"/>
  <c r="L84" i="4"/>
  <c r="M84" i="4"/>
  <c r="AE84" i="4"/>
  <c r="J85" i="4"/>
  <c r="K85" i="4"/>
  <c r="E84" i="4"/>
  <c r="A85" i="4"/>
  <c r="C85" i="4"/>
  <c r="O84" i="4"/>
  <c r="H84" i="1" s="1"/>
  <c r="AO85" i="4"/>
  <c r="B85" i="4"/>
  <c r="AN85" i="4"/>
  <c r="D85" i="4"/>
  <c r="W85" i="4"/>
  <c r="Y85" i="4"/>
  <c r="AF84" i="4"/>
  <c r="Z53" i="4"/>
  <c r="AA53" i="4"/>
  <c r="T53" i="4"/>
  <c r="AB53" i="4"/>
  <c r="U53" i="4"/>
  <c r="AC53" i="4"/>
  <c r="V53" i="4"/>
  <c r="AD53" i="4"/>
  <c r="X53" i="4"/>
  <c r="AG52" i="4"/>
  <c r="N53" i="4"/>
  <c r="P52" i="4"/>
  <c r="L52" i="4"/>
  <c r="M52" i="4"/>
  <c r="AE52" i="4"/>
  <c r="O52" i="4"/>
  <c r="H52" i="1" s="1"/>
  <c r="AO53" i="4"/>
  <c r="J53" i="4"/>
  <c r="C53" i="4"/>
  <c r="K53" i="4"/>
  <c r="D53" i="4"/>
  <c r="E52" i="4"/>
  <c r="A53" i="4"/>
  <c r="AF52" i="4"/>
  <c r="B53" i="4"/>
  <c r="W53" i="4"/>
  <c r="Y53" i="4"/>
  <c r="AN53" i="4"/>
  <c r="AA98" i="4"/>
  <c r="T98" i="4"/>
  <c r="AB98" i="4"/>
  <c r="U98" i="4"/>
  <c r="AC98" i="4"/>
  <c r="V98" i="4"/>
  <c r="AD98" i="4"/>
  <c r="W98" i="4"/>
  <c r="Y98" i="4"/>
  <c r="X98" i="4"/>
  <c r="Z98" i="4"/>
  <c r="AF97" i="4"/>
  <c r="P97" i="4"/>
  <c r="M97" i="4"/>
  <c r="B98" i="4"/>
  <c r="J98" i="4"/>
  <c r="E97" i="4"/>
  <c r="K98" i="4"/>
  <c r="A98" i="4"/>
  <c r="AE97" i="4"/>
  <c r="AG97" i="4"/>
  <c r="N98" i="4"/>
  <c r="D98" i="4"/>
  <c r="AO98" i="4"/>
  <c r="O97" i="4"/>
  <c r="H97" i="1" s="1"/>
  <c r="C98" i="4"/>
  <c r="L97" i="4"/>
  <c r="AN98" i="4"/>
  <c r="AA90" i="4"/>
  <c r="T90" i="4"/>
  <c r="AB90" i="4"/>
  <c r="U90" i="4"/>
  <c r="AC90" i="4"/>
  <c r="V90" i="4"/>
  <c r="AD90" i="4"/>
  <c r="W90" i="4"/>
  <c r="Y90" i="4"/>
  <c r="X90" i="4"/>
  <c r="Z90" i="4"/>
  <c r="AF89" i="4"/>
  <c r="P89" i="4"/>
  <c r="M89" i="4"/>
  <c r="J90" i="4"/>
  <c r="E89" i="4"/>
  <c r="B90" i="4"/>
  <c r="AG89" i="4"/>
  <c r="K90" i="4"/>
  <c r="A90" i="4"/>
  <c r="AE89" i="4"/>
  <c r="N90" i="4"/>
  <c r="D90" i="4"/>
  <c r="O89" i="4"/>
  <c r="H89" i="1" s="1"/>
  <c r="AN90" i="4"/>
  <c r="C90" i="4"/>
  <c r="AO90" i="4"/>
  <c r="I91" i="4" s="1"/>
  <c r="L89" i="4"/>
  <c r="AA82" i="4"/>
  <c r="T82" i="4"/>
  <c r="AB82" i="4"/>
  <c r="U82" i="4"/>
  <c r="AC82" i="4"/>
  <c r="V82" i="4"/>
  <c r="AD82" i="4"/>
  <c r="W82" i="4"/>
  <c r="Y82" i="4"/>
  <c r="N82" i="4"/>
  <c r="L81" i="4"/>
  <c r="M81" i="4"/>
  <c r="AF81" i="4"/>
  <c r="P81" i="4"/>
  <c r="K82" i="4"/>
  <c r="Z82" i="4"/>
  <c r="AG81" i="4"/>
  <c r="C82" i="4"/>
  <c r="AN82" i="4"/>
  <c r="E81" i="4"/>
  <c r="O81" i="4"/>
  <c r="H81" i="1" s="1"/>
  <c r="AO82" i="4"/>
  <c r="B82" i="4"/>
  <c r="X82" i="4"/>
  <c r="AE81" i="4"/>
  <c r="J82" i="4"/>
  <c r="A82" i="4"/>
  <c r="D82" i="4"/>
  <c r="AA74" i="4"/>
  <c r="T74" i="4"/>
  <c r="AB74" i="4"/>
  <c r="U74" i="4"/>
  <c r="AC74" i="4"/>
  <c r="V74" i="4"/>
  <c r="AD74" i="4"/>
  <c r="W74" i="4"/>
  <c r="Y74" i="4"/>
  <c r="N74" i="4"/>
  <c r="L73" i="4"/>
  <c r="M73" i="4"/>
  <c r="X74" i="4"/>
  <c r="AF73" i="4"/>
  <c r="P73" i="4"/>
  <c r="K74" i="4"/>
  <c r="J74" i="4"/>
  <c r="AE73" i="4"/>
  <c r="E73" i="4"/>
  <c r="Z74" i="4"/>
  <c r="B74" i="4"/>
  <c r="AG73" i="4"/>
  <c r="A74" i="4"/>
  <c r="C74" i="4"/>
  <c r="D74" i="4"/>
  <c r="O73" i="4"/>
  <c r="H73" i="1" s="1"/>
  <c r="AN74" i="4"/>
  <c r="AO74" i="4"/>
  <c r="AA66" i="4"/>
  <c r="T66" i="4"/>
  <c r="AB66" i="4"/>
  <c r="U66" i="4"/>
  <c r="AC66" i="4"/>
  <c r="V66" i="4"/>
  <c r="AD66" i="4"/>
  <c r="W66" i="4"/>
  <c r="Y66" i="4"/>
  <c r="X66" i="4"/>
  <c r="Z66" i="4"/>
  <c r="N66" i="4"/>
  <c r="L65" i="4"/>
  <c r="M65" i="4"/>
  <c r="AF65" i="4"/>
  <c r="P65" i="4"/>
  <c r="K66" i="4"/>
  <c r="AN66" i="4"/>
  <c r="J66" i="4"/>
  <c r="AE65" i="4"/>
  <c r="O65" i="4"/>
  <c r="H65" i="1" s="1"/>
  <c r="AO66" i="4"/>
  <c r="I67" i="4" s="1"/>
  <c r="AG65" i="4"/>
  <c r="E65" i="4"/>
  <c r="C66" i="4"/>
  <c r="A66" i="4"/>
  <c r="B66" i="4"/>
  <c r="D66" i="4"/>
  <c r="AA58" i="4"/>
  <c r="T58" i="4"/>
  <c r="AB58" i="4"/>
  <c r="U58" i="4"/>
  <c r="AC58" i="4"/>
  <c r="V58" i="4"/>
  <c r="AD58" i="4"/>
  <c r="W58" i="4"/>
  <c r="Y58" i="4"/>
  <c r="N58" i="4"/>
  <c r="X58" i="4"/>
  <c r="L57" i="4"/>
  <c r="Z58" i="4"/>
  <c r="M57" i="4"/>
  <c r="AF57" i="4"/>
  <c r="P57" i="4"/>
  <c r="K58" i="4"/>
  <c r="AE57" i="4"/>
  <c r="C58" i="4"/>
  <c r="AG57" i="4"/>
  <c r="E57" i="4"/>
  <c r="B58" i="4"/>
  <c r="A58" i="4"/>
  <c r="J58" i="4"/>
  <c r="D58" i="4"/>
  <c r="AN58" i="4"/>
  <c r="O57" i="4"/>
  <c r="H57" i="1" s="1"/>
  <c r="AO58" i="4"/>
  <c r="I59" i="4" s="1"/>
  <c r="AA50" i="4"/>
  <c r="T50" i="4"/>
  <c r="AB50" i="4"/>
  <c r="U50" i="4"/>
  <c r="AC50" i="4"/>
  <c r="V50" i="4"/>
  <c r="AD50" i="4"/>
  <c r="W50" i="4"/>
  <c r="Y50" i="4"/>
  <c r="N50" i="4"/>
  <c r="L49" i="4"/>
  <c r="M49" i="4"/>
  <c r="AF49" i="4"/>
  <c r="P49" i="4"/>
  <c r="K50" i="4"/>
  <c r="AG49" i="4"/>
  <c r="O49" i="4"/>
  <c r="H49" i="1" s="1"/>
  <c r="B50" i="4"/>
  <c r="X50" i="4"/>
  <c r="E49" i="4"/>
  <c r="Z50" i="4"/>
  <c r="A50" i="4"/>
  <c r="C50" i="4"/>
  <c r="D50" i="4"/>
  <c r="AN50" i="4"/>
  <c r="AO50" i="4"/>
  <c r="I51" i="4" s="1"/>
  <c r="J50" i="4"/>
  <c r="AE49" i="4"/>
  <c r="W70" i="4"/>
  <c r="X70" i="4"/>
  <c r="Y70" i="4"/>
  <c r="Z70" i="4"/>
  <c r="AA70" i="4"/>
  <c r="U70" i="4"/>
  <c r="AC70" i="4"/>
  <c r="AE69" i="4"/>
  <c r="J70" i="4"/>
  <c r="T70" i="4"/>
  <c r="AF69" i="4"/>
  <c r="P69" i="4"/>
  <c r="K70" i="4"/>
  <c r="V70" i="4"/>
  <c r="AG69" i="4"/>
  <c r="L69" i="4"/>
  <c r="AD70" i="4"/>
  <c r="B70" i="4"/>
  <c r="O69" i="4"/>
  <c r="H69" i="1" s="1"/>
  <c r="C70" i="4"/>
  <c r="D70" i="4"/>
  <c r="M69" i="4"/>
  <c r="N70" i="4"/>
  <c r="E69" i="4"/>
  <c r="AN70" i="4"/>
  <c r="AB70" i="4"/>
  <c r="AO70" i="4"/>
  <c r="I71" i="4" s="1"/>
  <c r="A70" i="4"/>
  <c r="Z93" i="4"/>
  <c r="AA93" i="4"/>
  <c r="T93" i="4"/>
  <c r="AB93" i="4"/>
  <c r="U93" i="4"/>
  <c r="AC93" i="4"/>
  <c r="V93" i="4"/>
  <c r="AD93" i="4"/>
  <c r="X93" i="4"/>
  <c r="AG92" i="4"/>
  <c r="P92" i="4"/>
  <c r="W93" i="4"/>
  <c r="Y93" i="4"/>
  <c r="AE92" i="4"/>
  <c r="AF92" i="4"/>
  <c r="N93" i="4"/>
  <c r="J93" i="4"/>
  <c r="E92" i="4"/>
  <c r="C93" i="4"/>
  <c r="K93" i="4"/>
  <c r="A93" i="4"/>
  <c r="O92" i="4"/>
  <c r="H92" i="1" s="1"/>
  <c r="AO93" i="4"/>
  <c r="I94" i="4" s="1"/>
  <c r="B93" i="4"/>
  <c r="AN93" i="4"/>
  <c r="L92" i="4"/>
  <c r="M92" i="4"/>
  <c r="D93" i="4"/>
  <c r="Z61" i="4"/>
  <c r="AA61" i="4"/>
  <c r="T61" i="4"/>
  <c r="AB61" i="4"/>
  <c r="U61" i="4"/>
  <c r="AC61" i="4"/>
  <c r="V61" i="4"/>
  <c r="AD61" i="4"/>
  <c r="X61" i="4"/>
  <c r="AG60" i="4"/>
  <c r="N61" i="4"/>
  <c r="P60" i="4"/>
  <c r="L60" i="4"/>
  <c r="W61" i="4"/>
  <c r="M60" i="4"/>
  <c r="Y61" i="4"/>
  <c r="AE60" i="4"/>
  <c r="AF60" i="4"/>
  <c r="K61" i="4"/>
  <c r="E60" i="4"/>
  <c r="D61" i="4"/>
  <c r="A61" i="4"/>
  <c r="O60" i="4"/>
  <c r="H60" i="1" s="1"/>
  <c r="AN61" i="4"/>
  <c r="C61" i="4"/>
  <c r="J61" i="4"/>
  <c r="B61" i="4"/>
  <c r="AO61" i="4"/>
  <c r="I62" i="4" s="1"/>
  <c r="AG44" i="4"/>
  <c r="AE44" i="4"/>
  <c r="AF44" i="4"/>
  <c r="V97" i="4"/>
  <c r="AD97" i="4"/>
  <c r="W97" i="4"/>
  <c r="X97" i="4"/>
  <c r="Y97" i="4"/>
  <c r="Z97" i="4"/>
  <c r="T97" i="4"/>
  <c r="AB97" i="4"/>
  <c r="AE96" i="4"/>
  <c r="AF96" i="4"/>
  <c r="AA97" i="4"/>
  <c r="C97" i="4"/>
  <c r="AC97" i="4"/>
  <c r="J97" i="4"/>
  <c r="N97" i="4"/>
  <c r="D97" i="4"/>
  <c r="L96" i="4"/>
  <c r="AG96" i="4"/>
  <c r="U97" i="4"/>
  <c r="M96" i="4"/>
  <c r="P96" i="4"/>
  <c r="K97" i="4"/>
  <c r="A97" i="4"/>
  <c r="AN97" i="4"/>
  <c r="E96" i="4"/>
  <c r="AO97" i="4"/>
  <c r="B97" i="4"/>
  <c r="O96" i="4"/>
  <c r="H96" i="1" s="1"/>
  <c r="V89" i="4"/>
  <c r="AD89" i="4"/>
  <c r="W89" i="4"/>
  <c r="X89" i="4"/>
  <c r="Y89" i="4"/>
  <c r="Z89" i="4"/>
  <c r="T89" i="4"/>
  <c r="AB89" i="4"/>
  <c r="AA89" i="4"/>
  <c r="AC89" i="4"/>
  <c r="AE88" i="4"/>
  <c r="AF88" i="4"/>
  <c r="C89" i="4"/>
  <c r="AO89" i="4"/>
  <c r="J89" i="4"/>
  <c r="E88" i="4"/>
  <c r="P88" i="4"/>
  <c r="N89" i="4"/>
  <c r="D89" i="4"/>
  <c r="O88" i="4"/>
  <c r="H88" i="1" s="1"/>
  <c r="L88" i="4"/>
  <c r="U89" i="4"/>
  <c r="AG88" i="4"/>
  <c r="M88" i="4"/>
  <c r="K89" i="4"/>
  <c r="A89" i="4"/>
  <c r="B89" i="4"/>
  <c r="AN89" i="4"/>
  <c r="V81" i="4"/>
  <c r="AD81" i="4"/>
  <c r="W81" i="4"/>
  <c r="X81" i="4"/>
  <c r="Y81" i="4"/>
  <c r="Z81" i="4"/>
  <c r="T81" i="4"/>
  <c r="AB81" i="4"/>
  <c r="J81" i="4"/>
  <c r="U81" i="4"/>
  <c r="K81" i="4"/>
  <c r="AA81" i="4"/>
  <c r="AE80" i="4"/>
  <c r="AC81" i="4"/>
  <c r="AF80" i="4"/>
  <c r="M80" i="4"/>
  <c r="L80" i="4"/>
  <c r="C81" i="4"/>
  <c r="D81" i="4"/>
  <c r="AG80" i="4"/>
  <c r="N81" i="4"/>
  <c r="AO81" i="4"/>
  <c r="AN81" i="4"/>
  <c r="E80" i="4"/>
  <c r="P80" i="4"/>
  <c r="A81" i="4"/>
  <c r="B81" i="4"/>
  <c r="O80" i="4"/>
  <c r="H80" i="1" s="1"/>
  <c r="V73" i="4"/>
  <c r="AD73" i="4"/>
  <c r="W73" i="4"/>
  <c r="X73" i="4"/>
  <c r="Y73" i="4"/>
  <c r="Z73" i="4"/>
  <c r="T73" i="4"/>
  <c r="AB73" i="4"/>
  <c r="J73" i="4"/>
  <c r="K73" i="4"/>
  <c r="AE72" i="4"/>
  <c r="U73" i="4"/>
  <c r="AF72" i="4"/>
  <c r="M72" i="4"/>
  <c r="C73" i="4"/>
  <c r="AO73" i="4"/>
  <c r="E72" i="4"/>
  <c r="AG72" i="4"/>
  <c r="L72" i="4"/>
  <c r="D73" i="4"/>
  <c r="O72" i="4"/>
  <c r="H72" i="1" s="1"/>
  <c r="AA73" i="4"/>
  <c r="AC73" i="4"/>
  <c r="P72" i="4"/>
  <c r="N73" i="4"/>
  <c r="A73" i="4"/>
  <c r="AN73" i="4"/>
  <c r="B73" i="4"/>
  <c r="V65" i="4"/>
  <c r="AD65" i="4"/>
  <c r="W65" i="4"/>
  <c r="X65" i="4"/>
  <c r="Y65" i="4"/>
  <c r="Z65" i="4"/>
  <c r="T65" i="4"/>
  <c r="AB65" i="4"/>
  <c r="J65" i="4"/>
  <c r="K65" i="4"/>
  <c r="AE64" i="4"/>
  <c r="AF64" i="4"/>
  <c r="AA65" i="4"/>
  <c r="M64" i="4"/>
  <c r="AG64" i="4"/>
  <c r="P64" i="4"/>
  <c r="C65" i="4"/>
  <c r="D65" i="4"/>
  <c r="U65" i="4"/>
  <c r="L64" i="4"/>
  <c r="AN65" i="4"/>
  <c r="N65" i="4"/>
  <c r="AC65" i="4"/>
  <c r="O64" i="4"/>
  <c r="H64" i="1" s="1"/>
  <c r="AO65" i="4"/>
  <c r="E64" i="4"/>
  <c r="A65" i="4"/>
  <c r="B65" i="4"/>
  <c r="V57" i="4"/>
  <c r="AD57" i="4"/>
  <c r="W57" i="4"/>
  <c r="X57" i="4"/>
  <c r="Y57" i="4"/>
  <c r="Z57" i="4"/>
  <c r="T57" i="4"/>
  <c r="AB57" i="4"/>
  <c r="AA57" i="4"/>
  <c r="J57" i="4"/>
  <c r="AC57" i="4"/>
  <c r="K57" i="4"/>
  <c r="AE56" i="4"/>
  <c r="AF56" i="4"/>
  <c r="M56" i="4"/>
  <c r="C57" i="4"/>
  <c r="D57" i="4"/>
  <c r="P56" i="4"/>
  <c r="U57" i="4"/>
  <c r="N57" i="4"/>
  <c r="E56" i="4"/>
  <c r="L56" i="4"/>
  <c r="A57" i="4"/>
  <c r="AN57" i="4"/>
  <c r="O56" i="4"/>
  <c r="H56" i="1" s="1"/>
  <c r="AG56" i="4"/>
  <c r="AO57" i="4"/>
  <c r="B57" i="4"/>
  <c r="V49" i="4"/>
  <c r="AD49" i="4"/>
  <c r="W49" i="4"/>
  <c r="X49" i="4"/>
  <c r="Y49" i="4"/>
  <c r="Z49" i="4"/>
  <c r="T49" i="4"/>
  <c r="AB49" i="4"/>
  <c r="J49" i="4"/>
  <c r="U49" i="4"/>
  <c r="K49" i="4"/>
  <c r="AA49" i="4"/>
  <c r="AE48" i="4"/>
  <c r="AC49" i="4"/>
  <c r="AF48" i="4"/>
  <c r="M48" i="4"/>
  <c r="C49" i="4"/>
  <c r="E48" i="4"/>
  <c r="D49" i="4"/>
  <c r="AN49" i="4"/>
  <c r="P48" i="4"/>
  <c r="AO49" i="4"/>
  <c r="I50" i="4" s="1"/>
  <c r="O48" i="4"/>
  <c r="H48" i="1" s="1"/>
  <c r="L48" i="4"/>
  <c r="AG48" i="4"/>
  <c r="N49" i="4"/>
  <c r="A49" i="4"/>
  <c r="B49" i="4"/>
  <c r="AY103" i="4"/>
  <c r="AU43" i="4"/>
  <c r="AG43" i="4" s="1"/>
  <c r="AS42" i="4"/>
  <c r="AF42" i="4" s="1"/>
  <c r="AU39" i="4"/>
  <c r="AG39" i="4" s="1"/>
  <c r="AS41" i="4"/>
  <c r="AF41" i="4" s="1"/>
  <c r="AU41" i="4"/>
  <c r="AG41" i="4" s="1"/>
  <c r="AS40" i="4"/>
  <c r="AE40" i="4" s="1"/>
  <c r="AU42" i="4"/>
  <c r="AG42" i="4" s="1"/>
  <c r="AU38" i="4"/>
  <c r="AU40" i="4"/>
  <c r="AG40" i="4" s="1"/>
  <c r="AO6" i="4"/>
  <c r="N10" i="4"/>
  <c r="AN5" i="4"/>
  <c r="AN6" i="4"/>
  <c r="AN7" i="4"/>
  <c r="AN8" i="4"/>
  <c r="AN9" i="4"/>
  <c r="AL5" i="4"/>
  <c r="AL6" i="4"/>
  <c r="AL7" i="4"/>
  <c r="AL8" i="4"/>
  <c r="AL9" i="4"/>
  <c r="R9" i="4" l="1"/>
  <c r="F9" i="1" s="1"/>
  <c r="I77" i="4"/>
  <c r="I56" i="4"/>
  <c r="I98" i="4"/>
  <c r="I76" i="4"/>
  <c r="AF40" i="4"/>
  <c r="I82" i="4"/>
  <c r="I90" i="4"/>
  <c r="I66" i="4"/>
  <c r="I58" i="4"/>
  <c r="AE42" i="4"/>
  <c r="I65" i="4"/>
  <c r="I74" i="4"/>
  <c r="B9" i="4"/>
  <c r="I52" i="4"/>
  <c r="I48" i="4"/>
  <c r="B6" i="4"/>
  <c r="I83" i="4"/>
  <c r="I86" i="4"/>
  <c r="I69" i="4"/>
  <c r="I88" i="4"/>
  <c r="AE41" i="4"/>
  <c r="I55" i="4"/>
  <c r="AH96" i="4"/>
  <c r="AK96" i="4"/>
  <c r="AI96" i="4"/>
  <c r="AJ96" i="4"/>
  <c r="AI92" i="4"/>
  <c r="AJ92" i="4"/>
  <c r="AK92" i="4"/>
  <c r="AH92" i="4"/>
  <c r="AK57" i="4"/>
  <c r="AJ57" i="4"/>
  <c r="AH57" i="4"/>
  <c r="AI57" i="4"/>
  <c r="AH99" i="4"/>
  <c r="AI99" i="4"/>
  <c r="AK99" i="4"/>
  <c r="AJ99" i="4"/>
  <c r="I95" i="4"/>
  <c r="I85" i="4"/>
  <c r="AJ77" i="4"/>
  <c r="AI77" i="4"/>
  <c r="AH77" i="4"/>
  <c r="AK77" i="4"/>
  <c r="AJ101" i="4"/>
  <c r="AK101" i="4"/>
  <c r="AI101" i="4"/>
  <c r="AH101" i="4"/>
  <c r="AI63" i="4"/>
  <c r="AK63" i="4"/>
  <c r="AJ63" i="4"/>
  <c r="AH63" i="4"/>
  <c r="AI71" i="4"/>
  <c r="AK71" i="4"/>
  <c r="AH71" i="4"/>
  <c r="AJ71" i="4"/>
  <c r="AH95" i="4"/>
  <c r="AK95" i="4"/>
  <c r="AI95" i="4"/>
  <c r="AJ95" i="4"/>
  <c r="AH74" i="4"/>
  <c r="AK74" i="4"/>
  <c r="AJ74" i="4"/>
  <c r="AI74" i="4"/>
  <c r="AH75" i="4"/>
  <c r="AK75" i="4"/>
  <c r="AJ75" i="4"/>
  <c r="AI75" i="4"/>
  <c r="AJ82" i="4"/>
  <c r="AI82" i="4"/>
  <c r="AH82" i="4"/>
  <c r="AK82" i="4"/>
  <c r="AH62" i="4"/>
  <c r="AI62" i="4"/>
  <c r="AK62" i="4"/>
  <c r="AJ62" i="4"/>
  <c r="I96" i="4"/>
  <c r="AK65" i="4"/>
  <c r="AH65" i="4"/>
  <c r="AJ65" i="4"/>
  <c r="AI65" i="4"/>
  <c r="AJ49" i="4"/>
  <c r="AK49" i="4"/>
  <c r="AH49" i="4"/>
  <c r="AI49" i="4"/>
  <c r="AJ70" i="4"/>
  <c r="AK70" i="4"/>
  <c r="AI70" i="4"/>
  <c r="AH70" i="4"/>
  <c r="AK50" i="4"/>
  <c r="AH50" i="4"/>
  <c r="AI50" i="4"/>
  <c r="AJ50" i="4"/>
  <c r="AI93" i="4"/>
  <c r="AK93" i="4"/>
  <c r="AJ93" i="4"/>
  <c r="AH93" i="4"/>
  <c r="I75" i="4"/>
  <c r="I99" i="4"/>
  <c r="AH53" i="4"/>
  <c r="AK53" i="4"/>
  <c r="AJ53" i="4"/>
  <c r="AI53" i="4"/>
  <c r="AH85" i="4"/>
  <c r="AK85" i="4"/>
  <c r="AJ85" i="4"/>
  <c r="AI85" i="4"/>
  <c r="AI64" i="4"/>
  <c r="AJ64" i="4"/>
  <c r="AH64" i="4"/>
  <c r="AK64" i="4"/>
  <c r="AH51" i="4"/>
  <c r="AK51" i="4"/>
  <c r="AJ51" i="4"/>
  <c r="AI51" i="4"/>
  <c r="I60" i="4"/>
  <c r="AK67" i="4"/>
  <c r="AH67" i="4"/>
  <c r="AJ67" i="4"/>
  <c r="AI67" i="4"/>
  <c r="AH83" i="4"/>
  <c r="AI83" i="4"/>
  <c r="AJ83" i="4"/>
  <c r="AK83" i="4"/>
  <c r="I92" i="4"/>
  <c r="I73" i="4"/>
  <c r="I53" i="4"/>
  <c r="AJ68" i="4"/>
  <c r="AK68" i="4"/>
  <c r="AH68" i="4"/>
  <c r="AI68" i="4"/>
  <c r="AI100" i="4"/>
  <c r="AH100" i="4"/>
  <c r="AJ100" i="4"/>
  <c r="AK100" i="4"/>
  <c r="AH80" i="4"/>
  <c r="AJ80" i="4"/>
  <c r="AK80" i="4"/>
  <c r="AI80" i="4"/>
  <c r="AH79" i="4"/>
  <c r="AK79" i="4"/>
  <c r="AJ79" i="4"/>
  <c r="AI79" i="4"/>
  <c r="I57" i="4"/>
  <c r="AK88" i="4"/>
  <c r="AH88" i="4"/>
  <c r="AI88" i="4"/>
  <c r="AJ88" i="4"/>
  <c r="I97" i="4"/>
  <c r="I61" i="4"/>
  <c r="AH58" i="4"/>
  <c r="AI58" i="4"/>
  <c r="AK58" i="4"/>
  <c r="AJ58" i="4"/>
  <c r="AJ72" i="4"/>
  <c r="AI72" i="4"/>
  <c r="AK72" i="4"/>
  <c r="AH72" i="4"/>
  <c r="AH76" i="4"/>
  <c r="AI76" i="4"/>
  <c r="AJ76" i="4"/>
  <c r="AK76" i="4"/>
  <c r="I93" i="4"/>
  <c r="AK89" i="4"/>
  <c r="AI89" i="4"/>
  <c r="AH89" i="4"/>
  <c r="AJ89" i="4"/>
  <c r="AJ97" i="4"/>
  <c r="AK97" i="4"/>
  <c r="AI97" i="4"/>
  <c r="AH97" i="4"/>
  <c r="AH90" i="4"/>
  <c r="AI90" i="4"/>
  <c r="AJ90" i="4"/>
  <c r="AK90" i="4"/>
  <c r="I54" i="4"/>
  <c r="I68" i="4"/>
  <c r="AI94" i="4"/>
  <c r="AJ94" i="4"/>
  <c r="AK94" i="4"/>
  <c r="AH94" i="4"/>
  <c r="AJ60" i="4"/>
  <c r="AH60" i="4"/>
  <c r="AK60" i="4"/>
  <c r="AI60" i="4"/>
  <c r="AW101" i="4"/>
  <c r="I87" i="4"/>
  <c r="AJ56" i="4"/>
  <c r="AH56" i="4"/>
  <c r="AI56" i="4"/>
  <c r="AK56" i="4"/>
  <c r="B8" i="4"/>
  <c r="AK78" i="4"/>
  <c r="AJ78" i="4"/>
  <c r="AH78" i="4"/>
  <c r="AI78" i="4"/>
  <c r="AI69" i="4"/>
  <c r="AH69" i="4"/>
  <c r="AJ69" i="4"/>
  <c r="AK69" i="4"/>
  <c r="AK73" i="4"/>
  <c r="AI73" i="4"/>
  <c r="AH73" i="4"/>
  <c r="AJ73" i="4"/>
  <c r="AK81" i="4"/>
  <c r="AH81" i="4"/>
  <c r="AI81" i="4"/>
  <c r="AJ81" i="4"/>
  <c r="AH98" i="4"/>
  <c r="AI98" i="4"/>
  <c r="AJ98" i="4"/>
  <c r="AK98" i="4"/>
  <c r="AI91" i="4"/>
  <c r="AK91" i="4"/>
  <c r="AH91" i="4"/>
  <c r="AJ91" i="4"/>
  <c r="I49" i="4"/>
  <c r="AJ52" i="4"/>
  <c r="AK52" i="4"/>
  <c r="AH52" i="4"/>
  <c r="AI52" i="4"/>
  <c r="I101" i="4"/>
  <c r="I78" i="4"/>
  <c r="AW102" i="4"/>
  <c r="I72" i="4"/>
  <c r="I80" i="4"/>
  <c r="AK87" i="4"/>
  <c r="AI87" i="4"/>
  <c r="AH87" i="4"/>
  <c r="AJ87" i="4"/>
  <c r="AH55" i="4"/>
  <c r="AI55" i="4"/>
  <c r="AJ55" i="4"/>
  <c r="AK55" i="4"/>
  <c r="I64" i="4"/>
  <c r="I89" i="4"/>
  <c r="AH61" i="4"/>
  <c r="AK61" i="4"/>
  <c r="AJ61" i="4"/>
  <c r="AI61" i="4"/>
  <c r="AK59" i="4"/>
  <c r="AI59" i="4"/>
  <c r="AJ59" i="4"/>
  <c r="AH59" i="4"/>
  <c r="AK54" i="4"/>
  <c r="AH54" i="4"/>
  <c r="AI54" i="4"/>
  <c r="AJ54" i="4"/>
  <c r="AH66" i="4"/>
  <c r="AK66" i="4"/>
  <c r="AI66" i="4"/>
  <c r="AJ66" i="4"/>
  <c r="I70" i="4"/>
  <c r="I63" i="4"/>
  <c r="AI48" i="4"/>
  <c r="AJ48" i="4"/>
  <c r="AH48" i="4"/>
  <c r="AK48" i="4"/>
  <c r="AH84" i="4"/>
  <c r="AI84" i="4"/>
  <c r="AK84" i="4"/>
  <c r="AJ84" i="4"/>
  <c r="AI86" i="4"/>
  <c r="AJ86" i="4"/>
  <c r="AH86" i="4"/>
  <c r="AK86" i="4"/>
  <c r="I81" i="4"/>
  <c r="AH47" i="4"/>
  <c r="AJ47" i="4"/>
  <c r="AI47" i="4"/>
  <c r="AK47" i="4"/>
  <c r="AY102" i="4"/>
  <c r="AW78" i="4"/>
  <c r="AW82" i="4"/>
  <c r="AW84" i="4"/>
  <c r="AW80" i="4"/>
  <c r="AW83" i="4"/>
  <c r="AW68" i="4"/>
  <c r="AW67" i="4"/>
  <c r="AW97" i="4"/>
  <c r="AW92" i="4"/>
  <c r="AW73" i="4"/>
  <c r="AW70" i="4"/>
  <c r="AW76" i="4"/>
  <c r="AW96" i="4"/>
  <c r="AW81" i="4"/>
  <c r="AW99" i="4"/>
  <c r="AW79" i="4"/>
  <c r="AW86" i="4"/>
  <c r="AW71" i="4"/>
  <c r="AW69" i="4"/>
  <c r="AW98" i="4"/>
  <c r="AW100" i="4"/>
  <c r="AW85" i="4"/>
  <c r="AW75" i="4"/>
  <c r="AW95" i="4"/>
  <c r="AW87" i="4"/>
  <c r="AW94" i="4"/>
  <c r="AW77" i="4"/>
  <c r="AO44" i="4"/>
  <c r="AN44" i="4"/>
  <c r="AW74" i="4"/>
  <c r="AW88" i="4"/>
  <c r="AW89" i="4"/>
  <c r="AW90" i="4"/>
  <c r="AW66" i="4"/>
  <c r="AW72" i="4"/>
  <c r="AW91" i="4"/>
  <c r="AW93" i="4"/>
  <c r="B7" i="4"/>
  <c r="I6" i="4"/>
  <c r="AO7" i="4"/>
  <c r="AP5" i="4"/>
  <c r="AP6" i="4" s="1"/>
  <c r="AP7" i="4" s="1"/>
  <c r="AZ10" i="4"/>
  <c r="BB10" i="4" s="1"/>
  <c r="BI43" i="4"/>
  <c r="BI41" i="4"/>
  <c r="BI42" i="4"/>
  <c r="BI40" i="4"/>
  <c r="AY10" i="4"/>
  <c r="AW1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8" i="4"/>
  <c r="BI9" i="4"/>
  <c r="BI10" i="4"/>
  <c r="BI11" i="4"/>
  <c r="BI5" i="4"/>
  <c r="BI6" i="4"/>
  <c r="BI7" i="4"/>
  <c r="BI4" i="4"/>
  <c r="AP31" i="4"/>
  <c r="V5" i="2"/>
  <c r="E5" i="2" s="1"/>
  <c r="A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U6" i="2" s="1"/>
  <c r="F10" i="2"/>
  <c r="V100" i="2"/>
  <c r="E100" i="2" s="1"/>
  <c r="V18" i="2"/>
  <c r="E18" i="2" s="1"/>
  <c r="V19" i="2"/>
  <c r="E19" i="2" s="1"/>
  <c r="V22" i="2"/>
  <c r="E22" i="2" s="1"/>
  <c r="V23" i="2"/>
  <c r="E23" i="2" s="1"/>
  <c r="V24" i="2"/>
  <c r="E24" i="2" s="1"/>
  <c r="V25" i="2"/>
  <c r="E25" i="2" s="1"/>
  <c r="V28" i="2"/>
  <c r="E28" i="2" s="1"/>
  <c r="V29" i="2"/>
  <c r="E29" i="2" s="1"/>
  <c r="V30" i="2"/>
  <c r="E30" i="2" s="1"/>
  <c r="V32" i="2"/>
  <c r="E32" i="2" s="1"/>
  <c r="V34" i="2"/>
  <c r="E34" i="2" s="1"/>
  <c r="V35" i="2"/>
  <c r="E35" i="2" s="1"/>
  <c r="V39" i="2"/>
  <c r="E39" i="2" s="1"/>
  <c r="V41" i="2"/>
  <c r="E41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7" i="2"/>
  <c r="U58" i="2" s="1"/>
  <c r="D58" i="2" s="1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0" i="2"/>
  <c r="D40" i="2" s="1"/>
  <c r="U37" i="2"/>
  <c r="U38" i="2" s="1"/>
  <c r="U39" i="2" s="1"/>
  <c r="D39" i="2" s="1"/>
  <c r="U36" i="2"/>
  <c r="D36" i="2" s="1"/>
  <c r="U33" i="2"/>
  <c r="U34" i="2" s="1"/>
  <c r="U31" i="2"/>
  <c r="D31" i="2" s="1"/>
  <c r="U21" i="2"/>
  <c r="U22" i="2" s="1"/>
  <c r="A1" i="2"/>
  <c r="AX102" i="4" l="1"/>
  <c r="BA102" i="4" s="1"/>
  <c r="AX94" i="4"/>
  <c r="BA94" i="4" s="1"/>
  <c r="AX71" i="4"/>
  <c r="BA71" i="4" s="1"/>
  <c r="AX90" i="4"/>
  <c r="BA90" i="4" s="1"/>
  <c r="AX87" i="4"/>
  <c r="BA87" i="4" s="1"/>
  <c r="AX86" i="4"/>
  <c r="BA86" i="4" s="1"/>
  <c r="AX92" i="4"/>
  <c r="BA92" i="4" s="1"/>
  <c r="AX84" i="4"/>
  <c r="BA84" i="4" s="1"/>
  <c r="AX82" i="4"/>
  <c r="BA82" i="4" s="1"/>
  <c r="AX88" i="4"/>
  <c r="BA88" i="4" s="1"/>
  <c r="AX75" i="4"/>
  <c r="BA75" i="4" s="1"/>
  <c r="AX99" i="4"/>
  <c r="BA99" i="4" s="1"/>
  <c r="AX78" i="4"/>
  <c r="BA78" i="4" s="1"/>
  <c r="AX101" i="4"/>
  <c r="BA101" i="4" s="1"/>
  <c r="AX66" i="4"/>
  <c r="BA66" i="4" s="1"/>
  <c r="AX89" i="4"/>
  <c r="BA89" i="4" s="1"/>
  <c r="AX74" i="4"/>
  <c r="BA74" i="4" s="1"/>
  <c r="AX85" i="4"/>
  <c r="BA85" i="4" s="1"/>
  <c r="AX81" i="4"/>
  <c r="BA81" i="4" s="1"/>
  <c r="AX97" i="4"/>
  <c r="BA97" i="4" s="1"/>
  <c r="AZ102" i="4"/>
  <c r="BB102" i="4" s="1"/>
  <c r="AX80" i="4"/>
  <c r="BA80" i="4" s="1"/>
  <c r="AX95" i="4"/>
  <c r="BA95" i="4" s="1"/>
  <c r="AP32" i="4"/>
  <c r="AT37" i="4" s="1"/>
  <c r="AG37" i="4" s="1"/>
  <c r="AX93" i="4"/>
  <c r="BA93" i="4" s="1"/>
  <c r="AX100" i="4"/>
  <c r="BA100" i="4" s="1"/>
  <c r="AX96" i="4"/>
  <c r="BA96" i="4" s="1"/>
  <c r="AX67" i="4"/>
  <c r="BA67" i="4" s="1"/>
  <c r="AX104" i="4"/>
  <c r="BA104" i="4" s="1"/>
  <c r="AZ104" i="4"/>
  <c r="BB104" i="4" s="1"/>
  <c r="AX103" i="4"/>
  <c r="BA103" i="4" s="1"/>
  <c r="AX91" i="4"/>
  <c r="BA91" i="4" s="1"/>
  <c r="AX98" i="4"/>
  <c r="BA98" i="4" s="1"/>
  <c r="AX76" i="4"/>
  <c r="BA76" i="4" s="1"/>
  <c r="AX68" i="4"/>
  <c r="BA68" i="4" s="1"/>
  <c r="AX73" i="4"/>
  <c r="BA73" i="4" s="1"/>
  <c r="AX79" i="4"/>
  <c r="BA79" i="4" s="1"/>
  <c r="AX72" i="4"/>
  <c r="BA72" i="4" s="1"/>
  <c r="AX77" i="4"/>
  <c r="BA77" i="4" s="1"/>
  <c r="AX69" i="4"/>
  <c r="BA69" i="4" s="1"/>
  <c r="AX70" i="4"/>
  <c r="BA70" i="4" s="1"/>
  <c r="AX83" i="4"/>
  <c r="BA83" i="4" s="1"/>
  <c r="AZ103" i="4"/>
  <c r="BB103" i="4" s="1"/>
  <c r="AH44" i="4"/>
  <c r="C44" i="4" s="1"/>
  <c r="AJ44" i="4"/>
  <c r="AC44" i="4" s="1"/>
  <c r="AO8" i="4"/>
  <c r="I7" i="4"/>
  <c r="V20" i="2"/>
  <c r="E20" i="2" s="1"/>
  <c r="D34" i="2"/>
  <c r="U35" i="2"/>
  <c r="D35" i="2" s="1"/>
  <c r="V36" i="2"/>
  <c r="E36" i="2" s="1"/>
  <c r="V26" i="2"/>
  <c r="Z27" i="2" s="1"/>
  <c r="V33" i="2"/>
  <c r="E33" i="2" s="1"/>
  <c r="V42" i="2"/>
  <c r="E42" i="2" s="1"/>
  <c r="V40" i="2"/>
  <c r="E40" i="2" s="1"/>
  <c r="V31" i="2"/>
  <c r="E31" i="2" s="1"/>
  <c r="D22" i="2"/>
  <c r="U23" i="2"/>
  <c r="Y24" i="2" s="1"/>
  <c r="U28" i="2"/>
  <c r="U32" i="2"/>
  <c r="D32" i="2" s="1"/>
  <c r="U41" i="2"/>
  <c r="AU16" i="4"/>
  <c r="AU14" i="4"/>
  <c r="AU26" i="4"/>
  <c r="AU25" i="4"/>
  <c r="AU15" i="4"/>
  <c r="AU24" i="4"/>
  <c r="AU31" i="4"/>
  <c r="AU23" i="4"/>
  <c r="AU13" i="4"/>
  <c r="AU28" i="4"/>
  <c r="AU20" i="4"/>
  <c r="AU27" i="4"/>
  <c r="AU19" i="4"/>
  <c r="AU12" i="4"/>
  <c r="AU30" i="4"/>
  <c r="AU22" i="4"/>
  <c r="AU29" i="4"/>
  <c r="AU21" i="4"/>
  <c r="AU11" i="4"/>
  <c r="AU18" i="4"/>
  <c r="AU17" i="4"/>
  <c r="AP8" i="4"/>
  <c r="AS15" i="4"/>
  <c r="AS14" i="4"/>
  <c r="AS31" i="4"/>
  <c r="AS23" i="4"/>
  <c r="AS26" i="4"/>
  <c r="AS10" i="4"/>
  <c r="AS13" i="4"/>
  <c r="AS30" i="4"/>
  <c r="AS22" i="4"/>
  <c r="AS12" i="4"/>
  <c r="AS29" i="4"/>
  <c r="AS21" i="4"/>
  <c r="AS28" i="4"/>
  <c r="AS20" i="4"/>
  <c r="AS27" i="4"/>
  <c r="AS11" i="4"/>
  <c r="AS19" i="4"/>
  <c r="AS24" i="4"/>
  <c r="AS17" i="4"/>
  <c r="AS25" i="4"/>
  <c r="AS18" i="4"/>
  <c r="AS16" i="4"/>
  <c r="AF11" i="2"/>
  <c r="AF12" i="2"/>
  <c r="Z98" i="2"/>
  <c r="Z90" i="2"/>
  <c r="Z82" i="2"/>
  <c r="Z74" i="2"/>
  <c r="Z66" i="2"/>
  <c r="Z58" i="2"/>
  <c r="Z50" i="2"/>
  <c r="AA41" i="2"/>
  <c r="AA57" i="2"/>
  <c r="AA65" i="2"/>
  <c r="AA73" i="2"/>
  <c r="AA81" i="2"/>
  <c r="AA89" i="2"/>
  <c r="AA97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80" i="2"/>
  <c r="AA85" i="2"/>
  <c r="AA77" i="2"/>
  <c r="AA69" i="2"/>
  <c r="AA61" i="2"/>
  <c r="AA53" i="2"/>
  <c r="AA96" i="2"/>
  <c r="AA100" i="2"/>
  <c r="AA92" i="2"/>
  <c r="AA84" i="2"/>
  <c r="AA76" i="2"/>
  <c r="AA68" i="2"/>
  <c r="AA60" i="2"/>
  <c r="AA52" i="2"/>
  <c r="Y63" i="2"/>
  <c r="Y71" i="2"/>
  <c r="Y79" i="2"/>
  <c r="Y87" i="2"/>
  <c r="Y95" i="2"/>
  <c r="AA99" i="2"/>
  <c r="AA91" i="2"/>
  <c r="AA83" i="2"/>
  <c r="AA75" i="2"/>
  <c r="AA67" i="2"/>
  <c r="AA59" i="2"/>
  <c r="AA51" i="2"/>
  <c r="AA88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72" i="2"/>
  <c r="AA56" i="2"/>
  <c r="Z76" i="2"/>
  <c r="Y52" i="2"/>
  <c r="Y60" i="2"/>
  <c r="Y68" i="2"/>
  <c r="Y76" i="2"/>
  <c r="Y84" i="2"/>
  <c r="Y92" i="2"/>
  <c r="Y93" i="2"/>
  <c r="Z94" i="2"/>
  <c r="Z86" i="2"/>
  <c r="Z70" i="2"/>
  <c r="Z62" i="2"/>
  <c r="Z54" i="2"/>
  <c r="Z46" i="2"/>
  <c r="Y55" i="2"/>
  <c r="Y67" i="2"/>
  <c r="Y75" i="2"/>
  <c r="Y83" i="2"/>
  <c r="Y91" i="2"/>
  <c r="Y39" i="2"/>
  <c r="Z52" i="2"/>
  <c r="Y51" i="2"/>
  <c r="Y59" i="2"/>
  <c r="Y99" i="2"/>
  <c r="Z48" i="2"/>
  <c r="Z56" i="2"/>
  <c r="Z64" i="2"/>
  <c r="Z72" i="2"/>
  <c r="Z80" i="2"/>
  <c r="Z88" i="2"/>
  <c r="Z96" i="2"/>
  <c r="Z84" i="2"/>
  <c r="Y100" i="2"/>
  <c r="Z25" i="2"/>
  <c r="Z49" i="2"/>
  <c r="Z57" i="2"/>
  <c r="Z65" i="2"/>
  <c r="Z73" i="2"/>
  <c r="Z81" i="2"/>
  <c r="Z89" i="2"/>
  <c r="Z97" i="2"/>
  <c r="Z60" i="2"/>
  <c r="Y53" i="2"/>
  <c r="Y61" i="2"/>
  <c r="Y69" i="2"/>
  <c r="Y77" i="2"/>
  <c r="Y85" i="2"/>
  <c r="Z26" i="2"/>
  <c r="Z68" i="2"/>
  <c r="Y54" i="2"/>
  <c r="Y62" i="2"/>
  <c r="Y70" i="2"/>
  <c r="Y78" i="2"/>
  <c r="Y86" i="2"/>
  <c r="Y94" i="2"/>
  <c r="Z51" i="2"/>
  <c r="Z59" i="2"/>
  <c r="Z67" i="2"/>
  <c r="Z75" i="2"/>
  <c r="Z83" i="2"/>
  <c r="Z91" i="2"/>
  <c r="Z99" i="2"/>
  <c r="Z92" i="2"/>
  <c r="Z53" i="2"/>
  <c r="Z61" i="2"/>
  <c r="Z69" i="2"/>
  <c r="Z77" i="2"/>
  <c r="Z85" i="2"/>
  <c r="Z93" i="2"/>
  <c r="Z100" i="2"/>
  <c r="Y41" i="2"/>
  <c r="Y49" i="2"/>
  <c r="Y57" i="2"/>
  <c r="Y65" i="2"/>
  <c r="Y73" i="2"/>
  <c r="Y81" i="2"/>
  <c r="Y89" i="2"/>
  <c r="Y97" i="2"/>
  <c r="Z78" i="2"/>
  <c r="Y42" i="2"/>
  <c r="Y50" i="2"/>
  <c r="Y58" i="2"/>
  <c r="Y66" i="2"/>
  <c r="Y74" i="2"/>
  <c r="Y82" i="2"/>
  <c r="Y90" i="2"/>
  <c r="Y98" i="2"/>
  <c r="Z31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51" i="2"/>
  <c r="W59" i="2"/>
  <c r="W67" i="2"/>
  <c r="W75" i="2"/>
  <c r="W83" i="2"/>
  <c r="W91" i="2"/>
  <c r="V7" i="2"/>
  <c r="E7" i="2" s="1"/>
  <c r="W50" i="2"/>
  <c r="W58" i="2"/>
  <c r="W66" i="2"/>
  <c r="W74" i="2"/>
  <c r="W82" i="2"/>
  <c r="W90" i="2"/>
  <c r="W98" i="2"/>
  <c r="W99" i="2"/>
  <c r="W69" i="2"/>
  <c r="W77" i="2"/>
  <c r="W85" i="2"/>
  <c r="W93" i="2"/>
  <c r="W54" i="2"/>
  <c r="W62" i="2"/>
  <c r="W70" i="2"/>
  <c r="W78" i="2"/>
  <c r="W86" i="2"/>
  <c r="W94" i="2"/>
  <c r="X95" i="2"/>
  <c r="X87" i="2"/>
  <c r="X79" i="2"/>
  <c r="X71" i="2"/>
  <c r="X63" i="2"/>
  <c r="X55" i="2"/>
  <c r="X47" i="2"/>
  <c r="X61" i="2"/>
  <c r="X53" i="2"/>
  <c r="X99" i="2"/>
  <c r="X91" i="2"/>
  <c r="X83" i="2"/>
  <c r="X75" i="2"/>
  <c r="X67" i="2"/>
  <c r="X59" i="2"/>
  <c r="X51" i="2"/>
  <c r="X93" i="2"/>
  <c r="X85" i="2"/>
  <c r="X77" i="2"/>
  <c r="X69" i="2"/>
  <c r="D89" i="2"/>
  <c r="D76" i="2"/>
  <c r="D64" i="2"/>
  <c r="D46" i="2"/>
  <c r="D88" i="2"/>
  <c r="D62" i="2"/>
  <c r="D86" i="2"/>
  <c r="D73" i="2"/>
  <c r="D60" i="2"/>
  <c r="D84" i="2"/>
  <c r="D72" i="2"/>
  <c r="D38" i="2"/>
  <c r="D70" i="2"/>
  <c r="D57" i="2"/>
  <c r="D94" i="2"/>
  <c r="D81" i="2"/>
  <c r="D68" i="2"/>
  <c r="D54" i="2"/>
  <c r="D33" i="2"/>
  <c r="D92" i="2"/>
  <c r="D80" i="2"/>
  <c r="W55" i="2"/>
  <c r="W63" i="2"/>
  <c r="W71" i="2"/>
  <c r="W79" i="2"/>
  <c r="W87" i="2"/>
  <c r="W95" i="2"/>
  <c r="D90" i="2"/>
  <c r="D78" i="2"/>
  <c r="D65" i="2"/>
  <c r="D49" i="2"/>
  <c r="X97" i="2"/>
  <c r="X89" i="2"/>
  <c r="X81" i="2"/>
  <c r="X57" i="2"/>
  <c r="W61" i="2"/>
  <c r="W57" i="2"/>
  <c r="W53" i="2"/>
  <c r="W41" i="2"/>
  <c r="D53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D69" i="2"/>
  <c r="X49" i="2"/>
  <c r="D45" i="2"/>
  <c r="D21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D85" i="2"/>
  <c r="D37" i="2"/>
  <c r="X73" i="2"/>
  <c r="D5" i="2"/>
  <c r="AV36" i="4" l="1"/>
  <c r="AR36" i="4"/>
  <c r="AE36" i="4" s="1"/>
  <c r="AR37" i="4"/>
  <c r="AT38" i="4"/>
  <c r="AG38" i="4" s="1"/>
  <c r="AV37" i="4"/>
  <c r="E44" i="4"/>
  <c r="Y44" i="4"/>
  <c r="X33" i="2"/>
  <c r="Z21" i="2"/>
  <c r="Z32" i="2"/>
  <c r="D41" i="2"/>
  <c r="U42" i="2"/>
  <c r="W43" i="2" s="1"/>
  <c r="AO9" i="4"/>
  <c r="I9" i="4" s="1"/>
  <c r="I8" i="4"/>
  <c r="X46" i="2"/>
  <c r="W42" i="2"/>
  <c r="Z45" i="2"/>
  <c r="Z44" i="2"/>
  <c r="Y36" i="2"/>
  <c r="Z37" i="2"/>
  <c r="X27" i="2"/>
  <c r="AA40" i="2"/>
  <c r="H40" i="2" s="1"/>
  <c r="W40" i="2"/>
  <c r="AA39" i="2"/>
  <c r="G39" i="2" s="1"/>
  <c r="W39" i="2"/>
  <c r="Y38" i="2"/>
  <c r="Y37" i="2"/>
  <c r="AA38" i="2"/>
  <c r="G38" i="2" s="1"/>
  <c r="W38" i="2"/>
  <c r="W37" i="2"/>
  <c r="AA36" i="2"/>
  <c r="G36" i="2" s="1"/>
  <c r="W36" i="2"/>
  <c r="X34" i="2"/>
  <c r="Y34" i="2"/>
  <c r="AA42" i="2"/>
  <c r="G42" i="2" s="1"/>
  <c r="AA43" i="2"/>
  <c r="G43" i="2" s="1"/>
  <c r="X36" i="2"/>
  <c r="Z43" i="2"/>
  <c r="X44" i="2"/>
  <c r="Z35" i="2"/>
  <c r="X37" i="2"/>
  <c r="Z42" i="2"/>
  <c r="R42" i="2" s="1"/>
  <c r="X35" i="2"/>
  <c r="X45" i="2"/>
  <c r="Z36" i="2"/>
  <c r="Z34" i="2"/>
  <c r="Y35" i="2"/>
  <c r="R35" i="2" s="1"/>
  <c r="AA37" i="2"/>
  <c r="G37" i="2" s="1"/>
  <c r="V21" i="2"/>
  <c r="Z24" i="2" s="1"/>
  <c r="R24" i="2" s="1"/>
  <c r="V37" i="2"/>
  <c r="V38" i="2" s="1"/>
  <c r="Z33" i="2"/>
  <c r="E26" i="2"/>
  <c r="V27" i="2"/>
  <c r="D28" i="2"/>
  <c r="U29" i="2"/>
  <c r="D23" i="2"/>
  <c r="U24" i="2"/>
  <c r="R98" i="2"/>
  <c r="R90" i="2"/>
  <c r="R82" i="2"/>
  <c r="R50" i="2"/>
  <c r="AP9" i="4"/>
  <c r="R80" i="2"/>
  <c r="R79" i="2"/>
  <c r="R66" i="2"/>
  <c r="R87" i="2"/>
  <c r="R88" i="2"/>
  <c r="R74" i="2"/>
  <c r="AG12" i="2"/>
  <c r="AH12" i="2"/>
  <c r="AG11" i="2"/>
  <c r="AH11" i="2"/>
  <c r="AF13" i="2"/>
  <c r="AF14" i="2"/>
  <c r="R55" i="2"/>
  <c r="R48" i="2"/>
  <c r="R58" i="2"/>
  <c r="H56" i="2"/>
  <c r="G56" i="2"/>
  <c r="G66" i="2"/>
  <c r="H66" i="2"/>
  <c r="G67" i="2"/>
  <c r="H67" i="2"/>
  <c r="H68" i="2"/>
  <c r="G68" i="2"/>
  <c r="G80" i="2"/>
  <c r="H80" i="2"/>
  <c r="G71" i="2"/>
  <c r="H71" i="2"/>
  <c r="G78" i="2"/>
  <c r="H78" i="2"/>
  <c r="G97" i="2"/>
  <c r="H97" i="2"/>
  <c r="H72" i="2"/>
  <c r="G72" i="2"/>
  <c r="G74" i="2"/>
  <c r="H74" i="2"/>
  <c r="H88" i="2"/>
  <c r="G88" i="2"/>
  <c r="G75" i="2"/>
  <c r="H75" i="2"/>
  <c r="H76" i="2"/>
  <c r="G76" i="2"/>
  <c r="G79" i="2"/>
  <c r="H79" i="2"/>
  <c r="G70" i="2"/>
  <c r="H70" i="2"/>
  <c r="G89" i="2"/>
  <c r="H89" i="2"/>
  <c r="G83" i="2"/>
  <c r="H83" i="2"/>
  <c r="G81" i="2"/>
  <c r="H81" i="2"/>
  <c r="G90" i="2"/>
  <c r="H90" i="2"/>
  <c r="G91" i="2"/>
  <c r="H91" i="2"/>
  <c r="H92" i="2"/>
  <c r="G92" i="2"/>
  <c r="G61" i="2"/>
  <c r="H61" i="2"/>
  <c r="G95" i="2"/>
  <c r="H95" i="2"/>
  <c r="G54" i="2"/>
  <c r="H54" i="2"/>
  <c r="G73" i="2"/>
  <c r="H73" i="2"/>
  <c r="G53" i="2"/>
  <c r="H53" i="2"/>
  <c r="R71" i="2"/>
  <c r="R60" i="2"/>
  <c r="R72" i="2"/>
  <c r="G98" i="2"/>
  <c r="H98" i="2"/>
  <c r="G99" i="2"/>
  <c r="H99" i="2"/>
  <c r="H100" i="2"/>
  <c r="G100" i="2"/>
  <c r="G69" i="2"/>
  <c r="H69" i="2"/>
  <c r="H64" i="2"/>
  <c r="G64" i="2"/>
  <c r="G65" i="2"/>
  <c r="H65" i="2"/>
  <c r="H84" i="2"/>
  <c r="G84" i="2"/>
  <c r="G87" i="2"/>
  <c r="H87" i="2"/>
  <c r="G77" i="2"/>
  <c r="H77" i="2"/>
  <c r="G93" i="2"/>
  <c r="H93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82" i="2"/>
  <c r="H82" i="2"/>
  <c r="R86" i="2"/>
  <c r="G58" i="2"/>
  <c r="H58" i="2"/>
  <c r="G59" i="2"/>
  <c r="H59" i="2"/>
  <c r="H60" i="2"/>
  <c r="G60" i="2"/>
  <c r="G63" i="2"/>
  <c r="H63" i="2"/>
  <c r="G86" i="2"/>
  <c r="H86" i="2"/>
  <c r="G41" i="2"/>
  <c r="H41" i="2"/>
  <c r="R94" i="2"/>
  <c r="R92" i="2"/>
  <c r="R54" i="2"/>
  <c r="R89" i="2"/>
  <c r="R56" i="2"/>
  <c r="R65" i="2"/>
  <c r="R93" i="2"/>
  <c r="R67" i="2"/>
  <c r="R63" i="2"/>
  <c r="R64" i="2"/>
  <c r="R75" i="2"/>
  <c r="R62" i="2"/>
  <c r="R76" i="2"/>
  <c r="R84" i="2"/>
  <c r="R95" i="2"/>
  <c r="R96" i="2"/>
  <c r="R68" i="2"/>
  <c r="R52" i="2"/>
  <c r="R70" i="2"/>
  <c r="R57" i="2"/>
  <c r="R53" i="2"/>
  <c r="R49" i="2"/>
  <c r="R77" i="2"/>
  <c r="R51" i="2"/>
  <c r="R91" i="2"/>
  <c r="R69" i="2"/>
  <c r="P56" i="2"/>
  <c r="Q56" i="2"/>
  <c r="P54" i="2"/>
  <c r="Q54" i="2"/>
  <c r="P69" i="2"/>
  <c r="Q69" i="2"/>
  <c r="Q50" i="2"/>
  <c r="P50" i="2"/>
  <c r="Q91" i="2"/>
  <c r="P91" i="2"/>
  <c r="P97" i="2"/>
  <c r="Q97" i="2"/>
  <c r="P88" i="2"/>
  <c r="Q88" i="2"/>
  <c r="P60" i="2"/>
  <c r="Q60" i="2"/>
  <c r="P92" i="2"/>
  <c r="Q92" i="2"/>
  <c r="P95" i="2"/>
  <c r="Q95" i="2"/>
  <c r="P99" i="2"/>
  <c r="Q99" i="2"/>
  <c r="Q83" i="2"/>
  <c r="P83" i="2"/>
  <c r="P89" i="2"/>
  <c r="Q89" i="2"/>
  <c r="P64" i="2"/>
  <c r="Q64" i="2"/>
  <c r="P96" i="2"/>
  <c r="Q96" i="2"/>
  <c r="P87" i="2"/>
  <c r="Q87" i="2"/>
  <c r="Q98" i="2"/>
  <c r="P98" i="2"/>
  <c r="P75" i="2"/>
  <c r="Q75" i="2"/>
  <c r="P81" i="2"/>
  <c r="Q81" i="2"/>
  <c r="R97" i="2"/>
  <c r="P100" i="2"/>
  <c r="Q100" i="2"/>
  <c r="P53" i="2"/>
  <c r="Q53" i="2"/>
  <c r="P79" i="2"/>
  <c r="Q79" i="2"/>
  <c r="Q94" i="2"/>
  <c r="P94" i="2"/>
  <c r="Q90" i="2"/>
  <c r="P90" i="2"/>
  <c r="Q67" i="2"/>
  <c r="P67" i="2"/>
  <c r="P73" i="2"/>
  <c r="Q73" i="2"/>
  <c r="R99" i="2"/>
  <c r="P68" i="2"/>
  <c r="Q68" i="2"/>
  <c r="P72" i="2"/>
  <c r="Q72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85" i="2"/>
  <c r="R59" i="2"/>
  <c r="P76" i="2"/>
  <c r="Q76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P80" i="2"/>
  <c r="Q80" i="2"/>
  <c r="P55" i="2"/>
  <c r="Q55" i="2"/>
  <c r="P70" i="2"/>
  <c r="Q70" i="2"/>
  <c r="P85" i="2"/>
  <c r="Q85" i="2"/>
  <c r="Q66" i="2"/>
  <c r="P66" i="2"/>
  <c r="P52" i="2"/>
  <c r="Q52" i="2"/>
  <c r="P84" i="2"/>
  <c r="Q84" i="2"/>
  <c r="P62" i="2"/>
  <c r="Q62" i="2"/>
  <c r="P77" i="2"/>
  <c r="Q77" i="2"/>
  <c r="Q58" i="2"/>
  <c r="P58" i="2"/>
  <c r="R78" i="2"/>
  <c r="R61" i="2"/>
  <c r="R100" i="2"/>
  <c r="D8" i="2"/>
  <c r="U9" i="2"/>
  <c r="Y43" i="2" l="1"/>
  <c r="R43" i="2" s="1"/>
  <c r="AF36" i="4"/>
  <c r="AE37" i="4"/>
  <c r="AF37" i="4"/>
  <c r="AN36" i="4"/>
  <c r="AO36" i="4"/>
  <c r="D42" i="2"/>
  <c r="U43" i="2"/>
  <c r="U44" i="2" s="1"/>
  <c r="G40" i="2"/>
  <c r="R37" i="2"/>
  <c r="R34" i="2"/>
  <c r="R36" i="2"/>
  <c r="H38" i="2"/>
  <c r="H36" i="2"/>
  <c r="P37" i="2"/>
  <c r="H37" i="2"/>
  <c r="P36" i="2"/>
  <c r="Q37" i="2"/>
  <c r="H39" i="2"/>
  <c r="X24" i="2"/>
  <c r="E37" i="2"/>
  <c r="H43" i="2"/>
  <c r="Z23" i="2"/>
  <c r="H42" i="2"/>
  <c r="X25" i="2"/>
  <c r="Z22" i="2"/>
  <c r="Q36" i="2"/>
  <c r="X23" i="2"/>
  <c r="X38" i="2"/>
  <c r="Z38" i="2"/>
  <c r="R38" i="2" s="1"/>
  <c r="E21" i="2"/>
  <c r="X26" i="2"/>
  <c r="E27" i="2"/>
  <c r="X32" i="2"/>
  <c r="X30" i="2"/>
  <c r="X28" i="2"/>
  <c r="Z30" i="2"/>
  <c r="Z28" i="2"/>
  <c r="Z29" i="2"/>
  <c r="X31" i="2"/>
  <c r="X29" i="2"/>
  <c r="V9" i="2"/>
  <c r="Z10" i="2" s="1"/>
  <c r="E38" i="2"/>
  <c r="Z41" i="2"/>
  <c r="R41" i="2" s="1"/>
  <c r="X39" i="2"/>
  <c r="X40" i="2"/>
  <c r="X43" i="2"/>
  <c r="X42" i="2"/>
  <c r="Z40" i="2"/>
  <c r="R40" i="2" s="1"/>
  <c r="Z39" i="2"/>
  <c r="R39" i="2" s="1"/>
  <c r="X41" i="2"/>
  <c r="D24" i="2"/>
  <c r="U25" i="2"/>
  <c r="Y25" i="2"/>
  <c r="R25" i="2" s="1"/>
  <c r="U30" i="2"/>
  <c r="Y32" i="2" s="1"/>
  <c r="R32" i="2" s="1"/>
  <c r="D29" i="2"/>
  <c r="AV10" i="4"/>
  <c r="AP10" i="4"/>
  <c r="AR10" i="4"/>
  <c r="AG14" i="2"/>
  <c r="AH14" i="2"/>
  <c r="AG13" i="2"/>
  <c r="AH13" i="2"/>
  <c r="AF15" i="2"/>
  <c r="AF16" i="2"/>
  <c r="AA10" i="2"/>
  <c r="H10" i="2" s="1"/>
  <c r="W10" i="2"/>
  <c r="Y10" i="2"/>
  <c r="U10" i="2"/>
  <c r="D9" i="2"/>
  <c r="V10" i="2"/>
  <c r="AI36" i="4" l="1"/>
  <c r="D36" i="4" s="1"/>
  <c r="AK36" i="4"/>
  <c r="AD36" i="4" s="1"/>
  <c r="AF10" i="4"/>
  <c r="AE10" i="4"/>
  <c r="D44" i="2"/>
  <c r="Y47" i="2"/>
  <c r="R47" i="2" s="1"/>
  <c r="W49" i="2"/>
  <c r="AA49" i="2"/>
  <c r="D43" i="2"/>
  <c r="AA47" i="2"/>
  <c r="Y44" i="2"/>
  <c r="R44" i="2" s="1"/>
  <c r="W46" i="2"/>
  <c r="AA45" i="2"/>
  <c r="Y46" i="2"/>
  <c r="R46" i="2" s="1"/>
  <c r="W45" i="2"/>
  <c r="AA44" i="2"/>
  <c r="AA48" i="2"/>
  <c r="W44" i="2"/>
  <c r="Y45" i="2"/>
  <c r="R45" i="2" s="1"/>
  <c r="W47" i="2"/>
  <c r="W48" i="2"/>
  <c r="AA46" i="2"/>
  <c r="U26" i="2"/>
  <c r="E9" i="2"/>
  <c r="Y26" i="2"/>
  <c r="R26" i="2" s="1"/>
  <c r="W27" i="2"/>
  <c r="P27" i="2" s="1"/>
  <c r="X10" i="2"/>
  <c r="Q10" i="2" s="1"/>
  <c r="Z11" i="2"/>
  <c r="AA26" i="2"/>
  <c r="G26" i="2" s="1"/>
  <c r="AA27" i="2"/>
  <c r="G27" i="2" s="1"/>
  <c r="Y27" i="2"/>
  <c r="R27" i="2" s="1"/>
  <c r="AC10" i="2"/>
  <c r="G10" i="2" s="1"/>
  <c r="W26" i="2"/>
  <c r="Q26" i="2" s="1"/>
  <c r="P38" i="2"/>
  <c r="Q38" i="2"/>
  <c r="Q42" i="2"/>
  <c r="P42" i="2"/>
  <c r="Q39" i="2"/>
  <c r="P39" i="2"/>
  <c r="P43" i="2"/>
  <c r="Q43" i="2"/>
  <c r="P40" i="2"/>
  <c r="Q40" i="2"/>
  <c r="P41" i="2"/>
  <c r="Q41" i="2"/>
  <c r="W34" i="2"/>
  <c r="W35" i="2"/>
  <c r="D30" i="2"/>
  <c r="AA35" i="2"/>
  <c r="Y33" i="2"/>
  <c r="R33" i="2" s="1"/>
  <c r="Y31" i="2"/>
  <c r="R31" i="2" s="1"/>
  <c r="AA34" i="2"/>
  <c r="D25" i="2"/>
  <c r="W33" i="2"/>
  <c r="AA33" i="2"/>
  <c r="AT11" i="4"/>
  <c r="AG11" i="4" s="1"/>
  <c r="AV11" i="4"/>
  <c r="AP11" i="4"/>
  <c r="AR11" i="4"/>
  <c r="AG15" i="2"/>
  <c r="AH15" i="2"/>
  <c r="AG16" i="2"/>
  <c r="AH16" i="2"/>
  <c r="AC11" i="2"/>
  <c r="U11" i="2"/>
  <c r="AA11" i="2"/>
  <c r="H11" i="2" s="1"/>
  <c r="W11" i="2"/>
  <c r="R10" i="2"/>
  <c r="Y11" i="2"/>
  <c r="X11" i="2"/>
  <c r="D10" i="2"/>
  <c r="V11" i="2"/>
  <c r="E10" i="2"/>
  <c r="AE11" i="4" l="1"/>
  <c r="AF11" i="4"/>
  <c r="Z36" i="4"/>
  <c r="E36" i="4"/>
  <c r="G49" i="2"/>
  <c r="H49" i="2"/>
  <c r="Q49" i="2"/>
  <c r="P49" i="2"/>
  <c r="G45" i="2"/>
  <c r="H45" i="2"/>
  <c r="P47" i="2"/>
  <c r="Q47" i="2"/>
  <c r="Q46" i="2"/>
  <c r="P46" i="2"/>
  <c r="P44" i="2"/>
  <c r="Q44" i="2"/>
  <c r="G47" i="2"/>
  <c r="H47" i="2"/>
  <c r="H46" i="2"/>
  <c r="G46" i="2"/>
  <c r="H48" i="2"/>
  <c r="G48" i="2"/>
  <c r="U27" i="2"/>
  <c r="D26" i="2"/>
  <c r="Y29" i="2"/>
  <c r="R29" i="2" s="1"/>
  <c r="H44" i="2"/>
  <c r="G44" i="2"/>
  <c r="P48" i="2"/>
  <c r="Q48" i="2"/>
  <c r="P45" i="2"/>
  <c r="Q45" i="2"/>
  <c r="AO10" i="4"/>
  <c r="AN10" i="4"/>
  <c r="B10" i="4" s="1"/>
  <c r="P10" i="2"/>
  <c r="Q27" i="2"/>
  <c r="R11" i="2"/>
  <c r="H26" i="2"/>
  <c r="P26" i="2"/>
  <c r="H27" i="2"/>
  <c r="P35" i="2"/>
  <c r="Q35" i="2"/>
  <c r="G33" i="2"/>
  <c r="H33" i="2"/>
  <c r="Q34" i="2"/>
  <c r="P34" i="2"/>
  <c r="AA12" i="2"/>
  <c r="G12" i="2" s="1"/>
  <c r="U12" i="2"/>
  <c r="W13" i="2" s="1"/>
  <c r="P33" i="2"/>
  <c r="Q33" i="2"/>
  <c r="H34" i="2"/>
  <c r="G34" i="2"/>
  <c r="G35" i="2"/>
  <c r="H35" i="2"/>
  <c r="AP12" i="4"/>
  <c r="AR13" i="4" s="1"/>
  <c r="AT12" i="4"/>
  <c r="AG12" i="4" s="1"/>
  <c r="AV12" i="4"/>
  <c r="AR12" i="4"/>
  <c r="I10" i="2"/>
  <c r="Y12" i="2"/>
  <c r="W12" i="2"/>
  <c r="AC12" i="2"/>
  <c r="P11" i="2"/>
  <c r="D11" i="2"/>
  <c r="Q11" i="2"/>
  <c r="Z12" i="2"/>
  <c r="V12" i="2"/>
  <c r="E11" i="2"/>
  <c r="X12" i="2"/>
  <c r="AF13" i="4" l="1"/>
  <c r="AE13" i="4"/>
  <c r="AF12" i="4"/>
  <c r="AE12" i="4"/>
  <c r="I10" i="4"/>
  <c r="D10" i="1" s="1"/>
  <c r="D27" i="2"/>
  <c r="Y30" i="2"/>
  <c r="R30" i="2" s="1"/>
  <c r="Y28" i="2"/>
  <c r="R28" i="2" s="1"/>
  <c r="W32" i="2"/>
  <c r="AA31" i="2"/>
  <c r="AA28" i="2"/>
  <c r="W28" i="2"/>
  <c r="W29" i="2"/>
  <c r="AA32" i="2"/>
  <c r="AA30" i="2"/>
  <c r="W31" i="2"/>
  <c r="W30" i="2"/>
  <c r="AA29" i="2"/>
  <c r="H12" i="2"/>
  <c r="AA13" i="2"/>
  <c r="H13" i="2" s="1"/>
  <c r="AV13" i="4"/>
  <c r="Y13" i="2"/>
  <c r="U13" i="2"/>
  <c r="D12" i="2"/>
  <c r="I12" i="2" s="1"/>
  <c r="AP13" i="4"/>
  <c r="AV14" i="4" s="1"/>
  <c r="AT13" i="4"/>
  <c r="AG13" i="4" s="1"/>
  <c r="R12" i="2"/>
  <c r="X13" i="2"/>
  <c r="P13" i="2" s="1"/>
  <c r="AC13" i="2"/>
  <c r="P12" i="2"/>
  <c r="Q12" i="2"/>
  <c r="Z13" i="2"/>
  <c r="V13" i="2"/>
  <c r="E12" i="2"/>
  <c r="Q28" i="2" l="1"/>
  <c r="P28" i="2"/>
  <c r="H28" i="2"/>
  <c r="G28" i="2"/>
  <c r="G29" i="2"/>
  <c r="H29" i="2"/>
  <c r="G31" i="2"/>
  <c r="H31" i="2"/>
  <c r="Q30" i="2"/>
  <c r="P30" i="2"/>
  <c r="P32" i="2"/>
  <c r="Q32" i="2"/>
  <c r="P29" i="2"/>
  <c r="Q29" i="2"/>
  <c r="P31" i="2"/>
  <c r="Q31" i="2"/>
  <c r="G30" i="2"/>
  <c r="H30" i="2"/>
  <c r="H32" i="2"/>
  <c r="G32" i="2"/>
  <c r="G13" i="2"/>
  <c r="R13" i="2"/>
  <c r="AC14" i="2"/>
  <c r="U14" i="2"/>
  <c r="AA15" i="2" s="1"/>
  <c r="D13" i="2"/>
  <c r="W14" i="2"/>
  <c r="Y14" i="2"/>
  <c r="AA14" i="2"/>
  <c r="AT14" i="4"/>
  <c r="AG14" i="4" s="1"/>
  <c r="AP14" i="4"/>
  <c r="AV15" i="4" s="1"/>
  <c r="AR14" i="4"/>
  <c r="Q13" i="2"/>
  <c r="Z14" i="2"/>
  <c r="V14" i="2"/>
  <c r="E13" i="2"/>
  <c r="X14" i="2"/>
  <c r="AE14" i="4" l="1"/>
  <c r="AF14" i="4"/>
  <c r="I13" i="2"/>
  <c r="W15" i="2"/>
  <c r="AC15" i="2"/>
  <c r="R14" i="2"/>
  <c r="AT15" i="4"/>
  <c r="AG15" i="4" s="1"/>
  <c r="H15" i="2"/>
  <c r="G15" i="2"/>
  <c r="H14" i="2"/>
  <c r="G14" i="2"/>
  <c r="D14" i="2"/>
  <c r="U15" i="2"/>
  <c r="AA16" i="2" s="1"/>
  <c r="Y15" i="2"/>
  <c r="AP15" i="4"/>
  <c r="AR16" i="4" s="1"/>
  <c r="AR15" i="4"/>
  <c r="Q14" i="2"/>
  <c r="P14" i="2"/>
  <c r="Z15" i="2"/>
  <c r="V15" i="2"/>
  <c r="E14" i="2"/>
  <c r="X15" i="2"/>
  <c r="AE15" i="4" l="1"/>
  <c r="AF15" i="4"/>
  <c r="AE16" i="4"/>
  <c r="AF16" i="4"/>
  <c r="AT16" i="4"/>
  <c r="AG16" i="4" s="1"/>
  <c r="AV16" i="4"/>
  <c r="R15" i="2"/>
  <c r="D15" i="2"/>
  <c r="I15" i="2" s="1"/>
  <c r="U16" i="2"/>
  <c r="W17" i="2" s="1"/>
  <c r="Y16" i="2"/>
  <c r="W16" i="2"/>
  <c r="H16" i="2"/>
  <c r="G16" i="2"/>
  <c r="I14" i="2"/>
  <c r="AP16" i="4"/>
  <c r="Z16" i="2"/>
  <c r="AC16" i="2"/>
  <c r="Q15" i="2"/>
  <c r="P15" i="2"/>
  <c r="V16" i="2"/>
  <c r="E15" i="2"/>
  <c r="X16" i="2"/>
  <c r="AN15" i="4" l="1"/>
  <c r="R16" i="2"/>
  <c r="AA17" i="2"/>
  <c r="H17" i="2" s="1"/>
  <c r="D16" i="2"/>
  <c r="I16" i="2" s="1"/>
  <c r="U17" i="2"/>
  <c r="Y17" i="2"/>
  <c r="AP17" i="4"/>
  <c r="AT18" i="4" s="1"/>
  <c r="AG18" i="4" s="1"/>
  <c r="AT17" i="4"/>
  <c r="AG17" i="4" s="1"/>
  <c r="AR17" i="4"/>
  <c r="AV17" i="4"/>
  <c r="P16" i="2"/>
  <c r="Q16" i="2"/>
  <c r="Z17" i="2"/>
  <c r="V17" i="2"/>
  <c r="Z18" i="2" s="1"/>
  <c r="E16" i="2"/>
  <c r="X17" i="2"/>
  <c r="AE17" i="4" l="1"/>
  <c r="AF17" i="4"/>
  <c r="AV18" i="4"/>
  <c r="R17" i="2"/>
  <c r="G17" i="2"/>
  <c r="AR18" i="4"/>
  <c r="U18" i="2"/>
  <c r="AA19" i="2" s="1"/>
  <c r="D17" i="2"/>
  <c r="W18" i="2"/>
  <c r="AA18" i="2"/>
  <c r="Y18" i="2"/>
  <c r="R18" i="2" s="1"/>
  <c r="AP18" i="4"/>
  <c r="P17" i="2"/>
  <c r="Q17" i="2"/>
  <c r="X21" i="2"/>
  <c r="Z20" i="2"/>
  <c r="Z19" i="2"/>
  <c r="X19" i="2"/>
  <c r="E17" i="2"/>
  <c r="X22" i="2"/>
  <c r="X18" i="2"/>
  <c r="X20" i="2"/>
  <c r="AF18" i="4" l="1"/>
  <c r="AE18" i="4"/>
  <c r="H19" i="2"/>
  <c r="G19" i="2"/>
  <c r="D18" i="2"/>
  <c r="U19" i="2"/>
  <c r="W19" i="2"/>
  <c r="P19" i="2" s="1"/>
  <c r="H18" i="2"/>
  <c r="G18" i="2"/>
  <c r="Y19" i="2"/>
  <c r="R19" i="2" s="1"/>
  <c r="AP19" i="4"/>
  <c r="AV19" i="4"/>
  <c r="AT19" i="4"/>
  <c r="AG19" i="4" s="1"/>
  <c r="AR19" i="4"/>
  <c r="Q18" i="2"/>
  <c r="P18" i="2"/>
  <c r="AF19" i="4" l="1"/>
  <c r="AE19" i="4"/>
  <c r="U20" i="2"/>
  <c r="Y22" i="2" s="1"/>
  <c r="R22" i="2" s="1"/>
  <c r="AP20" i="4"/>
  <c r="AV21" i="4" s="1"/>
  <c r="AR20" i="4"/>
  <c r="Q19" i="2"/>
  <c r="D19" i="2"/>
  <c r="AA24" i="2"/>
  <c r="Y20" i="2"/>
  <c r="R20" i="2" s="1"/>
  <c r="AA20" i="2"/>
  <c r="W20" i="2"/>
  <c r="W22" i="2"/>
  <c r="AV20" i="4"/>
  <c r="AT20" i="4"/>
  <c r="AG20" i="4" s="1"/>
  <c r="G11" i="2"/>
  <c r="I11" i="2" s="1"/>
  <c r="Y21" i="2" l="1"/>
  <c r="R21" i="2" s="1"/>
  <c r="AA22" i="2"/>
  <c r="G22" i="2" s="1"/>
  <c r="AA23" i="2"/>
  <c r="G23" i="2" s="1"/>
  <c r="W24" i="2"/>
  <c r="AA21" i="2"/>
  <c r="G21" i="2" s="1"/>
  <c r="W21" i="2"/>
  <c r="AF20" i="4"/>
  <c r="AE20" i="4"/>
  <c r="D20" i="2"/>
  <c r="Y23" i="2"/>
  <c r="R23" i="2" s="1"/>
  <c r="AA25" i="2"/>
  <c r="W25" i="2"/>
  <c r="W23" i="2"/>
  <c r="AT21" i="4"/>
  <c r="AG21" i="4" s="1"/>
  <c r="AP21" i="4"/>
  <c r="AT22" i="4" s="1"/>
  <c r="AG22" i="4" s="1"/>
  <c r="AR21" i="4"/>
  <c r="H21" i="2"/>
  <c r="H24" i="2"/>
  <c r="G24" i="2"/>
  <c r="P22" i="2"/>
  <c r="Q22" i="2"/>
  <c r="P20" i="2"/>
  <c r="Q20" i="2"/>
  <c r="H22" i="2"/>
  <c r="H20" i="2"/>
  <c r="G20" i="2"/>
  <c r="P24" i="2"/>
  <c r="Q24" i="2"/>
  <c r="P21" i="2"/>
  <c r="Q21" i="2"/>
  <c r="AJ10" i="4"/>
  <c r="AC10" i="4" s="1"/>
  <c r="AK10" i="4"/>
  <c r="AD10" i="4" s="1"/>
  <c r="AH10" i="4"/>
  <c r="C10" i="4" s="1"/>
  <c r="Y10" i="4" s="1"/>
  <c r="C10" i="1"/>
  <c r="AI10" i="4"/>
  <c r="D10" i="4" s="1"/>
  <c r="Z10" i="4" s="1"/>
  <c r="H23" i="2" l="1"/>
  <c r="AE21" i="4"/>
  <c r="AF21" i="4"/>
  <c r="K10" i="4"/>
  <c r="AB10" i="4" s="1"/>
  <c r="J10" i="4"/>
  <c r="AA10" i="4" s="1"/>
  <c r="P23" i="2"/>
  <c r="Q23" i="2"/>
  <c r="P25" i="2"/>
  <c r="Q25" i="2"/>
  <c r="H25" i="2"/>
  <c r="G25" i="2"/>
  <c r="AP22" i="4"/>
  <c r="AR23" i="4" s="1"/>
  <c r="AV22" i="4"/>
  <c r="AR22" i="4"/>
  <c r="E10" i="4"/>
  <c r="V10" i="4" s="1"/>
  <c r="AF23" i="4" l="1"/>
  <c r="AE23" i="4"/>
  <c r="AE22" i="4"/>
  <c r="AF22" i="4"/>
  <c r="AP23" i="4"/>
  <c r="AT24" i="4" s="1"/>
  <c r="AG24" i="4" s="1"/>
  <c r="AT23" i="4"/>
  <c r="AG23" i="4" s="1"/>
  <c r="AV23" i="4"/>
  <c r="AW11" i="4"/>
  <c r="L10" i="4"/>
  <c r="P10" i="4" l="1"/>
  <c r="E10" i="1" s="1"/>
  <c r="AO11" i="4"/>
  <c r="AN11" i="4"/>
  <c r="AP24" i="4"/>
  <c r="AT25" i="4" s="1"/>
  <c r="AG25" i="4" s="1"/>
  <c r="AR24" i="4"/>
  <c r="AV24" i="4"/>
  <c r="M10" i="4"/>
  <c r="X10" i="4" s="1"/>
  <c r="W10" i="4"/>
  <c r="A10" i="4"/>
  <c r="O10" i="4" s="1"/>
  <c r="AY11" i="4"/>
  <c r="H10" i="1" l="1"/>
  <c r="AE24" i="4"/>
  <c r="AF24" i="4"/>
  <c r="AC11" i="4"/>
  <c r="AN12" i="4"/>
  <c r="D11" i="4"/>
  <c r="Z11" i="4" s="1"/>
  <c r="B11" i="4"/>
  <c r="AP25" i="4"/>
  <c r="AV25" i="4"/>
  <c r="AR25" i="4"/>
  <c r="T11" i="4"/>
  <c r="U11" i="4" s="1"/>
  <c r="B10" i="1"/>
  <c r="G10" i="1"/>
  <c r="R10" i="4" l="1"/>
  <c r="AE25" i="4"/>
  <c r="AF25" i="4"/>
  <c r="D12" i="4"/>
  <c r="B12" i="4"/>
  <c r="AP26" i="4"/>
  <c r="AR27" i="4" s="1"/>
  <c r="AN13" i="4"/>
  <c r="AR26" i="4"/>
  <c r="AV26" i="4"/>
  <c r="AT26" i="4"/>
  <c r="AG26" i="4" s="1"/>
  <c r="AZ11" i="4"/>
  <c r="AX11" i="4"/>
  <c r="AT27" i="4" l="1"/>
  <c r="AG27" i="4" s="1"/>
  <c r="F10" i="1"/>
  <c r="AE26" i="4"/>
  <c r="AF26" i="4"/>
  <c r="AE27" i="4"/>
  <c r="AF27" i="4"/>
  <c r="AV27" i="4"/>
  <c r="AD11" i="4"/>
  <c r="K11" i="4" s="1"/>
  <c r="AB11" i="4" s="1"/>
  <c r="E12" i="4"/>
  <c r="Z12" i="4"/>
  <c r="AN14" i="4"/>
  <c r="C13" i="4"/>
  <c r="Y13" i="4" s="1"/>
  <c r="B13" i="4"/>
  <c r="AP27" i="4"/>
  <c r="AO25" i="4"/>
  <c r="AN25" i="4"/>
  <c r="AH11" i="4"/>
  <c r="AI11" i="4"/>
  <c r="AJ11" i="4"/>
  <c r="I11" i="4"/>
  <c r="D11" i="1" s="1"/>
  <c r="B15" i="4" l="1"/>
  <c r="C14" i="4"/>
  <c r="Y14" i="4" s="1"/>
  <c r="B14" i="4"/>
  <c r="AP28" i="4"/>
  <c r="AV28" i="4"/>
  <c r="AR28" i="4"/>
  <c r="AT28" i="4"/>
  <c r="AG28" i="4" s="1"/>
  <c r="AK11" i="4"/>
  <c r="C11" i="1"/>
  <c r="AT29" i="4" l="1"/>
  <c r="AG29" i="4" s="1"/>
  <c r="AR29" i="4"/>
  <c r="AE28" i="4"/>
  <c r="AF28" i="4"/>
  <c r="AV29" i="4"/>
  <c r="AP29" i="4"/>
  <c r="AJ12" i="4"/>
  <c r="AH12" i="4"/>
  <c r="C12" i="1"/>
  <c r="AE29" i="4" l="1"/>
  <c r="AF29" i="4"/>
  <c r="AP30" i="4"/>
  <c r="AR34" i="4" s="1"/>
  <c r="AR30" i="4"/>
  <c r="AT30" i="4"/>
  <c r="AG30" i="4" s="1"/>
  <c r="AV30" i="4"/>
  <c r="AR32" i="4" l="1"/>
  <c r="AF32" i="4" s="1"/>
  <c r="AT32" i="4"/>
  <c r="AG32" i="4" s="1"/>
  <c r="AT31" i="4"/>
  <c r="AG31" i="4" s="1"/>
  <c r="AV31" i="4"/>
  <c r="AR31" i="4"/>
  <c r="AF31" i="4" s="1"/>
  <c r="AV32" i="4"/>
  <c r="AT35" i="4"/>
  <c r="AG35" i="4" s="1"/>
  <c r="AE34" i="4"/>
  <c r="AF34" i="4"/>
  <c r="AE30" i="4"/>
  <c r="AF30" i="4"/>
  <c r="AV35" i="4"/>
  <c r="AT36" i="4"/>
  <c r="AG36" i="4" s="1"/>
  <c r="AR35" i="4"/>
  <c r="AV33" i="4"/>
  <c r="AT34" i="4"/>
  <c r="AG34" i="4" s="1"/>
  <c r="AT33" i="4"/>
  <c r="AG33" i="4" s="1"/>
  <c r="AR33" i="4"/>
  <c r="AV34" i="4"/>
  <c r="AI12" i="4"/>
  <c r="AK12" i="4"/>
  <c r="AE32" i="4" l="1"/>
  <c r="AE31" i="4"/>
  <c r="AF33" i="4"/>
  <c r="AE33" i="4"/>
  <c r="AF35" i="4"/>
  <c r="AE35" i="4"/>
  <c r="AK13" i="4"/>
  <c r="AH13" i="4"/>
  <c r="AI13" i="4"/>
  <c r="AK14" i="4"/>
  <c r="AI14" i="4"/>
  <c r="C13" i="1"/>
  <c r="C14" i="1"/>
  <c r="AJ13" i="4"/>
  <c r="C15" i="1" l="1"/>
  <c r="AJ14" i="4"/>
  <c r="AH14" i="4"/>
  <c r="AJ15" i="4" l="1"/>
  <c r="AH15" i="4"/>
  <c r="C15" i="4" s="1"/>
  <c r="E15" i="4" l="1"/>
  <c r="Y15" i="4"/>
  <c r="K36" i="4"/>
  <c r="AB36" i="4" s="1"/>
  <c r="L36" i="4" l="1"/>
  <c r="J44" i="4" l="1"/>
  <c r="L44" i="4" l="1"/>
  <c r="AA44" i="4"/>
  <c r="AY48" i="4"/>
  <c r="AZ48" i="4" s="1"/>
  <c r="BB48" i="4" s="1"/>
  <c r="AY49" i="4" l="1"/>
  <c r="AZ49" i="4" s="1"/>
  <c r="BB49" i="4" s="1"/>
  <c r="AW48" i="4" l="1"/>
  <c r="AX48" i="4" s="1"/>
  <c r="BA48" i="4" s="1"/>
  <c r="AY50" i="4"/>
  <c r="AZ50" i="4" s="1"/>
  <c r="BB50" i="4" s="1"/>
  <c r="AY51" i="4" l="1"/>
  <c r="AZ51" i="4" s="1"/>
  <c r="BB51" i="4" s="1"/>
  <c r="AY52" i="4" l="1"/>
  <c r="AZ52" i="4" s="1"/>
  <c r="BB52" i="4" s="1"/>
  <c r="AW49" i="4" l="1"/>
  <c r="AX49" i="4" s="1"/>
  <c r="BA49" i="4" s="1"/>
  <c r="AY53" i="4"/>
  <c r="AZ53" i="4" s="1"/>
  <c r="BB53" i="4" s="1"/>
  <c r="AY54" i="4" l="1"/>
  <c r="AZ54" i="4" s="1"/>
  <c r="BB54" i="4" s="1"/>
  <c r="AW50" i="4" l="1"/>
  <c r="AX50" i="4" s="1"/>
  <c r="BA50" i="4" s="1"/>
  <c r="AY55" i="4"/>
  <c r="AZ55" i="4" s="1"/>
  <c r="BB55" i="4" s="1"/>
  <c r="AY56" i="4" l="1"/>
  <c r="AZ56" i="4" s="1"/>
  <c r="BB56" i="4" s="1"/>
  <c r="AY57" i="4" l="1"/>
  <c r="AZ57" i="4" s="1"/>
  <c r="BB57" i="4" s="1"/>
  <c r="AW51" i="4" l="1"/>
  <c r="AX51" i="4" s="1"/>
  <c r="BA51" i="4" s="1"/>
  <c r="AY58" i="4"/>
  <c r="AZ58" i="4" s="1"/>
  <c r="BB58" i="4" s="1"/>
  <c r="AY60" i="4" l="1"/>
  <c r="AZ60" i="4" s="1"/>
  <c r="BB60" i="4" s="1"/>
  <c r="AW52" i="4" l="1"/>
  <c r="AX52" i="4" s="1"/>
  <c r="BA52" i="4" s="1"/>
  <c r="AY62" i="4" l="1"/>
  <c r="AZ62" i="4" s="1"/>
  <c r="BB62" i="4" s="1"/>
  <c r="AW53" i="4" l="1"/>
  <c r="AX53" i="4" s="1"/>
  <c r="BA53" i="4" s="1"/>
  <c r="AY63" i="4"/>
  <c r="AZ63" i="4" s="1"/>
  <c r="BB63" i="4" s="1"/>
  <c r="AY64" i="4" l="1"/>
  <c r="AZ64" i="4" s="1"/>
  <c r="BB64" i="4" s="1"/>
  <c r="AY65" i="4" l="1"/>
  <c r="AZ65" i="4" s="1"/>
  <c r="BB65" i="4" s="1"/>
  <c r="AW54" i="4" l="1"/>
  <c r="AX54" i="4" s="1"/>
  <c r="BA54" i="4" s="1"/>
  <c r="AY66" i="4"/>
  <c r="AZ66" i="4" s="1"/>
  <c r="BB66" i="4" s="1"/>
  <c r="AY67" i="4" l="1"/>
  <c r="AZ67" i="4" s="1"/>
  <c r="BB67" i="4" s="1"/>
  <c r="AY68" i="4" l="1"/>
  <c r="AZ68" i="4" s="1"/>
  <c r="BB68" i="4" s="1"/>
  <c r="AW55" i="4" l="1"/>
  <c r="AX55" i="4" s="1"/>
  <c r="BA55" i="4" s="1"/>
  <c r="AY69" i="4"/>
  <c r="AZ69" i="4" s="1"/>
  <c r="BB69" i="4" s="1"/>
  <c r="AY70" i="4" l="1"/>
  <c r="AZ70" i="4" s="1"/>
  <c r="BB70" i="4" s="1"/>
  <c r="AY71" i="4" l="1"/>
  <c r="AZ71" i="4" s="1"/>
  <c r="BB71" i="4" s="1"/>
  <c r="AW56" i="4" l="1"/>
  <c r="AX56" i="4" s="1"/>
  <c r="BA56" i="4" s="1"/>
  <c r="AY72" i="4"/>
  <c r="AZ72" i="4" s="1"/>
  <c r="BB72" i="4" s="1"/>
  <c r="AY73" i="4" l="1"/>
  <c r="AZ73" i="4" s="1"/>
  <c r="BB73" i="4" s="1"/>
  <c r="AW57" i="4" l="1"/>
  <c r="AX57" i="4" s="1"/>
  <c r="BA57" i="4" s="1"/>
  <c r="AY74" i="4"/>
  <c r="AZ74" i="4" s="1"/>
  <c r="BB74" i="4" s="1"/>
  <c r="AY75" i="4" l="1"/>
  <c r="AZ75" i="4" s="1"/>
  <c r="BB75" i="4" s="1"/>
  <c r="AY76" i="4" l="1"/>
  <c r="AZ76" i="4" s="1"/>
  <c r="BB76" i="4" s="1"/>
  <c r="AY77" i="4" l="1"/>
  <c r="AZ77" i="4" s="1"/>
  <c r="BB77" i="4" s="1"/>
  <c r="AW58" i="4"/>
  <c r="AX58" i="4" s="1"/>
  <c r="BA58" i="4" s="1"/>
  <c r="AY78" i="4" l="1"/>
  <c r="AZ78" i="4" s="1"/>
  <c r="BB78" i="4" s="1"/>
  <c r="AW59" i="4"/>
  <c r="AX59" i="4" s="1"/>
  <c r="BA59" i="4" s="1"/>
  <c r="AY79" i="4" l="1"/>
  <c r="AZ79" i="4" s="1"/>
  <c r="BB79" i="4" s="1"/>
  <c r="AY80" i="4" l="1"/>
  <c r="AZ80" i="4" s="1"/>
  <c r="BB80" i="4" s="1"/>
  <c r="AW60" i="4" l="1"/>
  <c r="AX60" i="4" s="1"/>
  <c r="BA60" i="4" s="1"/>
  <c r="AY81" i="4"/>
  <c r="AZ81" i="4" s="1"/>
  <c r="BB81" i="4" s="1"/>
  <c r="AY82" i="4" l="1"/>
  <c r="AZ82" i="4" s="1"/>
  <c r="BB82" i="4" s="1"/>
  <c r="AW61" i="4"/>
  <c r="AX61" i="4" s="1"/>
  <c r="BA61" i="4" s="1"/>
  <c r="AY83" i="4" l="1"/>
  <c r="AZ83" i="4" s="1"/>
  <c r="BB83" i="4" s="1"/>
  <c r="AY59" i="4"/>
  <c r="AZ59" i="4" s="1"/>
  <c r="BB59" i="4" s="1"/>
  <c r="AY84" i="4" l="1"/>
  <c r="AZ84" i="4" s="1"/>
  <c r="BB84" i="4" s="1"/>
  <c r="AY85" i="4" l="1"/>
  <c r="AZ85" i="4" s="1"/>
  <c r="BB85" i="4" s="1"/>
  <c r="AY86" i="4" l="1"/>
  <c r="AZ86" i="4" s="1"/>
  <c r="BB86" i="4" s="1"/>
  <c r="AW62" i="4"/>
  <c r="AX62" i="4" s="1"/>
  <c r="BA62" i="4" s="1"/>
  <c r="AY87" i="4" l="1"/>
  <c r="AZ87" i="4" s="1"/>
  <c r="BB87" i="4" s="1"/>
  <c r="AY88" i="4" l="1"/>
  <c r="AZ88" i="4" s="1"/>
  <c r="BB88" i="4" s="1"/>
  <c r="AW63" i="4" l="1"/>
  <c r="AX63" i="4" s="1"/>
  <c r="BA63" i="4" s="1"/>
  <c r="AY89" i="4"/>
  <c r="AZ89" i="4" s="1"/>
  <c r="BB89" i="4" s="1"/>
  <c r="AY61" i="4"/>
  <c r="AZ61" i="4" s="1"/>
  <c r="BB61" i="4" s="1"/>
  <c r="AY90" i="4" l="1"/>
  <c r="AZ90" i="4" s="1"/>
  <c r="BB90" i="4" s="1"/>
  <c r="AY91" i="4" l="1"/>
  <c r="AZ91" i="4" s="1"/>
  <c r="BB91" i="4" s="1"/>
  <c r="AW64" i="4"/>
  <c r="AX64" i="4" s="1"/>
  <c r="BA64" i="4" s="1"/>
  <c r="AY92" i="4" l="1"/>
  <c r="AZ92" i="4" s="1"/>
  <c r="BB92" i="4" s="1"/>
  <c r="AY93" i="4" l="1"/>
  <c r="AZ93" i="4" s="1"/>
  <c r="BB93" i="4" s="1"/>
  <c r="AW65" i="4" l="1"/>
  <c r="AX65" i="4" s="1"/>
  <c r="BA65" i="4" s="1"/>
  <c r="AY94" i="4"/>
  <c r="AZ94" i="4" s="1"/>
  <c r="BB94" i="4" s="1"/>
  <c r="AY95" i="4" l="1"/>
  <c r="AZ95" i="4" s="1"/>
  <c r="BB95" i="4" s="1"/>
  <c r="AY96" i="4" l="1"/>
  <c r="AZ96" i="4" s="1"/>
  <c r="BB96" i="4" s="1"/>
  <c r="AY97" i="4" l="1"/>
  <c r="AZ97" i="4" s="1"/>
  <c r="BB97" i="4" s="1"/>
  <c r="AY98" i="4" l="1"/>
  <c r="AZ98" i="4" s="1"/>
  <c r="BB98" i="4" s="1"/>
  <c r="AY99" i="4" l="1"/>
  <c r="AZ99" i="4" s="1"/>
  <c r="BB99" i="4" s="1"/>
  <c r="AY100" i="4" l="1"/>
  <c r="AZ100" i="4" s="1"/>
  <c r="BB100" i="4" s="1"/>
  <c r="AY101" i="4"/>
  <c r="AZ101" i="4" s="1"/>
  <c r="BB101" i="4" s="1"/>
  <c r="C11" i="4" l="1"/>
  <c r="BA11" i="4"/>
  <c r="J11" i="4" l="1"/>
  <c r="AA11" i="4" s="1"/>
  <c r="Y11" i="4"/>
  <c r="E11" i="4"/>
  <c r="V11" i="4" s="1"/>
  <c r="BB11" i="4"/>
  <c r="AW12" i="4" l="1"/>
  <c r="L11" i="4"/>
  <c r="P11" i="4" l="1"/>
  <c r="E11" i="1" s="1"/>
  <c r="AY12" i="4"/>
  <c r="AO12" i="4"/>
  <c r="A11" i="4"/>
  <c r="O11" i="4" s="1"/>
  <c r="M11" i="4"/>
  <c r="X11" i="4" s="1"/>
  <c r="W11" i="4"/>
  <c r="H11" i="1" l="1"/>
  <c r="AD12" i="4"/>
  <c r="K12" i="4" s="1"/>
  <c r="AB12" i="4" s="1"/>
  <c r="I12" i="4"/>
  <c r="D12" i="1" s="1"/>
  <c r="B11" i="1"/>
  <c r="T12" i="4"/>
  <c r="G11" i="1"/>
  <c r="R11" i="4" l="1"/>
  <c r="AZ12" i="4"/>
  <c r="AC12" i="4" s="1"/>
  <c r="U12" i="4"/>
  <c r="N11" i="4"/>
  <c r="AX12" i="4"/>
  <c r="F11" i="1" l="1"/>
  <c r="BA12" i="4"/>
  <c r="C12" i="4"/>
  <c r="BB12" i="4"/>
  <c r="J12" i="4" l="1"/>
  <c r="AA12" i="4" s="1"/>
  <c r="Y12" i="4"/>
  <c r="A12" i="4" l="1"/>
  <c r="L12" i="4"/>
  <c r="P12" i="4" s="1"/>
  <c r="E12" i="1" s="1"/>
  <c r="AW13" i="4"/>
  <c r="V12" i="4"/>
  <c r="AY13" i="4" l="1"/>
  <c r="W12" i="4"/>
  <c r="AO13" i="4"/>
  <c r="M12" i="4"/>
  <c r="X12" i="4" s="1"/>
  <c r="AD13" i="4" l="1"/>
  <c r="T13" i="4"/>
  <c r="U13" i="4" s="1"/>
  <c r="G12" i="1"/>
  <c r="I13" i="4"/>
  <c r="D13" i="1" s="1"/>
  <c r="B12" i="1"/>
  <c r="AZ13" i="4" l="1"/>
  <c r="AC13" i="4" s="1"/>
  <c r="N12" i="4"/>
  <c r="O12" i="4" s="1"/>
  <c r="AX13" i="4"/>
  <c r="D13" i="4" s="1"/>
  <c r="Z13" i="4" s="1"/>
  <c r="H12" i="1" l="1"/>
  <c r="E13" i="4"/>
  <c r="BB13" i="4"/>
  <c r="BA13" i="4"/>
  <c r="R12" i="4" l="1"/>
  <c r="K13" i="4"/>
  <c r="AB13" i="4" s="1"/>
  <c r="J13" i="4"/>
  <c r="AA13" i="4" s="1"/>
  <c r="V13" i="4"/>
  <c r="F12" i="1" l="1"/>
  <c r="A13" i="4"/>
  <c r="L13" i="4"/>
  <c r="W13" i="4" s="1"/>
  <c r="AW14" i="4"/>
  <c r="AO14" i="4"/>
  <c r="M13" i="4" l="1"/>
  <c r="X13" i="4" s="1"/>
  <c r="T14" i="4" s="1"/>
  <c r="AD14" i="4"/>
  <c r="P13" i="4"/>
  <c r="E13" i="1" s="1"/>
  <c r="AY14" i="4"/>
  <c r="I14" i="4"/>
  <c r="D14" i="1" s="1"/>
  <c r="B13" i="1"/>
  <c r="G13" i="1" l="1"/>
  <c r="AZ14" i="4"/>
  <c r="AC14" i="4" s="1"/>
  <c r="U14" i="4"/>
  <c r="N13" i="4"/>
  <c r="O13" i="4" s="1"/>
  <c r="AX14" i="4"/>
  <c r="D14" i="4" s="1"/>
  <c r="Z14" i="4" s="1"/>
  <c r="H13" i="1" l="1"/>
  <c r="BB14" i="4"/>
  <c r="E14" i="4"/>
  <c r="K14" i="4"/>
  <c r="AB14" i="4" s="1"/>
  <c r="BA14" i="4"/>
  <c r="J14" i="4"/>
  <c r="AA14" i="4" s="1"/>
  <c r="R13" i="4" l="1"/>
  <c r="V14" i="4"/>
  <c r="F13" i="1" l="1"/>
  <c r="AW15" i="4"/>
  <c r="A14" i="4"/>
  <c r="L14" i="4"/>
  <c r="P14" i="4" l="1"/>
  <c r="E14" i="1" s="1"/>
  <c r="B14" i="1"/>
  <c r="AO15" i="4"/>
  <c r="W14" i="4"/>
  <c r="M14" i="4"/>
  <c r="X14" i="4" s="1"/>
  <c r="AY15" i="4"/>
  <c r="AC15" i="4" l="1"/>
  <c r="J15" i="4" s="1"/>
  <c r="AA15" i="4" s="1"/>
  <c r="I15" i="4"/>
  <c r="D15" i="1" s="1"/>
  <c r="O14" i="4"/>
  <c r="G14" i="1"/>
  <c r="H14" i="1" l="1"/>
  <c r="N14" i="4"/>
  <c r="T15" i="4"/>
  <c r="R14" i="4" l="1"/>
  <c r="AZ15" i="4"/>
  <c r="U15" i="4"/>
  <c r="AX15" i="4"/>
  <c r="AI15" i="4" s="1"/>
  <c r="D15" i="4" s="1"/>
  <c r="Z15" i="4" s="1"/>
  <c r="F14" i="1" l="1"/>
  <c r="AK15" i="4"/>
  <c r="AD15" i="4" s="1"/>
  <c r="BB15" i="4"/>
  <c r="BA15" i="4"/>
  <c r="L15" i="4" l="1"/>
  <c r="P15" i="4" s="1"/>
  <c r="E15" i="1" s="1"/>
  <c r="K15" i="4" l="1"/>
  <c r="AB15" i="4" s="1"/>
  <c r="M15" i="4"/>
  <c r="X15" i="4" s="1"/>
  <c r="T16" i="4" s="1"/>
  <c r="U16" i="4" s="1"/>
  <c r="AN16" i="4"/>
  <c r="AO16" i="4"/>
  <c r="W15" i="4"/>
  <c r="AW16" i="4"/>
  <c r="V15" i="4"/>
  <c r="AD16" i="4" l="1"/>
  <c r="C16" i="4"/>
  <c r="B16" i="4"/>
  <c r="C16" i="1" s="1"/>
  <c r="A15" i="4"/>
  <c r="B15" i="1" s="1"/>
  <c r="AY16" i="4"/>
  <c r="AZ16" i="4" s="1"/>
  <c r="AC16" i="4" s="1"/>
  <c r="AO17" i="4"/>
  <c r="G15" i="1"/>
  <c r="AN17" i="4"/>
  <c r="I16" i="4"/>
  <c r="D16" i="1" s="1"/>
  <c r="AI16" i="4"/>
  <c r="AK16" i="4"/>
  <c r="AH16" i="4"/>
  <c r="AJ16" i="4"/>
  <c r="N15" i="4"/>
  <c r="AX16" i="4"/>
  <c r="D16" i="4" s="1"/>
  <c r="Z16" i="4" s="1"/>
  <c r="I17" i="4" l="1"/>
  <c r="D17" i="1" s="1"/>
  <c r="AC17" i="4"/>
  <c r="E16" i="4"/>
  <c r="Y16" i="4"/>
  <c r="C17" i="4"/>
  <c r="B17" i="4"/>
  <c r="C17" i="1" s="1"/>
  <c r="J16" i="4"/>
  <c r="O15" i="4"/>
  <c r="AH17" i="4"/>
  <c r="AJ17" i="4"/>
  <c r="BB16" i="4"/>
  <c r="BA16" i="4"/>
  <c r="H15" i="1" l="1"/>
  <c r="E17" i="4"/>
  <c r="Y17" i="4"/>
  <c r="L16" i="4"/>
  <c r="P16" i="4" s="1"/>
  <c r="E16" i="1" s="1"/>
  <c r="AA16" i="4"/>
  <c r="K16" i="4"/>
  <c r="AB16" i="4" s="1"/>
  <c r="V16" i="4"/>
  <c r="AY17" i="4" l="1"/>
  <c r="R15" i="4"/>
  <c r="W16" i="4"/>
  <c r="A16" i="4"/>
  <c r="J17" i="4"/>
  <c r="AA17" i="4" s="1"/>
  <c r="M16" i="4"/>
  <c r="AW17" i="4"/>
  <c r="F15" i="1" l="1"/>
  <c r="G16" i="1"/>
  <c r="X16" i="4"/>
  <c r="T17" i="4" s="1"/>
  <c r="U17" i="4" s="1"/>
  <c r="B16" i="1"/>
  <c r="AK17" i="4" l="1"/>
  <c r="AZ17" i="4"/>
  <c r="AD17" i="4" s="1"/>
  <c r="N16" i="4"/>
  <c r="O16" i="4" s="1"/>
  <c r="AX17" i="4"/>
  <c r="D17" i="4" s="1"/>
  <c r="Z17" i="4" s="1"/>
  <c r="L17" i="4"/>
  <c r="H16" i="1" l="1"/>
  <c r="BB17" i="4"/>
  <c r="BA17" i="4"/>
  <c r="AI17" i="4"/>
  <c r="AO18" i="4"/>
  <c r="W17" i="4"/>
  <c r="AN18" i="4"/>
  <c r="R16" i="4" l="1"/>
  <c r="AC18" i="4"/>
  <c r="K17" i="4"/>
  <c r="AB17" i="4" s="1"/>
  <c r="P17" i="4"/>
  <c r="E17" i="1" s="1"/>
  <c r="D18" i="4"/>
  <c r="Z18" i="4" s="1"/>
  <c r="B18" i="4"/>
  <c r="C18" i="1" s="1"/>
  <c r="I18" i="4"/>
  <c r="D18" i="1" s="1"/>
  <c r="AH18" i="4"/>
  <c r="AJ18" i="4"/>
  <c r="F16" i="1" l="1"/>
  <c r="A17" i="4"/>
  <c r="E18" i="4"/>
  <c r="AY18" i="4"/>
  <c r="V17" i="4"/>
  <c r="M17" i="4"/>
  <c r="X17" i="4" s="1"/>
  <c r="AW18" i="4"/>
  <c r="B17" i="1" l="1"/>
  <c r="G17" i="1"/>
  <c r="T18" i="4"/>
  <c r="AZ18" i="4" l="1"/>
  <c r="AD18" i="4" s="1"/>
  <c r="U18" i="4"/>
  <c r="N17" i="4"/>
  <c r="O17" i="4" s="1"/>
  <c r="AX18" i="4"/>
  <c r="H17" i="1" l="1"/>
  <c r="C18" i="4"/>
  <c r="AI18" i="4"/>
  <c r="K18" i="4" s="1"/>
  <c r="AB18" i="4" s="1"/>
  <c r="BA18" i="4"/>
  <c r="AK18" i="4"/>
  <c r="BB18" i="4"/>
  <c r="R17" i="4" l="1"/>
  <c r="J18" i="4"/>
  <c r="AA18" i="4" s="1"/>
  <c r="Y18" i="4"/>
  <c r="L18" i="4"/>
  <c r="P18" i="4" s="1"/>
  <c r="E18" i="1" s="1"/>
  <c r="F17" i="1" l="1"/>
  <c r="A18" i="4"/>
  <c r="V18" i="4"/>
  <c r="AW19" i="4"/>
  <c r="AO19" i="4"/>
  <c r="M18" i="4"/>
  <c r="X18" i="4" s="1"/>
  <c r="W18" i="4"/>
  <c r="AN19" i="4"/>
  <c r="AY19" i="4"/>
  <c r="AC19" i="4" l="1"/>
  <c r="D19" i="4"/>
  <c r="Z19" i="4" s="1"/>
  <c r="B19" i="4"/>
  <c r="C19" i="1" s="1"/>
  <c r="I19" i="4"/>
  <c r="D19" i="1" s="1"/>
  <c r="AJ19" i="4"/>
  <c r="AH19" i="4"/>
  <c r="G18" i="1"/>
  <c r="T19" i="4"/>
  <c r="AZ19" i="4" l="1"/>
  <c r="AD19" i="4" s="1"/>
  <c r="U19" i="4"/>
  <c r="N18" i="4"/>
  <c r="O18" i="4" s="1"/>
  <c r="AX19" i="4"/>
  <c r="AK19" i="4"/>
  <c r="AI19" i="4"/>
  <c r="K19" i="4" l="1"/>
  <c r="AB19" i="4" s="1"/>
  <c r="H18" i="1"/>
  <c r="BB19" i="4"/>
  <c r="BA19" i="4"/>
  <c r="C19" i="4"/>
  <c r="R18" i="4" l="1"/>
  <c r="E19" i="4"/>
  <c r="Y19" i="4"/>
  <c r="J19" i="4"/>
  <c r="AN20" i="4"/>
  <c r="AH20" i="4" s="1"/>
  <c r="AO20" i="4"/>
  <c r="F18" i="1" l="1"/>
  <c r="L19" i="4"/>
  <c r="M19" i="4" s="1"/>
  <c r="X19" i="4" s="1"/>
  <c r="T20" i="4" s="1"/>
  <c r="U20" i="4" s="1"/>
  <c r="AA19" i="4"/>
  <c r="AD20" i="4"/>
  <c r="AK20" i="4"/>
  <c r="D20" i="4"/>
  <c r="Z20" i="4" s="1"/>
  <c r="B20" i="4"/>
  <c r="C20" i="1" s="1"/>
  <c r="A19" i="4"/>
  <c r="AJ20" i="4"/>
  <c r="AN21" i="4"/>
  <c r="B21" i="4" s="1"/>
  <c r="AI20" i="4"/>
  <c r="AO21" i="4"/>
  <c r="V19" i="4"/>
  <c r="AW20" i="4"/>
  <c r="AY20" i="4"/>
  <c r="I20" i="4"/>
  <c r="D20" i="1" s="1"/>
  <c r="P19" i="4" l="1"/>
  <c r="E19" i="1" s="1"/>
  <c r="W19" i="4"/>
  <c r="AZ20" i="4" s="1"/>
  <c r="AC20" i="4" s="1"/>
  <c r="I21" i="4"/>
  <c r="D21" i="1" s="1"/>
  <c r="AC21" i="4"/>
  <c r="AH21" i="4"/>
  <c r="G19" i="1"/>
  <c r="N19" i="4"/>
  <c r="O19" i="4" s="1"/>
  <c r="C21" i="1"/>
  <c r="D21" i="4"/>
  <c r="Z21" i="4" s="1"/>
  <c r="AI21" i="4"/>
  <c r="AK21" i="4"/>
  <c r="AJ21" i="4"/>
  <c r="AN22" i="4"/>
  <c r="B22" i="4" s="1"/>
  <c r="C22" i="1" s="1"/>
  <c r="AO22" i="4"/>
  <c r="AX20" i="4"/>
  <c r="N20" i="4"/>
  <c r="H19" i="1" l="1"/>
  <c r="I22" i="4"/>
  <c r="D22" i="1" s="1"/>
  <c r="AC22" i="4"/>
  <c r="AN23" i="4"/>
  <c r="AK23" i="4" s="1"/>
  <c r="AO23" i="4"/>
  <c r="I23" i="4" s="1"/>
  <c r="D23" i="1" s="1"/>
  <c r="AJ22" i="4"/>
  <c r="C20" i="4"/>
  <c r="E21" i="4"/>
  <c r="AK22" i="4"/>
  <c r="D22" i="4"/>
  <c r="Z22" i="4" s="1"/>
  <c r="AI22" i="4"/>
  <c r="AH22" i="4"/>
  <c r="BA20" i="4"/>
  <c r="BB20" i="4"/>
  <c r="AO24" i="4" l="1"/>
  <c r="AN24" i="4"/>
  <c r="B24" i="4" s="1"/>
  <c r="C24" i="1" s="1"/>
  <c r="C23" i="4"/>
  <c r="R19" i="4"/>
  <c r="AJ23" i="4"/>
  <c r="AH23" i="4"/>
  <c r="AI23" i="4"/>
  <c r="B23" i="4"/>
  <c r="C23" i="1" s="1"/>
  <c r="AD24" i="4"/>
  <c r="E23" i="4"/>
  <c r="Y23" i="4"/>
  <c r="E20" i="4"/>
  <c r="V20" i="4" s="1"/>
  <c r="Y20" i="4"/>
  <c r="AD23" i="4"/>
  <c r="J20" i="4"/>
  <c r="AA20" i="4" s="1"/>
  <c r="E22" i="4"/>
  <c r="K20" i="4"/>
  <c r="AB20" i="4" s="1"/>
  <c r="I24" i="4"/>
  <c r="D24" i="1" s="1"/>
  <c r="B25" i="4" l="1"/>
  <c r="D24" i="4"/>
  <c r="Z24" i="4" s="1"/>
  <c r="F19" i="1"/>
  <c r="L20" i="4"/>
  <c r="P20" i="4" s="1"/>
  <c r="E20" i="1" s="1"/>
  <c r="A20" i="4"/>
  <c r="AW21" i="4"/>
  <c r="AY21" i="4" l="1"/>
  <c r="M20" i="4"/>
  <c r="G20" i="1" s="1"/>
  <c r="W20" i="4"/>
  <c r="O20" i="4" l="1"/>
  <c r="X20" i="4"/>
  <c r="T21" i="4" s="1"/>
  <c r="U21" i="4" s="1"/>
  <c r="AX21" i="4" l="1"/>
  <c r="C21" i="4" s="1"/>
  <c r="Y21" i="4" s="1"/>
  <c r="AZ21" i="4"/>
  <c r="AD21" i="4" s="1"/>
  <c r="K21" i="4" s="1"/>
  <c r="AB21" i="4" s="1"/>
  <c r="H20" i="1"/>
  <c r="V21" i="4"/>
  <c r="BB21" i="4" l="1"/>
  <c r="BA21" i="4"/>
  <c r="R20" i="4"/>
  <c r="J21" i="4"/>
  <c r="AA21" i="4" s="1"/>
  <c r="L21" i="4"/>
  <c r="AW22" i="4"/>
  <c r="F20" i="1" l="1"/>
  <c r="A21" i="4"/>
  <c r="O21" i="4" s="1"/>
  <c r="P21" i="4"/>
  <c r="E21" i="1" s="1"/>
  <c r="W21" i="4"/>
  <c r="M21" i="4"/>
  <c r="X21" i="4" s="1"/>
  <c r="T22" i="4" s="1"/>
  <c r="U22" i="4" s="1"/>
  <c r="AY22" i="4"/>
  <c r="H21" i="1" l="1"/>
  <c r="G21" i="1"/>
  <c r="N21" i="4"/>
  <c r="N22" i="4"/>
  <c r="AZ22" i="4"/>
  <c r="AD22" i="4" s="1"/>
  <c r="AX22" i="4"/>
  <c r="C22" i="4" s="1"/>
  <c r="Y22" i="4" s="1"/>
  <c r="R21" i="4" l="1"/>
  <c r="BB22" i="4"/>
  <c r="K22" i="4"/>
  <c r="AB22" i="4" s="1"/>
  <c r="BA22" i="4"/>
  <c r="V22" i="4"/>
  <c r="F21" i="1" l="1"/>
  <c r="J22" i="4"/>
  <c r="AA22" i="4" s="1"/>
  <c r="AW23" i="4"/>
  <c r="AI24" i="4"/>
  <c r="K24" i="4" s="1"/>
  <c r="AB24" i="4" s="1"/>
  <c r="AK24" i="4"/>
  <c r="A22" i="4" l="1"/>
  <c r="L22" i="4"/>
  <c r="P22" i="4" s="1"/>
  <c r="E22" i="1" s="1"/>
  <c r="AY23" i="4" l="1"/>
  <c r="M22" i="4"/>
  <c r="W22" i="4"/>
  <c r="O22" i="4"/>
  <c r="H22" i="1" l="1"/>
  <c r="X22" i="4"/>
  <c r="T23" i="4" s="1"/>
  <c r="U23" i="4" s="1"/>
  <c r="G22" i="1"/>
  <c r="I25" i="4"/>
  <c r="D25" i="1" s="1"/>
  <c r="R22" i="4" l="1"/>
  <c r="AZ23" i="4"/>
  <c r="AX23" i="4"/>
  <c r="D23" i="4" s="1"/>
  <c r="Z23" i="4" s="1"/>
  <c r="F22" i="1" l="1"/>
  <c r="AC23" i="4"/>
  <c r="J23" i="4" s="1"/>
  <c r="AA23" i="4" s="1"/>
  <c r="BA23" i="4"/>
  <c r="BB23" i="4"/>
  <c r="V23" i="4"/>
  <c r="AH25" i="4"/>
  <c r="C25" i="4" s="1"/>
  <c r="Y25" i="4" s="1"/>
  <c r="AJ25" i="4"/>
  <c r="AC25" i="4" s="1"/>
  <c r="K23" i="4" l="1"/>
  <c r="AB23" i="4" s="1"/>
  <c r="L23" i="4"/>
  <c r="AW24" i="4"/>
  <c r="P23" i="4" l="1"/>
  <c r="E23" i="1" s="1"/>
  <c r="A23" i="4"/>
  <c r="AY24" i="4"/>
  <c r="M23" i="4"/>
  <c r="W23" i="4"/>
  <c r="AJ24" i="4"/>
  <c r="J25" i="4" l="1"/>
  <c r="AA25" i="4" s="1"/>
  <c r="G23" i="1"/>
  <c r="N23" i="4"/>
  <c r="O23" i="4" s="1"/>
  <c r="X23" i="4"/>
  <c r="T24" i="4" s="1"/>
  <c r="U24" i="4" s="1"/>
  <c r="H23" i="1" l="1"/>
  <c r="N24" i="4"/>
  <c r="AX24" i="4"/>
  <c r="C24" i="4" s="1"/>
  <c r="AZ24" i="4"/>
  <c r="AC24" i="4" s="1"/>
  <c r="R23" i="4" l="1"/>
  <c r="E24" i="4"/>
  <c r="Y24" i="4"/>
  <c r="BB24" i="4"/>
  <c r="AH24" i="4"/>
  <c r="BA24" i="4"/>
  <c r="J24" i="4"/>
  <c r="AA24" i="4" s="1"/>
  <c r="F23" i="1" l="1"/>
  <c r="V24" i="4"/>
  <c r="AW25" i="4" l="1"/>
  <c r="A24" i="4"/>
  <c r="L24" i="4"/>
  <c r="P24" i="4" s="1"/>
  <c r="E24" i="1" s="1"/>
  <c r="AY25" i="4" l="1"/>
  <c r="M24" i="4"/>
  <c r="O24" i="4" s="1"/>
  <c r="W24" i="4"/>
  <c r="H24" i="1" l="1"/>
  <c r="G24" i="1"/>
  <c r="X24" i="4"/>
  <c r="T25" i="4" s="1"/>
  <c r="U25" i="4" s="1"/>
  <c r="R24" i="4" l="1"/>
  <c r="AZ25" i="4"/>
  <c r="AX25" i="4"/>
  <c r="F24" i="1" l="1"/>
  <c r="AI25" i="4"/>
  <c r="D25" i="4" s="1"/>
  <c r="Z25" i="4" s="1"/>
  <c r="BA25" i="4"/>
  <c r="AK25" i="4"/>
  <c r="AD25" i="4" s="1"/>
  <c r="BB25" i="4"/>
  <c r="E25" i="4" l="1"/>
  <c r="V25" i="4" s="1"/>
  <c r="K25" i="4"/>
  <c r="AB25" i="4" s="1"/>
  <c r="A25" i="4" l="1"/>
  <c r="L25" i="4"/>
  <c r="W25" i="4" s="1"/>
  <c r="AW26" i="4"/>
  <c r="AO26" i="4"/>
  <c r="AN26" i="4"/>
  <c r="M25" i="4" l="1"/>
  <c r="X25" i="4" s="1"/>
  <c r="T26" i="4" s="1"/>
  <c r="U26" i="4" s="1"/>
  <c r="P25" i="4"/>
  <c r="E25" i="1" s="1"/>
  <c r="B26" i="4"/>
  <c r="AY26" i="4"/>
  <c r="N25" i="4"/>
  <c r="O25" i="4" s="1"/>
  <c r="AH26" i="4"/>
  <c r="C26" i="4" s="1"/>
  <c r="AJ26" i="4"/>
  <c r="AC26" i="4" s="1"/>
  <c r="I26" i="4"/>
  <c r="H25" i="1" l="1"/>
  <c r="G25" i="1"/>
  <c r="E26" i="4"/>
  <c r="Y26" i="4"/>
  <c r="J26" i="4"/>
  <c r="AA26" i="4" s="1"/>
  <c r="AZ26" i="4"/>
  <c r="N26" i="4"/>
  <c r="AX26" i="4"/>
  <c r="R25" i="4" l="1"/>
  <c r="L26" i="4"/>
  <c r="W26" i="4" s="1"/>
  <c r="V26" i="4"/>
  <c r="AK26" i="4"/>
  <c r="AD26" i="4" s="1"/>
  <c r="BB26" i="4"/>
  <c r="AI26" i="4"/>
  <c r="D26" i="4" s="1"/>
  <c r="Z26" i="4" s="1"/>
  <c r="BA26" i="4"/>
  <c r="AO27" i="4"/>
  <c r="F25" i="1" l="1"/>
  <c r="AN27" i="4"/>
  <c r="AK27" i="4" s="1"/>
  <c r="AD27" i="4" s="1"/>
  <c r="M26" i="4"/>
  <c r="G26" i="1" s="1"/>
  <c r="P26" i="4"/>
  <c r="E26" i="1" s="1"/>
  <c r="I27" i="4"/>
  <c r="K26" i="4"/>
  <c r="AB26" i="4" s="1"/>
  <c r="AW27" i="4"/>
  <c r="B27" i="4" l="1"/>
  <c r="AI27" i="4"/>
  <c r="D27" i="4" s="1"/>
  <c r="Z27" i="4" s="1"/>
  <c r="X26" i="4"/>
  <c r="T27" i="4" s="1"/>
  <c r="U27" i="4" s="1"/>
  <c r="AY27" i="4"/>
  <c r="A26" i="4"/>
  <c r="AX27" i="4" l="1"/>
  <c r="AH27" i="4" s="1"/>
  <c r="C27" i="4" s="1"/>
  <c r="AZ27" i="4"/>
  <c r="BB27" i="4" s="1"/>
  <c r="O26" i="4"/>
  <c r="K27" i="4"/>
  <c r="AB27" i="4" s="1"/>
  <c r="AJ27" i="4" l="1"/>
  <c r="AC27" i="4" s="1"/>
  <c r="BA27" i="4"/>
  <c r="H26" i="1"/>
  <c r="E27" i="4"/>
  <c r="V27" i="4" s="1"/>
  <c r="Y27" i="4"/>
  <c r="J27" i="4"/>
  <c r="AA27" i="4" s="1"/>
  <c r="R26" i="4" l="1"/>
  <c r="L27" i="4"/>
  <c r="M27" i="4" s="1"/>
  <c r="A27" i="4"/>
  <c r="AW28" i="4"/>
  <c r="AO28" i="4"/>
  <c r="AN28" i="4" l="1"/>
  <c r="B28" i="4" s="1"/>
  <c r="W27" i="4"/>
  <c r="AY28" i="4"/>
  <c r="F26" i="1"/>
  <c r="P27" i="4"/>
  <c r="E27" i="1" s="1"/>
  <c r="G27" i="1"/>
  <c r="X27" i="4"/>
  <c r="T28" i="4" s="1"/>
  <c r="U28" i="4" s="1"/>
  <c r="N27" i="4"/>
  <c r="O27" i="4" s="1"/>
  <c r="I28" i="4"/>
  <c r="AJ28" i="4" l="1"/>
  <c r="AC28" i="4" s="1"/>
  <c r="AH28" i="4"/>
  <c r="H27" i="1"/>
  <c r="C28" i="4"/>
  <c r="N28" i="4"/>
  <c r="AX28" i="4"/>
  <c r="AZ28" i="4"/>
  <c r="R27" i="4" l="1"/>
  <c r="J28" i="4"/>
  <c r="AA28" i="4" s="1"/>
  <c r="Y28" i="4"/>
  <c r="BB28" i="4"/>
  <c r="AK28" i="4"/>
  <c r="AD28" i="4" s="1"/>
  <c r="BA28" i="4"/>
  <c r="AI28" i="4"/>
  <c r="D28" i="4" s="1"/>
  <c r="Z28" i="4" s="1"/>
  <c r="F27" i="1" l="1"/>
  <c r="E28" i="4"/>
  <c r="V28" i="4" s="1"/>
  <c r="K28" i="4"/>
  <c r="AB28" i="4" s="1"/>
  <c r="A28" i="4" l="1"/>
  <c r="L28" i="4"/>
  <c r="AW29" i="4"/>
  <c r="AO29" i="4"/>
  <c r="AY29" i="4" l="1"/>
  <c r="P28" i="4"/>
  <c r="E28" i="1" s="1"/>
  <c r="W28" i="4"/>
  <c r="M28" i="4"/>
  <c r="X28" i="4" s="1"/>
  <c r="T29" i="4" s="1"/>
  <c r="U29" i="4" s="1"/>
  <c r="AN29" i="4"/>
  <c r="I29" i="4"/>
  <c r="O28" i="4" l="1"/>
  <c r="H28" i="1" s="1"/>
  <c r="B29" i="4"/>
  <c r="AX29" i="4"/>
  <c r="BA29" i="4" s="1"/>
  <c r="AZ29" i="4"/>
  <c r="BB29" i="4" s="1"/>
  <c r="AH29" i="4"/>
  <c r="C29" i="4" s="1"/>
  <c r="AJ29" i="4"/>
  <c r="AC29" i="4" s="1"/>
  <c r="R28" i="4" l="1"/>
  <c r="R4" i="4" s="1"/>
  <c r="E29" i="4"/>
  <c r="V29" i="4" s="1"/>
  <c r="Y29" i="4"/>
  <c r="J29" i="4"/>
  <c r="AA29" i="4" s="1"/>
  <c r="AI29" i="4"/>
  <c r="D29" i="4" s="1"/>
  <c r="Z29" i="4" s="1"/>
  <c r="AK29" i="4"/>
  <c r="AD29" i="4" s="1"/>
  <c r="F28" i="1" l="1"/>
  <c r="K29" i="4"/>
  <c r="AB29" i="4" s="1"/>
  <c r="AW30" i="4"/>
  <c r="L29" i="4"/>
  <c r="P29" i="4" s="1"/>
  <c r="E29" i="1" s="1"/>
  <c r="A29" i="4" l="1"/>
  <c r="M29" i="4"/>
  <c r="X29" i="4" s="1"/>
  <c r="T30" i="4" s="1"/>
  <c r="U30" i="4" s="1"/>
  <c r="AN30" i="4"/>
  <c r="W29" i="4"/>
  <c r="AO30" i="4"/>
  <c r="AY30" i="4"/>
  <c r="B30" i="4" l="1"/>
  <c r="N29" i="4"/>
  <c r="O29" i="4" s="1"/>
  <c r="I30" i="4"/>
  <c r="AZ30" i="4"/>
  <c r="AJ30" i="4" s="1"/>
  <c r="AC30" i="4" s="1"/>
  <c r="AX30" i="4"/>
  <c r="BA30" i="4" s="1"/>
  <c r="AI30" i="4"/>
  <c r="D30" i="4" s="1"/>
  <c r="Z30" i="4" s="1"/>
  <c r="AK30" i="4"/>
  <c r="AD30" i="4" s="1"/>
  <c r="H29" i="1" l="1"/>
  <c r="K30" i="4"/>
  <c r="AB30" i="4" s="1"/>
  <c r="AH30" i="4"/>
  <c r="C30" i="4" s="1"/>
  <c r="BB30" i="4"/>
  <c r="R29" i="4" l="1"/>
  <c r="E30" i="4"/>
  <c r="V30" i="4" s="1"/>
  <c r="Y30" i="4"/>
  <c r="J30" i="4"/>
  <c r="AA30" i="4" s="1"/>
  <c r="AW31" i="4"/>
  <c r="F29" i="1" l="1"/>
  <c r="A30" i="4"/>
  <c r="L30" i="4"/>
  <c r="P30" i="4" s="1"/>
  <c r="E30" i="1" s="1"/>
  <c r="AO31" i="4" l="1"/>
  <c r="M30" i="4"/>
  <c r="X30" i="4" s="1"/>
  <c r="T31" i="4" s="1"/>
  <c r="U31" i="4" s="1"/>
  <c r="W30" i="4"/>
  <c r="AN31" i="4"/>
  <c r="AY31" i="4"/>
  <c r="B31" i="4" l="1"/>
  <c r="AZ31" i="4"/>
  <c r="BB31" i="4" s="1"/>
  <c r="I31" i="4"/>
  <c r="N30" i="4"/>
  <c r="O30" i="4" s="1"/>
  <c r="AJ31" i="4"/>
  <c r="AC31" i="4" s="1"/>
  <c r="AH31" i="4"/>
  <c r="C31" i="4" s="1"/>
  <c r="Y31" i="4" s="1"/>
  <c r="AX31" i="4"/>
  <c r="BA31" i="4" s="1"/>
  <c r="H30" i="1" l="1"/>
  <c r="AI31" i="4"/>
  <c r="D31" i="4" s="1"/>
  <c r="Z31" i="4" s="1"/>
  <c r="AK31" i="4"/>
  <c r="J31" i="4"/>
  <c r="AA31" i="4" s="1"/>
  <c r="R30" i="4" l="1"/>
  <c r="AD31" i="4"/>
  <c r="K31" i="4" s="1"/>
  <c r="E31" i="4"/>
  <c r="AW32" i="4" s="1"/>
  <c r="F30" i="1" l="1"/>
  <c r="V31" i="4"/>
  <c r="AB31" i="4"/>
  <c r="A31" i="4" s="1"/>
  <c r="L31" i="4"/>
  <c r="P31" i="4" s="1"/>
  <c r="E31" i="1" s="1"/>
  <c r="AO32" i="4"/>
  <c r="AN32" i="4"/>
  <c r="AY32" i="4" l="1"/>
  <c r="W31" i="4"/>
  <c r="M31" i="4"/>
  <c r="X31" i="4" s="1"/>
  <c r="T32" i="4" s="1"/>
  <c r="U32" i="4" s="1"/>
  <c r="I32" i="4"/>
  <c r="AH32" i="4"/>
  <c r="C32" i="4" s="1"/>
  <c r="AJ32" i="4"/>
  <c r="AC32" i="4" s="1"/>
  <c r="B32" i="4"/>
  <c r="AX32" i="4" l="1"/>
  <c r="BA32" i="4" s="1"/>
  <c r="AZ32" i="4"/>
  <c r="BB32" i="4" s="1"/>
  <c r="N31" i="4"/>
  <c r="O31" i="4" s="1"/>
  <c r="E32" i="4"/>
  <c r="Y32" i="4"/>
  <c r="AI32" i="4"/>
  <c r="D32" i="4" s="1"/>
  <c r="Z32" i="4" s="1"/>
  <c r="J32" i="4"/>
  <c r="AA32" i="4" s="1"/>
  <c r="AK32" i="4" l="1"/>
  <c r="AD32" i="4" s="1"/>
  <c r="H31" i="1"/>
  <c r="V32" i="4"/>
  <c r="AW33" i="4"/>
  <c r="K32" i="4"/>
  <c r="AB32" i="4" s="1"/>
  <c r="L32" i="4"/>
  <c r="P32" i="4" s="1"/>
  <c r="E32" i="1" s="1"/>
  <c r="R31" i="4" l="1"/>
  <c r="A32" i="4"/>
  <c r="W32" i="4"/>
  <c r="AO33" i="4"/>
  <c r="AN33" i="4"/>
  <c r="AY33" i="4"/>
  <c r="M32" i="4"/>
  <c r="X32" i="4" s="1"/>
  <c r="T33" i="4" s="1"/>
  <c r="U33" i="4" s="1"/>
  <c r="F31" i="1" l="1"/>
  <c r="I33" i="4"/>
  <c r="B33" i="4"/>
  <c r="AX33" i="4"/>
  <c r="BA33" i="4" s="1"/>
  <c r="AZ33" i="4"/>
  <c r="BB33" i="4" s="1"/>
  <c r="AI33" i="4"/>
  <c r="D33" i="4" s="1"/>
  <c r="Z33" i="4" s="1"/>
  <c r="AK33" i="4"/>
  <c r="AD33" i="4" s="1"/>
  <c r="E33" i="4" l="1"/>
  <c r="AJ33" i="4"/>
  <c r="AC33" i="4" s="1"/>
  <c r="AH33" i="4"/>
  <c r="C33" i="4" s="1"/>
  <c r="Y33" i="4" s="1"/>
  <c r="K33" i="4"/>
  <c r="AB33" i="4" s="1"/>
  <c r="N32" i="4"/>
  <c r="O32" i="4" s="1"/>
  <c r="H32" i="1" l="1"/>
  <c r="V33" i="4"/>
  <c r="L33" i="4"/>
  <c r="R32" i="4" l="1"/>
  <c r="M33" i="4"/>
  <c r="X33" i="4" s="1"/>
  <c r="T34" i="4" s="1"/>
  <c r="U34" i="4" s="1"/>
  <c r="P33" i="4"/>
  <c r="E33" i="1" s="1"/>
  <c r="W33" i="4"/>
  <c r="AO34" i="4"/>
  <c r="AN34" i="4"/>
  <c r="J33" i="4"/>
  <c r="AA33" i="4" s="1"/>
  <c r="AW34" i="4"/>
  <c r="F32" i="1" l="1"/>
  <c r="AC34" i="4"/>
  <c r="N33" i="4"/>
  <c r="AX34" i="4"/>
  <c r="BA34" i="4" s="1"/>
  <c r="D34" i="4"/>
  <c r="Z34" i="4" s="1"/>
  <c r="B34" i="4"/>
  <c r="AJ34" i="4"/>
  <c r="AK34" i="4"/>
  <c r="AH34" i="4"/>
  <c r="AI34" i="4"/>
  <c r="AN35" i="4"/>
  <c r="B35" i="4" s="1"/>
  <c r="AO35" i="4"/>
  <c r="I34" i="4"/>
  <c r="A33" i="4"/>
  <c r="O33" i="4" s="1"/>
  <c r="AY34" i="4"/>
  <c r="AZ34" i="4" s="1"/>
  <c r="AD34" i="4" s="1"/>
  <c r="H33" i="1" l="1"/>
  <c r="I36" i="4"/>
  <c r="AD35" i="4"/>
  <c r="C34" i="4"/>
  <c r="J34" i="4" s="1"/>
  <c r="AA34" i="4" s="1"/>
  <c r="B36" i="4"/>
  <c r="D35" i="4"/>
  <c r="Z35" i="4" s="1"/>
  <c r="I35" i="4"/>
  <c r="BB34" i="4"/>
  <c r="AH35" i="4"/>
  <c r="AI35" i="4"/>
  <c r="AJ35" i="4"/>
  <c r="AK35" i="4"/>
  <c r="R33" i="4" l="1"/>
  <c r="E34" i="4"/>
  <c r="AW35" i="4" s="1"/>
  <c r="Y34" i="4"/>
  <c r="K35" i="4"/>
  <c r="AB35" i="4" s="1"/>
  <c r="E35" i="4"/>
  <c r="V34" i="4"/>
  <c r="K34" i="4"/>
  <c r="AB34" i="4" s="1"/>
  <c r="L34" i="4"/>
  <c r="F33" i="1" l="1"/>
  <c r="L35" i="4"/>
  <c r="AY35" i="4"/>
  <c r="P34" i="4"/>
  <c r="E34" i="1" s="1"/>
  <c r="A34" i="4"/>
  <c r="O34" i="4" s="1"/>
  <c r="AO37" i="4"/>
  <c r="AN37" i="4"/>
  <c r="W34" i="4"/>
  <c r="M34" i="4"/>
  <c r="X34" i="4" s="1"/>
  <c r="T35" i="4" s="1"/>
  <c r="U35" i="4" s="1"/>
  <c r="H34" i="1" l="1"/>
  <c r="AD37" i="4"/>
  <c r="C37" i="4"/>
  <c r="Y37" i="4" s="1"/>
  <c r="B37" i="4"/>
  <c r="AI37" i="4"/>
  <c r="AJ37" i="4"/>
  <c r="AK37" i="4"/>
  <c r="AH37" i="4"/>
  <c r="AN38" i="4"/>
  <c r="B38" i="4" s="1"/>
  <c r="AO38" i="4"/>
  <c r="AZ35" i="4"/>
  <c r="AC35" i="4" s="1"/>
  <c r="AX35" i="4"/>
  <c r="I37" i="4"/>
  <c r="I38" i="4"/>
  <c r="R34" i="4" l="1"/>
  <c r="AD38" i="4"/>
  <c r="BA35" i="4"/>
  <c r="C35" i="4"/>
  <c r="Y35" i="4" s="1"/>
  <c r="C38" i="4"/>
  <c r="V35" i="4"/>
  <c r="AH38" i="4"/>
  <c r="AI38" i="4"/>
  <c r="AJ38" i="4"/>
  <c r="AK38" i="4"/>
  <c r="AN39" i="4"/>
  <c r="BB35" i="4"/>
  <c r="P35" i="4" s="1"/>
  <c r="E35" i="1" s="1"/>
  <c r="AO39" i="4"/>
  <c r="W35" i="4"/>
  <c r="N34" i="4"/>
  <c r="F34" i="1" l="1"/>
  <c r="E38" i="4"/>
  <c r="Y38" i="4"/>
  <c r="AD39" i="4"/>
  <c r="C39" i="4"/>
  <c r="B39" i="4"/>
  <c r="AH39" i="4"/>
  <c r="AI39" i="4"/>
  <c r="AJ39" i="4"/>
  <c r="AK39" i="4"/>
  <c r="AN40" i="4"/>
  <c r="B40" i="4" s="1"/>
  <c r="AO40" i="4"/>
  <c r="I39" i="4"/>
  <c r="E39" i="4" l="1"/>
  <c r="Y39" i="4"/>
  <c r="AC40" i="4"/>
  <c r="C40" i="4"/>
  <c r="Y40" i="4" s="1"/>
  <c r="AO41" i="4"/>
  <c r="AI40" i="4"/>
  <c r="AJ40" i="4"/>
  <c r="AK40" i="4"/>
  <c r="AH40" i="4"/>
  <c r="AN41" i="4"/>
  <c r="AW36" i="4"/>
  <c r="J35" i="4"/>
  <c r="AA35" i="4" s="1"/>
  <c r="I40" i="4"/>
  <c r="M35" i="4"/>
  <c r="X35" i="4" s="1"/>
  <c r="T36" i="4" s="1"/>
  <c r="U36" i="4" s="1"/>
  <c r="AC41" i="4" l="1"/>
  <c r="C41" i="4"/>
  <c r="Y41" i="4" s="1"/>
  <c r="B41" i="4"/>
  <c r="AH41" i="4"/>
  <c r="AI41" i="4"/>
  <c r="AJ41" i="4"/>
  <c r="AK41" i="4"/>
  <c r="AN42" i="4"/>
  <c r="AX36" i="4"/>
  <c r="A35" i="4"/>
  <c r="AY36" i="4"/>
  <c r="AZ36" i="4" s="1"/>
  <c r="AO42" i="4"/>
  <c r="I41" i="4"/>
  <c r="J40" i="4"/>
  <c r="AA40" i="4" s="1"/>
  <c r="I42" i="4" l="1"/>
  <c r="AD42" i="4"/>
  <c r="C42" i="4"/>
  <c r="B42" i="4"/>
  <c r="BB36" i="4"/>
  <c r="AJ36" i="4"/>
  <c r="AC36" i="4" s="1"/>
  <c r="W36" i="4"/>
  <c r="BA36" i="4"/>
  <c r="AH36" i="4"/>
  <c r="C36" i="4" s="1"/>
  <c r="Y36" i="4" s="1"/>
  <c r="AK42" i="4"/>
  <c r="AH42" i="4"/>
  <c r="AI42" i="4"/>
  <c r="AJ42" i="4"/>
  <c r="AN43" i="4"/>
  <c r="B43" i="4" s="1"/>
  <c r="V36" i="4"/>
  <c r="AO43" i="4"/>
  <c r="J41" i="4"/>
  <c r="AA41" i="4" s="1"/>
  <c r="N35" i="4"/>
  <c r="O35" i="4" s="1"/>
  <c r="H35" i="1" l="1"/>
  <c r="E42" i="4"/>
  <c r="Y42" i="4"/>
  <c r="AD43" i="4"/>
  <c r="P36" i="4"/>
  <c r="E36" i="1" s="1"/>
  <c r="B44" i="4"/>
  <c r="D43" i="4"/>
  <c r="Z43" i="4" s="1"/>
  <c r="AH43" i="4"/>
  <c r="AJ43" i="4"/>
  <c r="AK43" i="4"/>
  <c r="AI43" i="4"/>
  <c r="I44" i="4"/>
  <c r="I43" i="4"/>
  <c r="R35" i="4" l="1"/>
  <c r="J36" i="4"/>
  <c r="AA36" i="4" s="1"/>
  <c r="AW37" i="4"/>
  <c r="K43" i="4"/>
  <c r="AB43" i="4" s="1"/>
  <c r="M36" i="4"/>
  <c r="X36" i="4" s="1"/>
  <c r="T37" i="4" s="1"/>
  <c r="U37" i="4" s="1"/>
  <c r="F35" i="1" l="1"/>
  <c r="AX37" i="4"/>
  <c r="A36" i="4"/>
  <c r="AY37" i="4"/>
  <c r="AZ37" i="4" s="1"/>
  <c r="AC37" i="4" s="1"/>
  <c r="BA37" i="4" l="1"/>
  <c r="D37" i="4"/>
  <c r="Z37" i="4" s="1"/>
  <c r="BB37" i="4"/>
  <c r="N36" i="4"/>
  <c r="O36" i="4" s="1"/>
  <c r="H36" i="1" l="1"/>
  <c r="E37" i="4"/>
  <c r="J37" i="4"/>
  <c r="AA37" i="4" s="1"/>
  <c r="R36" i="4" l="1"/>
  <c r="K37" i="4"/>
  <c r="AB37" i="4" s="1"/>
  <c r="F36" i="1" l="1"/>
  <c r="A37" i="4"/>
  <c r="V37" i="4"/>
  <c r="AW38" i="4"/>
  <c r="L37" i="4"/>
  <c r="P37" i="4" s="1"/>
  <c r="E37" i="1" s="1"/>
  <c r="W37" i="4" l="1"/>
  <c r="AY38" i="4"/>
  <c r="M37" i="4"/>
  <c r="X37" i="4" s="1"/>
  <c r="T38" i="4" s="1"/>
  <c r="U38" i="4" s="1"/>
  <c r="AX38" i="4" l="1"/>
  <c r="AZ38" i="4"/>
  <c r="AC38" i="4" s="1"/>
  <c r="N37" i="4"/>
  <c r="O37" i="4" s="1"/>
  <c r="H37" i="1" l="1"/>
  <c r="BA38" i="4"/>
  <c r="D38" i="4"/>
  <c r="Z38" i="4" s="1"/>
  <c r="V38" i="4"/>
  <c r="BB38" i="4"/>
  <c r="J38" i="4"/>
  <c r="AA38" i="4" s="1"/>
  <c r="R37" i="4" l="1"/>
  <c r="K38" i="4"/>
  <c r="AB38" i="4" s="1"/>
  <c r="AW39" i="4"/>
  <c r="L38" i="4"/>
  <c r="P38" i="4" s="1"/>
  <c r="E38" i="1" s="1"/>
  <c r="F37" i="1" l="1"/>
  <c r="A38" i="4"/>
  <c r="W38" i="4"/>
  <c r="AY39" i="4"/>
  <c r="M38" i="4"/>
  <c r="X38" i="4" s="1"/>
  <c r="T39" i="4" s="1"/>
  <c r="U39" i="4" s="1"/>
  <c r="AX39" i="4" l="1"/>
  <c r="AZ39" i="4"/>
  <c r="AC39" i="4" s="1"/>
  <c r="N38" i="4"/>
  <c r="O38" i="4" s="1"/>
  <c r="H38" i="1" l="1"/>
  <c r="BA39" i="4"/>
  <c r="D39" i="4"/>
  <c r="Z39" i="4" s="1"/>
  <c r="V39" i="4"/>
  <c r="BB39" i="4"/>
  <c r="J39" i="4"/>
  <c r="AA39" i="4" s="1"/>
  <c r="R38" i="4" l="1"/>
  <c r="K39" i="4"/>
  <c r="AB39" i="4" s="1"/>
  <c r="AW40" i="4"/>
  <c r="L39" i="4"/>
  <c r="P39" i="4" s="1"/>
  <c r="E39" i="1" s="1"/>
  <c r="F38" i="1" l="1"/>
  <c r="A39" i="4"/>
  <c r="W39" i="4"/>
  <c r="AY40" i="4"/>
  <c r="M39" i="4"/>
  <c r="X39" i="4" s="1"/>
  <c r="T40" i="4" s="1"/>
  <c r="U40" i="4" s="1"/>
  <c r="AX40" i="4" l="1"/>
  <c r="AZ40" i="4"/>
  <c r="AD40" i="4" s="1"/>
  <c r="N39" i="4"/>
  <c r="O39" i="4" s="1"/>
  <c r="H39" i="1" l="1"/>
  <c r="BA40" i="4"/>
  <c r="D40" i="4"/>
  <c r="Z40" i="4" s="1"/>
  <c r="BB40" i="4"/>
  <c r="R39" i="4" l="1"/>
  <c r="E40" i="4"/>
  <c r="K40" i="4"/>
  <c r="AB40" i="4" s="1"/>
  <c r="F39" i="1" l="1"/>
  <c r="A40" i="4"/>
  <c r="V40" i="4"/>
  <c r="AW41" i="4"/>
  <c r="L40" i="4"/>
  <c r="P40" i="4" s="1"/>
  <c r="E40" i="1" s="1"/>
  <c r="AY41" i="4" l="1"/>
  <c r="W40" i="4"/>
  <c r="M40" i="4"/>
  <c r="X40" i="4" s="1"/>
  <c r="T41" i="4" s="1"/>
  <c r="U41" i="4" s="1"/>
  <c r="AX41" i="4" l="1"/>
  <c r="AZ41" i="4"/>
  <c r="AD41" i="4" s="1"/>
  <c r="N40" i="4"/>
  <c r="O40" i="4" s="1"/>
  <c r="H40" i="1" l="1"/>
  <c r="BA41" i="4"/>
  <c r="D41" i="4"/>
  <c r="Z41" i="4" s="1"/>
  <c r="BB41" i="4"/>
  <c r="R40" i="4" l="1"/>
  <c r="E41" i="4"/>
  <c r="K41" i="4"/>
  <c r="AB41" i="4" s="1"/>
  <c r="F40" i="1" l="1"/>
  <c r="A41" i="4"/>
  <c r="AW42" i="4"/>
  <c r="V41" i="4"/>
  <c r="L41" i="4"/>
  <c r="P41" i="4" s="1"/>
  <c r="E41" i="1" s="1"/>
  <c r="AY42" i="4" l="1"/>
  <c r="W41" i="4"/>
  <c r="M41" i="4"/>
  <c r="X41" i="4" s="1"/>
  <c r="T42" i="4" s="1"/>
  <c r="U42" i="4" s="1"/>
  <c r="AX42" i="4" l="1"/>
  <c r="AZ42" i="4"/>
  <c r="AC42" i="4" s="1"/>
  <c r="N41" i="4"/>
  <c r="O41" i="4" s="1"/>
  <c r="H41" i="1" l="1"/>
  <c r="BA42" i="4"/>
  <c r="D42" i="4"/>
  <c r="Z42" i="4" s="1"/>
  <c r="V42" i="4"/>
  <c r="BB42" i="4"/>
  <c r="J42" i="4"/>
  <c r="AA42" i="4" s="1"/>
  <c r="R41" i="4" l="1"/>
  <c r="K42" i="4"/>
  <c r="AB42" i="4" s="1"/>
  <c r="AW43" i="4"/>
  <c r="L42" i="4"/>
  <c r="P42" i="4" s="1"/>
  <c r="E42" i="1" s="1"/>
  <c r="F41" i="1" l="1"/>
  <c r="A42" i="4"/>
  <c r="O42" i="4" s="1"/>
  <c r="W42" i="4"/>
  <c r="AY43" i="4"/>
  <c r="M42" i="4"/>
  <c r="X42" i="4" s="1"/>
  <c r="T43" i="4" s="1"/>
  <c r="U43" i="4" s="1"/>
  <c r="H42" i="1" l="1"/>
  <c r="AZ43" i="4"/>
  <c r="AC43" i="4" s="1"/>
  <c r="AX43" i="4"/>
  <c r="N42" i="4"/>
  <c r="R42" i="4" l="1"/>
  <c r="BA43" i="4"/>
  <c r="C43" i="4"/>
  <c r="BB43" i="4"/>
  <c r="F42" i="1" l="1"/>
  <c r="E43" i="4"/>
  <c r="Y43" i="4"/>
  <c r="J43" i="4"/>
  <c r="AA43" i="4" s="1"/>
  <c r="V43" i="4" l="1"/>
  <c r="AW44" i="4"/>
  <c r="A43" i="4"/>
  <c r="L43" i="4"/>
  <c r="P43" i="4" s="1"/>
  <c r="E43" i="1" s="1"/>
  <c r="AO45" i="4" l="1"/>
  <c r="AN45" i="4"/>
  <c r="W43" i="4"/>
  <c r="AY44" i="4"/>
  <c r="M43" i="4"/>
  <c r="X43" i="4" s="1"/>
  <c r="T44" i="4" s="1"/>
  <c r="U44" i="4" s="1"/>
  <c r="I45" i="4" l="1"/>
  <c r="B45" i="4"/>
  <c r="AZ44" i="4"/>
  <c r="W44" i="4" s="1"/>
  <c r="AX44" i="4"/>
  <c r="V44" i="4"/>
  <c r="AJ45" i="4"/>
  <c r="AC45" i="4" s="1"/>
  <c r="AH45" i="4"/>
  <c r="C45" i="4" s="1"/>
  <c r="Y45" i="4" s="1"/>
  <c r="J45" i="4" l="1"/>
  <c r="AA45" i="4" s="1"/>
  <c r="BA44" i="4"/>
  <c r="AI44" i="4"/>
  <c r="D44" i="4" s="1"/>
  <c r="Z44" i="4" s="1"/>
  <c r="BB44" i="4"/>
  <c r="AK44" i="4"/>
  <c r="AD44" i="4" s="1"/>
  <c r="N43" i="4"/>
  <c r="O43" i="4" s="1"/>
  <c r="H43" i="1" l="1"/>
  <c r="P44" i="4"/>
  <c r="E44" i="1" s="1"/>
  <c r="R43" i="4" l="1"/>
  <c r="AW45" i="4"/>
  <c r="K44" i="4"/>
  <c r="AB44" i="4" s="1"/>
  <c r="M44" i="4"/>
  <c r="X44" i="4" s="1"/>
  <c r="T45" i="4" s="1"/>
  <c r="U45" i="4" s="1"/>
  <c r="F43" i="1" l="1"/>
  <c r="AX45" i="4"/>
  <c r="A44" i="4"/>
  <c r="AY45" i="4"/>
  <c r="AZ45" i="4" s="1"/>
  <c r="BB45" i="4" l="1"/>
  <c r="AK45" i="4"/>
  <c r="AD45" i="4" s="1"/>
  <c r="BA45" i="4"/>
  <c r="AI45" i="4"/>
  <c r="D45" i="4" s="1"/>
  <c r="N44" i="4"/>
  <c r="O44" i="4" s="1"/>
  <c r="H44" i="1" l="1"/>
  <c r="K45" i="4"/>
  <c r="Z45" i="4"/>
  <c r="E45" i="4"/>
  <c r="R44" i="4" l="1"/>
  <c r="L45" i="4"/>
  <c r="AB45" i="4"/>
  <c r="F44" i="1" l="1"/>
  <c r="M45" i="4"/>
  <c r="N45" i="4" s="1"/>
  <c r="P45" i="4"/>
  <c r="E45" i="1" s="1"/>
  <c r="A45" i="4"/>
  <c r="V45" i="4"/>
  <c r="AW46" i="4"/>
  <c r="W45" i="4" l="1"/>
  <c r="AN46" i="4"/>
  <c r="AO46" i="4"/>
  <c r="AY46" i="4"/>
  <c r="X45" i="4"/>
  <c r="T46" i="4" s="1"/>
  <c r="N46" i="4" l="1"/>
  <c r="U46" i="4"/>
  <c r="X46" i="4" s="1"/>
  <c r="I47" i="4"/>
  <c r="I46" i="4"/>
  <c r="B46" i="4"/>
  <c r="AX46" i="4"/>
  <c r="BA46" i="4" s="1"/>
  <c r="AZ46" i="4"/>
  <c r="BB46" i="4" s="1"/>
  <c r="AJ46" i="4"/>
  <c r="AC46" i="4" s="1"/>
  <c r="AH46" i="4"/>
  <c r="C46" i="4" s="1"/>
  <c r="Y46" i="4" s="1"/>
  <c r="W46" i="4" l="1"/>
  <c r="V46" i="4"/>
  <c r="AI46" i="4"/>
  <c r="D46" i="4" s="1"/>
  <c r="Z46" i="4" s="1"/>
  <c r="J46" i="4"/>
  <c r="AA46" i="4" s="1"/>
  <c r="AK46" i="4"/>
  <c r="AD46" i="4" s="1"/>
  <c r="O45" i="4"/>
  <c r="H45" i="1" l="1"/>
  <c r="K46" i="4"/>
  <c r="AB46" i="4" s="1"/>
  <c r="R45" i="4" l="1"/>
  <c r="F45" i="1" s="1"/>
  <c r="AW47" i="4"/>
  <c r="AX47" i="4" s="1"/>
  <c r="BA47" i="4" s="1"/>
  <c r="A46" i="4" l="1"/>
  <c r="AY47" i="4"/>
  <c r="AZ47" i="4" s="1"/>
  <c r="BB47" i="4" s="1"/>
</calcChain>
</file>

<file path=xl/sharedStrings.xml><?xml version="1.0" encoding="utf-8"?>
<sst xmlns="http://schemas.openxmlformats.org/spreadsheetml/2006/main" count="523" uniqueCount="279">
  <si>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</si>
  <si>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</si>
  <si>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</si>
  <si>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</si>
  <si>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</si>
  <si>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</si>
  <si>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</si>
  <si>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</si>
  <si>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</si>
  <si>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</si>
  <si>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</si>
  <si>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</si>
  <si>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</si>
  <si>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</si>
  <si>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</si>
  <si>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</si>
  <si>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</si>
  <si>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</si>
  <si>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Score</t>
  </si>
  <si>
    <t>Game (New/Same)</t>
  </si>
  <si>
    <t>Strategy 6</t>
  </si>
  <si>
    <t>Strategy 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</si>
  <si>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</si>
  <si>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</si>
  <si>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</si>
  <si>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</si>
  <si>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</si>
  <si>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</si>
  <si>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</si>
  <si>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</si>
  <si>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</si>
  <si>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</si>
  <si>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</si>
  <si>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</si>
  <si>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</si>
  <si>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</si>
  <si>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</si>
  <si>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</si>
  <si>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</si>
  <si>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</si>
  <si>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</si>
  <si>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</si>
  <si>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</si>
  <si>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</si>
  <si>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</si>
  <si>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</si>
  <si>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</si>
  <si>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</si>
  <si>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</si>
  <si>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</si>
  <si>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</si>
  <si>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</si>
  <si>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</si>
  <si>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</si>
  <si>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</si>
  <si>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</si>
  <si>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</si>
  <si>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</si>
  <si>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</si>
  <si>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</si>
  <si>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</si>
  <si>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</si>
  <si>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</si>
  <si>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</si>
  <si>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</si>
  <si>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</si>
  <si>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</si>
  <si>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</si>
  <si>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</si>
  <si>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</si>
  <si>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</si>
  <si>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</si>
  <si>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</si>
  <si>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</si>
  <si>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</si>
  <si>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</si>
  <si>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</si>
  <si>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</si>
  <si>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</si>
  <si>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</si>
  <si>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</si>
  <si>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</si>
  <si>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</si>
  <si>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</si>
  <si>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</si>
  <si>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</si>
  <si>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</si>
  <si>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</si>
  <si>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</si>
  <si>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</si>
  <si>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</si>
  <si>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</si>
  <si>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</si>
  <si>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</si>
  <si>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</si>
  <si>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</si>
  <si>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</si>
  <si>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</si>
  <si>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</si>
  <si>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</si>
  <si>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</si>
  <si>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</si>
  <si>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</si>
  <si>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</si>
  <si>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</si>
  <si>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</si>
  <si>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</si>
  <si>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</si>
  <si>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</si>
  <si>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</si>
  <si>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</si>
  <si>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</si>
  <si>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</si>
  <si>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</si>
  <si>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</si>
  <si>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</si>
  <si>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</si>
  <si>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</si>
  <si>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 xml:space="preserve">B </t>
  </si>
  <si>
    <t>GAME</t>
  </si>
  <si>
    <t>START</t>
  </si>
  <si>
    <t>S</t>
  </si>
  <si>
    <t>TAIL</t>
  </si>
  <si>
    <t>RL</t>
  </si>
  <si>
    <t>LL</t>
  </si>
  <si>
    <t>STEP 1</t>
  </si>
  <si>
    <t>+1 OR -1</t>
  </si>
  <si>
    <t>+3 OR-3</t>
  </si>
  <si>
    <t>STEP 2</t>
  </si>
  <si>
    <t>STEP 3</t>
  </si>
  <si>
    <t>+6 OR  -6</t>
  </si>
  <si>
    <t>ZERO BET</t>
  </si>
  <si>
    <t>BLANK</t>
  </si>
  <si>
    <t>#TAIL-FAIL</t>
  </si>
  <si>
    <t>TAIL-LL-P</t>
  </si>
  <si>
    <t>TAIL-LL-B</t>
  </si>
  <si>
    <t>TAIL-RL-P</t>
  </si>
  <si>
    <t>TAIL-RP-B</t>
  </si>
  <si>
    <t>LL-P-U</t>
  </si>
  <si>
    <t>LL-B-U</t>
  </si>
  <si>
    <t>RL-P-U</t>
  </si>
  <si>
    <t>RL-B-U</t>
  </si>
  <si>
    <t>Step</t>
  </si>
  <si>
    <t>LL-WW,WLW</t>
  </si>
  <si>
    <t>RL-WW,WLW</t>
  </si>
  <si>
    <t>LEFT BET</t>
  </si>
  <si>
    <t>RIGHT BET</t>
  </si>
  <si>
    <t>LEFT UNIT</t>
  </si>
  <si>
    <t>RIGHT UNIT</t>
  </si>
  <si>
    <t>Rabbit</t>
  </si>
  <si>
    <t>RL-P-U-f</t>
  </si>
  <si>
    <t>RL-B-U-f</t>
  </si>
  <si>
    <t/>
  </si>
  <si>
    <t>$$ EVERY Step</t>
  </si>
  <si>
    <t>OVERALL BET RESULT</t>
  </si>
  <si>
    <t>Overall</t>
  </si>
  <si>
    <t>Bet Win</t>
  </si>
  <si>
    <t>LLL</t>
  </si>
  <si>
    <t>WWL</t>
  </si>
  <si>
    <t>WLL</t>
  </si>
  <si>
    <t>LWL</t>
  </si>
  <si>
    <t>WWW</t>
  </si>
  <si>
    <t>LWW</t>
  </si>
  <si>
    <t>WLW</t>
  </si>
  <si>
    <t>LLW</t>
  </si>
  <si>
    <t>WL</t>
  </si>
  <si>
    <t>LW</t>
  </si>
  <si>
    <t>WW</t>
  </si>
  <si>
    <t>WWWW</t>
  </si>
  <si>
    <t>LLLL</t>
  </si>
  <si>
    <t>LLWL</t>
  </si>
  <si>
    <t>LLWW</t>
  </si>
  <si>
    <t>LWLL</t>
  </si>
  <si>
    <t>LWLW</t>
  </si>
  <si>
    <t>LWWL</t>
  </si>
  <si>
    <t>LWWW</t>
  </si>
  <si>
    <t>WLLL</t>
  </si>
  <si>
    <t>WLLW</t>
  </si>
  <si>
    <t>WLWL</t>
  </si>
  <si>
    <t>WLWW</t>
  </si>
  <si>
    <t>WWLL</t>
  </si>
  <si>
    <t>WWLW</t>
  </si>
  <si>
    <t>WWWL</t>
  </si>
  <si>
    <t>LLLLL</t>
  </si>
  <si>
    <t>LWLLL</t>
  </si>
  <si>
    <t>LLWLL</t>
  </si>
  <si>
    <t>LWWLL</t>
  </si>
  <si>
    <t>LLLWL</t>
  </si>
  <si>
    <t>LWLWL</t>
  </si>
  <si>
    <t>LLWWL</t>
  </si>
  <si>
    <t>LWWWL</t>
  </si>
  <si>
    <t>WLLLL</t>
  </si>
  <si>
    <t>WWLLL</t>
  </si>
  <si>
    <t>WLWLL</t>
  </si>
  <si>
    <t>WWWLL</t>
  </si>
  <si>
    <t>WLLWL</t>
  </si>
  <si>
    <t>WWLWL</t>
  </si>
  <si>
    <t>WLWWL</t>
  </si>
  <si>
    <t>WWWWL</t>
  </si>
  <si>
    <t>LLLLW</t>
  </si>
  <si>
    <t>LWLLW</t>
  </si>
  <si>
    <t>LLWLW</t>
  </si>
  <si>
    <t>LWWLW</t>
  </si>
  <si>
    <t>LLLWW</t>
  </si>
  <si>
    <t>LWLWW</t>
  </si>
  <si>
    <t>LLWWW</t>
  </si>
  <si>
    <t>LWWWW</t>
  </si>
  <si>
    <t>WLLLW</t>
  </si>
  <si>
    <t>WWLLW</t>
  </si>
  <si>
    <t>WLWLW</t>
  </si>
  <si>
    <t>WWWLW</t>
  </si>
  <si>
    <t>WLLWW</t>
  </si>
  <si>
    <t>WWLWW</t>
  </si>
  <si>
    <t>WLWWW</t>
  </si>
  <si>
    <t>WWWWW</t>
  </si>
  <si>
    <t>LLLLLW</t>
  </si>
  <si>
    <t>LLLLWL</t>
  </si>
  <si>
    <t>LLLLWW</t>
  </si>
  <si>
    <t>LLLWLL</t>
  </si>
  <si>
    <t>LLLWLW</t>
  </si>
  <si>
    <t>LLLWWL</t>
  </si>
  <si>
    <t>LLLWWW</t>
  </si>
  <si>
    <t>LLWLLL</t>
  </si>
  <si>
    <t>LLWLLW</t>
  </si>
  <si>
    <t>LLWLWL</t>
  </si>
  <si>
    <t>LLWLWW</t>
  </si>
  <si>
    <t>LLWWLL</t>
  </si>
  <si>
    <t>LLWWLW</t>
  </si>
  <si>
    <t>LLWWWL</t>
  </si>
  <si>
    <t>LLWWWW</t>
  </si>
  <si>
    <t>LWLLLL</t>
  </si>
  <si>
    <t>LWLLLW</t>
  </si>
  <si>
    <t>LWLLWL</t>
  </si>
  <si>
    <t>LWLLWW</t>
  </si>
  <si>
    <t>LWLWLL</t>
  </si>
  <si>
    <t>LWLWLW</t>
  </si>
  <si>
    <t>LWLWWL</t>
  </si>
  <si>
    <t>LWLWWW</t>
  </si>
  <si>
    <t>LWWLLL</t>
  </si>
  <si>
    <t>LWWLLW</t>
  </si>
  <si>
    <t>LWWLWL</t>
  </si>
  <si>
    <t>LWWLWW</t>
  </si>
  <si>
    <t>LWWWLL</t>
  </si>
  <si>
    <t>LWWWLW</t>
  </si>
  <si>
    <t>LWWWWL</t>
  </si>
  <si>
    <t>LWWWWW</t>
  </si>
  <si>
    <t>WLLLLL</t>
  </si>
  <si>
    <t>WLLLLW</t>
  </si>
  <si>
    <t>WLLLWL</t>
  </si>
  <si>
    <t>WLLLWW</t>
  </si>
  <si>
    <t>WLLWLL</t>
  </si>
  <si>
    <t>WLLWLW</t>
  </si>
  <si>
    <t>WLLWWL</t>
  </si>
  <si>
    <t>WLLWWW</t>
  </si>
  <si>
    <t>WLWLLL</t>
  </si>
  <si>
    <t>WLWLLW</t>
  </si>
  <si>
    <t>WLWLWL</t>
  </si>
  <si>
    <t>WLWLWW</t>
  </si>
  <si>
    <t>WLWWLL</t>
  </si>
  <si>
    <t>WLWWLW</t>
  </si>
  <si>
    <t>WLWWWL</t>
  </si>
  <si>
    <t>WLWWWW</t>
  </si>
  <si>
    <t>WWLLLL</t>
  </si>
  <si>
    <t>WWLLLW</t>
  </si>
  <si>
    <t>WWLLWL</t>
  </si>
  <si>
    <t>WWLLWW</t>
  </si>
  <si>
    <t>WWLWLL</t>
  </si>
  <si>
    <t>WWLWLW</t>
  </si>
  <si>
    <t>WWLWWL</t>
  </si>
  <si>
    <t>WWLWWW</t>
  </si>
  <si>
    <t>WWWLLL</t>
  </si>
  <si>
    <t>WWWLLW</t>
  </si>
  <si>
    <t>WWWLWL</t>
  </si>
  <si>
    <t>WWWLWW</t>
  </si>
  <si>
    <t>WWWWLL</t>
  </si>
  <si>
    <t>WWWWLW</t>
  </si>
  <si>
    <t>WWWWWL</t>
  </si>
  <si>
    <t>WWWWWW</t>
  </si>
  <si>
    <t>LLLLLL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</si>
</sst>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Wingdings"/>
      <charset val="2"/>
    </font>
    <font>
      <sz val="16"/>
      <color theme="1"/>
      <name val="Wingdings"/>
      <charset val="2"/>
    </font>
    <font>
      <sz val="10"/>
      <color rgb="FF000000"/>
      <name val="Var(--ff-mono)"/>
    </font>
    <font>
      <b/>
      <sz val="16"/>
      <color theme="1"/>
      <name val="Calibri"/>
      <family val="2"/>
      <scheme val="minor"/>
    </font>
    <font>
      <sz val="11"/>
      <color theme="1"/>
      <name val="Wingdings"/>
      <charset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0" fillId="12" borderId="18" xfId="0" applyFill="1" applyBorder="1"/>
    <xf numFmtId="0" fontId="1" fillId="5" borderId="0" xfId="0" applyFont="1" applyFill="1" applyAlignment="1">
      <alignment horizontal="center" vertical="center" wrapText="1"/>
    </xf>
    <xf numFmtId="0" fontId="0" fillId="13" borderId="0" xfId="0" applyFill="1"/>
    <xf numFmtId="0" fontId="0" fillId="10" borderId="0" xfId="0" applyFill="1" applyAlignment="1">
      <alignment horizontal="center" vertical="center" wrapText="1"/>
    </xf>
    <xf numFmtId="0" fontId="0" fillId="15" borderId="0" xfId="0" applyFill="1"/>
    <xf numFmtId="0" fontId="0" fillId="16" borderId="0" xfId="0" applyFill="1"/>
    <xf numFmtId="0" fontId="0" fillId="0" borderId="0" xfId="0" quotePrefix="1"/>
    <xf numFmtId="0" fontId="1" fillId="18" borderId="1" xfId="0" applyFont="1" applyFill="1" applyBorder="1" applyAlignment="1">
      <alignment horizontal="center" vertical="center" wrapText="1"/>
    </xf>
    <xf numFmtId="0" fontId="1" fillId="18" borderId="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 wrapText="1"/>
    </xf>
    <xf numFmtId="0" fontId="3" fillId="14" borderId="29" xfId="0" applyFont="1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4" fillId="17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1" fillId="14" borderId="35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 wrapText="1"/>
    </xf>
    <xf numFmtId="0" fontId="1" fillId="18" borderId="17" xfId="0" applyFont="1" applyFill="1" applyBorder="1" applyAlignment="1">
      <alignment horizontal="center" vertical="center"/>
    </xf>
    <xf numFmtId="0" fontId="1" fillId="18" borderId="18" xfId="0" applyFont="1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 wrapText="1"/>
    </xf>
    <xf numFmtId="0" fontId="0" fillId="18" borderId="2" xfId="0" applyFill="1" applyBorder="1" applyAlignment="1">
      <alignment horizontal="center" vertical="center"/>
    </xf>
    <xf numFmtId="0" fontId="1" fillId="18" borderId="17" xfId="0" applyFont="1" applyFill="1" applyBorder="1" applyAlignment="1">
      <alignment horizontal="center" vertical="center" wrapText="1"/>
    </xf>
    <xf numFmtId="0" fontId="1" fillId="18" borderId="6" xfId="0" applyFont="1" applyFill="1" applyBorder="1" applyAlignment="1">
      <alignment horizontal="center" vertical="center" wrapText="1"/>
    </xf>
    <xf numFmtId="0" fontId="1" fillId="16" borderId="3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6" fillId="16" borderId="10" xfId="0" applyFont="1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</cellXfs>
  <cellStyles count="1">
    <cellStyle name="Normal" xfId="0" builtinId="0"/>
  </cellStyles>
  <dxfs count="46">
    <dxf>
      <fill>
        <patternFill>
          <bgColor rgb="FF66FF99"/>
        </patternFill>
      </fill>
    </dxf>
    <dxf>
      <fill>
        <patternFill>
          <bgColor rgb="FFFFCCCC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2FD42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66FF99"/>
        </patternFill>
      </fill>
    </dxf>
    <dxf>
      <fill>
        <patternFill>
          <bgColor rgb="FFFFCCCC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66FF99"/>
        </patternFill>
      </fill>
    </dxf>
    <dxf>
      <fill>
        <patternFill>
          <bgColor rgb="FFFFCCCC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66FF99"/>
        </patternFill>
      </fill>
    </dxf>
    <dxf>
      <fill>
        <patternFill>
          <bgColor rgb="FFFFCCCC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CCC"/>
        </patternFill>
      </fill>
    </dxf>
    <dxf>
      <fill>
        <patternFill>
          <bgColor rgb="FFFFFF00"/>
        </patternFill>
      </fill>
    </dxf>
    <dxf>
      <fill>
        <patternFill>
          <bgColor rgb="FFFCFBCB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2FD422"/>
      <color rgb="FF66FF99"/>
      <color rgb="FFFFCCCC"/>
      <color rgb="FFFCFBCB"/>
      <color rgb="FFFF7C80"/>
      <color rgb="FFFF6600"/>
      <color rgb="FF9900FF"/>
      <color rgb="FF9900CC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V1048531"/>
  <sheetViews>
    <sheetView workbookViewId="0">
      <selection activeCell="O5" sqref="O5"/>
    </sheetView>
  </sheetViews>
  <sheetFormatPr defaultRowHeight="15"/>
  <cols>
    <col min="1" max="1" width="9.140625" style="14"/>
    <col min="2" max="4" width="5.7109375" style="14" customWidth="1"/>
    <col min="5" max="5" width="5.7109375" style="166" customWidth="1"/>
    <col min="6" max="8" width="5.7109375" style="14" customWidth="1"/>
    <col min="9" max="13" width="11.85546875" style="14" customWidth="1"/>
    <col min="14" max="14" width="10.85546875" style="14" customWidth="1"/>
    <col min="15" max="15" width="2.85546875" style="14" customWidth="1"/>
    <col min="16" max="16" width="9.85546875" style="14" customWidth="1"/>
    <col min="17" max="17" width="12.140625" style="14" customWidth="1"/>
    <col min="18" max="18" width="9.85546875" style="14" customWidth="1"/>
    <col min="19" max="19" width="12.140625" style="14" customWidth="1"/>
    <col min="20" max="16384" width="9.140625" style="14"/>
  </cols>
  <sheetData>
    <row r="1" spans="1:22" ht="15" customHeight="1">
      <c r="B1" s="97" t="s">
        <v>31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</row>
    <row r="2" spans="1:22" ht="15.75" customHeight="1" thickBot="1">
      <c r="B2" s="144"/>
      <c r="C2" s="144"/>
      <c r="D2" s="144"/>
      <c r="E2" s="144"/>
      <c r="F2" s="144"/>
      <c r="G2" s="144"/>
      <c r="H2" s="144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</row>
    <row r="3" spans="1:22" ht="30.75" customHeight="1">
      <c r="B3" s="187" t="s">
        <v>3</v>
      </c>
      <c r="C3" s="188"/>
      <c r="D3" s="188"/>
      <c r="E3" s="188"/>
      <c r="F3" s="188"/>
      <c r="G3" s="188"/>
      <c r="H3" s="189"/>
      <c r="I3" s="73"/>
      <c r="J3" s="24"/>
      <c r="K3" s="24"/>
      <c r="L3" s="24"/>
      <c r="M3" s="24"/>
      <c r="N3" s="101" t="s">
        <v>0</v>
      </c>
      <c r="O3" s="102"/>
      <c r="P3" s="99" t="s">
        <v>20</v>
      </c>
      <c r="Q3" s="99"/>
      <c r="R3" s="99" t="s">
        <v>21</v>
      </c>
      <c r="S3" s="100"/>
    </row>
    <row r="4" spans="1:22" s="167" customFormat="1" ht="25.5" customHeight="1" thickBot="1">
      <c r="B4" s="168" t="s">
        <v>77</v>
      </c>
      <c r="C4" s="169" t="s">
        <v>124</v>
      </c>
      <c r="D4" s="169" t="s">
        <v>123</v>
      </c>
      <c r="E4" s="170" t="str">
        <f>CHAR(252)</f>
        <v>ü</v>
      </c>
      <c r="F4" s="169" t="s">
        <v>28</v>
      </c>
      <c r="G4" s="169" t="s">
        <v>80</v>
      </c>
      <c r="H4" s="171" t="s">
        <v>81</v>
      </c>
      <c r="I4" s="172"/>
      <c r="J4" s="96"/>
      <c r="K4" s="70"/>
      <c r="L4" s="70"/>
      <c r="M4" s="71"/>
      <c r="N4" s="173" t="s">
        <v>0</v>
      </c>
      <c r="O4" s="70" t="s">
        <v>2</v>
      </c>
      <c r="P4" s="70" t="s">
        <v>18</v>
      </c>
      <c r="Q4" s="70" t="s">
        <v>19</v>
      </c>
      <c r="R4" s="70" t="s">
        <v>18</v>
      </c>
      <c r="S4" s="174" t="s">
        <v>19</v>
      </c>
    </row>
    <row r="5" spans="1:22" ht="19.5">
      <c r="B5" s="175"/>
      <c r="C5" s="176"/>
      <c r="D5" s="176"/>
      <c r="E5" s="177" t="str">
        <f>IF('Strategy1-PD-TG'!P5&gt;0,"YES",IF('Strategy1-PD-TG'!P5=0,"","NO"))</f>
        <v/>
      </c>
      <c r="F5" s="176">
        <f>'Strategy1-PD-TG'!R5</f>
        <v>0</v>
      </c>
      <c r="G5" s="176"/>
      <c r="H5" s="178">
        <f>'Strategy1-PD-TG'!O5</f>
        <v>0</v>
      </c>
      <c r="I5" s="73"/>
      <c r="J5" s="24"/>
      <c r="K5" s="24"/>
      <c r="L5" s="24"/>
      <c r="M5" s="161"/>
      <c r="N5" s="155" t="s">
        <v>28</v>
      </c>
      <c r="O5" s="73" t="s">
        <v>29</v>
      </c>
      <c r="P5" s="24"/>
      <c r="Q5" s="24"/>
      <c r="R5" s="24"/>
      <c r="S5" s="74"/>
      <c r="T5" s="75"/>
      <c r="U5" s="24" t="s">
        <v>29</v>
      </c>
      <c r="V5" s="14">
        <f>'Strategy1-PD-TG'!P10</f>
        <v>-2</v>
      </c>
    </row>
    <row r="6" spans="1:22" ht="19.5">
      <c r="B6" s="179"/>
      <c r="C6" s="180"/>
      <c r="D6" s="180"/>
      <c r="E6" s="181" t="str">
        <f>IF('Strategy1-PD-TG'!P6&gt;0,"YES",IF('Strategy1-PD-TG'!P6=0,"","NO"))</f>
        <v/>
      </c>
      <c r="F6" s="180">
        <f>'Strategy1-PD-TG'!R6</f>
        <v>0</v>
      </c>
      <c r="G6" s="180"/>
      <c r="H6" s="182">
        <f>'Strategy1-PD-TG'!O6</f>
        <v>0</v>
      </c>
      <c r="I6" s="73"/>
      <c r="J6" s="24"/>
      <c r="K6" s="24"/>
      <c r="L6" s="24"/>
      <c r="M6" s="161"/>
      <c r="N6" s="156" t="s">
        <v>28</v>
      </c>
      <c r="O6" s="73"/>
      <c r="P6" s="24"/>
      <c r="Q6" s="24"/>
      <c r="R6" s="24"/>
      <c r="S6" s="74"/>
      <c r="T6" s="75"/>
      <c r="U6" s="24" t="s">
        <v>118</v>
      </c>
    </row>
    <row r="7" spans="1:22" ht="19.5">
      <c r="B7" s="179"/>
      <c r="C7" s="180"/>
      <c r="D7" s="180"/>
      <c r="E7" s="181" t="str">
        <f>IF('Strategy1-PD-TG'!P7&gt;0,"YES",IF('Strategy1-PD-TG'!P7=0,"","NO"))</f>
        <v/>
      </c>
      <c r="F7" s="180">
        <f>'Strategy1-PD-TG'!R7</f>
        <v>0</v>
      </c>
      <c r="G7" s="180"/>
      <c r="H7" s="182">
        <f>'Strategy1-PD-TG'!O7</f>
        <v>0</v>
      </c>
      <c r="I7" s="73"/>
      <c r="J7" s="24"/>
      <c r="K7" s="24"/>
      <c r="L7" s="24"/>
      <c r="M7" s="161"/>
      <c r="N7" s="156" t="s">
        <v>28</v>
      </c>
      <c r="O7" s="73"/>
      <c r="P7" s="24"/>
      <c r="Q7" s="24"/>
      <c r="R7" s="24"/>
      <c r="S7" s="74"/>
      <c r="T7" s="75" t="s">
        <v>28</v>
      </c>
      <c r="U7" s="24"/>
    </row>
    <row r="8" spans="1:22" ht="19.5">
      <c r="B8" s="179"/>
      <c r="C8" s="180"/>
      <c r="D8" s="180"/>
      <c r="E8" s="181" t="str">
        <f>IF('Strategy1-PD-TG'!P8&gt;0,"YES",IF('Strategy1-PD-TG'!P8=0,"","NO"))</f>
        <v/>
      </c>
      <c r="F8" s="180">
        <f>'Strategy1-PD-TG'!R8</f>
        <v>0</v>
      </c>
      <c r="G8" s="180"/>
      <c r="H8" s="182">
        <f>'Strategy1-PD-TG'!O8</f>
        <v>0</v>
      </c>
      <c r="I8" s="73"/>
      <c r="J8" s="24"/>
      <c r="K8" s="24"/>
      <c r="L8" s="24"/>
      <c r="M8" s="161"/>
      <c r="N8" s="156" t="s">
        <v>28</v>
      </c>
      <c r="O8" s="73" t="s">
        <v>29</v>
      </c>
      <c r="P8" s="24"/>
      <c r="Q8" s="24"/>
      <c r="R8" s="24"/>
      <c r="S8" s="74"/>
      <c r="T8" s="75" t="s">
        <v>28</v>
      </c>
      <c r="U8" s="24"/>
    </row>
    <row r="9" spans="1:22" ht="20.25" thickBot="1">
      <c r="B9" s="183"/>
      <c r="C9" s="184"/>
      <c r="D9" s="184"/>
      <c r="E9" s="185"/>
      <c r="F9" s="184">
        <f>'Strategy1-PD-TG'!R9</f>
        <v>0</v>
      </c>
      <c r="G9" s="184"/>
      <c r="H9" s="186">
        <f>'Strategy1-PD-TG'!O9</f>
        <v>0</v>
      </c>
      <c r="I9" s="73"/>
      <c r="J9" s="24"/>
      <c r="K9" s="24"/>
      <c r="L9" s="24"/>
      <c r="M9" s="161"/>
      <c r="N9" s="157" t="s">
        <v>28</v>
      </c>
      <c r="O9" s="73" t="s">
        <v>29</v>
      </c>
      <c r="P9" s="24"/>
      <c r="Q9" s="24"/>
      <c r="R9" s="24"/>
      <c r="S9" s="74"/>
      <c r="T9" s="75"/>
      <c r="U9" s="24" t="s">
        <v>29</v>
      </c>
    </row>
    <row r="10" spans="1:22" ht="20.25" thickBot="1">
      <c r="A10" s="14">
        <v>1</v>
      </c>
      <c r="B10" s="147" t="str">
        <f>'Strategy1-PD-TG'!A10</f>
        <v>P2</v>
      </c>
      <c r="C10" s="36" t="str">
        <f>'Strategy1-PD-TG'!B10</f>
        <v>T-B</v>
      </c>
      <c r="D10" s="36" t="str">
        <f>'Strategy1-PD-TG'!I10</f>
        <v>T-B</v>
      </c>
      <c r="E10" s="148" t="str">
        <f>IF(N10="","",IF('Strategy1-PD-TG'!P10&gt;0,CHAR(252),IF('Strategy1-PD-TG'!P10=0,"",CHAR(251))))</f>
        <v>û</v>
      </c>
      <c r="F10" s="36">
        <f>'Strategy1-PD-TG'!R10</f>
        <v>-1</v>
      </c>
      <c r="G10" s="36">
        <f>'Strategy1-PD-TG'!M10</f>
        <v>-2</v>
      </c>
      <c r="H10" s="89">
        <f>'Strategy1-PD-TG'!O10</f>
        <v>-2</v>
      </c>
      <c r="I10" s="73"/>
      <c r="J10" s="24"/>
      <c r="K10" s="24"/>
      <c r="L10" s="24"/>
      <c r="M10" s="73"/>
      <c r="N10" s="155" t="s">
        <v>29</v>
      </c>
      <c r="O10" s="24"/>
      <c r="P10" s="24"/>
      <c r="Q10" s="24"/>
      <c r="R10" s="24"/>
      <c r="S10" s="74"/>
      <c r="T10" s="75"/>
      <c r="U10" s="24" t="s">
        <v>29</v>
      </c>
    </row>
    <row r="11" spans="1:22" ht="20.25" thickBot="1">
      <c r="A11" s="14">
        <v>2</v>
      </c>
      <c r="B11" s="145" t="str">
        <f>'Strategy1-PD-TG'!A11</f>
        <v>NB</v>
      </c>
      <c r="C11" s="24" t="str">
        <f>'Strategy1-PD-TG'!B11</f>
        <v>PD</v>
      </c>
      <c r="D11" s="24" t="str">
        <f>'Strategy1-PD-TG'!I11</f>
        <v>TG</v>
      </c>
      <c r="E11" s="148" t="str">
        <f>IF(N11="","",IF('Strategy1-PD-TG'!P11&gt;0,CHAR(252),IF('Strategy1-PD-TG'!P11=0,"",CHAR(251))))</f>
        <v/>
      </c>
      <c r="F11" s="24">
        <f>'Strategy1-PD-TG'!R11</f>
        <v>-1</v>
      </c>
      <c r="G11" s="24">
        <f>'Strategy1-PD-TG'!M11</f>
        <v>-2</v>
      </c>
      <c r="H11" s="74">
        <f>'Strategy1-PD-TG'!O11</f>
        <v>-2</v>
      </c>
      <c r="I11" s="73"/>
      <c r="J11" s="24"/>
      <c r="K11" s="24"/>
      <c r="L11" s="24"/>
      <c r="M11" s="73"/>
      <c r="N11" s="156" t="s">
        <v>29</v>
      </c>
      <c r="O11" s="24"/>
      <c r="P11" s="24"/>
      <c r="Q11" s="24"/>
      <c r="R11" s="24"/>
      <c r="S11" s="74"/>
    </row>
    <row r="12" spans="1:22" ht="20.25" thickBot="1">
      <c r="A12" s="14">
        <v>3</v>
      </c>
      <c r="B12" s="145" t="str">
        <f>'Strategy1-PD-TG'!A12</f>
        <v>P4</v>
      </c>
      <c r="C12" s="24" t="str">
        <f>'Strategy1-PD-TG'!B12</f>
        <v/>
      </c>
      <c r="D12" s="24" t="str">
        <f>'Strategy1-PD-TG'!I12</f>
        <v/>
      </c>
      <c r="E12" s="148" t="str">
        <f>IF(N12="","",IF('Strategy1-PD-TG'!P12&gt;0,CHAR(252),IF('Strategy1-PD-TG'!P12=0,"",CHAR(251))))</f>
        <v>û</v>
      </c>
      <c r="F12" s="24">
        <f>'Strategy1-PD-TG'!R12</f>
        <v>-4</v>
      </c>
      <c r="G12" s="24">
        <f>'Strategy1-PD-TG'!M12</f>
        <v>-6</v>
      </c>
      <c r="H12" s="74">
        <f>'Strategy1-PD-TG'!O12</f>
        <v>-6</v>
      </c>
      <c r="I12" s="73"/>
      <c r="J12" s="24"/>
      <c r="K12" s="24"/>
      <c r="L12" s="24"/>
      <c r="M12" s="73"/>
      <c r="N12" s="156" t="s">
        <v>29</v>
      </c>
      <c r="O12" s="24"/>
      <c r="P12" s="24"/>
      <c r="Q12" s="24"/>
      <c r="R12" s="24"/>
      <c r="S12" s="74"/>
    </row>
    <row r="13" spans="1:22" ht="20.25" thickBot="1">
      <c r="A13" s="14">
        <v>4</v>
      </c>
      <c r="B13" s="145" t="str">
        <f>'Strategy1-PD-TG'!A13</f>
        <v>B2</v>
      </c>
      <c r="C13" s="24" t="str">
        <f>'Strategy1-PD-TG'!B13</f>
        <v/>
      </c>
      <c r="D13" s="24" t="str">
        <f>'Strategy1-PD-TG'!I13</f>
        <v/>
      </c>
      <c r="E13" s="148" t="str">
        <f>IF(N13="","",IF('Strategy1-PD-TG'!P13&gt;0,CHAR(252),IF('Strategy1-PD-TG'!P13=0,"",CHAR(251))))</f>
        <v>ü</v>
      </c>
      <c r="F13" s="24">
        <f>'Strategy1-PD-TG'!R13</f>
        <v>-3</v>
      </c>
      <c r="G13" s="24">
        <f>'Strategy1-PD-TG'!M13</f>
        <v>-4</v>
      </c>
      <c r="H13" s="74">
        <f>'Strategy1-PD-TG'!O13</f>
        <v>-4</v>
      </c>
      <c r="I13" s="73"/>
      <c r="J13" s="24"/>
      <c r="K13" s="24"/>
      <c r="L13" s="24"/>
      <c r="M13" s="73"/>
      <c r="N13" s="156" t="s">
        <v>29</v>
      </c>
      <c r="O13" s="24"/>
      <c r="P13" s="24"/>
      <c r="Q13" s="24"/>
      <c r="R13" s="24"/>
      <c r="S13" s="74"/>
    </row>
    <row r="14" spans="1:22" ht="20.25" thickBot="1">
      <c r="A14" s="14">
        <v>5</v>
      </c>
      <c r="B14" s="146" t="str">
        <f>'Strategy1-PD-TG'!A14</f>
        <v>NB</v>
      </c>
      <c r="C14" s="25" t="str">
        <f>'Strategy1-PD-TG'!B14</f>
        <v/>
      </c>
      <c r="D14" s="25" t="str">
        <f>'Strategy1-PD-TG'!I14</f>
        <v/>
      </c>
      <c r="E14" s="148" t="str">
        <f>IF(N14="","",IF('Strategy1-PD-TG'!P14&gt;0,CHAR(252),IF('Strategy1-PD-TG'!P14=0,"",CHAR(251))))</f>
        <v/>
      </c>
      <c r="F14" s="25">
        <f>'Strategy1-PD-TG'!R14</f>
        <v>-3</v>
      </c>
      <c r="G14" s="25">
        <f>'Strategy1-PD-TG'!M14</f>
        <v>-4</v>
      </c>
      <c r="H14" s="78">
        <f>'Strategy1-PD-TG'!O14</f>
        <v>-4</v>
      </c>
      <c r="I14" s="73"/>
      <c r="J14" s="24"/>
      <c r="K14" s="24"/>
      <c r="L14" s="24"/>
      <c r="M14" s="73"/>
      <c r="N14" s="157" t="s">
        <v>29</v>
      </c>
      <c r="O14" s="24"/>
      <c r="P14" s="24"/>
      <c r="Q14" s="24"/>
      <c r="R14" s="24"/>
      <c r="S14" s="74"/>
    </row>
    <row r="15" spans="1:22" ht="20.25" thickBot="1">
      <c r="A15" s="14">
        <v>6</v>
      </c>
      <c r="B15" s="147" t="str">
        <f>'Strategy1-PD-TG'!A15</f>
        <v>B5</v>
      </c>
      <c r="C15" s="36" t="str">
        <f>'Strategy1-PD-TG'!B15</f>
        <v>T-B</v>
      </c>
      <c r="D15" s="162" t="str">
        <f>'Strategy1-PD-TG'!I15</f>
        <v>T-B</v>
      </c>
      <c r="E15" s="148" t="str">
        <f>IF(N15="","",IF('Strategy1-PD-TG'!P15&gt;0,CHAR(252),IF('Strategy1-PD-TG'!P15=0,"",CHAR(251))))</f>
        <v>û</v>
      </c>
      <c r="F15" s="164">
        <f>'Strategy1-PD-TG'!R15</f>
        <v>-4</v>
      </c>
      <c r="G15" s="36">
        <f>'Strategy1-PD-TG'!M15</f>
        <v>-9</v>
      </c>
      <c r="H15" s="89">
        <f>'Strategy1-PD-TG'!O15</f>
        <v>-9</v>
      </c>
      <c r="I15" s="73"/>
      <c r="J15" s="24"/>
      <c r="K15" s="24"/>
      <c r="L15" s="24"/>
      <c r="M15" s="73"/>
      <c r="N15" s="155" t="s">
        <v>28</v>
      </c>
      <c r="O15" s="24"/>
      <c r="P15" s="24"/>
      <c r="Q15" s="24"/>
      <c r="R15" s="24"/>
      <c r="S15" s="74"/>
    </row>
    <row r="16" spans="1:22" ht="20.25" thickBot="1">
      <c r="A16" s="14">
        <v>7</v>
      </c>
      <c r="B16" s="145" t="str">
        <f>'Strategy1-PD-TG'!A16</f>
        <v>P3</v>
      </c>
      <c r="C16" s="24" t="str">
        <f>'Strategy1-PD-TG'!B16</f>
        <v>PD</v>
      </c>
      <c r="D16" s="95" t="str">
        <f>'Strategy1-PD-TG'!I16</f>
        <v>TG</v>
      </c>
      <c r="E16" s="148" t="str">
        <f>IF(N16="","",IF('Strategy1-PD-TG'!P16&gt;0,CHAR(252),IF('Strategy1-PD-TG'!P16=0,"",CHAR(251))))</f>
        <v>ü</v>
      </c>
      <c r="F16" s="73">
        <f>'Strategy1-PD-TG'!R16</f>
        <v>-3</v>
      </c>
      <c r="G16" s="24">
        <f>'Strategy1-PD-TG'!M16</f>
        <v>-6</v>
      </c>
      <c r="H16" s="74">
        <f>'Strategy1-PD-TG'!O16</f>
        <v>-6</v>
      </c>
      <c r="I16" s="73"/>
      <c r="J16" s="24"/>
      <c r="K16" s="24"/>
      <c r="L16" s="24"/>
      <c r="M16" s="73"/>
      <c r="N16" s="156" t="s">
        <v>28</v>
      </c>
      <c r="O16" s="24"/>
      <c r="P16" s="24"/>
      <c r="Q16" s="24"/>
      <c r="R16" s="24"/>
      <c r="S16" s="74"/>
    </row>
    <row r="17" spans="1:19" ht="20.25" thickBot="1">
      <c r="A17" s="14">
        <v>8</v>
      </c>
      <c r="B17" s="145" t="str">
        <f>'Strategy1-PD-TG'!A17</f>
        <v>B7</v>
      </c>
      <c r="C17" s="24" t="str">
        <f>'Strategy1-PD-TG'!B17</f>
        <v/>
      </c>
      <c r="D17" s="95" t="str">
        <f>'Strategy1-PD-TG'!I17</f>
        <v/>
      </c>
      <c r="E17" s="148" t="str">
        <f>IF(N17="","",IF('Strategy1-PD-TG'!P17&gt;0,CHAR(252),IF('Strategy1-PD-TG'!P17=0,"",CHAR(251))))</f>
        <v>û</v>
      </c>
      <c r="F17" s="73">
        <f>'Strategy1-PD-TG'!R17</f>
        <v>-4</v>
      </c>
      <c r="G17" s="24">
        <f>'Strategy1-PD-TG'!M17</f>
        <v>-13</v>
      </c>
      <c r="H17" s="74">
        <f>'Strategy1-PD-TG'!O17</f>
        <v>-13</v>
      </c>
      <c r="I17" s="73"/>
      <c r="J17" s="24"/>
      <c r="K17" s="24"/>
      <c r="L17" s="24"/>
      <c r="M17" s="73"/>
      <c r="N17" s="156" t="s">
        <v>28</v>
      </c>
      <c r="O17" s="24"/>
      <c r="P17" s="24"/>
      <c r="Q17" s="24"/>
      <c r="R17" s="24"/>
      <c r="S17" s="74"/>
    </row>
    <row r="18" spans="1:19" ht="20.25" thickBot="1">
      <c r="A18" s="14">
        <v>9</v>
      </c>
      <c r="B18" s="145"/>
      <c r="C18" s="24" t="str">
        <f>'Strategy1-PD-TG'!B18</f>
        <v/>
      </c>
      <c r="D18" s="95" t="str">
        <f>'Strategy1-PD-TG'!I18</f>
        <v/>
      </c>
      <c r="E18" s="148" t="str">
        <f>IF(N18="","",IF('Strategy1-PD-TG'!P18&gt;0,CHAR(252),IF('Strategy1-PD-TG'!P18=0,"",CHAR(251))))</f>
        <v>ü</v>
      </c>
      <c r="F18" s="73">
        <f>'Strategy1-PD-TG'!R18</f>
        <v>-3</v>
      </c>
      <c r="G18" s="24">
        <f>'Strategy1-PD-TG'!M18</f>
        <v>-12</v>
      </c>
      <c r="H18" s="74">
        <f>'Strategy1-PD-TG'!O18</f>
        <v>-12</v>
      </c>
      <c r="I18" s="73"/>
      <c r="J18" s="24"/>
      <c r="K18" s="24"/>
      <c r="L18" s="24"/>
      <c r="M18" s="73"/>
      <c r="N18" s="156" t="s">
        <v>29</v>
      </c>
      <c r="O18" s="24"/>
      <c r="P18" s="24"/>
      <c r="Q18" s="24"/>
      <c r="R18" s="24"/>
      <c r="S18" s="74"/>
    </row>
    <row r="19" spans="1:19" ht="20.25" thickBot="1">
      <c r="A19" s="14">
        <v>10</v>
      </c>
      <c r="B19" s="146"/>
      <c r="C19" s="25" t="str">
        <f>'Strategy1-PD-TG'!B19</f>
        <v/>
      </c>
      <c r="D19" s="163" t="str">
        <f>'Strategy1-PD-TG'!I19</f>
        <v/>
      </c>
      <c r="E19" s="148" t="str">
        <f>IF(N19="","",IF('Strategy1-PD-TG'!P19&gt;0,CHAR(252),IF('Strategy1-PD-TG'!P19=0,"",CHAR(251))))</f>
        <v>ü</v>
      </c>
      <c r="F19" s="76">
        <f>'Strategy1-PD-TG'!R19</f>
        <v>0</v>
      </c>
      <c r="G19" s="25">
        <f>'Strategy1-PD-TG'!M19</f>
        <v>-8</v>
      </c>
      <c r="H19" s="78">
        <f>'Strategy1-PD-TG'!O19</f>
        <v>-8</v>
      </c>
      <c r="I19" s="73"/>
      <c r="J19" s="24"/>
      <c r="K19" s="24"/>
      <c r="L19" s="24"/>
      <c r="M19" s="73"/>
      <c r="N19" s="157" t="s">
        <v>28</v>
      </c>
      <c r="O19" s="24"/>
      <c r="P19" s="24"/>
      <c r="Q19" s="24"/>
      <c r="R19" s="24"/>
      <c r="S19" s="74"/>
    </row>
    <row r="20" spans="1:19" ht="20.25" thickBot="1">
      <c r="A20" s="14">
        <v>11</v>
      </c>
      <c r="B20" s="147"/>
      <c r="C20" s="36" t="str">
        <f>'Strategy1-PD-TG'!B20</f>
        <v/>
      </c>
      <c r="D20" s="162" t="str">
        <f>'Strategy1-PD-TG'!I20</f>
        <v/>
      </c>
      <c r="E20" s="148" t="str">
        <f>IF(N20="","",IF('Strategy1-PD-TG'!P20&gt;0,CHAR(252),IF('Strategy1-PD-TG'!P20=0,"",CHAR(251))))</f>
        <v>ü</v>
      </c>
      <c r="F20" s="164">
        <f>'Strategy1-PD-TG'!R20</f>
        <v>6</v>
      </c>
      <c r="G20" s="36">
        <f>'Strategy1-PD-TG'!M20</f>
        <v>2</v>
      </c>
      <c r="H20" s="89">
        <f>'Strategy1-PD-TG'!O20</f>
        <v>-6</v>
      </c>
      <c r="I20" s="73"/>
      <c r="J20" s="24"/>
      <c r="K20" s="24"/>
      <c r="L20" s="24"/>
      <c r="M20" s="73"/>
      <c r="N20" s="155" t="s">
        <v>28</v>
      </c>
      <c r="O20" s="24" t="s">
        <v>29</v>
      </c>
      <c r="P20" s="24"/>
      <c r="Q20" s="24"/>
      <c r="R20" s="24"/>
      <c r="S20" s="74"/>
    </row>
    <row r="21" spans="1:19" ht="20.25" thickBot="1">
      <c r="A21" s="14">
        <v>12</v>
      </c>
      <c r="B21" s="145"/>
      <c r="C21" s="24" t="str">
        <f>'Strategy1-PD-TG'!B21</f>
        <v/>
      </c>
      <c r="D21" s="95" t="str">
        <f>'Strategy1-PD-TG'!I21</f>
        <v/>
      </c>
      <c r="E21" s="148" t="str">
        <f>IF(N21="","",IF('Strategy1-PD-TG'!P21&gt;0,CHAR(252),IF('Strategy1-PD-TG'!P21=0,"",CHAR(251))))</f>
        <v/>
      </c>
      <c r="F21" s="73">
        <f>'Strategy1-PD-TG'!R21</f>
        <v>6</v>
      </c>
      <c r="G21" s="24">
        <f>'Strategy1-PD-TG'!M21</f>
        <v>2</v>
      </c>
      <c r="H21" s="74">
        <f>'Strategy1-PD-TG'!O21</f>
        <v>-6</v>
      </c>
      <c r="I21" s="73"/>
      <c r="J21" s="24"/>
      <c r="K21" s="24"/>
      <c r="L21" s="24"/>
      <c r="M21" s="73"/>
      <c r="N21" s="156" t="s">
        <v>29</v>
      </c>
      <c r="O21" s="24" t="s">
        <v>29</v>
      </c>
      <c r="P21" s="24"/>
      <c r="Q21" s="24"/>
      <c r="R21" s="24"/>
      <c r="S21" s="74"/>
    </row>
    <row r="22" spans="1:19" ht="20.25" thickBot="1">
      <c r="A22" s="14">
        <v>13</v>
      </c>
      <c r="B22" s="145"/>
      <c r="C22" s="24" t="str">
        <f>'Strategy1-PD-TG'!B22</f>
        <v/>
      </c>
      <c r="D22" s="95" t="str">
        <f>'Strategy1-PD-TG'!I22</f>
        <v/>
      </c>
      <c r="E22" s="148" t="str">
        <f>IF(N22="","",IF('Strategy1-PD-TG'!P22&gt;0,CHAR(252),IF('Strategy1-PD-TG'!P22=0,"",CHAR(251))))</f>
        <v/>
      </c>
      <c r="F22" s="73">
        <f>'Strategy1-PD-TG'!R22</f>
        <v>6</v>
      </c>
      <c r="G22" s="24">
        <f>'Strategy1-PD-TG'!M22</f>
        <v>0</v>
      </c>
      <c r="H22" s="74">
        <f>'Strategy1-PD-TG'!O22</f>
        <v>-6</v>
      </c>
      <c r="I22" s="73"/>
      <c r="J22" s="24"/>
      <c r="K22" s="24"/>
      <c r="L22" s="24"/>
      <c r="M22" s="73"/>
      <c r="N22" s="156" t="s">
        <v>29</v>
      </c>
      <c r="O22" s="24"/>
      <c r="P22" s="24"/>
      <c r="Q22" s="24"/>
      <c r="R22" s="24"/>
      <c r="S22" s="74"/>
    </row>
    <row r="23" spans="1:19" ht="20.25" thickBot="1">
      <c r="A23" s="14">
        <v>14</v>
      </c>
      <c r="B23" s="145"/>
      <c r="C23" s="24" t="str">
        <f>'Strategy1-PD-TG'!B23</f>
        <v/>
      </c>
      <c r="D23" s="95" t="str">
        <f>'Strategy1-PD-TG'!I23</f>
        <v/>
      </c>
      <c r="E23" s="148" t="str">
        <f>IF(N23="","",IF('Strategy1-PD-TG'!P23&gt;0,CHAR(252),IF('Strategy1-PD-TG'!P23=0,"",CHAR(251))))</f>
        <v>ü</v>
      </c>
      <c r="F23" s="73">
        <f>'Strategy1-PD-TG'!R23</f>
        <v>10</v>
      </c>
      <c r="G23" s="24">
        <f>'Strategy1-PD-TG'!M23</f>
        <v>3</v>
      </c>
      <c r="H23" s="74">
        <f>'Strategy1-PD-TG'!O23</f>
        <v>-3</v>
      </c>
      <c r="I23" s="73"/>
      <c r="J23" s="24"/>
      <c r="K23" s="24"/>
      <c r="L23" s="24"/>
      <c r="M23" s="73"/>
      <c r="N23" s="156" t="s">
        <v>28</v>
      </c>
      <c r="O23" s="24"/>
      <c r="P23" s="24"/>
      <c r="Q23" s="24"/>
      <c r="R23" s="24"/>
      <c r="S23" s="74"/>
    </row>
    <row r="24" spans="1:19" ht="20.25" thickBot="1">
      <c r="A24" s="14">
        <v>15</v>
      </c>
      <c r="B24" s="146"/>
      <c r="C24" s="25" t="str">
        <f>'Strategy1-PD-TG'!B24</f>
        <v/>
      </c>
      <c r="D24" s="163" t="str">
        <f>'Strategy1-PD-TG'!I24</f>
        <v/>
      </c>
      <c r="E24" s="148" t="str">
        <f>IF(N24="","",IF('Strategy1-PD-TG'!P24&gt;0,CHAR(252),IF('Strategy1-PD-TG'!P24=0,"",CHAR(251))))</f>
        <v>ü</v>
      </c>
      <c r="F24" s="76">
        <f>'Strategy1-PD-TG'!R24</f>
        <v>10</v>
      </c>
      <c r="G24" s="25">
        <f>'Strategy1-PD-TG'!M24</f>
        <v>2</v>
      </c>
      <c r="H24" s="78">
        <f>'Strategy1-PD-TG'!O24</f>
        <v>-1</v>
      </c>
      <c r="I24" s="73"/>
      <c r="J24" s="24"/>
      <c r="K24" s="24"/>
      <c r="L24" s="24"/>
      <c r="M24" s="73"/>
      <c r="N24" s="157" t="s">
        <v>28</v>
      </c>
      <c r="O24" s="24"/>
      <c r="P24" s="24"/>
      <c r="Q24" s="24"/>
      <c r="R24" s="24"/>
      <c r="S24" s="74"/>
    </row>
    <row r="25" spans="1:19" ht="20.25" thickBot="1">
      <c r="A25" s="14">
        <v>16</v>
      </c>
      <c r="B25" s="147"/>
      <c r="C25" s="36"/>
      <c r="D25" s="162" t="str">
        <f>'Strategy1-PD-TG'!I25</f>
        <v>T-T</v>
      </c>
      <c r="E25" s="148" t="str">
        <f>IF(N25="","",IF('Strategy1-PD-TG'!P25&gt;0,CHAR(252),IF('Strategy1-PD-TG'!P25=0,"",CHAR(251))))</f>
        <v>ü</v>
      </c>
      <c r="F25" s="164">
        <f>'Strategy1-PD-TG'!R25</f>
        <v>10</v>
      </c>
      <c r="G25" s="36">
        <f>'Strategy1-PD-TG'!M25</f>
        <v>12</v>
      </c>
      <c r="H25" s="89">
        <f>'Strategy1-PD-TG'!O25</f>
        <v>9</v>
      </c>
      <c r="I25" s="73"/>
      <c r="J25" s="24"/>
      <c r="K25" s="24"/>
      <c r="L25" s="24"/>
      <c r="M25" s="73"/>
      <c r="N25" s="155" t="s">
        <v>29</v>
      </c>
      <c r="O25" s="24"/>
      <c r="P25" s="24"/>
      <c r="Q25" s="24"/>
      <c r="R25" s="24"/>
      <c r="S25" s="74"/>
    </row>
    <row r="26" spans="1:19" ht="20.25" thickBot="1">
      <c r="A26" s="14">
        <v>17</v>
      </c>
      <c r="B26" s="145"/>
      <c r="C26" s="24"/>
      <c r="D26" s="95"/>
      <c r="E26" s="148" t="str">
        <f>IF(N26="","",IF('Strategy1-PD-TG'!P26&gt;0,CHAR(252),IF('Strategy1-PD-TG'!P26=0,"",CHAR(251))))</f>
        <v>û</v>
      </c>
      <c r="F26" s="73">
        <f>'Strategy1-PD-TG'!R26</f>
        <v>9</v>
      </c>
      <c r="G26" s="24">
        <f>'Strategy1-PD-TG'!M26</f>
        <v>-2</v>
      </c>
      <c r="H26" s="74">
        <f>'Strategy1-PD-TG'!O26</f>
        <v>7</v>
      </c>
      <c r="I26" s="73"/>
      <c r="J26" s="24"/>
      <c r="K26" s="24"/>
      <c r="L26" s="24"/>
      <c r="M26" s="73"/>
      <c r="N26" s="156" t="s">
        <v>28</v>
      </c>
      <c r="O26" s="24" t="s">
        <v>29</v>
      </c>
      <c r="P26" s="24"/>
      <c r="Q26" s="24"/>
      <c r="R26" s="24"/>
      <c r="S26" s="74"/>
    </row>
    <row r="27" spans="1:19" ht="20.25" thickBot="1">
      <c r="A27" s="14">
        <v>18</v>
      </c>
      <c r="B27" s="145"/>
      <c r="C27" s="24"/>
      <c r="D27" s="95"/>
      <c r="E27" s="148" t="str">
        <f>IF(N27="","",IF('Strategy1-PD-TG'!P27&gt;0,CHAR(252),IF('Strategy1-PD-TG'!P27=0,"",CHAR(251))))</f>
        <v>ü</v>
      </c>
      <c r="F27" s="73">
        <f>'Strategy1-PD-TG'!R27</f>
        <v>10</v>
      </c>
      <c r="G27" s="24">
        <f>'Strategy1-PD-TG'!M27</f>
        <v>2</v>
      </c>
      <c r="H27" s="74">
        <f>'Strategy1-PD-TG'!O27</f>
        <v>11</v>
      </c>
      <c r="I27" s="73"/>
      <c r="J27" s="24"/>
      <c r="K27" s="24"/>
      <c r="L27" s="24"/>
      <c r="M27" s="73"/>
      <c r="N27" s="156" t="s">
        <v>28</v>
      </c>
      <c r="O27" s="24" t="s">
        <v>29</v>
      </c>
      <c r="P27" s="24"/>
      <c r="Q27" s="24"/>
      <c r="R27" s="24"/>
      <c r="S27" s="74"/>
    </row>
    <row r="28" spans="1:19" ht="20.25" thickBot="1">
      <c r="A28" s="14">
        <v>19</v>
      </c>
      <c r="B28" s="145"/>
      <c r="C28" s="24"/>
      <c r="D28" s="95"/>
      <c r="E28" s="148" t="str">
        <f>IF(N28="","",IF('Strategy1-PD-TG'!P28&gt;0,CHAR(252),IF('Strategy1-PD-TG'!P28=0,"",CHAR(251))))</f>
        <v>ü</v>
      </c>
      <c r="F28" s="73">
        <f>'Strategy1-PD-TG'!R28</f>
        <v>10</v>
      </c>
      <c r="G28" s="24"/>
      <c r="H28" s="74">
        <f>'Strategy1-PD-TG'!O28</f>
        <v>13</v>
      </c>
      <c r="I28" s="73"/>
      <c r="J28" s="24"/>
      <c r="K28" s="24"/>
      <c r="L28" s="24"/>
      <c r="M28" s="73"/>
      <c r="N28" s="156" t="s">
        <v>29</v>
      </c>
      <c r="O28" s="24"/>
      <c r="P28" s="24"/>
      <c r="Q28" s="24"/>
      <c r="R28" s="24"/>
      <c r="S28" s="74"/>
    </row>
    <row r="29" spans="1:19" ht="20.25" thickBot="1">
      <c r="A29" s="14">
        <v>20</v>
      </c>
      <c r="B29" s="146"/>
      <c r="C29" s="25"/>
      <c r="D29" s="163"/>
      <c r="E29" s="148" t="str">
        <f>IF(N29="","",IF('Strategy1-PD-TG'!P29&gt;0,CHAR(252),IF('Strategy1-PD-TG'!P29=0,"",CHAR(251))))</f>
        <v>û</v>
      </c>
      <c r="F29" s="76">
        <f>'Strategy1-PD-TG'!R29</f>
        <v>9</v>
      </c>
      <c r="G29" s="25"/>
      <c r="H29" s="78">
        <f>'Strategy1-PD-TG'!O29</f>
        <v>3</v>
      </c>
      <c r="I29" s="73"/>
      <c r="J29" s="24"/>
      <c r="K29" s="24"/>
      <c r="L29" s="24"/>
      <c r="M29" s="73"/>
      <c r="N29" s="157" t="s">
        <v>28</v>
      </c>
      <c r="O29" s="24"/>
      <c r="P29" s="24"/>
      <c r="Q29" s="24"/>
      <c r="R29" s="24"/>
      <c r="S29" s="74"/>
    </row>
    <row r="30" spans="1:19" ht="20.25" thickBot="1">
      <c r="A30" s="14">
        <v>21</v>
      </c>
      <c r="B30" s="147"/>
      <c r="C30" s="36"/>
      <c r="D30" s="162"/>
      <c r="E30" s="148" t="str">
        <f>IF(N30="","",IF('Strategy1-PD-TG'!P30&gt;0,CHAR(252),IF('Strategy1-PD-TG'!P30=0,"",CHAR(251))))</f>
        <v>ü</v>
      </c>
      <c r="F30" s="164">
        <f>'Strategy1-PD-TG'!R30</f>
        <v>10</v>
      </c>
      <c r="G30" s="36"/>
      <c r="H30" s="89">
        <f>'Strategy1-PD-TG'!O30</f>
        <v>6</v>
      </c>
      <c r="I30" s="73"/>
      <c r="J30" s="24"/>
      <c r="K30" s="24"/>
      <c r="L30" s="24"/>
      <c r="M30" s="73"/>
      <c r="N30" s="155" t="s">
        <v>28</v>
      </c>
      <c r="O30" s="24"/>
      <c r="P30" s="24"/>
      <c r="Q30" s="24"/>
      <c r="R30" s="24"/>
      <c r="S30" s="74"/>
    </row>
    <row r="31" spans="1:19" ht="20.25" thickBot="1">
      <c r="A31" s="14">
        <v>22</v>
      </c>
      <c r="B31" s="145"/>
      <c r="C31" s="24"/>
      <c r="D31" s="95"/>
      <c r="E31" s="148" t="str">
        <f>IF(N31="","",IF('Strategy1-PD-TG'!P31&gt;0,CHAR(252),IF('Strategy1-PD-TG'!P31=0,"",CHAR(251))))</f>
        <v>ü</v>
      </c>
      <c r="F31" s="73">
        <f>'Strategy1-PD-TG'!R31</f>
        <v>10</v>
      </c>
      <c r="G31" s="24"/>
      <c r="H31" s="74">
        <f>'Strategy1-PD-TG'!O31</f>
        <v>12</v>
      </c>
      <c r="I31" s="73"/>
      <c r="J31" s="24"/>
      <c r="K31" s="24"/>
      <c r="L31" s="24"/>
      <c r="M31" s="73"/>
      <c r="N31" s="156" t="s">
        <v>29</v>
      </c>
      <c r="O31" s="24" t="s">
        <v>29</v>
      </c>
      <c r="P31" s="24"/>
      <c r="Q31" s="24"/>
      <c r="R31" s="24"/>
      <c r="S31" s="74"/>
    </row>
    <row r="32" spans="1:19" ht="20.25" thickBot="1">
      <c r="A32" s="14">
        <v>23</v>
      </c>
      <c r="B32" s="145"/>
      <c r="C32" s="24"/>
      <c r="D32" s="95"/>
      <c r="E32" s="148" t="str">
        <f>IF(N32="","",IF('Strategy1-PD-TG'!P32&gt;0,CHAR(252),IF('Strategy1-PD-TG'!P32=0,"",CHAR(251))))</f>
        <v>û</v>
      </c>
      <c r="F32" s="73">
        <f>'Strategy1-PD-TG'!R32</f>
        <v>9</v>
      </c>
      <c r="G32" s="24"/>
      <c r="H32" s="74">
        <f>'Strategy1-PD-TG'!O32</f>
        <v>10</v>
      </c>
      <c r="I32" s="73"/>
      <c r="J32" s="24"/>
      <c r="K32" s="24"/>
      <c r="L32" s="24"/>
      <c r="M32" s="73"/>
      <c r="N32" s="156" t="s">
        <v>28</v>
      </c>
      <c r="O32" s="24"/>
      <c r="P32" s="24"/>
      <c r="Q32" s="24"/>
      <c r="R32" s="24"/>
      <c r="S32" s="74"/>
    </row>
    <row r="33" spans="1:19" ht="20.25" thickBot="1">
      <c r="A33" s="14">
        <v>24</v>
      </c>
      <c r="B33" s="145"/>
      <c r="C33" s="24"/>
      <c r="D33" s="95"/>
      <c r="E33" s="148" t="str">
        <f>IF(N33="","",IF('Strategy1-PD-TG'!P33&gt;0,CHAR(252),IF('Strategy1-PD-TG'!P33=0,"",CHAR(251))))</f>
        <v>û</v>
      </c>
      <c r="F33" s="73">
        <f>'Strategy1-PD-TG'!R33</f>
        <v>6</v>
      </c>
      <c r="G33" s="24"/>
      <c r="H33" s="74">
        <f>'Strategy1-PD-TG'!O33</f>
        <v>6</v>
      </c>
      <c r="I33" s="73"/>
      <c r="J33" s="24"/>
      <c r="K33" s="24"/>
      <c r="L33" s="24"/>
      <c r="M33" s="73"/>
      <c r="N33" s="156" t="s">
        <v>29</v>
      </c>
      <c r="O33" s="24" t="s">
        <v>29</v>
      </c>
      <c r="P33" s="24"/>
      <c r="Q33" s="24"/>
      <c r="R33" s="24"/>
      <c r="S33" s="74"/>
    </row>
    <row r="34" spans="1:19" ht="20.25" thickBot="1">
      <c r="A34" s="14">
        <v>25</v>
      </c>
      <c r="B34" s="146"/>
      <c r="C34" s="25"/>
      <c r="D34" s="163"/>
      <c r="E34" s="148" t="str">
        <f>IF(N34="","",IF('Strategy1-PD-TG'!P34&gt;0,CHAR(252),IF('Strategy1-PD-TG'!P34=0,"",CHAR(251))))</f>
        <v/>
      </c>
      <c r="F34" s="76">
        <f>'Strategy1-PD-TG'!R34</f>
        <v>6</v>
      </c>
      <c r="G34" s="25"/>
      <c r="H34" s="78">
        <f>'Strategy1-PD-TG'!O34</f>
        <v>6</v>
      </c>
      <c r="I34" s="73"/>
      <c r="J34" s="24"/>
      <c r="K34" s="24"/>
      <c r="L34" s="24"/>
      <c r="M34" s="73"/>
      <c r="N34" s="157" t="s">
        <v>28</v>
      </c>
      <c r="O34" s="24"/>
      <c r="P34" s="24"/>
      <c r="Q34" s="24"/>
      <c r="R34" s="24"/>
      <c r="S34" s="74"/>
    </row>
    <row r="35" spans="1:19" ht="20.25" thickBot="1">
      <c r="A35" s="14">
        <v>26</v>
      </c>
      <c r="B35" s="147"/>
      <c r="C35" s="36"/>
      <c r="D35" s="162"/>
      <c r="E35" s="148" t="str">
        <f>IF(N35="","",IF('Strategy1-PD-TG'!P35&gt;0,CHAR(252),IF('Strategy1-PD-TG'!P35=0,"",CHAR(251))))</f>
        <v>û</v>
      </c>
      <c r="F35" s="164">
        <f>'Strategy1-PD-TG'!R35</f>
        <v>0</v>
      </c>
      <c r="G35" s="36"/>
      <c r="H35" s="89">
        <f>'Strategy1-PD-TG'!O35</f>
        <v>0</v>
      </c>
      <c r="I35" s="73"/>
      <c r="J35" s="24"/>
      <c r="K35" s="24"/>
      <c r="L35" s="24"/>
      <c r="M35" s="73"/>
      <c r="N35" s="155" t="s">
        <v>29</v>
      </c>
      <c r="O35" s="24"/>
      <c r="P35" s="24"/>
      <c r="Q35" s="24"/>
      <c r="R35" s="24"/>
      <c r="S35" s="74"/>
    </row>
    <row r="36" spans="1:19" ht="20.25" thickBot="1">
      <c r="A36" s="14">
        <v>27</v>
      </c>
      <c r="B36" s="145"/>
      <c r="C36" s="24"/>
      <c r="D36" s="95"/>
      <c r="E36" s="148" t="str">
        <f>IF(N36="","",IF('Strategy1-PD-TG'!P36&gt;0,CHAR(252),IF('Strategy1-PD-TG'!P36=0,"",CHAR(251))))</f>
        <v>û</v>
      </c>
      <c r="F36" s="73">
        <f>'Strategy1-PD-TG'!R36</f>
        <v>-6</v>
      </c>
      <c r="G36" s="24"/>
      <c r="H36" s="74">
        <f>'Strategy1-PD-TG'!O36</f>
        <v>-8</v>
      </c>
      <c r="I36" s="73"/>
      <c r="J36" s="24"/>
      <c r="K36" s="24"/>
      <c r="L36" s="24"/>
      <c r="M36" s="73"/>
      <c r="N36" s="156" t="s">
        <v>29</v>
      </c>
      <c r="O36" s="24" t="s">
        <v>29</v>
      </c>
      <c r="P36" s="24"/>
      <c r="Q36" s="24"/>
      <c r="R36" s="24"/>
      <c r="S36" s="74"/>
    </row>
    <row r="37" spans="1:19" ht="20.25" thickBot="1">
      <c r="A37" s="14">
        <v>28</v>
      </c>
      <c r="B37" s="145"/>
      <c r="C37" s="24"/>
      <c r="D37" s="95"/>
      <c r="E37" s="148" t="str">
        <f>IF(N37="","",IF('Strategy1-PD-TG'!P37&gt;0,CHAR(252),IF('Strategy1-PD-TG'!P37=0,"",CHAR(251))))</f>
        <v>û</v>
      </c>
      <c r="F37" s="73">
        <f>'Strategy1-PD-TG'!R37</f>
        <v>-10</v>
      </c>
      <c r="G37" s="24"/>
      <c r="H37" s="74">
        <f>'Strategy1-PD-TG'!O37</f>
        <v>-10</v>
      </c>
      <c r="I37" s="73"/>
      <c r="J37" s="24"/>
      <c r="K37" s="24"/>
      <c r="L37" s="24"/>
      <c r="M37" s="73"/>
      <c r="N37" s="156" t="s">
        <v>29</v>
      </c>
      <c r="O37" s="24" t="s">
        <v>29</v>
      </c>
      <c r="P37" s="24"/>
      <c r="Q37" s="24"/>
      <c r="R37" s="24"/>
      <c r="S37" s="74"/>
    </row>
    <row r="38" spans="1:19" ht="20.25" thickBot="1">
      <c r="A38" s="14">
        <v>29</v>
      </c>
      <c r="B38" s="145"/>
      <c r="C38" s="24"/>
      <c r="D38" s="95"/>
      <c r="E38" s="148" t="str">
        <f>IF(N38="","",IF('Strategy1-PD-TG'!P38&gt;0,CHAR(252),IF('Strategy1-PD-TG'!P38=0,"",CHAR(251))))</f>
        <v>ü</v>
      </c>
      <c r="F38" s="73">
        <f>'Strategy1-PD-TG'!R38</f>
        <v>-9</v>
      </c>
      <c r="G38" s="24"/>
      <c r="H38" s="74">
        <f>'Strategy1-PD-TG'!O38</f>
        <v>-6</v>
      </c>
      <c r="I38" s="73"/>
      <c r="J38" s="24"/>
      <c r="K38" s="24"/>
      <c r="L38" s="24"/>
      <c r="M38" s="73"/>
      <c r="N38" s="156" t="s">
        <v>28</v>
      </c>
      <c r="O38" s="24" t="s">
        <v>29</v>
      </c>
      <c r="P38" s="24"/>
      <c r="Q38" s="24"/>
      <c r="R38" s="24"/>
      <c r="S38" s="74"/>
    </row>
    <row r="39" spans="1:19" ht="20.25" thickBot="1">
      <c r="A39" s="14">
        <v>30</v>
      </c>
      <c r="B39" s="146"/>
      <c r="C39" s="25"/>
      <c r="D39" s="163"/>
      <c r="E39" s="148" t="str">
        <f>IF(N39="","",IF('Strategy1-PD-TG'!P39&gt;0,CHAR(252),IF('Strategy1-PD-TG'!P39=0,"",CHAR(251))))</f>
        <v>ü</v>
      </c>
      <c r="F39" s="76">
        <f>'Strategy1-PD-TG'!R39</f>
        <v>-6</v>
      </c>
      <c r="G39" s="25"/>
      <c r="H39" s="78">
        <f>'Strategy1-PD-TG'!O39</f>
        <v>-4</v>
      </c>
      <c r="I39" s="73"/>
      <c r="J39" s="24"/>
      <c r="K39" s="24"/>
      <c r="L39" s="24"/>
      <c r="M39" s="73"/>
      <c r="N39" s="157" t="s">
        <v>28</v>
      </c>
      <c r="O39" s="24"/>
      <c r="P39" s="24"/>
      <c r="Q39" s="24"/>
      <c r="R39" s="24"/>
      <c r="S39" s="74"/>
    </row>
    <row r="40" spans="1:19" ht="20.25" thickBot="1">
      <c r="A40" s="14">
        <v>31</v>
      </c>
      <c r="B40" s="147"/>
      <c r="C40" s="36"/>
      <c r="D40" s="162"/>
      <c r="E40" s="148" t="str">
        <f>IF(N40="","",IF('Strategy1-PD-TG'!P40&gt;0,CHAR(252),IF('Strategy1-PD-TG'!P40=0,"",CHAR(251))))</f>
        <v>ü</v>
      </c>
      <c r="F40" s="164">
        <f>'Strategy1-PD-TG'!R40</f>
        <v>0</v>
      </c>
      <c r="G40" s="36"/>
      <c r="H40" s="89">
        <f>'Strategy1-PD-TG'!O40</f>
        <v>2</v>
      </c>
      <c r="I40" s="73"/>
      <c r="J40" s="24"/>
      <c r="K40" s="24"/>
      <c r="L40" s="24"/>
      <c r="M40" s="73"/>
      <c r="N40" s="155" t="s">
        <v>29</v>
      </c>
      <c r="O40" s="24" t="s">
        <v>29</v>
      </c>
      <c r="P40" s="24"/>
      <c r="Q40" s="24"/>
      <c r="R40" s="24"/>
      <c r="S40" s="74"/>
    </row>
    <row r="41" spans="1:19" ht="20.25" thickBot="1">
      <c r="A41" s="14">
        <v>32</v>
      </c>
      <c r="B41" s="145"/>
      <c r="C41" s="24"/>
      <c r="D41" s="95"/>
      <c r="E41" s="148" t="str">
        <f>IF(N41="","",IF('Strategy1-PD-TG'!P41&gt;0,CHAR(252),IF('Strategy1-PD-TG'!P41=0,"",CHAR(251))))</f>
        <v>ü</v>
      </c>
      <c r="F41" s="73">
        <f>'Strategy1-PD-TG'!R41</f>
        <v>6</v>
      </c>
      <c r="G41" s="24"/>
      <c r="H41" s="74">
        <f>'Strategy1-PD-TG'!O41</f>
        <v>7</v>
      </c>
      <c r="I41" s="73"/>
      <c r="J41" s="24"/>
      <c r="K41" s="24"/>
      <c r="L41" s="24"/>
      <c r="M41" s="73"/>
      <c r="N41" s="156" t="s">
        <v>29</v>
      </c>
      <c r="O41" s="24"/>
      <c r="P41" s="24"/>
      <c r="Q41" s="24"/>
      <c r="R41" s="24"/>
      <c r="S41" s="74"/>
    </row>
    <row r="42" spans="1:19" ht="20.25" thickBot="1">
      <c r="A42" s="14">
        <v>33</v>
      </c>
      <c r="B42" s="145"/>
      <c r="C42" s="24"/>
      <c r="D42" s="95"/>
      <c r="E42" s="148" t="str">
        <f>IF(N42="","",IF('Strategy1-PD-TG'!P42&gt;0,CHAR(252),IF('Strategy1-PD-TG'!P42=0,"",CHAR(251))))</f>
        <v/>
      </c>
      <c r="F42" s="73">
        <f>'Strategy1-PD-TG'!R42</f>
        <v>6</v>
      </c>
      <c r="G42" s="24"/>
      <c r="H42" s="74">
        <f>'Strategy1-PD-TG'!O42</f>
        <v>7</v>
      </c>
      <c r="I42" s="73"/>
      <c r="J42" s="24"/>
      <c r="K42" s="24"/>
      <c r="L42" s="24"/>
      <c r="M42" s="73"/>
      <c r="N42" s="156" t="s">
        <v>28</v>
      </c>
      <c r="O42" s="24" t="s">
        <v>29</v>
      </c>
      <c r="P42" s="24"/>
      <c r="Q42" s="24"/>
      <c r="R42" s="24"/>
      <c r="S42" s="74"/>
    </row>
    <row r="43" spans="1:19" ht="20.25" thickBot="1">
      <c r="A43" s="14">
        <v>34</v>
      </c>
      <c r="B43" s="145"/>
      <c r="C43" s="24"/>
      <c r="D43" s="95"/>
      <c r="E43" s="148" t="str">
        <f>IF(N43="","",IF('Strategy1-PD-TG'!P43&gt;0,CHAR(252),IF('Strategy1-PD-TG'!P43=0,"",CHAR(251))))</f>
        <v>ü</v>
      </c>
      <c r="F43" s="73">
        <f>'Strategy1-PD-TG'!R43</f>
        <v>10</v>
      </c>
      <c r="G43" s="24"/>
      <c r="H43" s="74">
        <f>'Strategy1-PD-TG'!O43</f>
        <v>14</v>
      </c>
      <c r="I43" s="73"/>
      <c r="J43" s="24"/>
      <c r="K43" s="24"/>
      <c r="L43" s="24"/>
      <c r="M43" s="73"/>
      <c r="N43" s="156" t="s">
        <v>28</v>
      </c>
      <c r="O43" s="24"/>
      <c r="P43" s="24"/>
      <c r="Q43" s="24"/>
      <c r="R43" s="24"/>
      <c r="S43" s="74"/>
    </row>
    <row r="44" spans="1:19" ht="20.25" thickBot="1">
      <c r="A44" s="14">
        <v>35</v>
      </c>
      <c r="B44" s="146"/>
      <c r="C44" s="25"/>
      <c r="D44" s="163"/>
      <c r="E44" s="148" t="str">
        <f>IF(N44="","",IF('Strategy1-PD-TG'!P44&gt;0,CHAR(252),IF('Strategy1-PD-TG'!P44=0,"",CHAR(251))))</f>
        <v>û</v>
      </c>
      <c r="F44" s="76">
        <f>'Strategy1-PD-TG'!R44</f>
        <v>9</v>
      </c>
      <c r="G44" s="25"/>
      <c r="H44" s="78">
        <f>'Strategy1-PD-TG'!O44</f>
        <v>12</v>
      </c>
      <c r="I44" s="73"/>
      <c r="J44" s="24"/>
      <c r="K44" s="24"/>
      <c r="L44" s="24"/>
      <c r="M44" s="73"/>
      <c r="N44" s="157" t="s">
        <v>28</v>
      </c>
      <c r="O44" s="24"/>
      <c r="P44" s="24"/>
      <c r="Q44" s="24"/>
      <c r="R44" s="24"/>
      <c r="S44" s="74"/>
    </row>
    <row r="45" spans="1:19" ht="20.25" thickBot="1">
      <c r="A45" s="14">
        <v>36</v>
      </c>
      <c r="B45" s="147"/>
      <c r="C45" s="36"/>
      <c r="D45" s="162"/>
      <c r="E45" s="148" t="str">
        <f>IF(N45="","",IF('Strategy1-PD-TG'!P45&gt;0,CHAR(252),IF('Strategy1-PD-TG'!P45=0,"",CHAR(251))))</f>
        <v>ü</v>
      </c>
      <c r="F45" s="164">
        <f>'Strategy1-PD-TG'!R45</f>
        <v>10</v>
      </c>
      <c r="G45" s="36"/>
      <c r="H45" s="89">
        <f>'Strategy1-PD-TG'!O45</f>
        <v>16</v>
      </c>
      <c r="I45" s="73"/>
      <c r="J45" s="24"/>
      <c r="K45" s="24"/>
      <c r="L45" s="24"/>
      <c r="M45" s="73"/>
      <c r="N45" s="155" t="s">
        <v>29</v>
      </c>
      <c r="O45" s="24"/>
      <c r="P45" s="24"/>
      <c r="Q45" s="24"/>
      <c r="R45" s="24"/>
      <c r="S45" s="74"/>
    </row>
    <row r="46" spans="1:19" ht="20.25" thickBot="1">
      <c r="A46" s="14">
        <v>37</v>
      </c>
      <c r="B46" s="145"/>
      <c r="C46" s="24"/>
      <c r="D46" s="95"/>
      <c r="E46" s="148" t="str">
        <f>IF(N46="","",IF('Strategy1-PD-TG'!P46&gt;0,CHAR(252),IF('Strategy1-PD-TG'!P46=0,"",CHAR(251))))</f>
        <v/>
      </c>
      <c r="F46" s="73" t="str">
        <f>'Strategy1-PD-TG'!R46</f>
        <v/>
      </c>
      <c r="G46" s="24"/>
      <c r="H46" s="74" t="str">
        <f>'Strategy1-PD-TG'!O46</f>
        <v/>
      </c>
      <c r="I46" s="73"/>
      <c r="J46" s="24"/>
      <c r="K46" s="24"/>
      <c r="L46" s="24"/>
      <c r="M46" s="73"/>
      <c r="N46" s="156"/>
      <c r="O46" s="24"/>
      <c r="P46" s="24"/>
      <c r="Q46" s="24"/>
      <c r="R46" s="24"/>
      <c r="S46" s="74"/>
    </row>
    <row r="47" spans="1:19" ht="20.25" thickBot="1">
      <c r="A47" s="14">
        <v>38</v>
      </c>
      <c r="B47" s="145"/>
      <c r="C47" s="24"/>
      <c r="D47" s="95"/>
      <c r="E47" s="148" t="str">
        <f>IF(N47="","",IF('Strategy1-PD-TG'!P47&gt;0,CHAR(252),IF('Strategy1-PD-TG'!P47=0,"",CHAR(251))))</f>
        <v/>
      </c>
      <c r="F47" s="73" t="str">
        <f>'Strategy1-PD-TG'!R47</f>
        <v/>
      </c>
      <c r="G47" s="24"/>
      <c r="H47" s="74" t="str">
        <f>'Strategy1-PD-TG'!O47</f>
        <v/>
      </c>
      <c r="I47" s="73"/>
      <c r="J47" s="24"/>
      <c r="K47" s="24"/>
      <c r="L47" s="24"/>
      <c r="M47" s="73"/>
      <c r="N47" s="156"/>
      <c r="O47" s="24"/>
      <c r="P47" s="24"/>
      <c r="Q47" s="24"/>
      <c r="R47" s="24"/>
      <c r="S47" s="74"/>
    </row>
    <row r="48" spans="1:19" ht="20.25" thickBot="1">
      <c r="A48" s="14">
        <v>39</v>
      </c>
      <c r="B48" s="145"/>
      <c r="C48" s="24"/>
      <c r="D48" s="95"/>
      <c r="E48" s="148" t="str">
        <f>IF(N48="","",IF('Strategy1-PD-TG'!P48&gt;0,CHAR(252),IF('Strategy1-PD-TG'!P48=0,"",CHAR(251))))</f>
        <v/>
      </c>
      <c r="F48" s="73" t="str">
        <f>'Strategy1-PD-TG'!R48</f>
        <v/>
      </c>
      <c r="G48" s="24"/>
      <c r="H48" s="74" t="str">
        <f>'Strategy1-PD-TG'!O48</f>
        <v/>
      </c>
      <c r="I48" s="73"/>
      <c r="J48" s="24"/>
      <c r="K48" s="24"/>
      <c r="L48" s="24"/>
      <c r="M48" s="73"/>
      <c r="N48" s="156"/>
      <c r="O48" s="24"/>
      <c r="P48" s="24"/>
      <c r="Q48" s="24"/>
      <c r="R48" s="24"/>
      <c r="S48" s="74"/>
    </row>
    <row r="49" spans="1:19" ht="20.25" thickBot="1">
      <c r="A49" s="14">
        <v>40</v>
      </c>
      <c r="B49" s="146"/>
      <c r="C49" s="25"/>
      <c r="D49" s="163"/>
      <c r="E49" s="148" t="str">
        <f>IF(N49="","",IF('Strategy1-PD-TG'!P49&gt;0,CHAR(252),IF('Strategy1-PD-TG'!P49=0,"",CHAR(251))))</f>
        <v/>
      </c>
      <c r="F49" s="76" t="str">
        <f>'Strategy1-PD-TG'!R49</f>
        <v/>
      </c>
      <c r="G49" s="25"/>
      <c r="H49" s="78" t="str">
        <f>'Strategy1-PD-TG'!O49</f>
        <v/>
      </c>
      <c r="I49" s="73"/>
      <c r="J49" s="24"/>
      <c r="K49" s="24"/>
      <c r="L49" s="24"/>
      <c r="M49" s="73"/>
      <c r="N49" s="157"/>
      <c r="O49" s="24"/>
      <c r="P49" s="24"/>
      <c r="Q49" s="24"/>
      <c r="R49" s="24"/>
      <c r="S49" s="74"/>
    </row>
    <row r="50" spans="1:19" ht="20.25" thickBot="1">
      <c r="A50" s="14">
        <v>41</v>
      </c>
      <c r="B50" s="147"/>
      <c r="C50" s="36"/>
      <c r="D50" s="162"/>
      <c r="E50" s="148" t="str">
        <f>IF(N50="","",IF('Strategy1-PD-TG'!P50&gt;0,CHAR(252),IF('Strategy1-PD-TG'!P50=0,"",CHAR(251))))</f>
        <v/>
      </c>
      <c r="F50" s="164" t="str">
        <f>'Strategy1-PD-TG'!R50</f>
        <v/>
      </c>
      <c r="G50" s="36"/>
      <c r="H50" s="89" t="str">
        <f>'Strategy1-PD-TG'!O50</f>
        <v/>
      </c>
      <c r="I50" s="73"/>
      <c r="J50" s="24"/>
      <c r="K50" s="24"/>
      <c r="L50" s="24"/>
      <c r="M50" s="73"/>
      <c r="N50" s="155"/>
      <c r="O50" s="24"/>
      <c r="P50" s="24"/>
      <c r="Q50" s="24"/>
      <c r="R50" s="24"/>
      <c r="S50" s="74"/>
    </row>
    <row r="51" spans="1:19" ht="20.25" thickBot="1">
      <c r="A51" s="14">
        <v>42</v>
      </c>
      <c r="B51" s="145"/>
      <c r="C51" s="24"/>
      <c r="D51" s="95"/>
      <c r="E51" s="148" t="str">
        <f>IF(N51="","",IF('Strategy1-PD-TG'!P51&gt;0,CHAR(252),IF('Strategy1-PD-TG'!P51=0,"",CHAR(251))))</f>
        <v/>
      </c>
      <c r="F51" s="73" t="str">
        <f>'Strategy1-PD-TG'!R51</f>
        <v/>
      </c>
      <c r="G51" s="24"/>
      <c r="H51" s="74" t="str">
        <f>'Strategy1-PD-TG'!O51</f>
        <v/>
      </c>
      <c r="I51" s="73"/>
      <c r="J51" s="24"/>
      <c r="K51" s="24"/>
      <c r="L51" s="24"/>
      <c r="M51" s="73"/>
      <c r="N51" s="156"/>
      <c r="O51" s="24"/>
      <c r="P51" s="24"/>
      <c r="Q51" s="24"/>
      <c r="R51" s="24"/>
      <c r="S51" s="74"/>
    </row>
    <row r="52" spans="1:19" ht="20.25" thickBot="1">
      <c r="A52" s="14">
        <v>43</v>
      </c>
      <c r="B52" s="145"/>
      <c r="C52" s="24"/>
      <c r="D52" s="95"/>
      <c r="E52" s="148" t="str">
        <f>IF(N52="","",IF('Strategy1-PD-TG'!P52&gt;0,CHAR(252),IF('Strategy1-PD-TG'!P52=0,"",CHAR(251))))</f>
        <v/>
      </c>
      <c r="F52" s="73" t="str">
        <f>'Strategy1-PD-TG'!R52</f>
        <v/>
      </c>
      <c r="G52" s="24"/>
      <c r="H52" s="74" t="str">
        <f>'Strategy1-PD-TG'!O52</f>
        <v/>
      </c>
      <c r="I52" s="73"/>
      <c r="J52" s="24"/>
      <c r="K52" s="24"/>
      <c r="L52" s="24"/>
      <c r="M52" s="73"/>
      <c r="N52" s="156"/>
      <c r="O52" s="24"/>
      <c r="P52" s="24"/>
      <c r="Q52" s="24"/>
      <c r="R52" s="24"/>
      <c r="S52" s="74"/>
    </row>
    <row r="53" spans="1:19" ht="20.25" thickBot="1">
      <c r="A53" s="14">
        <v>44</v>
      </c>
      <c r="B53" s="145"/>
      <c r="C53" s="24"/>
      <c r="D53" s="95"/>
      <c r="E53" s="148" t="str">
        <f>IF(N53="","",IF('Strategy1-PD-TG'!P53&gt;0,CHAR(252),IF('Strategy1-PD-TG'!P53=0,"",CHAR(251))))</f>
        <v/>
      </c>
      <c r="F53" s="73" t="str">
        <f>'Strategy1-PD-TG'!R53</f>
        <v/>
      </c>
      <c r="G53" s="24"/>
      <c r="H53" s="74" t="str">
        <f>'Strategy1-PD-TG'!O53</f>
        <v/>
      </c>
      <c r="I53" s="73"/>
      <c r="J53" s="24"/>
      <c r="K53" s="24"/>
      <c r="L53" s="24"/>
      <c r="M53" s="73"/>
      <c r="N53" s="156"/>
      <c r="O53" s="24"/>
      <c r="P53" s="24"/>
      <c r="Q53" s="24"/>
      <c r="R53" s="24"/>
      <c r="S53" s="74"/>
    </row>
    <row r="54" spans="1:19" ht="20.25" thickBot="1">
      <c r="A54" s="14">
        <v>45</v>
      </c>
      <c r="B54" s="146"/>
      <c r="C54" s="25"/>
      <c r="D54" s="163"/>
      <c r="E54" s="148" t="str">
        <f>IF(N54="","",IF('Strategy1-PD-TG'!P54&gt;0,CHAR(252),IF('Strategy1-PD-TG'!P54=0,"",CHAR(251))))</f>
        <v/>
      </c>
      <c r="F54" s="76" t="str">
        <f>'Strategy1-PD-TG'!R54</f>
        <v/>
      </c>
      <c r="G54" s="25"/>
      <c r="H54" s="78" t="str">
        <f>'Strategy1-PD-TG'!O54</f>
        <v/>
      </c>
      <c r="I54" s="73"/>
      <c r="J54" s="24"/>
      <c r="K54" s="24"/>
      <c r="L54" s="24"/>
      <c r="M54" s="73"/>
      <c r="N54" s="157"/>
      <c r="O54" s="24"/>
      <c r="P54" s="24"/>
      <c r="Q54" s="24"/>
      <c r="R54" s="24"/>
      <c r="S54" s="74"/>
    </row>
    <row r="55" spans="1:19" ht="20.25" thickBot="1">
      <c r="A55" s="14">
        <v>46</v>
      </c>
      <c r="B55" s="147"/>
      <c r="C55" s="36"/>
      <c r="D55" s="162"/>
      <c r="E55" s="148" t="str">
        <f>IF(N55="","",IF('Strategy1-PD-TG'!P55&gt;0,CHAR(252),IF('Strategy1-PD-TG'!P55=0,"",CHAR(251))))</f>
        <v/>
      </c>
      <c r="F55" s="164" t="str">
        <f>'Strategy1-PD-TG'!R55</f>
        <v/>
      </c>
      <c r="G55" s="36"/>
      <c r="H55" s="89" t="str">
        <f>'Strategy1-PD-TG'!O55</f>
        <v/>
      </c>
      <c r="I55" s="73"/>
      <c r="J55" s="24"/>
      <c r="K55" s="24"/>
      <c r="L55" s="24"/>
      <c r="M55" s="73"/>
      <c r="N55" s="155"/>
      <c r="O55" s="24"/>
      <c r="P55" s="24"/>
      <c r="Q55" s="24"/>
      <c r="R55" s="24"/>
      <c r="S55" s="74"/>
    </row>
    <row r="56" spans="1:19" ht="20.25" thickBot="1">
      <c r="A56" s="14">
        <v>47</v>
      </c>
      <c r="B56" s="145"/>
      <c r="C56" s="24"/>
      <c r="D56" s="95"/>
      <c r="E56" s="148" t="str">
        <f>IF(N56="","",IF('Strategy1-PD-TG'!P56&gt;0,CHAR(252),IF('Strategy1-PD-TG'!P56=0,"",CHAR(251))))</f>
        <v/>
      </c>
      <c r="F56" s="73" t="str">
        <f>'Strategy1-PD-TG'!R56</f>
        <v/>
      </c>
      <c r="G56" s="24"/>
      <c r="H56" s="74" t="str">
        <f>'Strategy1-PD-TG'!O56</f>
        <v/>
      </c>
      <c r="I56" s="73"/>
      <c r="J56" s="24"/>
      <c r="K56" s="24"/>
      <c r="L56" s="24"/>
      <c r="M56" s="73"/>
      <c r="N56" s="156"/>
      <c r="O56" s="24"/>
      <c r="P56" s="24"/>
      <c r="Q56" s="24"/>
      <c r="R56" s="24"/>
      <c r="S56" s="74"/>
    </row>
    <row r="57" spans="1:19" ht="20.25" thickBot="1">
      <c r="A57" s="14">
        <v>48</v>
      </c>
      <c r="B57" s="145"/>
      <c r="C57" s="24"/>
      <c r="D57" s="95"/>
      <c r="E57" s="148" t="str">
        <f>IF(N57="","",IF('Strategy1-PD-TG'!P57&gt;0,CHAR(252),IF('Strategy1-PD-TG'!P57=0,"",CHAR(251))))</f>
        <v/>
      </c>
      <c r="F57" s="73" t="str">
        <f>'Strategy1-PD-TG'!R57</f>
        <v/>
      </c>
      <c r="G57" s="24"/>
      <c r="H57" s="74" t="str">
        <f>'Strategy1-PD-TG'!O57</f>
        <v/>
      </c>
      <c r="I57" s="73"/>
      <c r="J57" s="24"/>
      <c r="K57" s="24"/>
      <c r="L57" s="24"/>
      <c r="M57" s="73"/>
      <c r="N57" s="156"/>
      <c r="O57" s="24"/>
      <c r="P57" s="24"/>
      <c r="Q57" s="24"/>
      <c r="R57" s="24"/>
      <c r="S57" s="74"/>
    </row>
    <row r="58" spans="1:19" ht="20.25" thickBot="1">
      <c r="A58" s="14">
        <v>49</v>
      </c>
      <c r="B58" s="145"/>
      <c r="C58" s="24"/>
      <c r="D58" s="95"/>
      <c r="E58" s="148" t="str">
        <f>IF(N58="","",IF('Strategy1-PD-TG'!P58&gt;0,CHAR(252),IF('Strategy1-PD-TG'!P58=0,"",CHAR(251))))</f>
        <v/>
      </c>
      <c r="F58" s="73" t="str">
        <f>'Strategy1-PD-TG'!R58</f>
        <v/>
      </c>
      <c r="G58" s="24"/>
      <c r="H58" s="74" t="str">
        <f>'Strategy1-PD-TG'!O58</f>
        <v/>
      </c>
      <c r="I58" s="73"/>
      <c r="J58" s="24"/>
      <c r="K58" s="24"/>
      <c r="L58" s="24"/>
      <c r="M58" s="73"/>
      <c r="N58" s="156"/>
      <c r="O58" s="24"/>
      <c r="P58" s="24"/>
      <c r="Q58" s="24"/>
      <c r="R58" s="24"/>
      <c r="S58" s="74"/>
    </row>
    <row r="59" spans="1:19" ht="20.25" thickBot="1">
      <c r="A59" s="14">
        <v>50</v>
      </c>
      <c r="B59" s="146"/>
      <c r="C59" s="25"/>
      <c r="D59" s="163"/>
      <c r="E59" s="148" t="str">
        <f>IF(N59="","",IF('Strategy1-PD-TG'!P59&gt;0,CHAR(252),IF('Strategy1-PD-TG'!P59=0,"",CHAR(251))))</f>
        <v/>
      </c>
      <c r="F59" s="76" t="str">
        <f>'Strategy1-PD-TG'!R59</f>
        <v/>
      </c>
      <c r="G59" s="25"/>
      <c r="H59" s="78" t="str">
        <f>'Strategy1-PD-TG'!O59</f>
        <v/>
      </c>
      <c r="I59" s="73"/>
      <c r="J59" s="24"/>
      <c r="K59" s="24"/>
      <c r="L59" s="24"/>
      <c r="M59" s="73"/>
      <c r="N59" s="157"/>
      <c r="O59" s="24"/>
      <c r="P59" s="24"/>
      <c r="Q59" s="24"/>
      <c r="R59" s="24"/>
      <c r="S59" s="74"/>
    </row>
    <row r="60" spans="1:19" ht="20.25" thickBot="1">
      <c r="A60" s="14">
        <v>51</v>
      </c>
      <c r="B60" s="147"/>
      <c r="C60" s="36"/>
      <c r="D60" s="162"/>
      <c r="E60" s="148" t="str">
        <f>IF(N60="","",IF('Strategy1-PD-TG'!P60&gt;0,CHAR(252),IF('Strategy1-PD-TG'!P60=0,"",CHAR(251))))</f>
        <v/>
      </c>
      <c r="F60" s="164" t="str">
        <f>'Strategy1-PD-TG'!R60</f>
        <v/>
      </c>
      <c r="G60" s="36"/>
      <c r="H60" s="89" t="str">
        <f>'Strategy1-PD-TG'!O60</f>
        <v/>
      </c>
      <c r="I60" s="73"/>
      <c r="J60" s="24"/>
      <c r="K60" s="24"/>
      <c r="L60" s="24"/>
      <c r="M60" s="73"/>
      <c r="N60" s="155"/>
      <c r="O60" s="24"/>
      <c r="P60" s="24"/>
      <c r="Q60" s="24"/>
      <c r="R60" s="24"/>
      <c r="S60" s="74"/>
    </row>
    <row r="61" spans="1:19" ht="20.25" thickBot="1">
      <c r="A61" s="14">
        <v>52</v>
      </c>
      <c r="B61" s="145"/>
      <c r="C61" s="24"/>
      <c r="D61" s="95"/>
      <c r="E61" s="148" t="str">
        <f>IF(N61="","",IF('Strategy1-PD-TG'!P61&gt;0,CHAR(252),IF('Strategy1-PD-TG'!P61=0,"",CHAR(251))))</f>
        <v/>
      </c>
      <c r="F61" s="73" t="str">
        <f>'Strategy1-PD-TG'!R61</f>
        <v/>
      </c>
      <c r="G61" s="24"/>
      <c r="H61" s="74" t="str">
        <f>'Strategy1-PD-TG'!O61</f>
        <v/>
      </c>
      <c r="I61" s="73"/>
      <c r="J61" s="24"/>
      <c r="K61" s="24"/>
      <c r="L61" s="24"/>
      <c r="M61" s="73"/>
      <c r="N61" s="156"/>
      <c r="O61" s="24"/>
      <c r="P61" s="24"/>
      <c r="Q61" s="24"/>
      <c r="R61" s="24"/>
      <c r="S61" s="74"/>
    </row>
    <row r="62" spans="1:19" ht="20.25" thickBot="1">
      <c r="A62" s="14">
        <v>53</v>
      </c>
      <c r="B62" s="145"/>
      <c r="C62" s="24"/>
      <c r="D62" s="95"/>
      <c r="E62" s="148" t="str">
        <f>IF(N62="","",IF('Strategy1-PD-TG'!P62&gt;0,CHAR(252),IF('Strategy1-PD-TG'!P62=0,"",CHAR(251))))</f>
        <v/>
      </c>
      <c r="F62" s="73" t="str">
        <f>'Strategy1-PD-TG'!R62</f>
        <v/>
      </c>
      <c r="G62" s="24"/>
      <c r="H62" s="74" t="str">
        <f>'Strategy1-PD-TG'!O62</f>
        <v/>
      </c>
      <c r="I62" s="73"/>
      <c r="J62" s="24"/>
      <c r="K62" s="24"/>
      <c r="L62" s="24"/>
      <c r="M62" s="73"/>
      <c r="N62" s="156"/>
      <c r="O62" s="24"/>
      <c r="P62" s="24"/>
      <c r="Q62" s="24"/>
      <c r="R62" s="24"/>
      <c r="S62" s="74"/>
    </row>
    <row r="63" spans="1:19" ht="20.25" thickBot="1">
      <c r="A63" s="14">
        <v>54</v>
      </c>
      <c r="B63" s="145"/>
      <c r="C63" s="24"/>
      <c r="D63" s="95"/>
      <c r="E63" s="148" t="str">
        <f>IF(N63="","",IF('Strategy1-PD-TG'!P63&gt;0,CHAR(252),IF('Strategy1-PD-TG'!P63=0,"",CHAR(251))))</f>
        <v/>
      </c>
      <c r="F63" s="73" t="str">
        <f>'Strategy1-PD-TG'!R63</f>
        <v/>
      </c>
      <c r="G63" s="24"/>
      <c r="H63" s="74" t="str">
        <f>'Strategy1-PD-TG'!O63</f>
        <v/>
      </c>
      <c r="I63" s="73"/>
      <c r="J63" s="24"/>
      <c r="K63" s="24"/>
      <c r="L63" s="24"/>
      <c r="M63" s="73"/>
      <c r="N63" s="156"/>
      <c r="O63" s="24"/>
      <c r="P63" s="24"/>
      <c r="Q63" s="24"/>
      <c r="R63" s="24"/>
      <c r="S63" s="74"/>
    </row>
    <row r="64" spans="1:19" ht="20.25" thickBot="1">
      <c r="A64" s="14">
        <v>55</v>
      </c>
      <c r="B64" s="146"/>
      <c r="C64" s="25"/>
      <c r="D64" s="163"/>
      <c r="E64" s="148" t="str">
        <f>IF(N64="","",IF('Strategy1-PD-TG'!P64&gt;0,CHAR(252),IF('Strategy1-PD-TG'!P64=0,"",CHAR(251))))</f>
        <v/>
      </c>
      <c r="F64" s="76" t="str">
        <f>'Strategy1-PD-TG'!R64</f>
        <v/>
      </c>
      <c r="G64" s="25"/>
      <c r="H64" s="78" t="str">
        <f>'Strategy1-PD-TG'!O64</f>
        <v/>
      </c>
      <c r="I64" s="73"/>
      <c r="J64" s="24"/>
      <c r="K64" s="24"/>
      <c r="L64" s="24"/>
      <c r="M64" s="73"/>
      <c r="N64" s="157"/>
      <c r="O64" s="24"/>
      <c r="P64" s="24"/>
      <c r="Q64" s="24"/>
      <c r="R64" s="24"/>
      <c r="S64" s="74"/>
    </row>
    <row r="65" spans="1:19" ht="20.25" thickBot="1">
      <c r="A65" s="14">
        <v>56</v>
      </c>
      <c r="B65" s="147"/>
      <c r="C65" s="36"/>
      <c r="D65" s="162"/>
      <c r="E65" s="148" t="str">
        <f>IF(N65="","",IF('Strategy1-PD-TG'!P65&gt;0,CHAR(252),IF('Strategy1-PD-TG'!P65=0,"",CHAR(251))))</f>
        <v/>
      </c>
      <c r="F65" s="164" t="str">
        <f>'Strategy1-PD-TG'!R65</f>
        <v/>
      </c>
      <c r="G65" s="36"/>
      <c r="H65" s="89" t="str">
        <f>'Strategy1-PD-TG'!O65</f>
        <v/>
      </c>
      <c r="I65" s="73"/>
      <c r="J65" s="24"/>
      <c r="K65" s="24"/>
      <c r="L65" s="24"/>
      <c r="M65" s="73"/>
      <c r="N65" s="155"/>
      <c r="O65" s="24"/>
      <c r="P65" s="24"/>
      <c r="Q65" s="24"/>
      <c r="R65" s="24"/>
      <c r="S65" s="74"/>
    </row>
    <row r="66" spans="1:19" ht="20.25" thickBot="1">
      <c r="A66" s="14">
        <v>57</v>
      </c>
      <c r="B66" s="145"/>
      <c r="C66" s="24"/>
      <c r="D66" s="95"/>
      <c r="E66" s="148" t="str">
        <f>IF(N66="","",IF('Strategy1-PD-TG'!P66&gt;0,CHAR(252),IF('Strategy1-PD-TG'!P66=0,"",CHAR(251))))</f>
        <v/>
      </c>
      <c r="F66" s="73" t="str">
        <f>'Strategy1-PD-TG'!R66</f>
        <v/>
      </c>
      <c r="G66" s="24"/>
      <c r="H66" s="74" t="str">
        <f>'Strategy1-PD-TG'!O66</f>
        <v/>
      </c>
      <c r="I66" s="73"/>
      <c r="J66" s="24"/>
      <c r="K66" s="24"/>
      <c r="L66" s="24"/>
      <c r="M66" s="73"/>
      <c r="N66" s="156"/>
      <c r="O66" s="24"/>
      <c r="P66" s="24"/>
      <c r="Q66" s="24"/>
      <c r="R66" s="24"/>
      <c r="S66" s="74"/>
    </row>
    <row r="67" spans="1:19" ht="20.25" thickBot="1">
      <c r="A67" s="14">
        <v>58</v>
      </c>
      <c r="B67" s="145"/>
      <c r="C67" s="24"/>
      <c r="D67" s="95"/>
      <c r="E67" s="148" t="str">
        <f>IF(N67="","",IF('Strategy1-PD-TG'!P67&gt;0,CHAR(252),IF('Strategy1-PD-TG'!P67=0,"",CHAR(251))))</f>
        <v/>
      </c>
      <c r="F67" s="73" t="str">
        <f>'Strategy1-PD-TG'!R67</f>
        <v/>
      </c>
      <c r="G67" s="24"/>
      <c r="H67" s="74" t="str">
        <f>'Strategy1-PD-TG'!O67</f>
        <v/>
      </c>
      <c r="I67" s="73"/>
      <c r="J67" s="24"/>
      <c r="K67" s="24"/>
      <c r="L67" s="24"/>
      <c r="M67" s="73"/>
      <c r="N67" s="156"/>
      <c r="O67" s="24"/>
      <c r="P67" s="24"/>
      <c r="Q67" s="24"/>
      <c r="R67" s="24"/>
      <c r="S67" s="74"/>
    </row>
    <row r="68" spans="1:19" ht="20.25" thickBot="1">
      <c r="A68" s="14">
        <v>59</v>
      </c>
      <c r="B68" s="145"/>
      <c r="C68" s="24"/>
      <c r="D68" s="95"/>
      <c r="E68" s="148" t="str">
        <f>IF(N68="","",IF('Strategy1-PD-TG'!P68&gt;0,CHAR(252),IF('Strategy1-PD-TG'!P68=0,"",CHAR(251))))</f>
        <v/>
      </c>
      <c r="F68" s="73" t="str">
        <f>'Strategy1-PD-TG'!R68</f>
        <v/>
      </c>
      <c r="G68" s="24"/>
      <c r="H68" s="74" t="str">
        <f>'Strategy1-PD-TG'!O68</f>
        <v/>
      </c>
      <c r="I68" s="73"/>
      <c r="J68" s="24"/>
      <c r="K68" s="24"/>
      <c r="L68" s="24"/>
      <c r="M68" s="73"/>
      <c r="N68" s="156"/>
      <c r="O68" s="24"/>
      <c r="P68" s="24"/>
      <c r="Q68" s="24"/>
      <c r="R68" s="24"/>
      <c r="S68" s="74"/>
    </row>
    <row r="69" spans="1:19" ht="20.25" thickBot="1">
      <c r="A69" s="14">
        <v>60</v>
      </c>
      <c r="B69" s="146"/>
      <c r="C69" s="25"/>
      <c r="D69" s="163"/>
      <c r="E69" s="148" t="str">
        <f>IF(N69="","",IF('Strategy1-PD-TG'!P69&gt;0,CHAR(252),IF('Strategy1-PD-TG'!P69=0,"",CHAR(251))))</f>
        <v/>
      </c>
      <c r="F69" s="76" t="str">
        <f>'Strategy1-PD-TG'!R69</f>
        <v/>
      </c>
      <c r="G69" s="25"/>
      <c r="H69" s="78" t="str">
        <f>'Strategy1-PD-TG'!O69</f>
        <v/>
      </c>
      <c r="I69" s="73"/>
      <c r="J69" s="24"/>
      <c r="K69" s="24"/>
      <c r="L69" s="24"/>
      <c r="M69" s="73"/>
      <c r="N69" s="157"/>
      <c r="O69" s="24"/>
      <c r="P69" s="24"/>
      <c r="Q69" s="24"/>
      <c r="R69" s="24"/>
      <c r="S69" s="74"/>
    </row>
    <row r="70" spans="1:19" ht="20.25" thickBot="1">
      <c r="A70" s="14">
        <v>61</v>
      </c>
      <c r="B70" s="147"/>
      <c r="C70" s="36"/>
      <c r="D70" s="162"/>
      <c r="E70" s="148" t="str">
        <f>IF(N70="","",IF('Strategy1-PD-TG'!P70&gt;0,CHAR(252),IF('Strategy1-PD-TG'!P70=0,"",CHAR(251))))</f>
        <v/>
      </c>
      <c r="F70" s="164" t="str">
        <f>'Strategy1-PD-TG'!R70</f>
        <v/>
      </c>
      <c r="G70" s="36"/>
      <c r="H70" s="89" t="str">
        <f>'Strategy1-PD-TG'!O70</f>
        <v/>
      </c>
      <c r="I70" s="73"/>
      <c r="J70" s="24"/>
      <c r="K70" s="24"/>
      <c r="L70" s="24"/>
      <c r="M70" s="73"/>
      <c r="N70" s="155"/>
      <c r="O70" s="24"/>
      <c r="P70" s="24"/>
      <c r="Q70" s="24"/>
      <c r="R70" s="24"/>
      <c r="S70" s="74"/>
    </row>
    <row r="71" spans="1:19" ht="20.25" thickBot="1">
      <c r="A71" s="14">
        <v>62</v>
      </c>
      <c r="B71" s="145"/>
      <c r="C71" s="24"/>
      <c r="D71" s="95"/>
      <c r="E71" s="148" t="str">
        <f>IF(N71="","",IF('Strategy1-PD-TG'!P71&gt;0,CHAR(252),IF('Strategy1-PD-TG'!P71=0,"",CHAR(251))))</f>
        <v/>
      </c>
      <c r="F71" s="73" t="str">
        <f>'Strategy1-PD-TG'!R71</f>
        <v/>
      </c>
      <c r="G71" s="24"/>
      <c r="H71" s="74" t="str">
        <f>'Strategy1-PD-TG'!O71</f>
        <v/>
      </c>
      <c r="I71" s="73"/>
      <c r="J71" s="24"/>
      <c r="K71" s="24"/>
      <c r="L71" s="24"/>
      <c r="M71" s="73"/>
      <c r="N71" s="156"/>
      <c r="O71" s="24"/>
      <c r="P71" s="24"/>
      <c r="Q71" s="24"/>
      <c r="R71" s="24"/>
      <c r="S71" s="74"/>
    </row>
    <row r="72" spans="1:19" ht="20.25" thickBot="1">
      <c r="A72" s="14">
        <v>63</v>
      </c>
      <c r="B72" s="145"/>
      <c r="C72" s="24"/>
      <c r="D72" s="95"/>
      <c r="E72" s="148" t="str">
        <f>IF(N72="","",IF('Strategy1-PD-TG'!P72&gt;0,CHAR(252),IF('Strategy1-PD-TG'!P72=0,"",CHAR(251))))</f>
        <v/>
      </c>
      <c r="F72" s="73" t="str">
        <f>'Strategy1-PD-TG'!R72</f>
        <v/>
      </c>
      <c r="G72" s="24"/>
      <c r="H72" s="74" t="str">
        <f>'Strategy1-PD-TG'!O72</f>
        <v/>
      </c>
      <c r="I72" s="73"/>
      <c r="J72" s="24"/>
      <c r="K72" s="24"/>
      <c r="L72" s="24"/>
      <c r="M72" s="73"/>
      <c r="N72" s="156"/>
      <c r="O72" s="24"/>
      <c r="P72" s="24"/>
      <c r="Q72" s="24"/>
      <c r="R72" s="24"/>
      <c r="S72" s="74"/>
    </row>
    <row r="73" spans="1:19" ht="20.25" thickBot="1">
      <c r="A73" s="14">
        <v>64</v>
      </c>
      <c r="B73" s="145"/>
      <c r="C73" s="24"/>
      <c r="D73" s="95"/>
      <c r="E73" s="148" t="str">
        <f>IF(N73="","",IF('Strategy1-PD-TG'!P73&gt;0,CHAR(252),IF('Strategy1-PD-TG'!P73=0,"",CHAR(251))))</f>
        <v/>
      </c>
      <c r="F73" s="73" t="str">
        <f>'Strategy1-PD-TG'!R73</f>
        <v/>
      </c>
      <c r="G73" s="24"/>
      <c r="H73" s="74" t="str">
        <f>'Strategy1-PD-TG'!O73</f>
        <v/>
      </c>
      <c r="I73" s="73"/>
      <c r="J73" s="24"/>
      <c r="K73" s="24"/>
      <c r="L73" s="24"/>
      <c r="M73" s="73"/>
      <c r="N73" s="156"/>
      <c r="O73" s="24"/>
      <c r="P73" s="24"/>
      <c r="Q73" s="24"/>
      <c r="R73" s="24"/>
      <c r="S73" s="74"/>
    </row>
    <row r="74" spans="1:19" ht="20.25" thickBot="1">
      <c r="A74" s="14">
        <v>65</v>
      </c>
      <c r="B74" s="146"/>
      <c r="C74" s="25"/>
      <c r="D74" s="163"/>
      <c r="E74" s="148" t="str">
        <f>IF(N74="","",IF('Strategy1-PD-TG'!P74&gt;0,CHAR(252),IF('Strategy1-PD-TG'!P74=0,"",CHAR(251))))</f>
        <v/>
      </c>
      <c r="F74" s="76" t="str">
        <f>'Strategy1-PD-TG'!R74</f>
        <v/>
      </c>
      <c r="G74" s="25"/>
      <c r="H74" s="78" t="str">
        <f>'Strategy1-PD-TG'!O74</f>
        <v/>
      </c>
      <c r="I74" s="73"/>
      <c r="J74" s="24"/>
      <c r="K74" s="24"/>
      <c r="L74" s="24"/>
      <c r="M74" s="73"/>
      <c r="N74" s="157"/>
      <c r="O74" s="24"/>
      <c r="P74" s="24"/>
      <c r="Q74" s="24"/>
      <c r="R74" s="24"/>
      <c r="S74" s="74"/>
    </row>
    <row r="75" spans="1:19" ht="20.25" thickBot="1">
      <c r="A75" s="14">
        <v>66</v>
      </c>
      <c r="B75" s="147"/>
      <c r="C75" s="36"/>
      <c r="D75" s="162"/>
      <c r="E75" s="148" t="str">
        <f>IF(N75="","",IF('Strategy1-PD-TG'!P75&gt;0,CHAR(252),IF('Strategy1-PD-TG'!P75=0,"",CHAR(251))))</f>
        <v/>
      </c>
      <c r="F75" s="164" t="str">
        <f>'Strategy1-PD-TG'!R75</f>
        <v/>
      </c>
      <c r="G75" s="36"/>
      <c r="H75" s="89" t="str">
        <f>'Strategy1-PD-TG'!O75</f>
        <v/>
      </c>
      <c r="I75" s="73"/>
      <c r="J75" s="24"/>
      <c r="K75" s="24"/>
      <c r="L75" s="24"/>
      <c r="M75" s="73"/>
      <c r="N75" s="155"/>
      <c r="O75" s="24"/>
      <c r="P75" s="24"/>
      <c r="Q75" s="24"/>
      <c r="R75" s="24"/>
      <c r="S75" s="74"/>
    </row>
    <row r="76" spans="1:19" ht="20.25" thickBot="1">
      <c r="A76" s="14">
        <v>67</v>
      </c>
      <c r="B76" s="145"/>
      <c r="C76" s="24"/>
      <c r="D76" s="95"/>
      <c r="E76" s="148" t="str">
        <f>IF(N76="","",IF('Strategy1-PD-TG'!P76&gt;0,CHAR(252),IF('Strategy1-PD-TG'!P76=0,"",CHAR(251))))</f>
        <v/>
      </c>
      <c r="F76" s="73" t="str">
        <f>'Strategy1-PD-TG'!R76</f>
        <v/>
      </c>
      <c r="G76" s="24"/>
      <c r="H76" s="74" t="str">
        <f>'Strategy1-PD-TG'!O76</f>
        <v/>
      </c>
      <c r="I76" s="73"/>
      <c r="J76" s="24"/>
      <c r="K76" s="24"/>
      <c r="L76" s="24"/>
      <c r="M76" s="73"/>
      <c r="N76" s="156"/>
      <c r="O76" s="24"/>
      <c r="P76" s="24"/>
      <c r="Q76" s="24"/>
      <c r="R76" s="24"/>
      <c r="S76" s="74"/>
    </row>
    <row r="77" spans="1:19" ht="20.25" thickBot="1">
      <c r="A77" s="14">
        <v>68</v>
      </c>
      <c r="B77" s="145"/>
      <c r="C77" s="24"/>
      <c r="D77" s="95"/>
      <c r="E77" s="148" t="str">
        <f>IF(N77="","",IF('Strategy1-PD-TG'!P77&gt;0,CHAR(252),IF('Strategy1-PD-TG'!P77=0,"",CHAR(251))))</f>
        <v/>
      </c>
      <c r="F77" s="73" t="str">
        <f>'Strategy1-PD-TG'!R77</f>
        <v/>
      </c>
      <c r="G77" s="24"/>
      <c r="H77" s="74" t="str">
        <f>'Strategy1-PD-TG'!O77</f>
        <v/>
      </c>
      <c r="I77" s="73"/>
      <c r="J77" s="24"/>
      <c r="K77" s="24"/>
      <c r="L77" s="24"/>
      <c r="M77" s="73"/>
      <c r="N77" s="156"/>
      <c r="O77" s="24"/>
      <c r="P77" s="24"/>
      <c r="Q77" s="24"/>
      <c r="R77" s="24"/>
      <c r="S77" s="74"/>
    </row>
    <row r="78" spans="1:19" ht="20.25" thickBot="1">
      <c r="A78" s="14">
        <v>69</v>
      </c>
      <c r="B78" s="145"/>
      <c r="C78" s="24"/>
      <c r="D78" s="95"/>
      <c r="E78" s="148" t="str">
        <f>IF(N78="","",IF('Strategy1-PD-TG'!P78&gt;0,CHAR(252),IF('Strategy1-PD-TG'!P78=0,"",CHAR(251))))</f>
        <v/>
      </c>
      <c r="F78" s="73" t="str">
        <f>'Strategy1-PD-TG'!R78</f>
        <v/>
      </c>
      <c r="G78" s="24"/>
      <c r="H78" s="74" t="str">
        <f>'Strategy1-PD-TG'!O78</f>
        <v/>
      </c>
      <c r="I78" s="73"/>
      <c r="J78" s="24"/>
      <c r="K78" s="24"/>
      <c r="L78" s="24"/>
      <c r="M78" s="73"/>
      <c r="N78" s="156"/>
      <c r="O78" s="24"/>
      <c r="P78" s="24"/>
      <c r="Q78" s="24"/>
      <c r="R78" s="24"/>
      <c r="S78" s="74"/>
    </row>
    <row r="79" spans="1:19" ht="20.25" thickBot="1">
      <c r="A79" s="14">
        <v>70</v>
      </c>
      <c r="B79" s="146"/>
      <c r="C79" s="25"/>
      <c r="D79" s="163"/>
      <c r="E79" s="148" t="str">
        <f>IF(N79="","",IF('Strategy1-PD-TG'!P79&gt;0,CHAR(252),IF('Strategy1-PD-TG'!P79=0,"",CHAR(251))))</f>
        <v/>
      </c>
      <c r="F79" s="76" t="str">
        <f>'Strategy1-PD-TG'!R79</f>
        <v/>
      </c>
      <c r="G79" s="25"/>
      <c r="H79" s="78" t="str">
        <f>'Strategy1-PD-TG'!O79</f>
        <v/>
      </c>
      <c r="I79" s="73"/>
      <c r="J79" s="24"/>
      <c r="K79" s="24"/>
      <c r="L79" s="24"/>
      <c r="M79" s="73"/>
      <c r="N79" s="157"/>
      <c r="O79" s="24"/>
      <c r="P79" s="24"/>
      <c r="Q79" s="24"/>
      <c r="R79" s="24"/>
      <c r="S79" s="74"/>
    </row>
    <row r="80" spans="1:19" ht="20.25" thickBot="1">
      <c r="A80" s="14">
        <v>71</v>
      </c>
      <c r="B80" s="147"/>
      <c r="C80" s="36"/>
      <c r="D80" s="162"/>
      <c r="E80" s="148" t="str">
        <f>IF(N80="","",IF('Strategy1-PD-TG'!P80&gt;0,CHAR(252),IF('Strategy1-PD-TG'!P80=0,"",CHAR(251))))</f>
        <v/>
      </c>
      <c r="F80" s="164" t="str">
        <f>'Strategy1-PD-TG'!R80</f>
        <v/>
      </c>
      <c r="G80" s="36"/>
      <c r="H80" s="89" t="str">
        <f>'Strategy1-PD-TG'!O80</f>
        <v/>
      </c>
      <c r="I80" s="73"/>
      <c r="J80" s="24"/>
      <c r="K80" s="24"/>
      <c r="L80" s="24"/>
      <c r="M80" s="73"/>
      <c r="N80" s="155"/>
      <c r="O80" s="24"/>
      <c r="P80" s="24"/>
      <c r="Q80" s="24"/>
      <c r="R80" s="24"/>
      <c r="S80" s="74"/>
    </row>
    <row r="81" spans="1:19" ht="20.25" thickBot="1">
      <c r="A81" s="14">
        <v>72</v>
      </c>
      <c r="B81" s="145"/>
      <c r="C81" s="24"/>
      <c r="D81" s="95"/>
      <c r="E81" s="148" t="str">
        <f>IF(N81="","",IF('Strategy1-PD-TG'!P81&gt;0,CHAR(252),IF('Strategy1-PD-TG'!P81=0,"",CHAR(251))))</f>
        <v/>
      </c>
      <c r="F81" s="73" t="str">
        <f>'Strategy1-PD-TG'!R81</f>
        <v/>
      </c>
      <c r="G81" s="24"/>
      <c r="H81" s="74" t="str">
        <f>'Strategy1-PD-TG'!O81</f>
        <v/>
      </c>
      <c r="I81" s="73"/>
      <c r="J81" s="24"/>
      <c r="K81" s="24"/>
      <c r="L81" s="24"/>
      <c r="M81" s="73"/>
      <c r="N81" s="156"/>
      <c r="O81" s="24"/>
      <c r="P81" s="24"/>
      <c r="Q81" s="24"/>
      <c r="R81" s="24"/>
      <c r="S81" s="74"/>
    </row>
    <row r="82" spans="1:19" ht="20.25" thickBot="1">
      <c r="A82" s="14">
        <v>73</v>
      </c>
      <c r="B82" s="145"/>
      <c r="C82" s="24"/>
      <c r="D82" s="95"/>
      <c r="E82" s="148" t="str">
        <f>IF(N82="","",IF('Strategy1-PD-TG'!P82&gt;0,CHAR(252),IF('Strategy1-PD-TG'!P82=0,"",CHAR(251))))</f>
        <v/>
      </c>
      <c r="F82" s="73" t="str">
        <f>'Strategy1-PD-TG'!R82</f>
        <v/>
      </c>
      <c r="G82" s="24"/>
      <c r="H82" s="74" t="str">
        <f>'Strategy1-PD-TG'!O82</f>
        <v/>
      </c>
      <c r="I82" s="73"/>
      <c r="J82" s="24"/>
      <c r="K82" s="24"/>
      <c r="L82" s="24"/>
      <c r="M82" s="73"/>
      <c r="N82" s="156"/>
      <c r="O82" s="24"/>
      <c r="P82" s="24"/>
      <c r="Q82" s="24"/>
      <c r="R82" s="24"/>
      <c r="S82" s="74"/>
    </row>
    <row r="83" spans="1:19" ht="20.25" thickBot="1">
      <c r="A83" s="14">
        <v>74</v>
      </c>
      <c r="B83" s="145"/>
      <c r="C83" s="24"/>
      <c r="D83" s="95"/>
      <c r="E83" s="148" t="str">
        <f>IF(N83="","",IF('Strategy1-PD-TG'!P83&gt;0,CHAR(252),IF('Strategy1-PD-TG'!P83=0,"",CHAR(251))))</f>
        <v/>
      </c>
      <c r="F83" s="73" t="str">
        <f>'Strategy1-PD-TG'!R83</f>
        <v/>
      </c>
      <c r="G83" s="24"/>
      <c r="H83" s="74" t="str">
        <f>'Strategy1-PD-TG'!O83</f>
        <v/>
      </c>
      <c r="I83" s="73"/>
      <c r="J83" s="24"/>
      <c r="K83" s="24"/>
      <c r="L83" s="24"/>
      <c r="M83" s="73"/>
      <c r="N83" s="156"/>
      <c r="O83" s="24"/>
      <c r="P83" s="24"/>
      <c r="Q83" s="24"/>
      <c r="R83" s="24"/>
      <c r="S83" s="74"/>
    </row>
    <row r="84" spans="1:19" ht="20.25" thickBot="1">
      <c r="A84" s="14">
        <v>75</v>
      </c>
      <c r="B84" s="146"/>
      <c r="C84" s="25"/>
      <c r="D84" s="163"/>
      <c r="E84" s="148" t="str">
        <f>IF(N84="","",IF('Strategy1-PD-TG'!P84&gt;0,CHAR(252),IF('Strategy1-PD-TG'!P84=0,"",CHAR(251))))</f>
        <v/>
      </c>
      <c r="F84" s="76" t="str">
        <f>'Strategy1-PD-TG'!R84</f>
        <v/>
      </c>
      <c r="G84" s="25"/>
      <c r="H84" s="78" t="str">
        <f>'Strategy1-PD-TG'!O84</f>
        <v/>
      </c>
      <c r="I84" s="73"/>
      <c r="J84" s="24"/>
      <c r="K84" s="24"/>
      <c r="L84" s="24"/>
      <c r="M84" s="73"/>
      <c r="N84" s="157"/>
      <c r="O84" s="24"/>
      <c r="P84" s="24"/>
      <c r="Q84" s="24"/>
      <c r="R84" s="24"/>
      <c r="S84" s="74"/>
    </row>
    <row r="85" spans="1:19" ht="20.25" thickBot="1">
      <c r="A85" s="14">
        <v>76</v>
      </c>
      <c r="B85" s="147"/>
      <c r="C85" s="36"/>
      <c r="D85" s="162"/>
      <c r="E85" s="148" t="str">
        <f>IF(N85="","",IF('Strategy1-PD-TG'!P85&gt;0,CHAR(252),IF('Strategy1-PD-TG'!P85=0,"",CHAR(251))))</f>
        <v/>
      </c>
      <c r="F85" s="164" t="str">
        <f>'Strategy1-PD-TG'!R85</f>
        <v/>
      </c>
      <c r="G85" s="36"/>
      <c r="H85" s="89" t="str">
        <f>'Strategy1-PD-TG'!O85</f>
        <v/>
      </c>
      <c r="I85" s="73"/>
      <c r="J85" s="24"/>
      <c r="K85" s="24"/>
      <c r="L85" s="24"/>
      <c r="M85" s="73"/>
      <c r="N85" s="155"/>
      <c r="O85" s="24"/>
      <c r="P85" s="24"/>
      <c r="Q85" s="24"/>
      <c r="R85" s="24"/>
      <c r="S85" s="74"/>
    </row>
    <row r="86" spans="1:19" ht="20.25" thickBot="1">
      <c r="A86" s="14">
        <v>77</v>
      </c>
      <c r="B86" s="145"/>
      <c r="C86" s="24"/>
      <c r="D86" s="95"/>
      <c r="E86" s="148" t="str">
        <f>IF(N86="","",IF('Strategy1-PD-TG'!P86&gt;0,CHAR(252),IF('Strategy1-PD-TG'!P86=0,"",CHAR(251))))</f>
        <v/>
      </c>
      <c r="F86" s="73" t="str">
        <f>'Strategy1-PD-TG'!R86</f>
        <v/>
      </c>
      <c r="G86" s="24"/>
      <c r="H86" s="74" t="str">
        <f>'Strategy1-PD-TG'!O86</f>
        <v/>
      </c>
      <c r="I86" s="73"/>
      <c r="J86" s="24"/>
      <c r="K86" s="24"/>
      <c r="L86" s="24"/>
      <c r="M86" s="73"/>
      <c r="N86" s="156"/>
      <c r="O86" s="24"/>
      <c r="P86" s="24"/>
      <c r="Q86" s="24"/>
      <c r="R86" s="24"/>
      <c r="S86" s="74"/>
    </row>
    <row r="87" spans="1:19" ht="20.25" thickBot="1">
      <c r="A87" s="14">
        <v>78</v>
      </c>
      <c r="B87" s="145"/>
      <c r="C87" s="24"/>
      <c r="D87" s="95"/>
      <c r="E87" s="148" t="str">
        <f>IF(N87="","",IF('Strategy1-PD-TG'!P87&gt;0,CHAR(252),IF('Strategy1-PD-TG'!P87=0,"",CHAR(251))))</f>
        <v/>
      </c>
      <c r="F87" s="73" t="str">
        <f>'Strategy1-PD-TG'!R87</f>
        <v/>
      </c>
      <c r="G87" s="24"/>
      <c r="H87" s="74" t="str">
        <f>'Strategy1-PD-TG'!O87</f>
        <v/>
      </c>
      <c r="I87" s="73"/>
      <c r="J87" s="24"/>
      <c r="K87" s="24"/>
      <c r="L87" s="24"/>
      <c r="M87" s="73"/>
      <c r="N87" s="156"/>
      <c r="O87" s="24"/>
      <c r="P87" s="24"/>
      <c r="Q87" s="24"/>
      <c r="R87" s="24"/>
      <c r="S87" s="74"/>
    </row>
    <row r="88" spans="1:19" ht="20.25" thickBot="1">
      <c r="A88" s="14">
        <v>79</v>
      </c>
      <c r="B88" s="145"/>
      <c r="C88" s="24"/>
      <c r="D88" s="95"/>
      <c r="E88" s="148" t="str">
        <f>IF(N88="","",IF('Strategy1-PD-TG'!P88&gt;0,CHAR(252),IF('Strategy1-PD-TG'!P88=0,"",CHAR(251))))</f>
        <v/>
      </c>
      <c r="F88" s="73" t="str">
        <f>'Strategy1-PD-TG'!R88</f>
        <v/>
      </c>
      <c r="G88" s="24"/>
      <c r="H88" s="74" t="str">
        <f>'Strategy1-PD-TG'!O88</f>
        <v/>
      </c>
      <c r="I88" s="73"/>
      <c r="J88" s="24"/>
      <c r="K88" s="24"/>
      <c r="L88" s="24"/>
      <c r="M88" s="73"/>
      <c r="N88" s="156"/>
      <c r="O88" s="24"/>
      <c r="P88" s="24"/>
      <c r="Q88" s="24"/>
      <c r="R88" s="24"/>
      <c r="S88" s="74"/>
    </row>
    <row r="89" spans="1:19" ht="20.25" thickBot="1">
      <c r="A89" s="14">
        <v>80</v>
      </c>
      <c r="B89" s="146"/>
      <c r="C89" s="25"/>
      <c r="D89" s="163"/>
      <c r="E89" s="148" t="str">
        <f>IF(N89="","",IF('Strategy1-PD-TG'!P89&gt;0,CHAR(252),IF('Strategy1-PD-TG'!P89=0,"",CHAR(251))))</f>
        <v/>
      </c>
      <c r="F89" s="76" t="str">
        <f>'Strategy1-PD-TG'!R89</f>
        <v/>
      </c>
      <c r="G89" s="25"/>
      <c r="H89" s="78" t="str">
        <f>'Strategy1-PD-TG'!O89</f>
        <v/>
      </c>
      <c r="I89" s="73"/>
      <c r="J89" s="24"/>
      <c r="K89" s="24"/>
      <c r="L89" s="24"/>
      <c r="M89" s="73"/>
      <c r="N89" s="157"/>
      <c r="O89" s="24"/>
      <c r="P89" s="24"/>
      <c r="Q89" s="24"/>
      <c r="R89" s="24"/>
      <c r="S89" s="74"/>
    </row>
    <row r="90" spans="1:19" ht="20.25" thickBot="1">
      <c r="A90" s="14">
        <v>81</v>
      </c>
      <c r="B90" s="147"/>
      <c r="C90" s="36"/>
      <c r="D90" s="162"/>
      <c r="E90" s="148" t="str">
        <f>IF(N90="","",IF('Strategy1-PD-TG'!P90&gt;0,CHAR(252),IF('Strategy1-PD-TG'!P90=0,"",CHAR(251))))</f>
        <v/>
      </c>
      <c r="F90" s="164" t="str">
        <f>'Strategy1-PD-TG'!R90</f>
        <v/>
      </c>
      <c r="G90" s="36"/>
      <c r="H90" s="89" t="str">
        <f>'Strategy1-PD-TG'!O90</f>
        <v/>
      </c>
      <c r="I90" s="73"/>
      <c r="J90" s="24"/>
      <c r="K90" s="24"/>
      <c r="L90" s="24"/>
      <c r="M90" s="73"/>
      <c r="N90" s="155"/>
      <c r="O90" s="24"/>
      <c r="P90" s="24"/>
      <c r="Q90" s="24"/>
      <c r="R90" s="24"/>
      <c r="S90" s="74"/>
    </row>
    <row r="91" spans="1:19" ht="20.25" thickBot="1">
      <c r="A91" s="14">
        <v>82</v>
      </c>
      <c r="B91" s="145"/>
      <c r="C91" s="24"/>
      <c r="D91" s="95"/>
      <c r="E91" s="148" t="str">
        <f>IF(N91="","",IF('Strategy1-PD-TG'!P91&gt;0,CHAR(252),IF('Strategy1-PD-TG'!P91=0,"",CHAR(251))))</f>
        <v/>
      </c>
      <c r="F91" s="73" t="str">
        <f>'Strategy1-PD-TG'!R91</f>
        <v/>
      </c>
      <c r="G91" s="24"/>
      <c r="H91" s="74" t="str">
        <f>'Strategy1-PD-TG'!O91</f>
        <v/>
      </c>
      <c r="I91" s="73"/>
      <c r="J91" s="24"/>
      <c r="K91" s="24"/>
      <c r="L91" s="24"/>
      <c r="M91" s="73"/>
      <c r="N91" s="156"/>
      <c r="O91" s="24"/>
      <c r="P91" s="24"/>
      <c r="Q91" s="24"/>
      <c r="R91" s="24"/>
      <c r="S91" s="74"/>
    </row>
    <row r="92" spans="1:19" ht="20.25" thickBot="1">
      <c r="A92" s="14">
        <v>83</v>
      </c>
      <c r="B92" s="145"/>
      <c r="C92" s="24"/>
      <c r="D92" s="95"/>
      <c r="E92" s="148" t="str">
        <f>IF(N92="","",IF('Strategy1-PD-TG'!P92&gt;0,CHAR(252),IF('Strategy1-PD-TG'!P92=0,"",CHAR(251))))</f>
        <v/>
      </c>
      <c r="F92" s="73" t="str">
        <f>'Strategy1-PD-TG'!R92</f>
        <v/>
      </c>
      <c r="G92" s="24"/>
      <c r="H92" s="74" t="str">
        <f>'Strategy1-PD-TG'!O92</f>
        <v/>
      </c>
      <c r="I92" s="73"/>
      <c r="J92" s="24"/>
      <c r="K92" s="24"/>
      <c r="L92" s="24"/>
      <c r="M92" s="73"/>
      <c r="N92" s="156"/>
      <c r="O92" s="24"/>
      <c r="P92" s="24"/>
      <c r="Q92" s="24"/>
      <c r="R92" s="24"/>
      <c r="S92" s="74"/>
    </row>
    <row r="93" spans="1:19" ht="20.25" thickBot="1">
      <c r="A93" s="14">
        <v>84</v>
      </c>
      <c r="B93" s="145"/>
      <c r="C93" s="24"/>
      <c r="D93" s="95"/>
      <c r="E93" s="148" t="str">
        <f>IF(N93="","",IF('Strategy1-PD-TG'!P93&gt;0,CHAR(252),IF('Strategy1-PD-TG'!P93=0,"",CHAR(251))))</f>
        <v/>
      </c>
      <c r="F93" s="73" t="str">
        <f>'Strategy1-PD-TG'!R93</f>
        <v/>
      </c>
      <c r="G93" s="24"/>
      <c r="H93" s="74" t="str">
        <f>'Strategy1-PD-TG'!O93</f>
        <v/>
      </c>
      <c r="I93" s="73"/>
      <c r="J93" s="24"/>
      <c r="K93" s="24"/>
      <c r="L93" s="24"/>
      <c r="M93" s="73"/>
      <c r="N93" s="156"/>
      <c r="O93" s="24"/>
      <c r="P93" s="24"/>
      <c r="Q93" s="24"/>
      <c r="R93" s="24"/>
      <c r="S93" s="74"/>
    </row>
    <row r="94" spans="1:19" ht="20.25" thickBot="1">
      <c r="A94" s="14">
        <v>85</v>
      </c>
      <c r="B94" s="146"/>
      <c r="C94" s="25"/>
      <c r="D94" s="163"/>
      <c r="E94" s="148" t="str">
        <f>IF(N94="","",IF('Strategy1-PD-TG'!P94&gt;0,CHAR(252),IF('Strategy1-PD-TG'!P94=0,"",CHAR(251))))</f>
        <v/>
      </c>
      <c r="F94" s="76" t="str">
        <f>'Strategy1-PD-TG'!R94</f>
        <v/>
      </c>
      <c r="G94" s="25"/>
      <c r="H94" s="78" t="str">
        <f>'Strategy1-PD-TG'!O94</f>
        <v/>
      </c>
      <c r="I94" s="73"/>
      <c r="J94" s="24"/>
      <c r="K94" s="24"/>
      <c r="L94" s="24"/>
      <c r="M94" s="73"/>
      <c r="N94" s="157"/>
      <c r="O94" s="24"/>
      <c r="P94" s="24"/>
      <c r="Q94" s="24"/>
      <c r="R94" s="24"/>
      <c r="S94" s="74"/>
    </row>
    <row r="95" spans="1:19" ht="20.25" thickBot="1">
      <c r="A95" s="14">
        <v>86</v>
      </c>
      <c r="B95" s="147"/>
      <c r="C95" s="36"/>
      <c r="D95" s="162"/>
      <c r="E95" s="148" t="str">
        <f>IF(N95="","",IF('Strategy1-PD-TG'!P95&gt;0,CHAR(252),IF('Strategy1-PD-TG'!P95=0,"",CHAR(251))))</f>
        <v/>
      </c>
      <c r="F95" s="164" t="str">
        <f>'Strategy1-PD-TG'!R95</f>
        <v/>
      </c>
      <c r="G95" s="36"/>
      <c r="H95" s="89" t="str">
        <f>'Strategy1-PD-TG'!O95</f>
        <v/>
      </c>
      <c r="I95" s="73"/>
      <c r="J95" s="24"/>
      <c r="K95" s="24"/>
      <c r="L95" s="24"/>
      <c r="M95" s="73"/>
      <c r="N95" s="155"/>
      <c r="O95" s="24"/>
      <c r="P95" s="24"/>
      <c r="Q95" s="24"/>
      <c r="R95" s="24"/>
      <c r="S95" s="74"/>
    </row>
    <row r="96" spans="1:19" ht="20.25" thickBot="1">
      <c r="A96" s="14">
        <v>87</v>
      </c>
      <c r="B96" s="145"/>
      <c r="C96" s="24"/>
      <c r="D96" s="95"/>
      <c r="E96" s="148" t="str">
        <f>IF(N96="","",IF('Strategy1-PD-TG'!P96&gt;0,CHAR(252),IF('Strategy1-PD-TG'!P96=0,"",CHAR(251))))</f>
        <v/>
      </c>
      <c r="F96" s="73" t="str">
        <f>'Strategy1-PD-TG'!R96</f>
        <v/>
      </c>
      <c r="G96" s="24"/>
      <c r="H96" s="74" t="str">
        <f>'Strategy1-PD-TG'!O96</f>
        <v/>
      </c>
      <c r="I96" s="73"/>
      <c r="J96" s="24"/>
      <c r="K96" s="24"/>
      <c r="L96" s="24"/>
      <c r="M96" s="73"/>
      <c r="N96" s="156"/>
      <c r="O96" s="24"/>
      <c r="P96" s="24"/>
      <c r="Q96" s="24"/>
      <c r="R96" s="24"/>
      <c r="S96" s="74"/>
    </row>
    <row r="97" spans="1:19" ht="20.25" thickBot="1">
      <c r="A97" s="14">
        <v>88</v>
      </c>
      <c r="B97" s="145"/>
      <c r="C97" s="24"/>
      <c r="D97" s="95"/>
      <c r="E97" s="148" t="str">
        <f>IF(N97="","",IF('Strategy1-PD-TG'!P97&gt;0,CHAR(252),IF('Strategy1-PD-TG'!P97=0,"",CHAR(251))))</f>
        <v/>
      </c>
      <c r="F97" s="73" t="str">
        <f>'Strategy1-PD-TG'!R97</f>
        <v/>
      </c>
      <c r="G97" s="24"/>
      <c r="H97" s="74" t="str">
        <f>'Strategy1-PD-TG'!O97</f>
        <v/>
      </c>
      <c r="I97" s="73"/>
      <c r="J97" s="24"/>
      <c r="K97" s="24"/>
      <c r="L97" s="24"/>
      <c r="M97" s="73"/>
      <c r="N97" s="156"/>
      <c r="O97" s="24"/>
      <c r="P97" s="24"/>
      <c r="Q97" s="24"/>
      <c r="R97" s="24"/>
      <c r="S97" s="74"/>
    </row>
    <row r="98" spans="1:19" ht="20.25" thickBot="1">
      <c r="A98" s="14">
        <v>89</v>
      </c>
      <c r="B98" s="145"/>
      <c r="C98" s="24"/>
      <c r="D98" s="95"/>
      <c r="E98" s="148" t="str">
        <f>IF(N98="","",IF('Strategy1-PD-TG'!P98&gt;0,CHAR(252),IF('Strategy1-PD-TG'!P98=0,"",CHAR(251))))</f>
        <v/>
      </c>
      <c r="F98" s="73" t="str">
        <f>'Strategy1-PD-TG'!R98</f>
        <v/>
      </c>
      <c r="G98" s="24"/>
      <c r="H98" s="74" t="str">
        <f>'Strategy1-PD-TG'!O98</f>
        <v/>
      </c>
      <c r="I98" s="73"/>
      <c r="J98" s="24"/>
      <c r="K98" s="24"/>
      <c r="L98" s="24"/>
      <c r="M98" s="73"/>
      <c r="N98" s="156"/>
      <c r="O98" s="24"/>
      <c r="P98" s="24"/>
      <c r="Q98" s="24"/>
      <c r="R98" s="24"/>
      <c r="S98" s="74"/>
    </row>
    <row r="99" spans="1:19" ht="20.25" thickBot="1">
      <c r="A99" s="14">
        <v>90</v>
      </c>
      <c r="B99" s="146"/>
      <c r="C99" s="25"/>
      <c r="D99" s="163"/>
      <c r="E99" s="148" t="str">
        <f>IF(N99="","",IF('Strategy1-PD-TG'!P99&gt;0,CHAR(252),IF('Strategy1-PD-TG'!P99=0,"",CHAR(251))))</f>
        <v/>
      </c>
      <c r="F99" s="76" t="str">
        <f>'Strategy1-PD-TG'!R99</f>
        <v/>
      </c>
      <c r="G99" s="25"/>
      <c r="H99" s="78" t="str">
        <f>'Strategy1-PD-TG'!O99</f>
        <v/>
      </c>
      <c r="I99" s="73"/>
      <c r="J99" s="24"/>
      <c r="K99" s="24"/>
      <c r="L99" s="24"/>
      <c r="M99" s="73"/>
      <c r="N99" s="157"/>
      <c r="O99" s="24"/>
      <c r="P99" s="24"/>
      <c r="Q99" s="24"/>
      <c r="R99" s="24"/>
      <c r="S99" s="74"/>
    </row>
    <row r="100" spans="1:19" ht="20.25" thickBot="1">
      <c r="A100" s="14">
        <v>91</v>
      </c>
      <c r="B100" s="147"/>
      <c r="C100" s="36"/>
      <c r="D100" s="162"/>
      <c r="E100" s="148" t="str">
        <f>IF(N100="","",IF('Strategy1-PD-TG'!P100&gt;0,CHAR(252),IF('Strategy1-PD-TG'!P100=0,"",CHAR(251))))</f>
        <v/>
      </c>
      <c r="F100" s="164" t="str">
        <f>'Strategy1-PD-TG'!R100</f>
        <v/>
      </c>
      <c r="G100" s="36"/>
      <c r="H100" s="89" t="str">
        <f>'Strategy1-PD-TG'!O100</f>
        <v/>
      </c>
      <c r="I100" s="73"/>
      <c r="J100" s="24"/>
      <c r="K100" s="24"/>
      <c r="L100" s="24"/>
      <c r="M100" s="73"/>
      <c r="N100" s="155"/>
      <c r="O100" s="24"/>
      <c r="P100" s="24"/>
      <c r="Q100" s="24"/>
      <c r="R100" s="24"/>
      <c r="S100" s="74"/>
    </row>
    <row r="101" spans="1:19" ht="20.25" thickBot="1">
      <c r="A101" s="14">
        <v>92</v>
      </c>
      <c r="B101" s="145"/>
      <c r="C101" s="24"/>
      <c r="D101" s="95"/>
      <c r="E101" s="148" t="str">
        <f>IF(N101="","",IF('Strategy1-PD-TG'!P101&gt;0,CHAR(252),IF('Strategy1-PD-TG'!P101=0,"",CHAR(251))))</f>
        <v/>
      </c>
      <c r="F101" s="73" t="str">
        <f>'Strategy1-PD-TG'!R101</f>
        <v/>
      </c>
      <c r="G101" s="24"/>
      <c r="H101" s="74" t="str">
        <f>'Strategy1-PD-TG'!O101</f>
        <v/>
      </c>
      <c r="I101" s="73"/>
      <c r="J101" s="24"/>
      <c r="K101" s="24"/>
      <c r="L101" s="24"/>
      <c r="M101" s="73"/>
      <c r="N101" s="156"/>
      <c r="O101" s="24"/>
      <c r="P101" s="24"/>
      <c r="Q101" s="24"/>
      <c r="R101" s="24"/>
      <c r="S101" s="74"/>
    </row>
    <row r="102" spans="1:19" ht="20.25" thickBot="1">
      <c r="A102" s="14">
        <v>93</v>
      </c>
      <c r="B102" s="145"/>
      <c r="C102" s="24"/>
      <c r="D102" s="95"/>
      <c r="E102" s="148" t="str">
        <f>IF(N102="","",IF('Strategy1-PD-TG'!P102&gt;0,CHAR(252),IF('Strategy1-PD-TG'!P102=0,"",CHAR(251))))</f>
        <v/>
      </c>
      <c r="F102" s="73" t="str">
        <f>'Strategy1-PD-TG'!R102</f>
        <v/>
      </c>
      <c r="G102" s="24"/>
      <c r="H102" s="74" t="str">
        <f>'Strategy1-PD-TG'!O102</f>
        <v/>
      </c>
      <c r="I102" s="76"/>
      <c r="J102" s="25"/>
      <c r="K102" s="25"/>
      <c r="L102" s="25"/>
      <c r="M102" s="76"/>
      <c r="N102" s="156"/>
      <c r="O102" s="25"/>
      <c r="P102" s="25"/>
      <c r="Q102" s="25"/>
      <c r="R102" s="25"/>
      <c r="S102" s="78"/>
    </row>
    <row r="103" spans="1:19" ht="20.25" thickBot="1">
      <c r="A103" s="14">
        <v>94</v>
      </c>
      <c r="B103" s="145"/>
      <c r="C103" s="24"/>
      <c r="D103" s="95"/>
      <c r="E103" s="148" t="str">
        <f>IF(N103="","",IF('Strategy1-PD-TG'!P103&gt;0,CHAR(252),IF('Strategy1-PD-TG'!P103=0,"",CHAR(251))))</f>
        <v/>
      </c>
      <c r="F103" s="73" t="str">
        <f>'Strategy1-PD-TG'!R103</f>
        <v/>
      </c>
      <c r="G103" s="24"/>
      <c r="H103" s="74" t="str">
        <f>'Strategy1-PD-TG'!O103</f>
        <v/>
      </c>
      <c r="I103" s="143"/>
      <c r="J103" s="79"/>
      <c r="K103" s="79"/>
      <c r="L103" s="79"/>
      <c r="M103" s="79"/>
      <c r="N103" s="156"/>
      <c r="O103" s="79"/>
      <c r="P103" s="79"/>
      <c r="Q103" s="79"/>
      <c r="R103" s="79"/>
      <c r="S103" s="79"/>
    </row>
    <row r="104" spans="1:19" ht="20.25" thickBot="1">
      <c r="A104" s="14">
        <v>95</v>
      </c>
      <c r="B104" s="146"/>
      <c r="C104" s="25"/>
      <c r="D104" s="163"/>
      <c r="E104" s="148" t="str">
        <f>IF(N104="","",IF('Strategy1-PD-TG'!P104&gt;0,CHAR(252),IF('Strategy1-PD-TG'!P104=0,"",CHAR(251))))</f>
        <v/>
      </c>
      <c r="F104" s="76" t="str">
        <f>'Strategy1-PD-TG'!R104</f>
        <v/>
      </c>
      <c r="G104" s="25"/>
      <c r="H104" s="78" t="str">
        <f>'Strategy1-PD-TG'!O104</f>
        <v/>
      </c>
      <c r="I104" s="73"/>
      <c r="J104" s="24"/>
      <c r="K104" s="24"/>
      <c r="L104" s="24"/>
      <c r="M104" s="24"/>
      <c r="N104" s="157"/>
      <c r="O104" s="24"/>
      <c r="P104" s="24"/>
      <c r="Q104" s="24"/>
      <c r="R104" s="24"/>
      <c r="S104" s="24"/>
    </row>
    <row r="1048531" spans="2:2">
      <c r="B1048531" s="82"/>
    </row>
  </sheetData>
  <mergeCells count="5">
    <mergeCell ref="B1:S2"/>
    <mergeCell ref="P3:Q3"/>
    <mergeCell ref="R3:S3"/>
    <mergeCell ref="N3:O3"/>
    <mergeCell ref="B3:H3"/>
  </mergeCells>
  <phoneticPr fontId="2" type="noConversion"/>
  <conditionalFormatting sqref="N5:N104">
    <cfRule type="cellIs" dxfId="19" priority="11" operator="equal">
      <formula>"P"</formula>
    </cfRule>
  </conditionalFormatting>
  <conditionalFormatting sqref="N5:N104">
    <cfRule type="cellIs" dxfId="18" priority="9" operator="equal">
      <formula>"B"</formula>
    </cfRule>
    <cfRule type="cellIs" dxfId="17" priority="10" operator="equal">
      <formula>"P"</formula>
    </cfRule>
  </conditionalFormatting>
  <conditionalFormatting sqref="F5:F104">
    <cfRule type="containsBlanks" dxfId="16" priority="3">
      <formula>LEN(TRIM(F5))=0</formula>
    </cfRule>
    <cfRule type="containsBlanks" priority="4">
      <formula>LEN(TRIM(F5))=0</formula>
    </cfRule>
    <cfRule type="cellIs" dxfId="15" priority="5" operator="equal">
      <formula>""""""</formula>
    </cfRule>
    <cfRule type="cellIs" dxfId="10" priority="6" operator="greaterThan">
      <formula>2</formula>
    </cfRule>
    <cfRule type="cellIs" dxfId="14" priority="7" operator="lessThan">
      <formula>-2</formula>
    </cfRule>
    <cfRule type="cellIs" dxfId="13" priority="8" operator="between">
      <formula>-2</formula>
      <formula>2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77E44BA-0D55-41F0-BD3F-4B0DBAF5DA00}">
            <xm:f>'Strategy1-PD-TG'!P10&lt;0</xm:f>
            <x14:dxf>
              <fill>
                <patternFill>
                  <bgColor rgb="FFFFCCCC"/>
                </patternFill>
              </fill>
            </x14:dxf>
          </x14:cfRule>
          <x14:cfRule type="expression" priority="1" id="{E6B127C1-7E42-43D0-BE6F-0FC0B6B83370}">
            <xm:f>'Strategy1-PD-TG'!P10&gt;0</xm:f>
            <x14:dxf>
              <fill>
                <patternFill>
                  <bgColor rgb="FF66FF99"/>
                </patternFill>
              </fill>
            </x14:dxf>
          </x14:cfRule>
          <xm:sqref>E10:E104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5217-FA8D-4D45-A148-284445DA8B3E}">
  <dimension ref="A10:U18"/>
  <sheetViews>
    <sheetView workbookViewId="0">
      <selection activeCell="B18" sqref="B18"/>
    </sheetView>
  </sheetViews>
  <sheetFormatPr defaultRowHeight="15"/>
  <sheetData>
    <row r="10" spans="1:21">
      <c r="A10" s="65">
        <v>-10</v>
      </c>
      <c r="B10" s="65">
        <v>-9</v>
      </c>
      <c r="C10" s="65">
        <v>-8</v>
      </c>
      <c r="D10" s="65">
        <v>-7</v>
      </c>
      <c r="E10" s="65">
        <v>-6</v>
      </c>
      <c r="F10" s="65">
        <v>-5</v>
      </c>
      <c r="G10" s="65">
        <v>-4</v>
      </c>
      <c r="H10" s="65">
        <v>-3</v>
      </c>
      <c r="I10" s="68">
        <v>-2</v>
      </c>
      <c r="J10" s="68">
        <v>-1</v>
      </c>
      <c r="K10" s="68">
        <v>0</v>
      </c>
      <c r="L10" s="68">
        <v>1</v>
      </c>
      <c r="M10" s="68">
        <v>2</v>
      </c>
      <c r="N10" s="67">
        <v>3</v>
      </c>
      <c r="O10" s="67">
        <v>4</v>
      </c>
      <c r="P10" s="67">
        <v>5</v>
      </c>
      <c r="Q10" s="67">
        <v>6</v>
      </c>
      <c r="R10" s="67">
        <v>7</v>
      </c>
      <c r="S10" s="67">
        <v>8</v>
      </c>
      <c r="T10" s="67">
        <v>9</v>
      </c>
      <c r="U10" s="67">
        <v>10</v>
      </c>
    </row>
    <row r="13" spans="1:21">
      <c r="A13" t="s">
        <v>125</v>
      </c>
      <c r="B13" s="69" t="s">
        <v>126</v>
      </c>
    </row>
    <row r="14" spans="1:21">
      <c r="A14" t="s">
        <v>128</v>
      </c>
      <c r="B14" s="69" t="s">
        <v>127</v>
      </c>
    </row>
    <row r="15" spans="1:21">
      <c r="A15" t="s">
        <v>129</v>
      </c>
      <c r="B15" s="69" t="s">
        <v>130</v>
      </c>
    </row>
    <row r="18" spans="1:2">
      <c r="A18" t="s">
        <v>131</v>
      </c>
      <c r="B18" t="s">
        <v>132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>
      <c r="A1" s="107" t="str">
        <f>Dashboard!B3</f>
        <v>Strategy 1 : PD/TG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/>
      <c r="Q1" s="109"/>
      <c r="R1" s="109"/>
      <c r="S1" s="109"/>
      <c r="T1" s="110"/>
    </row>
    <row r="2" spans="1:34" s="15" customFormat="1">
      <c r="A2" s="111" t="s">
        <v>39</v>
      </c>
      <c r="B2" s="114" t="s">
        <v>24</v>
      </c>
      <c r="C2" s="62"/>
      <c r="D2" s="114" t="s">
        <v>0</v>
      </c>
      <c r="E2" s="117"/>
      <c r="F2" s="119" t="s">
        <v>22</v>
      </c>
      <c r="G2" s="120"/>
      <c r="H2" s="120"/>
      <c r="I2" s="120"/>
      <c r="J2" s="121"/>
      <c r="K2" s="122" t="s">
        <v>26</v>
      </c>
      <c r="L2" s="123"/>
      <c r="M2" s="123"/>
      <c r="N2" s="123"/>
      <c r="O2" s="124"/>
      <c r="P2" s="125" t="s">
        <v>27</v>
      </c>
      <c r="Q2" s="126"/>
      <c r="R2" s="126"/>
      <c r="S2" s="126"/>
      <c r="T2" s="127"/>
    </row>
    <row r="3" spans="1:34" s="15" customFormat="1" ht="30">
      <c r="A3" s="112"/>
      <c r="B3" s="115"/>
      <c r="C3" s="16" t="s">
        <v>71</v>
      </c>
      <c r="D3" s="115"/>
      <c r="E3" s="118"/>
      <c r="F3" s="20" t="s">
        <v>23</v>
      </c>
      <c r="G3" s="103" t="s">
        <v>30</v>
      </c>
      <c r="H3" s="104"/>
      <c r="I3" s="17" t="s">
        <v>25</v>
      </c>
      <c r="J3" s="21" t="s">
        <v>70</v>
      </c>
      <c r="K3" s="22" t="s">
        <v>23</v>
      </c>
      <c r="L3" s="18" t="s">
        <v>51</v>
      </c>
      <c r="M3" s="18"/>
      <c r="N3" s="18" t="s">
        <v>25</v>
      </c>
      <c r="O3" s="23" t="s">
        <v>40</v>
      </c>
      <c r="P3" s="128" t="s">
        <v>32</v>
      </c>
      <c r="Q3" s="131" t="s">
        <v>33</v>
      </c>
      <c r="R3" s="131" t="s">
        <v>34</v>
      </c>
      <c r="S3" s="131" t="s">
        <v>35</v>
      </c>
      <c r="T3" s="133" t="s">
        <v>36</v>
      </c>
      <c r="W3" s="105" t="s">
        <v>37</v>
      </c>
      <c r="X3" s="106"/>
      <c r="Y3" s="105" t="s">
        <v>38</v>
      </c>
      <c r="Z3" s="106"/>
      <c r="AA3" s="130" t="s">
        <v>41</v>
      </c>
      <c r="AB3" s="130" t="s">
        <v>42</v>
      </c>
      <c r="AC3" s="15" t="s">
        <v>46</v>
      </c>
      <c r="AD3" s="15" t="s">
        <v>49</v>
      </c>
      <c r="AE3" s="15" t="s">
        <v>50</v>
      </c>
      <c r="AF3" s="15" t="s">
        <v>52</v>
      </c>
      <c r="AG3" s="15" t="s">
        <v>53</v>
      </c>
      <c r="AH3" s="15" t="s">
        <v>54</v>
      </c>
    </row>
    <row r="4" spans="1:34" s="15" customFormat="1" ht="15.75" thickBot="1">
      <c r="A4" s="113"/>
      <c r="B4" s="116"/>
      <c r="C4" s="26"/>
      <c r="D4" s="26" t="s">
        <v>1</v>
      </c>
      <c r="E4" s="27" t="s">
        <v>2</v>
      </c>
      <c r="F4" s="28"/>
      <c r="G4" s="29" t="s">
        <v>1</v>
      </c>
      <c r="H4" s="29" t="s">
        <v>2</v>
      </c>
      <c r="I4" s="29"/>
      <c r="J4" s="30"/>
      <c r="K4" s="31"/>
      <c r="L4" s="32" t="s">
        <v>1</v>
      </c>
      <c r="M4" s="32" t="s">
        <v>2</v>
      </c>
      <c r="N4" s="32"/>
      <c r="O4" s="33"/>
      <c r="P4" s="129"/>
      <c r="Q4" s="132"/>
      <c r="R4" s="132"/>
      <c r="S4" s="132"/>
      <c r="T4" s="134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130"/>
      <c r="AB4" s="130"/>
    </row>
    <row r="5" spans="1:34">
      <c r="A5" s="34"/>
      <c r="B5" s="35"/>
      <c r="C5" s="35"/>
      <c r="D5" s="36" t="str">
        <f>IF(U5="","","P"&amp;U5)</f>
        <v>P1</v>
      </c>
      <c r="E5" s="36" t="str">
        <f>IF(V5="","","B"&amp;V5)</f>
        <v>B1</v>
      </c>
      <c r="F5" s="34"/>
      <c r="G5" s="35"/>
      <c r="H5" s="35"/>
      <c r="I5" s="35"/>
      <c r="J5" s="37"/>
      <c r="K5" s="34"/>
      <c r="L5" s="35"/>
      <c r="M5" s="35"/>
      <c r="N5" s="35"/>
      <c r="O5" s="37"/>
      <c r="P5" s="49"/>
      <c r="Q5" s="50"/>
      <c r="R5" s="50"/>
      <c r="S5" s="50"/>
      <c r="T5" s="51"/>
      <c r="U5" s="1">
        <f>IF(Dashboard!N5="P",1,0)</f>
        <v>1</v>
      </c>
      <c r="V5" s="1">
        <f>IF(Dashboard!O5="B",1,"")</f>
        <v>1</v>
      </c>
    </row>
    <row r="6" spans="1:34">
      <c r="A6" s="10"/>
      <c r="B6" s="3"/>
      <c r="C6" s="3"/>
      <c r="D6" s="24" t="str">
        <f t="shared" ref="D6:D69" si="0">IF(U6="","","P"&amp;U6)</f>
        <v>P2</v>
      </c>
      <c r="E6" s="24" t="str">
        <f t="shared" ref="E6:E69" si="1">IF(V6="","","B"&amp;V6)</f>
        <v/>
      </c>
      <c r="F6" s="10"/>
      <c r="G6" s="3"/>
      <c r="H6" s="3"/>
      <c r="I6" s="3"/>
      <c r="J6" s="11"/>
      <c r="K6" s="10"/>
      <c r="L6" s="3"/>
      <c r="M6" s="3"/>
      <c r="N6" s="3"/>
      <c r="O6" s="11"/>
      <c r="P6" s="52"/>
      <c r="Q6" s="2"/>
      <c r="R6" s="2"/>
      <c r="S6" s="2"/>
      <c r="T6" s="7"/>
      <c r="U6" s="1">
        <f>IF(Dashboard!N6="P",IF(U5="",1,U5+1),"")</f>
        <v>2</v>
      </c>
      <c r="V6" s="1" t="str">
        <f>IF(Dashboard!O6="B",IF(V5="",1,V5+1),"")</f>
        <v/>
      </c>
    </row>
    <row r="7" spans="1:34">
      <c r="A7" s="10"/>
      <c r="B7" s="3"/>
      <c r="C7" s="3"/>
      <c r="D7" s="24" t="str">
        <f t="shared" si="0"/>
        <v>P3</v>
      </c>
      <c r="E7" s="24" t="str">
        <f t="shared" si="1"/>
        <v/>
      </c>
      <c r="F7" s="10"/>
      <c r="G7" s="3"/>
      <c r="H7" s="3"/>
      <c r="I7" s="3"/>
      <c r="J7" s="11"/>
      <c r="K7" s="10"/>
      <c r="L7" s="3"/>
      <c r="M7" s="3"/>
      <c r="N7" s="3"/>
      <c r="O7" s="11"/>
      <c r="P7" s="52"/>
      <c r="Q7" s="2"/>
      <c r="R7" s="2"/>
      <c r="S7" s="2"/>
      <c r="T7" s="7"/>
      <c r="U7" s="1">
        <f>IF(Dashboard!N7="P",IF(U6="",1,U6+1),"")</f>
        <v>3</v>
      </c>
      <c r="V7" s="1" t="str">
        <f>IF(Dashboard!O7="B",IF(V6="",1,V6+1),"")</f>
        <v/>
      </c>
    </row>
    <row r="8" spans="1:34">
      <c r="A8" s="10"/>
      <c r="B8" s="3"/>
      <c r="C8" s="3"/>
      <c r="D8" s="24" t="str">
        <f t="shared" si="0"/>
        <v>P4</v>
      </c>
      <c r="E8" s="24" t="str">
        <f t="shared" si="1"/>
        <v>B1</v>
      </c>
      <c r="F8" s="10"/>
      <c r="G8" s="3"/>
      <c r="H8" s="3"/>
      <c r="I8" s="3"/>
      <c r="J8" s="11"/>
      <c r="K8" s="10"/>
      <c r="L8" s="3"/>
      <c r="M8" s="3"/>
      <c r="N8" s="3"/>
      <c r="O8" s="11"/>
      <c r="P8" s="52"/>
      <c r="Q8" s="2"/>
      <c r="R8" s="2"/>
      <c r="S8" s="2"/>
      <c r="T8" s="7"/>
      <c r="U8" s="1">
        <f>IF(Dashboard!N8="P",IF(U7="",1,U7+1),"")</f>
        <v>4</v>
      </c>
      <c r="V8" s="1">
        <f>IF(Dashboard!O8="B",IF(V7="",1,V7+1),"")</f>
        <v>1</v>
      </c>
    </row>
    <row r="9" spans="1:34" ht="15.75" thickBot="1">
      <c r="A9" s="12"/>
      <c r="B9" s="19"/>
      <c r="C9" s="19"/>
      <c r="D9" s="25" t="str">
        <f t="shared" si="0"/>
        <v>P5</v>
      </c>
      <c r="E9" s="25" t="str">
        <f t="shared" si="1"/>
        <v>B2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3"/>
      <c r="Q9" s="54"/>
      <c r="R9" s="54"/>
      <c r="S9" s="54"/>
      <c r="T9" s="9"/>
      <c r="U9" s="1">
        <f>IF(Dashboard!N9="P",IF(U8="",1,U8+1),"")</f>
        <v>5</v>
      </c>
      <c r="V9" s="1">
        <f>IF(Dashboard!O9="B",IF(V8="",1,V8+1),"")</f>
        <v>2</v>
      </c>
    </row>
    <row r="10" spans="1:34">
      <c r="A10" s="38"/>
      <c r="B10" s="39"/>
      <c r="C10" s="39"/>
      <c r="D10" s="40" t="str">
        <f t="shared" si="0"/>
        <v/>
      </c>
      <c r="E10" s="40" t="str">
        <f t="shared" si="1"/>
        <v/>
      </c>
      <c r="F10" s="38" t="str">
        <f>'Strategy-Rule'!A3</f>
        <v>PD</v>
      </c>
      <c r="G10" s="39" t="str">
        <f>IF(AC10="Y",IF(AA10="P","P"&amp;REPLACE(AB10, 1, 1, ""),""),"")</f>
        <v>P1</v>
      </c>
      <c r="H10" s="39" t="str">
        <f t="shared" ref="H10:H41" si="2">IF(AA10="B","B"&amp;REPLACE(AB10, 1, 1, ""),"")</f>
        <v/>
      </c>
      <c r="I10" s="39" t="str">
        <f>IF(LEFT(D10)=LEFT(G10),"W","L")</f>
        <v>L</v>
      </c>
      <c r="J10" s="41"/>
      <c r="K10" s="38"/>
      <c r="L10" s="39"/>
      <c r="M10" s="39"/>
      <c r="N10" s="39"/>
      <c r="O10" s="41"/>
      <c r="P10" s="55" t="str">
        <f>IF(W10="10101","Y",IF(X10="10101","Y","N"))</f>
        <v>N</v>
      </c>
      <c r="Q10" s="56" t="str">
        <f>IF(W10="12345","Y",IF(X10="12345","Y","N"))</f>
        <v>Y</v>
      </c>
      <c r="R10" s="56" t="str">
        <f>IF(Y10="101","Y",IF(Z10="101","Y","N"))</f>
        <v>N</v>
      </c>
      <c r="S10" s="56"/>
      <c r="T10" s="57"/>
      <c r="U10" s="1" t="str">
        <f>IF(Dashboard!N10="P",IF(U9="",1,U9+1),"")</f>
        <v/>
      </c>
      <c r="V10" s="1" t="str">
        <f>IF(Dashboard!O10="B",IF(V9="",1,V9+1),"")</f>
        <v/>
      </c>
      <c r="W10" s="1" t="str">
        <f t="shared" ref="W10:W41" si="3">IF(U5="",0,U5)&amp;IF(U6="",0,U6)&amp;IF(U7="",0,U7)&amp;IF(U8="",0,U8)&amp;IF(U9="",0,U9)</f>
        <v>12345</v>
      </c>
      <c r="X10" s="1" t="str">
        <f t="shared" ref="X10:X41" si="4">IF(V5="",0,V5)&amp;IF(V6="",0,V6)&amp;IF(V7="",0,V7)&amp;IF(V8="",0,V8)&amp;IF(V9="",0,V9)</f>
        <v>10012</v>
      </c>
      <c r="Y10" s="1" t="str">
        <f t="shared" ref="Y10:Y41" si="5">IF(U7="",0,U7)&amp;IF(U8="",0,U8)&amp;IF(U9="",0,U9)</f>
        <v>345</v>
      </c>
      <c r="Z10" s="1" t="str">
        <f t="shared" ref="Z10:Z41" si="6">IF(V7="",0,V7)&amp;IF(V8="",0,V8)&amp;IF(V9="",0,V9)</f>
        <v>012</v>
      </c>
      <c r="AA10" t="str">
        <f>IF(COUNTBLANK(U5:U9)&gt;2,"B","P")</f>
        <v>P</v>
      </c>
      <c r="AB10" t="s">
        <v>45</v>
      </c>
      <c r="AC10" t="str">
        <f t="shared" ref="AC10:AC16" si="7">IF(AND(U9="",V9=""),"N","Y")</f>
        <v>Y</v>
      </c>
      <c r="AD10" t="s">
        <v>47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>
      <c r="A11" s="42"/>
      <c r="B11" s="43"/>
      <c r="C11" s="43"/>
      <c r="D11" s="44" t="str">
        <f t="shared" si="0"/>
        <v/>
      </c>
      <c r="E11" s="44" t="str">
        <f t="shared" si="1"/>
        <v/>
      </c>
      <c r="F11" s="42"/>
      <c r="G11" s="39" t="str">
        <f t="shared" ref="G11:G19" si="8">IF(AA11="P","P"&amp;REPLACE(AB11, 1, 1, ""),"")</f>
        <v>P5</v>
      </c>
      <c r="H11" s="39" t="str">
        <f t="shared" si="2"/>
        <v/>
      </c>
      <c r="I11" s="39" t="str">
        <f t="shared" ref="I11:I16" si="9">IF(LEFT(D11)=LEFT(G11),"W","L")</f>
        <v>L</v>
      </c>
      <c r="J11" s="45"/>
      <c r="K11" s="42"/>
      <c r="L11" s="43"/>
      <c r="M11" s="43"/>
      <c r="N11" s="43"/>
      <c r="O11" s="45"/>
      <c r="P11" s="55" t="str">
        <f t="shared" ref="P11:P74" si="10">IF(W11="10101","Y",IF(X11="10101","Y","N"))</f>
        <v>N</v>
      </c>
      <c r="Q11" s="56" t="str">
        <f t="shared" ref="Q11:Q74" si="11">IF(W11="12345","Y",IF(X11="12345","Y","N"))</f>
        <v>N</v>
      </c>
      <c r="R11" s="56" t="str">
        <f t="shared" ref="R11:R74" si="12">IF(Y11="101","Y",IF(Z11="101","Y","N"))</f>
        <v>N</v>
      </c>
      <c r="S11" s="58"/>
      <c r="T11" s="59"/>
      <c r="U11" s="1" t="str">
        <f>IF(Dashboard!N11="P",IF(U10="",1,U10+1),"")</f>
        <v/>
      </c>
      <c r="V11" s="1" t="str">
        <f>IF(Dashboard!O11="B",IF(V10="",1,V10+1),"")</f>
        <v/>
      </c>
      <c r="W11" s="1" t="str">
        <f t="shared" si="3"/>
        <v>23450</v>
      </c>
      <c r="X11" s="1" t="str">
        <f t="shared" si="4"/>
        <v>00120</v>
      </c>
      <c r="Y11" s="1" t="str">
        <f t="shared" si="5"/>
        <v>450</v>
      </c>
      <c r="Z11" s="1" t="str">
        <f t="shared" si="6"/>
        <v>120</v>
      </c>
      <c r="AA11" t="str">
        <f t="shared" ref="AA11:AA74" si="13">IF(COUNTBLANK(U6:U10)&gt;2,"B","P")</f>
        <v>P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str">
        <f t="shared" si="7"/>
        <v>N</v>
      </c>
      <c r="AD11" t="s">
        <v>48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>
      <c r="A12" s="42"/>
      <c r="B12" s="43"/>
      <c r="C12" s="43"/>
      <c r="D12" s="44" t="str">
        <f t="shared" si="0"/>
        <v/>
      </c>
      <c r="E12" s="44" t="str">
        <f t="shared" si="1"/>
        <v/>
      </c>
      <c r="F12" s="42"/>
      <c r="G12" s="39" t="str">
        <f t="shared" si="8"/>
        <v>P5</v>
      </c>
      <c r="H12" s="39" t="str">
        <f t="shared" si="2"/>
        <v/>
      </c>
      <c r="I12" s="39" t="str">
        <f t="shared" si="9"/>
        <v>L</v>
      </c>
      <c r="J12" s="45"/>
      <c r="K12" s="42"/>
      <c r="L12" s="43"/>
      <c r="M12" s="43"/>
      <c r="N12" s="43"/>
      <c r="O12" s="45"/>
      <c r="P12" s="55" t="str">
        <f t="shared" si="10"/>
        <v>N</v>
      </c>
      <c r="Q12" s="56" t="str">
        <f t="shared" si="11"/>
        <v>N</v>
      </c>
      <c r="R12" s="56" t="str">
        <f t="shared" si="12"/>
        <v>N</v>
      </c>
      <c r="S12" s="58"/>
      <c r="T12" s="59"/>
      <c r="U12" s="1" t="str">
        <f>IF(Dashboard!N12="P",IF(U11="",1,U11+1),"")</f>
        <v/>
      </c>
      <c r="V12" s="1" t="str">
        <f>IF(Dashboard!O12="B",IF(V11="",1,V11+1),"")</f>
        <v/>
      </c>
      <c r="W12" s="1" t="str">
        <f t="shared" si="3"/>
        <v>34500</v>
      </c>
      <c r="X12" s="1" t="str">
        <f t="shared" si="4"/>
        <v>01200</v>
      </c>
      <c r="Y12" s="1" t="str">
        <f t="shared" si="5"/>
        <v>500</v>
      </c>
      <c r="Z12" s="1" t="str">
        <f t="shared" si="6"/>
        <v>200</v>
      </c>
      <c r="AA12" t="str">
        <f t="shared" si="13"/>
        <v>P</v>
      </c>
      <c r="AB12" t="str">
        <f t="shared" si="14"/>
        <v>L5</v>
      </c>
      <c r="AC12" t="str">
        <f t="shared" si="7"/>
        <v>N</v>
      </c>
      <c r="AD12" t="s">
        <v>48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>
      <c r="A13" s="42"/>
      <c r="B13" s="43"/>
      <c r="C13" s="43"/>
      <c r="D13" s="44" t="str">
        <f t="shared" si="0"/>
        <v/>
      </c>
      <c r="E13" s="44" t="str">
        <f t="shared" si="1"/>
        <v/>
      </c>
      <c r="F13" s="42"/>
      <c r="G13" s="39" t="str">
        <f t="shared" si="8"/>
        <v/>
      </c>
      <c r="H13" s="39" t="str">
        <f t="shared" si="2"/>
        <v>B5</v>
      </c>
      <c r="I13" s="39" t="str">
        <f t="shared" si="9"/>
        <v>W</v>
      </c>
      <c r="J13" s="45"/>
      <c r="K13" s="42"/>
      <c r="L13" s="43"/>
      <c r="M13" s="43"/>
      <c r="N13" s="43"/>
      <c r="O13" s="45"/>
      <c r="P13" s="55" t="str">
        <f t="shared" si="10"/>
        <v>N</v>
      </c>
      <c r="Q13" s="56" t="str">
        <f t="shared" si="11"/>
        <v>N</v>
      </c>
      <c r="R13" s="56" t="str">
        <f t="shared" si="12"/>
        <v>N</v>
      </c>
      <c r="S13" s="58"/>
      <c r="T13" s="59"/>
      <c r="U13" s="1" t="str">
        <f>IF(Dashboard!N13="P",IF(U12="",1,U12+1),"")</f>
        <v/>
      </c>
      <c r="V13" s="1" t="str">
        <f>IF(Dashboard!O13="B",IF(V12="",1,V12+1),"")</f>
        <v/>
      </c>
      <c r="W13" s="1" t="str">
        <f t="shared" si="3"/>
        <v>45000</v>
      </c>
      <c r="X13" s="1" t="str">
        <f t="shared" si="4"/>
        <v>12000</v>
      </c>
      <c r="Y13" s="1" t="str">
        <f t="shared" si="5"/>
        <v>000</v>
      </c>
      <c r="Z13" s="1" t="str">
        <f t="shared" si="6"/>
        <v>000</v>
      </c>
      <c r="AA13" t="str">
        <f t="shared" si="13"/>
        <v>B</v>
      </c>
      <c r="AB13" t="str">
        <f t="shared" si="14"/>
        <v>L5</v>
      </c>
      <c r="AC13" t="str">
        <f t="shared" si="7"/>
        <v>N</v>
      </c>
      <c r="AD13" t="s">
        <v>48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>
      <c r="A14" s="42"/>
      <c r="B14" s="43"/>
      <c r="C14" s="43"/>
      <c r="D14" s="44" t="str">
        <f t="shared" si="0"/>
        <v/>
      </c>
      <c r="E14" s="44" t="str">
        <f t="shared" si="1"/>
        <v/>
      </c>
      <c r="F14" s="42"/>
      <c r="G14" s="39" t="str">
        <f t="shared" si="8"/>
        <v/>
      </c>
      <c r="H14" s="39" t="str">
        <f t="shared" si="2"/>
        <v>B5</v>
      </c>
      <c r="I14" s="39" t="str">
        <f t="shared" si="9"/>
        <v>W</v>
      </c>
      <c r="J14" s="45"/>
      <c r="K14" s="42"/>
      <c r="L14" s="43"/>
      <c r="M14" s="43"/>
      <c r="N14" s="43"/>
      <c r="O14" s="45"/>
      <c r="P14" s="55" t="str">
        <f t="shared" si="10"/>
        <v>N</v>
      </c>
      <c r="Q14" s="56" t="str">
        <f t="shared" si="11"/>
        <v>N</v>
      </c>
      <c r="R14" s="56" t="str">
        <f t="shared" si="12"/>
        <v>N</v>
      </c>
      <c r="S14" s="58"/>
      <c r="T14" s="59"/>
      <c r="U14" s="1" t="str">
        <f>IF(Dashboard!N14="P",IF(U13="",1,U13+1),"")</f>
        <v/>
      </c>
      <c r="V14" s="1" t="str">
        <f>IF(Dashboard!O14="B",IF(V13="",1,V13+1),"")</f>
        <v/>
      </c>
      <c r="W14" s="1" t="str">
        <f t="shared" si="3"/>
        <v>50000</v>
      </c>
      <c r="X14" s="1" t="str">
        <f t="shared" si="4"/>
        <v>20000</v>
      </c>
      <c r="Y14" s="1" t="str">
        <f t="shared" si="5"/>
        <v>000</v>
      </c>
      <c r="Z14" s="1" t="str">
        <f t="shared" si="6"/>
        <v>000</v>
      </c>
      <c r="AA14" t="str">
        <f t="shared" si="13"/>
        <v>B</v>
      </c>
      <c r="AB14" t="str">
        <f t="shared" si="14"/>
        <v>L5</v>
      </c>
      <c r="AC14" t="str">
        <f t="shared" si="7"/>
        <v>N</v>
      </c>
      <c r="AD14" t="s">
        <v>48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>
      <c r="A15" s="42"/>
      <c r="B15" s="43"/>
      <c r="C15" s="43"/>
      <c r="D15" s="44" t="str">
        <f t="shared" si="0"/>
        <v>P1</v>
      </c>
      <c r="E15" s="44" t="str">
        <f t="shared" si="1"/>
        <v/>
      </c>
      <c r="F15" s="42"/>
      <c r="G15" s="39" t="str">
        <f t="shared" si="8"/>
        <v/>
      </c>
      <c r="H15" s="39" t="str">
        <f t="shared" si="2"/>
        <v>B5</v>
      </c>
      <c r="I15" s="39" t="str">
        <f t="shared" si="9"/>
        <v>L</v>
      </c>
      <c r="J15" s="45"/>
      <c r="K15" s="42"/>
      <c r="L15" s="43"/>
      <c r="M15" s="43"/>
      <c r="N15" s="43"/>
      <c r="O15" s="45"/>
      <c r="P15" s="55" t="str">
        <f t="shared" si="10"/>
        <v>N</v>
      </c>
      <c r="Q15" s="56" t="str">
        <f t="shared" si="11"/>
        <v>N</v>
      </c>
      <c r="R15" s="56" t="str">
        <f t="shared" si="12"/>
        <v>N</v>
      </c>
      <c r="S15" s="58"/>
      <c r="T15" s="59"/>
      <c r="U15" s="1">
        <f>IF(Dashboard!N15="P",IF(U14="",1,U14+1),"")</f>
        <v>1</v>
      </c>
      <c r="V15" s="1" t="str">
        <f>IF(Dashboard!O15="B",IF(V14="",1,V14+1),"")</f>
        <v/>
      </c>
      <c r="W15" s="1" t="str">
        <f t="shared" si="3"/>
        <v>00000</v>
      </c>
      <c r="X15" s="1" t="str">
        <f t="shared" si="4"/>
        <v>00000</v>
      </c>
      <c r="Y15" s="1" t="str">
        <f t="shared" si="5"/>
        <v>000</v>
      </c>
      <c r="Z15" s="1" t="str">
        <f t="shared" si="6"/>
        <v>000</v>
      </c>
      <c r="AA15" t="str">
        <f t="shared" si="13"/>
        <v>B</v>
      </c>
      <c r="AB15" t="str">
        <f t="shared" si="14"/>
        <v>L5</v>
      </c>
      <c r="AC15" t="str">
        <f t="shared" si="7"/>
        <v>N</v>
      </c>
      <c r="AD15" t="s">
        <v>48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>
      <c r="A16" s="42"/>
      <c r="B16" s="43"/>
      <c r="C16" s="43"/>
      <c r="D16" s="44" t="str">
        <f t="shared" si="0"/>
        <v>P2</v>
      </c>
      <c r="E16" s="44" t="str">
        <f t="shared" si="1"/>
        <v/>
      </c>
      <c r="F16" s="42"/>
      <c r="G16" s="39" t="str">
        <f t="shared" si="8"/>
        <v/>
      </c>
      <c r="H16" s="39" t="str">
        <f t="shared" si="2"/>
        <v>B5</v>
      </c>
      <c r="I16" s="39" t="str">
        <f t="shared" si="9"/>
        <v>L</v>
      </c>
      <c r="J16" s="45"/>
      <c r="K16" s="42"/>
      <c r="L16" s="43"/>
      <c r="M16" s="43"/>
      <c r="N16" s="43"/>
      <c r="O16" s="45"/>
      <c r="P16" s="55" t="str">
        <f t="shared" si="10"/>
        <v>N</v>
      </c>
      <c r="Q16" s="56" t="str">
        <f t="shared" si="11"/>
        <v>N</v>
      </c>
      <c r="R16" s="56" t="str">
        <f t="shared" si="12"/>
        <v>N</v>
      </c>
      <c r="S16" s="58"/>
      <c r="T16" s="59"/>
      <c r="U16" s="1">
        <f>IF(Dashboard!N16="P",IF(U15="",1,U15+1),"")</f>
        <v>2</v>
      </c>
      <c r="V16" s="1" t="str">
        <f>IF(Dashboard!O16="B",IF(V15="",1,V15+1),"")</f>
        <v/>
      </c>
      <c r="W16" s="1" t="str">
        <f t="shared" si="3"/>
        <v>00001</v>
      </c>
      <c r="X16" s="1" t="str">
        <f t="shared" si="4"/>
        <v>00000</v>
      </c>
      <c r="Y16" s="1" t="str">
        <f t="shared" si="5"/>
        <v>001</v>
      </c>
      <c r="Z16" s="1" t="str">
        <f t="shared" si="6"/>
        <v>000</v>
      </c>
      <c r="AA16" t="str">
        <f t="shared" si="13"/>
        <v>B</v>
      </c>
      <c r="AB16" t="str">
        <f t="shared" si="14"/>
        <v>L5</v>
      </c>
      <c r="AC16" t="str">
        <f t="shared" si="7"/>
        <v>Y</v>
      </c>
      <c r="AD16" t="s">
        <v>48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>
      <c r="A17" s="42"/>
      <c r="B17" s="43"/>
      <c r="C17" s="43"/>
      <c r="D17" s="44" t="str">
        <f t="shared" si="0"/>
        <v>P3</v>
      </c>
      <c r="E17" s="44" t="str">
        <f t="shared" si="1"/>
        <v/>
      </c>
      <c r="F17" s="42"/>
      <c r="G17" s="39" t="str">
        <f t="shared" si="8"/>
        <v/>
      </c>
      <c r="H17" s="39" t="str">
        <f t="shared" si="2"/>
        <v>B</v>
      </c>
      <c r="I17" s="43"/>
      <c r="J17" s="45"/>
      <c r="K17" s="42"/>
      <c r="L17" s="43"/>
      <c r="M17" s="43"/>
      <c r="N17" s="43"/>
      <c r="O17" s="45"/>
      <c r="P17" s="55" t="str">
        <f t="shared" si="10"/>
        <v>N</v>
      </c>
      <c r="Q17" s="56" t="str">
        <f t="shared" si="11"/>
        <v>N</v>
      </c>
      <c r="R17" s="56" t="str">
        <f t="shared" si="12"/>
        <v>N</v>
      </c>
      <c r="S17" s="58"/>
      <c r="T17" s="59"/>
      <c r="U17" s="1">
        <f>IF(Dashboard!N17="P",IF(U16="",1,U16+1),"")</f>
        <v>3</v>
      </c>
      <c r="V17" s="1" t="str">
        <f>IF(Dashboard!O17="B",IF(V16="",1,V16+1),"")</f>
        <v/>
      </c>
      <c r="W17" s="1" t="str">
        <f t="shared" si="3"/>
        <v>00012</v>
      </c>
      <c r="X17" s="1" t="str">
        <f t="shared" si="4"/>
        <v>00000</v>
      </c>
      <c r="Y17" s="1" t="str">
        <f t="shared" si="5"/>
        <v>012</v>
      </c>
      <c r="Z17" s="1" t="str">
        <f t="shared" si="6"/>
        <v>000</v>
      </c>
      <c r="AA17" t="str">
        <f t="shared" si="13"/>
        <v>B</v>
      </c>
      <c r="AF17" t="str">
        <f t="shared" si="16"/>
        <v/>
      </c>
    </row>
    <row r="18" spans="1:32">
      <c r="A18" s="42"/>
      <c r="B18" s="43"/>
      <c r="C18" s="43"/>
      <c r="D18" s="44" t="str">
        <f t="shared" si="0"/>
        <v/>
      </c>
      <c r="E18" s="44" t="str">
        <f t="shared" si="1"/>
        <v/>
      </c>
      <c r="F18" s="42"/>
      <c r="G18" s="39" t="str">
        <f t="shared" si="8"/>
        <v>P</v>
      </c>
      <c r="H18" s="39" t="str">
        <f t="shared" si="2"/>
        <v/>
      </c>
      <c r="I18" s="43"/>
      <c r="J18" s="45"/>
      <c r="K18" s="42"/>
      <c r="L18" s="43"/>
      <c r="M18" s="43"/>
      <c r="N18" s="43"/>
      <c r="O18" s="45"/>
      <c r="P18" s="55" t="str">
        <f t="shared" si="10"/>
        <v>N</v>
      </c>
      <c r="Q18" s="56" t="str">
        <f t="shared" si="11"/>
        <v>N</v>
      </c>
      <c r="R18" s="56" t="str">
        <f t="shared" si="12"/>
        <v>N</v>
      </c>
      <c r="S18" s="58"/>
      <c r="T18" s="59"/>
      <c r="U18" s="1" t="str">
        <f>IF(Dashboard!N18="P",IF(U17="",1,U17+1),"")</f>
        <v/>
      </c>
      <c r="V18" s="1" t="str">
        <f>IF(Dashboard!O18="B",IF(V17="",1,V17+1),"")</f>
        <v/>
      </c>
      <c r="W18" s="1" t="str">
        <f t="shared" si="3"/>
        <v>00123</v>
      </c>
      <c r="X18" s="1" t="str">
        <f t="shared" si="4"/>
        <v>00000</v>
      </c>
      <c r="Y18" s="1" t="str">
        <f t="shared" si="5"/>
        <v>123</v>
      </c>
      <c r="Z18" s="1" t="str">
        <f t="shared" si="6"/>
        <v>000</v>
      </c>
      <c r="AA18" t="str">
        <f t="shared" si="13"/>
        <v>P</v>
      </c>
      <c r="AF18" t="str">
        <f t="shared" si="16"/>
        <v/>
      </c>
    </row>
    <row r="19" spans="1:32">
      <c r="A19" s="42"/>
      <c r="B19" s="43"/>
      <c r="C19" s="43"/>
      <c r="D19" s="44" t="str">
        <f t="shared" si="0"/>
        <v>P1</v>
      </c>
      <c r="E19" s="44" t="str">
        <f t="shared" si="1"/>
        <v/>
      </c>
      <c r="F19" s="42"/>
      <c r="G19" s="39" t="str">
        <f t="shared" si="8"/>
        <v>P</v>
      </c>
      <c r="H19" s="39" t="str">
        <f t="shared" si="2"/>
        <v/>
      </c>
      <c r="I19" s="43"/>
      <c r="J19" s="45"/>
      <c r="K19" s="42"/>
      <c r="L19" s="43"/>
      <c r="M19" s="43"/>
      <c r="N19" s="43"/>
      <c r="O19" s="45"/>
      <c r="P19" s="55" t="str">
        <f t="shared" si="10"/>
        <v>N</v>
      </c>
      <c r="Q19" s="56" t="str">
        <f t="shared" si="11"/>
        <v>N</v>
      </c>
      <c r="R19" s="56" t="str">
        <f t="shared" si="12"/>
        <v>N</v>
      </c>
      <c r="S19" s="58"/>
      <c r="T19" s="59"/>
      <c r="U19" s="1">
        <f>IF(Dashboard!N19="P",IF(U18="",1,U18+1),"")</f>
        <v>1</v>
      </c>
      <c r="V19" s="1" t="str">
        <f>IF(Dashboard!O19="B",IF(V18="",1,V18+1),"")</f>
        <v/>
      </c>
      <c r="W19" s="1" t="str">
        <f t="shared" si="3"/>
        <v>01230</v>
      </c>
      <c r="X19" s="1" t="str">
        <f t="shared" si="4"/>
        <v>00000</v>
      </c>
      <c r="Y19" s="1" t="str">
        <f t="shared" si="5"/>
        <v>230</v>
      </c>
      <c r="Z19" s="1" t="str">
        <f t="shared" si="6"/>
        <v>000</v>
      </c>
      <c r="AA19" t="str">
        <f t="shared" si="13"/>
        <v>P</v>
      </c>
      <c r="AF19" t="str">
        <f t="shared" si="16"/>
        <v/>
      </c>
    </row>
    <row r="20" spans="1:32">
      <c r="A20" s="42"/>
      <c r="B20" s="43"/>
      <c r="C20" s="43"/>
      <c r="D20" s="44" t="str">
        <f t="shared" si="0"/>
        <v>P2</v>
      </c>
      <c r="E20" s="44" t="str">
        <f t="shared" si="1"/>
        <v>B1</v>
      </c>
      <c r="F20" s="42"/>
      <c r="G20" s="39" t="str">
        <f t="shared" ref="G20:G51" si="19">IF(AA20="P","P"&amp;REPLACE(AB20, 1, 1, ""),"")</f>
        <v>P</v>
      </c>
      <c r="H20" s="39" t="str">
        <f t="shared" si="2"/>
        <v/>
      </c>
      <c r="I20" s="43"/>
      <c r="J20" s="45"/>
      <c r="K20" s="42"/>
      <c r="L20" s="43"/>
      <c r="M20" s="43"/>
      <c r="N20" s="43"/>
      <c r="O20" s="45"/>
      <c r="P20" s="55" t="str">
        <f t="shared" si="10"/>
        <v>N</v>
      </c>
      <c r="Q20" s="56" t="str">
        <f t="shared" si="11"/>
        <v>N</v>
      </c>
      <c r="R20" s="56" t="str">
        <f t="shared" si="12"/>
        <v>N</v>
      </c>
      <c r="S20" s="58"/>
      <c r="T20" s="59"/>
      <c r="U20" s="1">
        <f>IF(Dashboard!N20="P",IF(U19="",1,U19+1),"")</f>
        <v>2</v>
      </c>
      <c r="V20" s="1">
        <f>IF(Dashboard!O20="B",IF(V19="",1,V19+1),"")</f>
        <v>1</v>
      </c>
      <c r="W20" s="1" t="str">
        <f t="shared" si="3"/>
        <v>12301</v>
      </c>
      <c r="X20" s="1" t="str">
        <f t="shared" si="4"/>
        <v>00000</v>
      </c>
      <c r="Y20" s="1" t="str">
        <f t="shared" si="5"/>
        <v>301</v>
      </c>
      <c r="Z20" s="1" t="str">
        <f t="shared" si="6"/>
        <v>000</v>
      </c>
      <c r="AA20" t="str">
        <f t="shared" si="13"/>
        <v>P</v>
      </c>
      <c r="AF20" t="str">
        <f t="shared" si="16"/>
        <v/>
      </c>
    </row>
    <row r="21" spans="1:32">
      <c r="A21" s="42"/>
      <c r="B21" s="43"/>
      <c r="C21" s="43"/>
      <c r="D21" s="44" t="str">
        <f t="shared" si="0"/>
        <v/>
      </c>
      <c r="E21" s="44" t="str">
        <f t="shared" si="1"/>
        <v>B2</v>
      </c>
      <c r="F21" s="42"/>
      <c r="G21" s="39" t="str">
        <f t="shared" si="19"/>
        <v>P</v>
      </c>
      <c r="H21" s="39" t="str">
        <f t="shared" si="2"/>
        <v/>
      </c>
      <c r="I21" s="43"/>
      <c r="J21" s="45"/>
      <c r="K21" s="42"/>
      <c r="L21" s="43"/>
      <c r="M21" s="43"/>
      <c r="N21" s="43"/>
      <c r="O21" s="45"/>
      <c r="P21" s="55" t="str">
        <f t="shared" si="10"/>
        <v>N</v>
      </c>
      <c r="Q21" s="56" t="str">
        <f t="shared" si="11"/>
        <v>N</v>
      </c>
      <c r="R21" s="56" t="str">
        <f t="shared" si="12"/>
        <v>N</v>
      </c>
      <c r="S21" s="58"/>
      <c r="T21" s="59"/>
      <c r="U21" s="1" t="str">
        <f>IF(Dashboard!N21="P",IF(U20="",1,U20+1),"")</f>
        <v/>
      </c>
      <c r="V21" s="1">
        <f>IF(Dashboard!O21="B",IF(V20="",1,V20+1),"")</f>
        <v>2</v>
      </c>
      <c r="W21" s="1" t="str">
        <f t="shared" si="3"/>
        <v>23012</v>
      </c>
      <c r="X21" s="1" t="str">
        <f t="shared" si="4"/>
        <v>00001</v>
      </c>
      <c r="Y21" s="1" t="str">
        <f t="shared" si="5"/>
        <v>012</v>
      </c>
      <c r="Z21" s="1" t="str">
        <f t="shared" si="6"/>
        <v>001</v>
      </c>
      <c r="AA21" t="str">
        <f t="shared" si="13"/>
        <v>P</v>
      </c>
      <c r="AF21" t="str">
        <f t="shared" si="16"/>
        <v/>
      </c>
    </row>
    <row r="22" spans="1:32">
      <c r="A22" s="42"/>
      <c r="B22" s="43"/>
      <c r="C22" s="43"/>
      <c r="D22" s="44" t="str">
        <f t="shared" si="0"/>
        <v/>
      </c>
      <c r="E22" s="44" t="str">
        <f t="shared" si="1"/>
        <v/>
      </c>
      <c r="F22" s="42"/>
      <c r="G22" s="39" t="str">
        <f t="shared" si="19"/>
        <v>P</v>
      </c>
      <c r="H22" s="39" t="str">
        <f t="shared" si="2"/>
        <v/>
      </c>
      <c r="I22" s="43"/>
      <c r="J22" s="45"/>
      <c r="K22" s="42"/>
      <c r="L22" s="43"/>
      <c r="M22" s="43"/>
      <c r="N22" s="43"/>
      <c r="O22" s="45"/>
      <c r="P22" s="55" t="str">
        <f t="shared" si="10"/>
        <v>N</v>
      </c>
      <c r="Q22" s="56" t="str">
        <f t="shared" si="11"/>
        <v>N</v>
      </c>
      <c r="R22" s="56" t="str">
        <f t="shared" si="12"/>
        <v>N</v>
      </c>
      <c r="S22" s="58"/>
      <c r="T22" s="59"/>
      <c r="U22" s="1" t="str">
        <f>IF(Dashboard!N22="P",IF(U21="",1,U21+1),"")</f>
        <v/>
      </c>
      <c r="V22" s="1" t="str">
        <f>IF(Dashboard!O22="B",IF(V21="",1,V21+1),"")</f>
        <v/>
      </c>
      <c r="W22" s="1" t="str">
        <f t="shared" si="3"/>
        <v>30120</v>
      </c>
      <c r="X22" s="1" t="str">
        <f t="shared" si="4"/>
        <v>00012</v>
      </c>
      <c r="Y22" s="1" t="str">
        <f t="shared" si="5"/>
        <v>120</v>
      </c>
      <c r="Z22" s="1" t="str">
        <f t="shared" si="6"/>
        <v>012</v>
      </c>
      <c r="AA22" t="str">
        <f t="shared" si="13"/>
        <v>P</v>
      </c>
      <c r="AF22" t="str">
        <f t="shared" si="16"/>
        <v/>
      </c>
    </row>
    <row r="23" spans="1:32">
      <c r="A23" s="42"/>
      <c r="B23" s="43"/>
      <c r="C23" s="43"/>
      <c r="D23" s="44" t="str">
        <f t="shared" si="0"/>
        <v>P1</v>
      </c>
      <c r="E23" s="44" t="str">
        <f t="shared" si="1"/>
        <v/>
      </c>
      <c r="F23" s="42"/>
      <c r="G23" s="39" t="str">
        <f t="shared" si="19"/>
        <v/>
      </c>
      <c r="H23" s="39" t="str">
        <f t="shared" si="2"/>
        <v>B</v>
      </c>
      <c r="I23" s="43"/>
      <c r="J23" s="45"/>
      <c r="K23" s="42"/>
      <c r="L23" s="43"/>
      <c r="M23" s="43"/>
      <c r="N23" s="43"/>
      <c r="O23" s="45"/>
      <c r="P23" s="55" t="str">
        <f t="shared" si="10"/>
        <v>N</v>
      </c>
      <c r="Q23" s="56" t="str">
        <f t="shared" si="11"/>
        <v>N</v>
      </c>
      <c r="R23" s="56" t="str">
        <f t="shared" si="12"/>
        <v>N</v>
      </c>
      <c r="S23" s="58"/>
      <c r="T23" s="59"/>
      <c r="U23" s="1">
        <f>IF(Dashboard!N23="P",IF(U22="",1,U22+1),"")</f>
        <v>1</v>
      </c>
      <c r="V23" s="1" t="str">
        <f>IF(Dashboard!O23="B",IF(V22="",1,V22+1),"")</f>
        <v/>
      </c>
      <c r="W23" s="1" t="str">
        <f t="shared" si="3"/>
        <v>01200</v>
      </c>
      <c r="X23" s="1" t="str">
        <f t="shared" si="4"/>
        <v>00120</v>
      </c>
      <c r="Y23" s="1" t="str">
        <f t="shared" si="5"/>
        <v>200</v>
      </c>
      <c r="Z23" s="1" t="str">
        <f t="shared" si="6"/>
        <v>120</v>
      </c>
      <c r="AA23" t="str">
        <f t="shared" si="13"/>
        <v>B</v>
      </c>
      <c r="AF23" t="str">
        <f t="shared" si="16"/>
        <v/>
      </c>
    </row>
    <row r="24" spans="1:32">
      <c r="A24" s="42"/>
      <c r="B24" s="43"/>
      <c r="C24" s="43"/>
      <c r="D24" s="44" t="str">
        <f t="shared" si="0"/>
        <v>P2</v>
      </c>
      <c r="E24" s="44" t="str">
        <f t="shared" si="1"/>
        <v/>
      </c>
      <c r="F24" s="42"/>
      <c r="G24" s="39" t="str">
        <f t="shared" si="19"/>
        <v>P</v>
      </c>
      <c r="H24" s="39" t="str">
        <f t="shared" si="2"/>
        <v/>
      </c>
      <c r="I24" s="43"/>
      <c r="J24" s="45"/>
      <c r="K24" s="42"/>
      <c r="L24" s="43"/>
      <c r="M24" s="43"/>
      <c r="N24" s="43"/>
      <c r="O24" s="45"/>
      <c r="P24" s="55" t="str">
        <f t="shared" si="10"/>
        <v>N</v>
      </c>
      <c r="Q24" s="56" t="str">
        <f t="shared" si="11"/>
        <v>N</v>
      </c>
      <c r="R24" s="56" t="str">
        <f t="shared" si="12"/>
        <v>N</v>
      </c>
      <c r="S24" s="58"/>
      <c r="T24" s="59"/>
      <c r="U24" s="1">
        <f>IF(Dashboard!N24="P",IF(U23="",1,U23+1),"")</f>
        <v>2</v>
      </c>
      <c r="V24" s="1" t="str">
        <f>IF(Dashboard!O24="B",IF(V23="",1,V23+1),"")</f>
        <v/>
      </c>
      <c r="W24" s="1" t="str">
        <f t="shared" si="3"/>
        <v>12001</v>
      </c>
      <c r="X24" s="1" t="str">
        <f t="shared" si="4"/>
        <v>01200</v>
      </c>
      <c r="Y24" s="1" t="str">
        <f t="shared" si="5"/>
        <v>001</v>
      </c>
      <c r="Z24" s="1" t="str">
        <f t="shared" si="6"/>
        <v>200</v>
      </c>
      <c r="AA24" t="str">
        <f t="shared" si="13"/>
        <v>P</v>
      </c>
      <c r="AF24" t="str">
        <f t="shared" si="16"/>
        <v/>
      </c>
    </row>
    <row r="25" spans="1:32">
      <c r="A25" s="42"/>
      <c r="B25" s="43"/>
      <c r="C25" s="43"/>
      <c r="D25" s="44" t="str">
        <f t="shared" si="0"/>
        <v/>
      </c>
      <c r="E25" s="44" t="str">
        <f t="shared" si="1"/>
        <v/>
      </c>
      <c r="F25" s="42"/>
      <c r="G25" s="39" t="str">
        <f t="shared" si="19"/>
        <v>P</v>
      </c>
      <c r="H25" s="39" t="str">
        <f t="shared" si="2"/>
        <v/>
      </c>
      <c r="I25" s="43"/>
      <c r="J25" s="45"/>
      <c r="K25" s="42"/>
      <c r="L25" s="43"/>
      <c r="M25" s="43"/>
      <c r="N25" s="43"/>
      <c r="O25" s="45"/>
      <c r="P25" s="55" t="str">
        <f t="shared" si="10"/>
        <v>N</v>
      </c>
      <c r="Q25" s="56" t="str">
        <f t="shared" si="11"/>
        <v>N</v>
      </c>
      <c r="R25" s="56" t="str">
        <f t="shared" si="12"/>
        <v>N</v>
      </c>
      <c r="S25" s="58"/>
      <c r="T25" s="59"/>
      <c r="U25" s="1" t="str">
        <f>IF(Dashboard!N25="P",IF(U24="",1,U24+1),"")</f>
        <v/>
      </c>
      <c r="V25" s="1" t="str">
        <f>IF(Dashboard!O25="B",IF(V24="",1,V24+1),"")</f>
        <v/>
      </c>
      <c r="W25" s="1" t="str">
        <f t="shared" si="3"/>
        <v>20012</v>
      </c>
      <c r="X25" s="1" t="str">
        <f t="shared" si="4"/>
        <v>12000</v>
      </c>
      <c r="Y25" s="1" t="str">
        <f t="shared" si="5"/>
        <v>012</v>
      </c>
      <c r="Z25" s="1" t="str">
        <f t="shared" si="6"/>
        <v>000</v>
      </c>
      <c r="AA25" t="str">
        <f t="shared" si="13"/>
        <v>P</v>
      </c>
    </row>
    <row r="26" spans="1:32">
      <c r="A26" s="42"/>
      <c r="B26" s="43"/>
      <c r="C26" s="43"/>
      <c r="D26" s="44" t="str">
        <f t="shared" si="0"/>
        <v>P1</v>
      </c>
      <c r="E26" s="44" t="str">
        <f t="shared" si="1"/>
        <v>B1</v>
      </c>
      <c r="F26" s="42"/>
      <c r="G26" s="39" t="str">
        <f t="shared" si="19"/>
        <v/>
      </c>
      <c r="H26" s="39" t="str">
        <f t="shared" si="2"/>
        <v>B</v>
      </c>
      <c r="I26" s="43"/>
      <c r="J26" s="45"/>
      <c r="K26" s="42"/>
      <c r="L26" s="43"/>
      <c r="M26" s="43"/>
      <c r="N26" s="43"/>
      <c r="O26" s="45"/>
      <c r="P26" s="55" t="str">
        <f t="shared" si="10"/>
        <v>N</v>
      </c>
      <c r="Q26" s="56" t="str">
        <f t="shared" si="11"/>
        <v>N</v>
      </c>
      <c r="R26" s="56" t="str">
        <f t="shared" si="12"/>
        <v>N</v>
      </c>
      <c r="S26" s="58"/>
      <c r="T26" s="59"/>
      <c r="U26" s="1">
        <f>IF(Dashboard!N26="P",IF(U25="",1,U25+1),"")</f>
        <v>1</v>
      </c>
      <c r="V26" s="1">
        <f>IF(Dashboard!O26="B",IF(V25="",1,V25+1),"")</f>
        <v>1</v>
      </c>
      <c r="W26" s="1" t="str">
        <f t="shared" si="3"/>
        <v>00120</v>
      </c>
      <c r="X26" s="1" t="str">
        <f t="shared" si="4"/>
        <v>20000</v>
      </c>
      <c r="Y26" s="1" t="str">
        <f t="shared" si="5"/>
        <v>120</v>
      </c>
      <c r="Z26" s="1" t="str">
        <f t="shared" si="6"/>
        <v>000</v>
      </c>
      <c r="AA26" t="str">
        <f t="shared" si="13"/>
        <v>B</v>
      </c>
    </row>
    <row r="27" spans="1:32">
      <c r="A27" s="42"/>
      <c r="B27" s="43"/>
      <c r="C27" s="43"/>
      <c r="D27" s="44" t="str">
        <f t="shared" si="0"/>
        <v>P2</v>
      </c>
      <c r="E27" s="44" t="str">
        <f t="shared" si="1"/>
        <v>B2</v>
      </c>
      <c r="F27" s="42"/>
      <c r="G27" s="39" t="str">
        <f t="shared" si="19"/>
        <v>P</v>
      </c>
      <c r="H27" s="39" t="str">
        <f t="shared" si="2"/>
        <v/>
      </c>
      <c r="I27" s="43"/>
      <c r="J27" s="45"/>
      <c r="K27" s="42"/>
      <c r="L27" s="43"/>
      <c r="M27" s="43"/>
      <c r="N27" s="43"/>
      <c r="O27" s="45"/>
      <c r="P27" s="55" t="str">
        <f t="shared" si="10"/>
        <v>N</v>
      </c>
      <c r="Q27" s="56" t="str">
        <f t="shared" si="11"/>
        <v>N</v>
      </c>
      <c r="R27" s="56" t="str">
        <f t="shared" si="12"/>
        <v>N</v>
      </c>
      <c r="S27" s="58"/>
      <c r="T27" s="59"/>
      <c r="U27" s="1">
        <f>IF(Dashboard!N27="P",IF(U26="",1,U26+1),"")</f>
        <v>2</v>
      </c>
      <c r="V27" s="1">
        <f>IF(Dashboard!O27="B",IF(V26="",1,V26+1),"")</f>
        <v>2</v>
      </c>
      <c r="W27" s="1" t="str">
        <f t="shared" si="3"/>
        <v>01201</v>
      </c>
      <c r="X27" s="1" t="str">
        <f t="shared" si="4"/>
        <v>00001</v>
      </c>
      <c r="Y27" s="1" t="str">
        <f t="shared" si="5"/>
        <v>201</v>
      </c>
      <c r="Z27" s="1" t="str">
        <f t="shared" si="6"/>
        <v>001</v>
      </c>
      <c r="AA27" t="str">
        <f t="shared" si="13"/>
        <v>P</v>
      </c>
    </row>
    <row r="28" spans="1:32">
      <c r="A28" s="42"/>
      <c r="B28" s="43"/>
      <c r="C28" s="43"/>
      <c r="D28" s="44" t="str">
        <f t="shared" si="0"/>
        <v/>
      </c>
      <c r="E28" s="44" t="str">
        <f t="shared" si="1"/>
        <v/>
      </c>
      <c r="F28" s="42"/>
      <c r="G28" s="39" t="str">
        <f t="shared" si="19"/>
        <v>P</v>
      </c>
      <c r="H28" s="39" t="str">
        <f t="shared" si="2"/>
        <v/>
      </c>
      <c r="I28" s="43"/>
      <c r="J28" s="45"/>
      <c r="K28" s="42"/>
      <c r="L28" s="43"/>
      <c r="M28" s="43"/>
      <c r="N28" s="43"/>
      <c r="O28" s="45"/>
      <c r="P28" s="55" t="str">
        <f t="shared" si="10"/>
        <v>N</v>
      </c>
      <c r="Q28" s="56" t="str">
        <f t="shared" si="11"/>
        <v>N</v>
      </c>
      <c r="R28" s="56" t="str">
        <f t="shared" si="12"/>
        <v>N</v>
      </c>
      <c r="S28" s="58"/>
      <c r="T28" s="59"/>
      <c r="U28" s="1" t="str">
        <f>IF(Dashboard!N28="P",IF(U27="",1,U27+1),"")</f>
        <v/>
      </c>
      <c r="V28" s="1" t="str">
        <f>IF(Dashboard!O28="B",IF(V27="",1,V27+1),"")</f>
        <v/>
      </c>
      <c r="W28" s="1" t="str">
        <f t="shared" si="3"/>
        <v>12012</v>
      </c>
      <c r="X28" s="1" t="str">
        <f t="shared" si="4"/>
        <v>00012</v>
      </c>
      <c r="Y28" s="1" t="str">
        <f t="shared" si="5"/>
        <v>012</v>
      </c>
      <c r="Z28" s="1" t="str">
        <f t="shared" si="6"/>
        <v>012</v>
      </c>
      <c r="AA28" t="str">
        <f t="shared" si="13"/>
        <v>P</v>
      </c>
    </row>
    <row r="29" spans="1:32">
      <c r="A29" s="42"/>
      <c r="B29" s="43"/>
      <c r="C29" s="43"/>
      <c r="D29" s="44" t="str">
        <f t="shared" si="0"/>
        <v>P1</v>
      </c>
      <c r="E29" s="44" t="str">
        <f t="shared" si="1"/>
        <v/>
      </c>
      <c r="F29" s="42"/>
      <c r="G29" s="39" t="str">
        <f t="shared" si="19"/>
        <v>P</v>
      </c>
      <c r="H29" s="39" t="str">
        <f t="shared" si="2"/>
        <v/>
      </c>
      <c r="I29" s="43"/>
      <c r="J29" s="45"/>
      <c r="K29" s="42"/>
      <c r="L29" s="43"/>
      <c r="M29" s="43"/>
      <c r="N29" s="43"/>
      <c r="O29" s="45"/>
      <c r="P29" s="55" t="str">
        <f t="shared" si="10"/>
        <v>N</v>
      </c>
      <c r="Q29" s="56" t="str">
        <f t="shared" si="11"/>
        <v>N</v>
      </c>
      <c r="R29" s="56" t="str">
        <f t="shared" si="12"/>
        <v>N</v>
      </c>
      <c r="S29" s="58"/>
      <c r="T29" s="59"/>
      <c r="U29" s="1">
        <f>IF(Dashboard!N29="P",IF(U28="",1,U28+1),"")</f>
        <v>1</v>
      </c>
      <c r="V29" s="1" t="str">
        <f>IF(Dashboard!O29="B",IF(V28="",1,V28+1),"")</f>
        <v/>
      </c>
      <c r="W29" s="1" t="str">
        <f t="shared" si="3"/>
        <v>20120</v>
      </c>
      <c r="X29" s="1" t="str">
        <f t="shared" si="4"/>
        <v>00120</v>
      </c>
      <c r="Y29" s="1" t="str">
        <f t="shared" si="5"/>
        <v>120</v>
      </c>
      <c r="Z29" s="1" t="str">
        <f t="shared" si="6"/>
        <v>120</v>
      </c>
      <c r="AA29" t="str">
        <f t="shared" si="13"/>
        <v>P</v>
      </c>
    </row>
    <row r="30" spans="1:32">
      <c r="A30" s="42"/>
      <c r="B30" s="43"/>
      <c r="C30" s="43"/>
      <c r="D30" s="44" t="str">
        <f t="shared" si="0"/>
        <v>P2</v>
      </c>
      <c r="E30" s="44" t="str">
        <f t="shared" si="1"/>
        <v/>
      </c>
      <c r="F30" s="42"/>
      <c r="G30" s="39" t="str">
        <f t="shared" si="19"/>
        <v>P</v>
      </c>
      <c r="H30" s="39" t="str">
        <f t="shared" si="2"/>
        <v/>
      </c>
      <c r="I30" s="43"/>
      <c r="J30" s="45"/>
      <c r="K30" s="42"/>
      <c r="L30" s="43"/>
      <c r="M30" s="43"/>
      <c r="N30" s="43"/>
      <c r="O30" s="45"/>
      <c r="P30" s="55" t="str">
        <f t="shared" si="10"/>
        <v>N</v>
      </c>
      <c r="Q30" s="56" t="str">
        <f t="shared" si="11"/>
        <v>N</v>
      </c>
      <c r="R30" s="56" t="str">
        <f t="shared" si="12"/>
        <v>N</v>
      </c>
      <c r="S30" s="58"/>
      <c r="T30" s="59"/>
      <c r="U30" s="1">
        <f>IF(Dashboard!N30="P",IF(U29="",1,U29+1),"")</f>
        <v>2</v>
      </c>
      <c r="V30" s="1" t="str">
        <f>IF(Dashboard!O30="B",IF(V29="",1,V29+1),"")</f>
        <v/>
      </c>
      <c r="W30" s="1" t="str">
        <f t="shared" si="3"/>
        <v>01201</v>
      </c>
      <c r="X30" s="1" t="str">
        <f t="shared" si="4"/>
        <v>01200</v>
      </c>
      <c r="Y30" s="1" t="str">
        <f t="shared" si="5"/>
        <v>201</v>
      </c>
      <c r="Z30" s="1" t="str">
        <f t="shared" si="6"/>
        <v>200</v>
      </c>
      <c r="AA30" t="str">
        <f t="shared" si="13"/>
        <v>P</v>
      </c>
    </row>
    <row r="31" spans="1:32">
      <c r="A31" s="42"/>
      <c r="B31" s="43"/>
      <c r="C31" s="43"/>
      <c r="D31" s="44" t="str">
        <f t="shared" si="0"/>
        <v/>
      </c>
      <c r="E31" s="44" t="str">
        <f t="shared" si="1"/>
        <v>B1</v>
      </c>
      <c r="F31" s="42"/>
      <c r="G31" s="39" t="str">
        <f t="shared" si="19"/>
        <v>P</v>
      </c>
      <c r="H31" s="39" t="str">
        <f t="shared" si="2"/>
        <v/>
      </c>
      <c r="I31" s="43"/>
      <c r="J31" s="45"/>
      <c r="K31" s="42"/>
      <c r="L31" s="43"/>
      <c r="M31" s="43"/>
      <c r="N31" s="43"/>
      <c r="O31" s="45"/>
      <c r="P31" s="55" t="str">
        <f t="shared" si="10"/>
        <v>N</v>
      </c>
      <c r="Q31" s="56" t="str">
        <f t="shared" si="11"/>
        <v>N</v>
      </c>
      <c r="R31" s="56" t="str">
        <f t="shared" si="12"/>
        <v>N</v>
      </c>
      <c r="S31" s="58"/>
      <c r="T31" s="59"/>
      <c r="U31" s="1" t="str">
        <f>IF(Dashboard!N31="P",IF(U30="",1,U30+1),"")</f>
        <v/>
      </c>
      <c r="V31" s="1">
        <f>IF(Dashboard!O31="B",IF(V30="",1,V30+1),"")</f>
        <v>1</v>
      </c>
      <c r="W31" s="1" t="str">
        <f t="shared" si="3"/>
        <v>12012</v>
      </c>
      <c r="X31" s="1" t="str">
        <f t="shared" si="4"/>
        <v>12000</v>
      </c>
      <c r="Y31" s="1" t="str">
        <f t="shared" si="5"/>
        <v>012</v>
      </c>
      <c r="Z31" s="1" t="str">
        <f t="shared" si="6"/>
        <v>000</v>
      </c>
      <c r="AA31" t="str">
        <f t="shared" si="13"/>
        <v>P</v>
      </c>
    </row>
    <row r="32" spans="1:32">
      <c r="A32" s="42"/>
      <c r="B32" s="43"/>
      <c r="C32" s="43"/>
      <c r="D32" s="44" t="str">
        <f t="shared" si="0"/>
        <v>P1</v>
      </c>
      <c r="E32" s="44" t="str">
        <f t="shared" si="1"/>
        <v/>
      </c>
      <c r="F32" s="42"/>
      <c r="G32" s="39" t="str">
        <f t="shared" si="19"/>
        <v>P</v>
      </c>
      <c r="H32" s="39" t="str">
        <f t="shared" si="2"/>
        <v/>
      </c>
      <c r="I32" s="43"/>
      <c r="J32" s="45"/>
      <c r="K32" s="42"/>
      <c r="L32" s="43"/>
      <c r="M32" s="43"/>
      <c r="N32" s="43"/>
      <c r="O32" s="45"/>
      <c r="P32" s="55" t="str">
        <f t="shared" si="10"/>
        <v>N</v>
      </c>
      <c r="Q32" s="56" t="str">
        <f t="shared" si="11"/>
        <v>N</v>
      </c>
      <c r="R32" s="56" t="str">
        <f t="shared" si="12"/>
        <v>N</v>
      </c>
      <c r="S32" s="58"/>
      <c r="T32" s="59"/>
      <c r="U32" s="1">
        <f>IF(Dashboard!N32="P",IF(U31="",1,U31+1),"")</f>
        <v>1</v>
      </c>
      <c r="V32" s="1" t="str">
        <f>IF(Dashboard!O32="B",IF(V31="",1,V31+1),"")</f>
        <v/>
      </c>
      <c r="W32" s="1" t="str">
        <f t="shared" si="3"/>
        <v>20120</v>
      </c>
      <c r="X32" s="1" t="str">
        <f t="shared" si="4"/>
        <v>20001</v>
      </c>
      <c r="Y32" s="1" t="str">
        <f t="shared" si="5"/>
        <v>120</v>
      </c>
      <c r="Z32" s="1" t="str">
        <f t="shared" si="6"/>
        <v>001</v>
      </c>
      <c r="AA32" t="str">
        <f t="shared" si="13"/>
        <v>P</v>
      </c>
    </row>
    <row r="33" spans="1:27">
      <c r="A33" s="42"/>
      <c r="B33" s="43"/>
      <c r="C33" s="43"/>
      <c r="D33" s="44" t="str">
        <f t="shared" si="0"/>
        <v/>
      </c>
      <c r="E33" s="44" t="str">
        <f t="shared" si="1"/>
        <v>B1</v>
      </c>
      <c r="F33" s="42"/>
      <c r="G33" s="39" t="str">
        <f t="shared" si="19"/>
        <v>P</v>
      </c>
      <c r="H33" s="39" t="str">
        <f t="shared" si="2"/>
        <v/>
      </c>
      <c r="I33" s="43"/>
      <c r="J33" s="45"/>
      <c r="K33" s="42"/>
      <c r="L33" s="43"/>
      <c r="M33" s="43"/>
      <c r="N33" s="43"/>
      <c r="O33" s="45"/>
      <c r="P33" s="55" t="str">
        <f t="shared" si="10"/>
        <v>N</v>
      </c>
      <c r="Q33" s="56" t="str">
        <f t="shared" si="11"/>
        <v>N</v>
      </c>
      <c r="R33" s="56" t="str">
        <f t="shared" si="12"/>
        <v>N</v>
      </c>
      <c r="S33" s="58"/>
      <c r="T33" s="59"/>
      <c r="U33" s="1" t="str">
        <f>IF(Dashboard!N33="P",IF(U32="",1,U32+1),"")</f>
        <v/>
      </c>
      <c r="V33" s="1">
        <f>IF(Dashboard!O33="B",IF(V32="",1,V32+1),"")</f>
        <v>1</v>
      </c>
      <c r="W33" s="1" t="str">
        <f t="shared" si="3"/>
        <v>01201</v>
      </c>
      <c r="X33" s="1" t="str">
        <f t="shared" si="4"/>
        <v>00010</v>
      </c>
      <c r="Y33" s="1" t="str">
        <f t="shared" si="5"/>
        <v>201</v>
      </c>
      <c r="Z33" s="1" t="str">
        <f t="shared" si="6"/>
        <v>010</v>
      </c>
      <c r="AA33" t="str">
        <f t="shared" si="13"/>
        <v>P</v>
      </c>
    </row>
    <row r="34" spans="1:27">
      <c r="A34" s="42"/>
      <c r="B34" s="43"/>
      <c r="C34" s="43"/>
      <c r="D34" s="44" t="str">
        <f t="shared" si="0"/>
        <v>P1</v>
      </c>
      <c r="E34" s="44" t="str">
        <f t="shared" si="1"/>
        <v/>
      </c>
      <c r="F34" s="42"/>
      <c r="G34" s="39" t="str">
        <f t="shared" si="19"/>
        <v>P</v>
      </c>
      <c r="H34" s="39" t="str">
        <f t="shared" si="2"/>
        <v/>
      </c>
      <c r="I34" s="43"/>
      <c r="J34" s="45"/>
      <c r="K34" s="42"/>
      <c r="L34" s="43"/>
      <c r="M34" s="43"/>
      <c r="N34" s="43"/>
      <c r="O34" s="45"/>
      <c r="P34" s="55" t="str">
        <f t="shared" si="10"/>
        <v>N</v>
      </c>
      <c r="Q34" s="56" t="str">
        <f t="shared" si="11"/>
        <v>N</v>
      </c>
      <c r="R34" s="56" t="str">
        <f t="shared" si="12"/>
        <v>Y</v>
      </c>
      <c r="S34" s="58"/>
      <c r="T34" s="59"/>
      <c r="U34" s="1">
        <f>IF(Dashboard!N34="P",IF(U33="",1,U33+1),"")</f>
        <v>1</v>
      </c>
      <c r="V34" s="1" t="str">
        <f>IF(Dashboard!O34="B",IF(V33="",1,V33+1),"")</f>
        <v/>
      </c>
      <c r="W34" s="1" t="str">
        <f t="shared" si="3"/>
        <v>12010</v>
      </c>
      <c r="X34" s="1" t="str">
        <f t="shared" si="4"/>
        <v>00101</v>
      </c>
      <c r="Y34" s="1" t="str">
        <f t="shared" si="5"/>
        <v>010</v>
      </c>
      <c r="Z34" s="1" t="str">
        <f t="shared" si="6"/>
        <v>101</v>
      </c>
      <c r="AA34" t="str">
        <f t="shared" si="13"/>
        <v>P</v>
      </c>
    </row>
    <row r="35" spans="1:27">
      <c r="A35" s="42"/>
      <c r="B35" s="43"/>
      <c r="C35" s="43"/>
      <c r="D35" s="44" t="str">
        <f t="shared" si="0"/>
        <v/>
      </c>
      <c r="E35" s="44" t="str">
        <f t="shared" si="1"/>
        <v/>
      </c>
      <c r="F35" s="42"/>
      <c r="G35" s="39" t="str">
        <f t="shared" si="19"/>
        <v>P</v>
      </c>
      <c r="H35" s="39" t="str">
        <f t="shared" si="2"/>
        <v/>
      </c>
      <c r="I35" s="43"/>
      <c r="J35" s="45"/>
      <c r="K35" s="42"/>
      <c r="L35" s="43"/>
      <c r="M35" s="43"/>
      <c r="N35" s="43"/>
      <c r="O35" s="45"/>
      <c r="P35" s="55" t="str">
        <f t="shared" si="10"/>
        <v>N</v>
      </c>
      <c r="Q35" s="56" t="str">
        <f t="shared" si="11"/>
        <v>N</v>
      </c>
      <c r="R35" s="56" t="str">
        <f t="shared" si="12"/>
        <v>Y</v>
      </c>
      <c r="S35" s="58"/>
      <c r="T35" s="59"/>
      <c r="U35" s="1" t="str">
        <f>IF(Dashboard!N35="P",IF(U34="",1,U34+1),"")</f>
        <v/>
      </c>
      <c r="V35" s="1" t="str">
        <f>IF(Dashboard!O35="B",IF(V34="",1,V34+1),"")</f>
        <v/>
      </c>
      <c r="W35" s="1" t="str">
        <f t="shared" si="3"/>
        <v>20101</v>
      </c>
      <c r="X35" s="1" t="str">
        <f t="shared" si="4"/>
        <v>01010</v>
      </c>
      <c r="Y35" s="1" t="str">
        <f t="shared" si="5"/>
        <v>101</v>
      </c>
      <c r="Z35" s="1" t="str">
        <f t="shared" si="6"/>
        <v>010</v>
      </c>
      <c r="AA35" t="str">
        <f t="shared" si="13"/>
        <v>P</v>
      </c>
    </row>
    <row r="36" spans="1:27">
      <c r="A36" s="42"/>
      <c r="B36" s="43"/>
      <c r="C36" s="43"/>
      <c r="D36" s="44" t="str">
        <f t="shared" si="0"/>
        <v/>
      </c>
      <c r="E36" s="44" t="str">
        <f t="shared" si="1"/>
        <v>B1</v>
      </c>
      <c r="F36" s="42"/>
      <c r="G36" s="39" t="str">
        <f t="shared" si="19"/>
        <v/>
      </c>
      <c r="H36" s="39" t="str">
        <f t="shared" si="2"/>
        <v>B</v>
      </c>
      <c r="I36" s="43"/>
      <c r="J36" s="45"/>
      <c r="K36" s="42"/>
      <c r="L36" s="43"/>
      <c r="M36" s="43"/>
      <c r="N36" s="43"/>
      <c r="O36" s="45"/>
      <c r="P36" s="55" t="str">
        <f t="shared" si="10"/>
        <v>N</v>
      </c>
      <c r="Q36" s="56" t="str">
        <f t="shared" si="11"/>
        <v>N</v>
      </c>
      <c r="R36" s="56" t="str">
        <f t="shared" si="12"/>
        <v>N</v>
      </c>
      <c r="S36" s="58"/>
      <c r="T36" s="59"/>
      <c r="U36" s="1" t="str">
        <f>IF(Dashboard!N36="P",IF(U35="",1,U35+1),"")</f>
        <v/>
      </c>
      <c r="V36" s="1">
        <f>IF(Dashboard!O36="B",IF(V35="",1,V35+1),"")</f>
        <v>1</v>
      </c>
      <c r="W36" s="1" t="str">
        <f t="shared" si="3"/>
        <v>01010</v>
      </c>
      <c r="X36" s="1" t="str">
        <f t="shared" si="4"/>
        <v>10100</v>
      </c>
      <c r="Y36" s="1" t="str">
        <f t="shared" si="5"/>
        <v>010</v>
      </c>
      <c r="Z36" s="1" t="str">
        <f t="shared" si="6"/>
        <v>100</v>
      </c>
      <c r="AA36" t="str">
        <f t="shared" si="13"/>
        <v>B</v>
      </c>
    </row>
    <row r="37" spans="1:27">
      <c r="A37" s="42"/>
      <c r="B37" s="43"/>
      <c r="C37" s="43"/>
      <c r="D37" s="44" t="str">
        <f t="shared" si="0"/>
        <v/>
      </c>
      <c r="E37" s="44" t="str">
        <f t="shared" si="1"/>
        <v>B2</v>
      </c>
      <c r="F37" s="42"/>
      <c r="G37" s="39" t="str">
        <f t="shared" si="19"/>
        <v/>
      </c>
      <c r="H37" s="39" t="str">
        <f t="shared" si="2"/>
        <v>B</v>
      </c>
      <c r="I37" s="43"/>
      <c r="J37" s="45"/>
      <c r="K37" s="42"/>
      <c r="L37" s="43"/>
      <c r="M37" s="43"/>
      <c r="N37" s="43"/>
      <c r="O37" s="45"/>
      <c r="P37" s="55" t="str">
        <f t="shared" si="10"/>
        <v>N</v>
      </c>
      <c r="Q37" s="56" t="str">
        <f t="shared" si="11"/>
        <v>N</v>
      </c>
      <c r="R37" s="56" t="str">
        <f t="shared" si="12"/>
        <v>N</v>
      </c>
      <c r="S37" s="58"/>
      <c r="T37" s="59"/>
      <c r="U37" s="1" t="str">
        <f>IF(Dashboard!N37="P",IF(U36="",1,U36+1),"")</f>
        <v/>
      </c>
      <c r="V37" s="1">
        <f>IF(Dashboard!O37="B",IF(V36="",1,V36+1),"")</f>
        <v>2</v>
      </c>
      <c r="W37" s="1" t="str">
        <f t="shared" si="3"/>
        <v>10100</v>
      </c>
      <c r="X37" s="1" t="str">
        <f t="shared" si="4"/>
        <v>01001</v>
      </c>
      <c r="Y37" s="1" t="str">
        <f t="shared" si="5"/>
        <v>100</v>
      </c>
      <c r="Z37" s="1" t="str">
        <f t="shared" si="6"/>
        <v>001</v>
      </c>
      <c r="AA37" t="str">
        <f t="shared" si="13"/>
        <v>B</v>
      </c>
    </row>
    <row r="38" spans="1:27">
      <c r="A38" s="42"/>
      <c r="B38" s="43"/>
      <c r="C38" s="43"/>
      <c r="D38" s="44" t="str">
        <f t="shared" si="0"/>
        <v>P1</v>
      </c>
      <c r="E38" s="44" t="str">
        <f t="shared" si="1"/>
        <v>B3</v>
      </c>
      <c r="F38" s="42"/>
      <c r="G38" s="39" t="str">
        <f t="shared" si="19"/>
        <v/>
      </c>
      <c r="H38" s="39" t="str">
        <f t="shared" si="2"/>
        <v>B</v>
      </c>
      <c r="I38" s="43"/>
      <c r="J38" s="45"/>
      <c r="K38" s="42"/>
      <c r="L38" s="43"/>
      <c r="M38" s="43"/>
      <c r="N38" s="43"/>
      <c r="O38" s="45"/>
      <c r="P38" s="55" t="str">
        <f t="shared" si="10"/>
        <v>N</v>
      </c>
      <c r="Q38" s="56" t="str">
        <f t="shared" si="11"/>
        <v>N</v>
      </c>
      <c r="R38" s="56" t="str">
        <f t="shared" si="12"/>
        <v>N</v>
      </c>
      <c r="S38" s="58"/>
      <c r="T38" s="59"/>
      <c r="U38" s="1">
        <f>IF(Dashboard!N38="P",IF(U37="",1,U37+1),"")</f>
        <v>1</v>
      </c>
      <c r="V38" s="1">
        <f>IF(Dashboard!O38="B",IF(V37="",1,V37+1),"")</f>
        <v>3</v>
      </c>
      <c r="W38" s="1" t="str">
        <f t="shared" si="3"/>
        <v>01000</v>
      </c>
      <c r="X38" s="1" t="str">
        <f t="shared" si="4"/>
        <v>10012</v>
      </c>
      <c r="Y38" s="1" t="str">
        <f t="shared" si="5"/>
        <v>000</v>
      </c>
      <c r="Z38" s="1" t="str">
        <f t="shared" si="6"/>
        <v>012</v>
      </c>
      <c r="AA38" t="str">
        <f t="shared" si="13"/>
        <v>B</v>
      </c>
    </row>
    <row r="39" spans="1:27">
      <c r="A39" s="42"/>
      <c r="B39" s="43"/>
      <c r="C39" s="43"/>
      <c r="D39" s="44" t="str">
        <f t="shared" si="0"/>
        <v>P2</v>
      </c>
      <c r="E39" s="44" t="str">
        <f t="shared" si="1"/>
        <v/>
      </c>
      <c r="F39" s="42"/>
      <c r="G39" s="39" t="str">
        <f t="shared" si="19"/>
        <v/>
      </c>
      <c r="H39" s="39" t="str">
        <f t="shared" si="2"/>
        <v>B</v>
      </c>
      <c r="I39" s="43"/>
      <c r="J39" s="45"/>
      <c r="K39" s="42"/>
      <c r="L39" s="43"/>
      <c r="M39" s="43"/>
      <c r="N39" s="43"/>
      <c r="O39" s="45"/>
      <c r="P39" s="55" t="str">
        <f t="shared" si="10"/>
        <v>N</v>
      </c>
      <c r="Q39" s="56" t="str">
        <f t="shared" si="11"/>
        <v>N</v>
      </c>
      <c r="R39" s="56" t="str">
        <f t="shared" si="12"/>
        <v>N</v>
      </c>
      <c r="S39" s="58"/>
      <c r="T39" s="59"/>
      <c r="U39" s="1">
        <f>IF(Dashboard!N39="P",IF(U38="",1,U38+1),"")</f>
        <v>2</v>
      </c>
      <c r="V39" s="1" t="str">
        <f>IF(Dashboard!O39="B",IF(V38="",1,V38+1),"")</f>
        <v/>
      </c>
      <c r="W39" s="1" t="str">
        <f t="shared" si="3"/>
        <v>10001</v>
      </c>
      <c r="X39" s="1" t="str">
        <f t="shared" si="4"/>
        <v>00123</v>
      </c>
      <c r="Y39" s="1" t="str">
        <f t="shared" si="5"/>
        <v>001</v>
      </c>
      <c r="Z39" s="1" t="str">
        <f t="shared" si="6"/>
        <v>123</v>
      </c>
      <c r="AA39" t="str">
        <f t="shared" si="13"/>
        <v>B</v>
      </c>
    </row>
    <row r="40" spans="1:27">
      <c r="A40" s="42"/>
      <c r="B40" s="43"/>
      <c r="C40" s="43"/>
      <c r="D40" s="44" t="str">
        <f t="shared" si="0"/>
        <v/>
      </c>
      <c r="E40" s="44" t="str">
        <f t="shared" si="1"/>
        <v>B1</v>
      </c>
      <c r="F40" s="42"/>
      <c r="G40" s="39" t="str">
        <f t="shared" si="19"/>
        <v/>
      </c>
      <c r="H40" s="39" t="str">
        <f t="shared" si="2"/>
        <v>B</v>
      </c>
      <c r="I40" s="43"/>
      <c r="J40" s="45"/>
      <c r="K40" s="42"/>
      <c r="L40" s="43"/>
      <c r="M40" s="43"/>
      <c r="N40" s="43"/>
      <c r="O40" s="45"/>
      <c r="P40" s="55" t="str">
        <f t="shared" si="10"/>
        <v>N</v>
      </c>
      <c r="Q40" s="56" t="str">
        <f t="shared" si="11"/>
        <v>N</v>
      </c>
      <c r="R40" s="56" t="str">
        <f t="shared" si="12"/>
        <v>N</v>
      </c>
      <c r="S40" s="58"/>
      <c r="T40" s="59"/>
      <c r="U40" s="1" t="str">
        <f>IF(Dashboard!N40="P",IF(U39="",1,U39+1),"")</f>
        <v/>
      </c>
      <c r="V40" s="1">
        <f>IF(Dashboard!O40="B",IF(V39="",1,V39+1),"")</f>
        <v>1</v>
      </c>
      <c r="W40" s="1" t="str">
        <f t="shared" si="3"/>
        <v>00012</v>
      </c>
      <c r="X40" s="1" t="str">
        <f t="shared" si="4"/>
        <v>01230</v>
      </c>
      <c r="Y40" s="1" t="str">
        <f t="shared" si="5"/>
        <v>012</v>
      </c>
      <c r="Z40" s="1" t="str">
        <f t="shared" si="6"/>
        <v>230</v>
      </c>
      <c r="AA40" t="str">
        <f t="shared" si="13"/>
        <v>B</v>
      </c>
    </row>
    <row r="41" spans="1:27">
      <c r="A41" s="42"/>
      <c r="B41" s="43"/>
      <c r="C41" s="43"/>
      <c r="D41" s="44" t="str">
        <f t="shared" si="0"/>
        <v/>
      </c>
      <c r="E41" s="44" t="str">
        <f t="shared" si="1"/>
        <v/>
      </c>
      <c r="F41" s="42"/>
      <c r="G41" s="39" t="str">
        <f t="shared" si="19"/>
        <v/>
      </c>
      <c r="H41" s="39" t="str">
        <f t="shared" si="2"/>
        <v>B</v>
      </c>
      <c r="I41" s="43"/>
      <c r="J41" s="45"/>
      <c r="K41" s="42"/>
      <c r="L41" s="43"/>
      <c r="M41" s="43"/>
      <c r="N41" s="43"/>
      <c r="O41" s="45"/>
      <c r="P41" s="55" t="str">
        <f t="shared" si="10"/>
        <v>N</v>
      </c>
      <c r="Q41" s="56" t="str">
        <f t="shared" si="11"/>
        <v>N</v>
      </c>
      <c r="R41" s="56" t="str">
        <f t="shared" si="12"/>
        <v>N</v>
      </c>
      <c r="S41" s="58"/>
      <c r="T41" s="59"/>
      <c r="U41" s="1" t="str">
        <f>IF(Dashboard!N41="P",IF(U40="",1,U40+1),"")</f>
        <v/>
      </c>
      <c r="V41" s="1" t="str">
        <f>IF(Dashboard!O41="B",IF(V40="",1,V40+1),"")</f>
        <v/>
      </c>
      <c r="W41" s="1" t="str">
        <f t="shared" si="3"/>
        <v>00120</v>
      </c>
      <c r="X41" s="1" t="str">
        <f t="shared" si="4"/>
        <v>12301</v>
      </c>
      <c r="Y41" s="1" t="str">
        <f t="shared" si="5"/>
        <v>120</v>
      </c>
      <c r="Z41" s="1" t="str">
        <f t="shared" si="6"/>
        <v>301</v>
      </c>
      <c r="AA41" t="str">
        <f t="shared" si="13"/>
        <v>B</v>
      </c>
    </row>
    <row r="42" spans="1:27">
      <c r="A42" s="42"/>
      <c r="B42" s="43"/>
      <c r="C42" s="43"/>
      <c r="D42" s="44" t="str">
        <f t="shared" si="0"/>
        <v>P1</v>
      </c>
      <c r="E42" s="44" t="str">
        <f t="shared" si="1"/>
        <v>B1</v>
      </c>
      <c r="F42" s="42"/>
      <c r="G42" s="39" t="str">
        <f t="shared" si="19"/>
        <v/>
      </c>
      <c r="H42" s="39" t="str">
        <f t="shared" ref="H42:H73" si="20">IF(AA42="B","B"&amp;REPLACE(AB42, 1, 1, ""),"")</f>
        <v>B</v>
      </c>
      <c r="I42" s="43"/>
      <c r="J42" s="45"/>
      <c r="K42" s="42"/>
      <c r="L42" s="43"/>
      <c r="M42" s="43"/>
      <c r="N42" s="43"/>
      <c r="O42" s="45"/>
      <c r="P42" s="55" t="str">
        <f t="shared" si="10"/>
        <v>N</v>
      </c>
      <c r="Q42" s="56" t="str">
        <f t="shared" si="11"/>
        <v>N</v>
      </c>
      <c r="R42" s="56" t="str">
        <f t="shared" si="12"/>
        <v>N</v>
      </c>
      <c r="S42" s="58"/>
      <c r="T42" s="59"/>
      <c r="U42" s="1">
        <f>IF(Dashboard!N42="P",IF(U41="",1,U41+1),"")</f>
        <v>1</v>
      </c>
      <c r="V42" s="1">
        <f>IF(Dashboard!O42="B",IF(V41="",1,V41+1),"")</f>
        <v>1</v>
      </c>
      <c r="W42" s="1" t="str">
        <f t="shared" ref="W42:W73" si="21">IF(U37="",0,U37)&amp;IF(U38="",0,U38)&amp;IF(U39="",0,U39)&amp;IF(U40="",0,U40)&amp;IF(U41="",0,U41)</f>
        <v>01200</v>
      </c>
      <c r="X42" s="1" t="str">
        <f t="shared" ref="X42:X73" si="22">IF(V37="",0,V37)&amp;IF(V38="",0,V38)&amp;IF(V39="",0,V39)&amp;IF(V40="",0,V40)&amp;IF(V41="",0,V41)</f>
        <v>23010</v>
      </c>
      <c r="Y42" s="1" t="str">
        <f t="shared" ref="Y42:Y73" si="23">IF(U39="",0,U39)&amp;IF(U40="",0,U40)&amp;IF(U41="",0,U41)</f>
        <v>200</v>
      </c>
      <c r="Z42" s="1" t="str">
        <f t="shared" ref="Z42:Z73" si="24">IF(V39="",0,V39)&amp;IF(V40="",0,V40)&amp;IF(V41="",0,V41)</f>
        <v>010</v>
      </c>
      <c r="AA42" t="str">
        <f t="shared" si="13"/>
        <v>B</v>
      </c>
    </row>
    <row r="43" spans="1:27">
      <c r="A43" s="42"/>
      <c r="B43" s="43"/>
      <c r="C43" s="43"/>
      <c r="D43" s="44" t="str">
        <f t="shared" si="0"/>
        <v>P2</v>
      </c>
      <c r="E43" s="44" t="str">
        <f t="shared" si="1"/>
        <v/>
      </c>
      <c r="F43" s="42"/>
      <c r="G43" s="39" t="str">
        <f t="shared" si="19"/>
        <v>P</v>
      </c>
      <c r="H43" s="39" t="str">
        <f t="shared" si="20"/>
        <v/>
      </c>
      <c r="I43" s="43"/>
      <c r="J43" s="45"/>
      <c r="K43" s="42"/>
      <c r="L43" s="43"/>
      <c r="M43" s="43"/>
      <c r="N43" s="43"/>
      <c r="O43" s="45"/>
      <c r="P43" s="55" t="str">
        <f t="shared" si="10"/>
        <v>N</v>
      </c>
      <c r="Q43" s="56" t="str">
        <f t="shared" si="11"/>
        <v>N</v>
      </c>
      <c r="R43" s="56" t="str">
        <f t="shared" si="12"/>
        <v>Y</v>
      </c>
      <c r="S43" s="58"/>
      <c r="T43" s="59"/>
      <c r="U43" s="1">
        <f>IF(Dashboard!N43="P",IF(U42="",1,U42+1),"")</f>
        <v>2</v>
      </c>
      <c r="V43" s="1" t="str">
        <f>IF(Dashboard!O43="B",IF(V42="",1,V42+1),"")</f>
        <v/>
      </c>
      <c r="W43" s="1" t="str">
        <f t="shared" si="21"/>
        <v>12001</v>
      </c>
      <c r="X43" s="1" t="str">
        <f t="shared" si="22"/>
        <v>30101</v>
      </c>
      <c r="Y43" s="1" t="str">
        <f t="shared" si="23"/>
        <v>001</v>
      </c>
      <c r="Z43" s="1" t="str">
        <f t="shared" si="24"/>
        <v>101</v>
      </c>
      <c r="AA43" t="str">
        <f t="shared" si="13"/>
        <v>P</v>
      </c>
    </row>
    <row r="44" spans="1:27">
      <c r="A44" s="42"/>
      <c r="B44" s="43"/>
      <c r="C44" s="43"/>
      <c r="D44" s="44" t="str">
        <f t="shared" si="0"/>
        <v>P3</v>
      </c>
      <c r="E44" s="44" t="str">
        <f t="shared" si="1"/>
        <v/>
      </c>
      <c r="F44" s="42"/>
      <c r="G44" s="39" t="str">
        <f t="shared" si="19"/>
        <v>P</v>
      </c>
      <c r="H44" s="39" t="str">
        <f t="shared" si="20"/>
        <v/>
      </c>
      <c r="I44" s="43"/>
      <c r="J44" s="45"/>
      <c r="K44" s="42"/>
      <c r="L44" s="43"/>
      <c r="M44" s="43"/>
      <c r="N44" s="43"/>
      <c r="O44" s="45"/>
      <c r="P44" s="55" t="str">
        <f t="shared" si="10"/>
        <v>N</v>
      </c>
      <c r="Q44" s="56" t="str">
        <f t="shared" si="11"/>
        <v>N</v>
      </c>
      <c r="R44" s="56" t="str">
        <f t="shared" si="12"/>
        <v>N</v>
      </c>
      <c r="S44" s="58"/>
      <c r="T44" s="59"/>
      <c r="U44" s="1">
        <f>IF(Dashboard!N44="P",IF(U43="",1,U43+1),"")</f>
        <v>3</v>
      </c>
      <c r="V44" s="1" t="str">
        <f>IF(Dashboard!O44="B",IF(V43="",1,V43+1),"")</f>
        <v/>
      </c>
      <c r="W44" s="1" t="str">
        <f t="shared" si="21"/>
        <v>20012</v>
      </c>
      <c r="X44" s="1" t="str">
        <f t="shared" si="22"/>
        <v>01010</v>
      </c>
      <c r="Y44" s="1" t="str">
        <f t="shared" si="23"/>
        <v>012</v>
      </c>
      <c r="Z44" s="1" t="str">
        <f t="shared" si="24"/>
        <v>010</v>
      </c>
      <c r="AA44" t="str">
        <f t="shared" si="13"/>
        <v>P</v>
      </c>
    </row>
    <row r="45" spans="1:27">
      <c r="A45" s="42"/>
      <c r="B45" s="43"/>
      <c r="C45" s="43"/>
      <c r="D45" s="44" t="str">
        <f t="shared" si="0"/>
        <v/>
      </c>
      <c r="E45" s="44" t="str">
        <f t="shared" si="1"/>
        <v/>
      </c>
      <c r="F45" s="42"/>
      <c r="G45" s="39" t="str">
        <f t="shared" si="19"/>
        <v>P</v>
      </c>
      <c r="H45" s="39" t="str">
        <f t="shared" si="20"/>
        <v/>
      </c>
      <c r="I45" s="43"/>
      <c r="J45" s="45"/>
      <c r="K45" s="42"/>
      <c r="L45" s="43"/>
      <c r="M45" s="43"/>
      <c r="N45" s="43"/>
      <c r="O45" s="45"/>
      <c r="P45" s="55" t="str">
        <f t="shared" si="10"/>
        <v>N</v>
      </c>
      <c r="Q45" s="56" t="str">
        <f t="shared" si="11"/>
        <v>N</v>
      </c>
      <c r="R45" s="56" t="str">
        <f t="shared" si="12"/>
        <v>N</v>
      </c>
      <c r="S45" s="58"/>
      <c r="T45" s="59"/>
      <c r="U45" s="1" t="str">
        <f>IF(Dashboard!N45="P",IF(U44="",1,U44+1),"")</f>
        <v/>
      </c>
      <c r="V45" s="1" t="str">
        <f>IF(Dashboard!O45="B",IF(V44="",1,V44+1),"")</f>
        <v/>
      </c>
      <c r="W45" s="1" t="str">
        <f t="shared" si="21"/>
        <v>00123</v>
      </c>
      <c r="X45" s="1" t="str">
        <f t="shared" si="22"/>
        <v>10100</v>
      </c>
      <c r="Y45" s="1" t="str">
        <f t="shared" si="23"/>
        <v>123</v>
      </c>
      <c r="Z45" s="1" t="str">
        <f t="shared" si="24"/>
        <v>100</v>
      </c>
      <c r="AA45" t="str">
        <f t="shared" si="13"/>
        <v>P</v>
      </c>
    </row>
    <row r="46" spans="1:27">
      <c r="A46" s="42"/>
      <c r="B46" s="43"/>
      <c r="C46" s="43"/>
      <c r="D46" s="44" t="str">
        <f t="shared" si="0"/>
        <v/>
      </c>
      <c r="E46" s="44" t="str">
        <f t="shared" si="1"/>
        <v/>
      </c>
      <c r="F46" s="42"/>
      <c r="G46" s="39" t="str">
        <f t="shared" si="19"/>
        <v>P</v>
      </c>
      <c r="H46" s="39" t="str">
        <f t="shared" si="20"/>
        <v/>
      </c>
      <c r="I46" s="43"/>
      <c r="J46" s="45"/>
      <c r="K46" s="42"/>
      <c r="L46" s="43"/>
      <c r="M46" s="43"/>
      <c r="N46" s="43"/>
      <c r="O46" s="45"/>
      <c r="P46" s="55" t="str">
        <f t="shared" si="10"/>
        <v>N</v>
      </c>
      <c r="Q46" s="56" t="str">
        <f t="shared" si="11"/>
        <v>N</v>
      </c>
      <c r="R46" s="56" t="str">
        <f t="shared" si="12"/>
        <v>N</v>
      </c>
      <c r="S46" s="58"/>
      <c r="T46" s="59"/>
      <c r="U46" s="1" t="str">
        <f>IF(Dashboard!N46="P",IF(U45="",1,U45+1),"")</f>
        <v/>
      </c>
      <c r="V46" s="1" t="str">
        <f>IF(Dashboard!O46="B",IF(V45="",1,V45+1),"")</f>
        <v/>
      </c>
      <c r="W46" s="1" t="str">
        <f t="shared" si="21"/>
        <v>01230</v>
      </c>
      <c r="X46" s="1" t="str">
        <f t="shared" si="22"/>
        <v>01000</v>
      </c>
      <c r="Y46" s="1" t="str">
        <f t="shared" si="23"/>
        <v>230</v>
      </c>
      <c r="Z46" s="1" t="str">
        <f t="shared" si="24"/>
        <v>000</v>
      </c>
      <c r="AA46" t="str">
        <f t="shared" si="13"/>
        <v>P</v>
      </c>
    </row>
    <row r="47" spans="1:27">
      <c r="A47" s="42"/>
      <c r="B47" s="43"/>
      <c r="C47" s="43"/>
      <c r="D47" s="44" t="str">
        <f t="shared" si="0"/>
        <v/>
      </c>
      <c r="E47" s="44" t="str">
        <f t="shared" si="1"/>
        <v/>
      </c>
      <c r="F47" s="42"/>
      <c r="G47" s="39" t="str">
        <f t="shared" si="19"/>
        <v>P</v>
      </c>
      <c r="H47" s="39" t="str">
        <f t="shared" si="20"/>
        <v/>
      </c>
      <c r="I47" s="43"/>
      <c r="J47" s="45"/>
      <c r="K47" s="42"/>
      <c r="L47" s="43"/>
      <c r="M47" s="43"/>
      <c r="N47" s="43"/>
      <c r="O47" s="45"/>
      <c r="P47" s="55" t="str">
        <f t="shared" si="10"/>
        <v>N</v>
      </c>
      <c r="Q47" s="56" t="str">
        <f t="shared" si="11"/>
        <v>N</v>
      </c>
      <c r="R47" s="56" t="str">
        <f t="shared" si="12"/>
        <v>N</v>
      </c>
      <c r="S47" s="58"/>
      <c r="T47" s="59"/>
      <c r="U47" s="1" t="str">
        <f>IF(Dashboard!N47="P",IF(U46="",1,U46+1),"")</f>
        <v/>
      </c>
      <c r="V47" s="1" t="str">
        <f>IF(Dashboard!O47="B",IF(V46="",1,V46+1),"")</f>
        <v/>
      </c>
      <c r="W47" s="1" t="str">
        <f t="shared" si="21"/>
        <v>12300</v>
      </c>
      <c r="X47" s="1" t="str">
        <f t="shared" si="22"/>
        <v>10000</v>
      </c>
      <c r="Y47" s="1" t="str">
        <f t="shared" si="23"/>
        <v>300</v>
      </c>
      <c r="Z47" s="1" t="str">
        <f t="shared" si="24"/>
        <v>000</v>
      </c>
      <c r="AA47" t="str">
        <f t="shared" si="13"/>
        <v>P</v>
      </c>
    </row>
    <row r="48" spans="1:27">
      <c r="A48" s="42"/>
      <c r="B48" s="43"/>
      <c r="C48" s="43"/>
      <c r="D48" s="44" t="str">
        <f t="shared" si="0"/>
        <v/>
      </c>
      <c r="E48" s="44" t="str">
        <f t="shared" si="1"/>
        <v/>
      </c>
      <c r="F48" s="42"/>
      <c r="G48" s="39" t="str">
        <f t="shared" si="19"/>
        <v/>
      </c>
      <c r="H48" s="39" t="str">
        <f t="shared" si="20"/>
        <v>B</v>
      </c>
      <c r="I48" s="43"/>
      <c r="J48" s="45"/>
      <c r="K48" s="42"/>
      <c r="L48" s="43"/>
      <c r="M48" s="43"/>
      <c r="N48" s="43"/>
      <c r="O48" s="45"/>
      <c r="P48" s="55" t="str">
        <f t="shared" si="10"/>
        <v>N</v>
      </c>
      <c r="Q48" s="56" t="str">
        <f t="shared" si="11"/>
        <v>N</v>
      </c>
      <c r="R48" s="56" t="str">
        <f t="shared" si="12"/>
        <v>N</v>
      </c>
      <c r="S48" s="58"/>
      <c r="T48" s="59"/>
      <c r="U48" s="1" t="str">
        <f>IF(Dashboard!N48="P",IF(U47="",1,U47+1),"")</f>
        <v/>
      </c>
      <c r="V48" s="1" t="str">
        <f>IF(Dashboard!O48="B",IF(V47="",1,V47+1),"")</f>
        <v/>
      </c>
      <c r="W48" s="1" t="str">
        <f t="shared" si="21"/>
        <v>23000</v>
      </c>
      <c r="X48" s="1" t="str">
        <f t="shared" si="22"/>
        <v>00000</v>
      </c>
      <c r="Y48" s="1" t="str">
        <f t="shared" si="23"/>
        <v>000</v>
      </c>
      <c r="Z48" s="1" t="str">
        <f t="shared" si="24"/>
        <v>000</v>
      </c>
      <c r="AA48" t="str">
        <f t="shared" si="13"/>
        <v>B</v>
      </c>
    </row>
    <row r="49" spans="1:27">
      <c r="A49" s="42"/>
      <c r="B49" s="43"/>
      <c r="C49" s="43"/>
      <c r="D49" s="44" t="str">
        <f t="shared" si="0"/>
        <v/>
      </c>
      <c r="E49" s="44" t="str">
        <f t="shared" si="1"/>
        <v/>
      </c>
      <c r="F49" s="42"/>
      <c r="G49" s="39" t="str">
        <f t="shared" si="19"/>
        <v/>
      </c>
      <c r="H49" s="39" t="str">
        <f t="shared" si="20"/>
        <v>B</v>
      </c>
      <c r="I49" s="43"/>
      <c r="J49" s="45"/>
      <c r="K49" s="42"/>
      <c r="L49" s="43"/>
      <c r="M49" s="43"/>
      <c r="N49" s="43"/>
      <c r="O49" s="45"/>
      <c r="P49" s="55" t="str">
        <f t="shared" si="10"/>
        <v>N</v>
      </c>
      <c r="Q49" s="56" t="str">
        <f t="shared" si="11"/>
        <v>N</v>
      </c>
      <c r="R49" s="56" t="str">
        <f t="shared" si="12"/>
        <v>N</v>
      </c>
      <c r="S49" s="58"/>
      <c r="T49" s="59"/>
      <c r="U49" s="1" t="str">
        <f>IF(Dashboard!N49="P",IF(U48="",1,U48+1),"")</f>
        <v/>
      </c>
      <c r="V49" s="1" t="str">
        <f>IF(Dashboard!O49="B",IF(V48="",1,V48+1),"")</f>
        <v/>
      </c>
      <c r="W49" s="1" t="str">
        <f t="shared" si="21"/>
        <v>30000</v>
      </c>
      <c r="X49" s="1" t="str">
        <f t="shared" si="22"/>
        <v>00000</v>
      </c>
      <c r="Y49" s="1" t="str">
        <f t="shared" si="23"/>
        <v>000</v>
      </c>
      <c r="Z49" s="1" t="str">
        <f t="shared" si="24"/>
        <v>000</v>
      </c>
      <c r="AA49" t="str">
        <f t="shared" si="13"/>
        <v>B</v>
      </c>
    </row>
    <row r="50" spans="1:27">
      <c r="A50" s="42"/>
      <c r="B50" s="43"/>
      <c r="C50" s="43"/>
      <c r="D50" s="44" t="str">
        <f t="shared" si="0"/>
        <v/>
      </c>
      <c r="E50" s="44" t="str">
        <f t="shared" si="1"/>
        <v/>
      </c>
      <c r="F50" s="42"/>
      <c r="G50" s="39" t="str">
        <f t="shared" si="19"/>
        <v/>
      </c>
      <c r="H50" s="39" t="str">
        <f t="shared" si="20"/>
        <v>B</v>
      </c>
      <c r="I50" s="43"/>
      <c r="J50" s="45"/>
      <c r="K50" s="42"/>
      <c r="L50" s="43"/>
      <c r="M50" s="43"/>
      <c r="N50" s="43"/>
      <c r="O50" s="45"/>
      <c r="P50" s="55" t="str">
        <f t="shared" si="10"/>
        <v>N</v>
      </c>
      <c r="Q50" s="56" t="str">
        <f t="shared" si="11"/>
        <v>N</v>
      </c>
      <c r="R50" s="56" t="str">
        <f t="shared" si="12"/>
        <v>N</v>
      </c>
      <c r="S50" s="58"/>
      <c r="T50" s="59"/>
      <c r="U50" s="1" t="str">
        <f>IF(Dashboard!N50="P",IF(U49="",1,U49+1),"")</f>
        <v/>
      </c>
      <c r="V50" s="1" t="str">
        <f>IF(Dashboard!O50="B",IF(V49="",1,V49+1),"")</f>
        <v/>
      </c>
      <c r="W50" s="1" t="str">
        <f t="shared" si="21"/>
        <v>00000</v>
      </c>
      <c r="X50" s="1" t="str">
        <f t="shared" si="22"/>
        <v>00000</v>
      </c>
      <c r="Y50" s="1" t="str">
        <f t="shared" si="23"/>
        <v>000</v>
      </c>
      <c r="Z50" s="1" t="str">
        <f t="shared" si="24"/>
        <v>000</v>
      </c>
      <c r="AA50" t="str">
        <f t="shared" si="13"/>
        <v>B</v>
      </c>
    </row>
    <row r="51" spans="1:27">
      <c r="A51" s="42"/>
      <c r="B51" s="43"/>
      <c r="C51" s="43"/>
      <c r="D51" s="44" t="str">
        <f t="shared" si="0"/>
        <v/>
      </c>
      <c r="E51" s="44" t="str">
        <f t="shared" si="1"/>
        <v/>
      </c>
      <c r="F51" s="42"/>
      <c r="G51" s="39" t="str">
        <f t="shared" si="19"/>
        <v/>
      </c>
      <c r="H51" s="39" t="str">
        <f t="shared" si="20"/>
        <v>B</v>
      </c>
      <c r="I51" s="43"/>
      <c r="J51" s="45"/>
      <c r="K51" s="42"/>
      <c r="L51" s="43"/>
      <c r="M51" s="43"/>
      <c r="N51" s="43"/>
      <c r="O51" s="45"/>
      <c r="P51" s="55" t="str">
        <f t="shared" si="10"/>
        <v>N</v>
      </c>
      <c r="Q51" s="56" t="str">
        <f t="shared" si="11"/>
        <v>N</v>
      </c>
      <c r="R51" s="56" t="str">
        <f t="shared" si="12"/>
        <v>N</v>
      </c>
      <c r="S51" s="58"/>
      <c r="T51" s="59"/>
      <c r="U51" s="1" t="str">
        <f>IF(Dashboard!N51="P",IF(U50="",1,U50+1),"")</f>
        <v/>
      </c>
      <c r="V51" s="1" t="str">
        <f>IF(Dashboard!O51="B",IF(V50="",1,V50+1),"")</f>
        <v/>
      </c>
      <c r="W51" s="1" t="str">
        <f t="shared" si="21"/>
        <v>00000</v>
      </c>
      <c r="X51" s="1" t="str">
        <f t="shared" si="22"/>
        <v>00000</v>
      </c>
      <c r="Y51" s="1" t="str">
        <f t="shared" si="23"/>
        <v>000</v>
      </c>
      <c r="Z51" s="1" t="str">
        <f t="shared" si="24"/>
        <v>000</v>
      </c>
      <c r="AA51" t="str">
        <f t="shared" si="13"/>
        <v>B</v>
      </c>
    </row>
    <row r="52" spans="1:27">
      <c r="A52" s="42"/>
      <c r="B52" s="43"/>
      <c r="C52" s="43"/>
      <c r="D52" s="44" t="str">
        <f t="shared" si="0"/>
        <v/>
      </c>
      <c r="E52" s="44" t="str">
        <f t="shared" si="1"/>
        <v/>
      </c>
      <c r="F52" s="42"/>
      <c r="G52" s="39" t="str">
        <f t="shared" ref="G52:G83" si="25">IF(AA52="P","P"&amp;REPLACE(AB52, 1, 1, ""),"")</f>
        <v/>
      </c>
      <c r="H52" s="39" t="str">
        <f t="shared" si="20"/>
        <v>B</v>
      </c>
      <c r="I52" s="43"/>
      <c r="J52" s="45"/>
      <c r="K52" s="42"/>
      <c r="L52" s="43"/>
      <c r="M52" s="43"/>
      <c r="N52" s="43"/>
      <c r="O52" s="45"/>
      <c r="P52" s="55" t="str">
        <f t="shared" si="10"/>
        <v>N</v>
      </c>
      <c r="Q52" s="56" t="str">
        <f t="shared" si="11"/>
        <v>N</v>
      </c>
      <c r="R52" s="56" t="str">
        <f t="shared" si="12"/>
        <v>N</v>
      </c>
      <c r="S52" s="58"/>
      <c r="T52" s="59"/>
      <c r="U52" s="1" t="str">
        <f>IF(Dashboard!N52="P",IF(U51="",1,U51+1),"")</f>
        <v/>
      </c>
      <c r="V52" s="1" t="str">
        <f>IF(Dashboard!O52="B",IF(V51="",1,V51+1),"")</f>
        <v/>
      </c>
      <c r="W52" s="1" t="str">
        <f t="shared" si="21"/>
        <v>00000</v>
      </c>
      <c r="X52" s="1" t="str">
        <f t="shared" si="22"/>
        <v>00000</v>
      </c>
      <c r="Y52" s="1" t="str">
        <f t="shared" si="23"/>
        <v>000</v>
      </c>
      <c r="Z52" s="1" t="str">
        <f t="shared" si="24"/>
        <v>000</v>
      </c>
      <c r="AA52" t="str">
        <f t="shared" si="13"/>
        <v>B</v>
      </c>
    </row>
    <row r="53" spans="1:27">
      <c r="A53" s="42"/>
      <c r="B53" s="43"/>
      <c r="C53" s="43"/>
      <c r="D53" s="44" t="str">
        <f t="shared" si="0"/>
        <v/>
      </c>
      <c r="E53" s="44" t="str">
        <f t="shared" si="1"/>
        <v/>
      </c>
      <c r="F53" s="42"/>
      <c r="G53" s="39" t="str">
        <f t="shared" si="25"/>
        <v/>
      </c>
      <c r="H53" s="39" t="str">
        <f t="shared" si="20"/>
        <v>B</v>
      </c>
      <c r="I53" s="43"/>
      <c r="J53" s="45"/>
      <c r="K53" s="42"/>
      <c r="L53" s="43"/>
      <c r="M53" s="43"/>
      <c r="N53" s="43"/>
      <c r="O53" s="45"/>
      <c r="P53" s="55" t="str">
        <f t="shared" si="10"/>
        <v>N</v>
      </c>
      <c r="Q53" s="56" t="str">
        <f t="shared" si="11"/>
        <v>N</v>
      </c>
      <c r="R53" s="56" t="str">
        <f t="shared" si="12"/>
        <v>N</v>
      </c>
      <c r="S53" s="58"/>
      <c r="T53" s="59"/>
      <c r="U53" s="1" t="str">
        <f>IF(Dashboard!N53="P",IF(U52="",1,U52+1),"")</f>
        <v/>
      </c>
      <c r="V53" s="1" t="str">
        <f>IF(Dashboard!O53="B",IF(V52="",1,V52+1),"")</f>
        <v/>
      </c>
      <c r="W53" s="1" t="str">
        <f t="shared" si="21"/>
        <v>00000</v>
      </c>
      <c r="X53" s="1" t="str">
        <f t="shared" si="22"/>
        <v>00000</v>
      </c>
      <c r="Y53" s="1" t="str">
        <f t="shared" si="23"/>
        <v>000</v>
      </c>
      <c r="Z53" s="1" t="str">
        <f t="shared" si="24"/>
        <v>000</v>
      </c>
      <c r="AA53" t="str">
        <f t="shared" si="13"/>
        <v>B</v>
      </c>
    </row>
    <row r="54" spans="1:27">
      <c r="A54" s="42"/>
      <c r="B54" s="43"/>
      <c r="C54" s="43"/>
      <c r="D54" s="44" t="str">
        <f t="shared" si="0"/>
        <v/>
      </c>
      <c r="E54" s="44" t="str">
        <f t="shared" si="1"/>
        <v/>
      </c>
      <c r="F54" s="42"/>
      <c r="G54" s="39" t="str">
        <f t="shared" si="25"/>
        <v/>
      </c>
      <c r="H54" s="39" t="str">
        <f t="shared" si="20"/>
        <v>B</v>
      </c>
      <c r="I54" s="43"/>
      <c r="J54" s="45"/>
      <c r="K54" s="42"/>
      <c r="L54" s="43"/>
      <c r="M54" s="43"/>
      <c r="N54" s="43"/>
      <c r="O54" s="45"/>
      <c r="P54" s="55" t="str">
        <f t="shared" si="10"/>
        <v>N</v>
      </c>
      <c r="Q54" s="56" t="str">
        <f t="shared" si="11"/>
        <v>N</v>
      </c>
      <c r="R54" s="56" t="str">
        <f t="shared" si="12"/>
        <v>N</v>
      </c>
      <c r="S54" s="58"/>
      <c r="T54" s="59"/>
      <c r="U54" s="1" t="str">
        <f>IF(Dashboard!N54="P",IF(U53="",1,U53+1),"")</f>
        <v/>
      </c>
      <c r="V54" s="1" t="str">
        <f>IF(Dashboard!O54="B",IF(V53="",1,V53+1),"")</f>
        <v/>
      </c>
      <c r="W54" s="1" t="str">
        <f t="shared" si="21"/>
        <v>00000</v>
      </c>
      <c r="X54" s="1" t="str">
        <f t="shared" si="22"/>
        <v>00000</v>
      </c>
      <c r="Y54" s="1" t="str">
        <f t="shared" si="23"/>
        <v>000</v>
      </c>
      <c r="Z54" s="1" t="str">
        <f t="shared" si="24"/>
        <v>000</v>
      </c>
      <c r="AA54" t="str">
        <f t="shared" si="13"/>
        <v>B</v>
      </c>
    </row>
    <row r="55" spans="1:27">
      <c r="A55" s="42"/>
      <c r="B55" s="43"/>
      <c r="C55" s="43"/>
      <c r="D55" s="44" t="str">
        <f t="shared" si="0"/>
        <v/>
      </c>
      <c r="E55" s="44" t="str">
        <f t="shared" si="1"/>
        <v/>
      </c>
      <c r="F55" s="42"/>
      <c r="G55" s="39" t="str">
        <f t="shared" si="25"/>
        <v/>
      </c>
      <c r="H55" s="39" t="str">
        <f t="shared" si="20"/>
        <v>B</v>
      </c>
      <c r="I55" s="43"/>
      <c r="J55" s="45"/>
      <c r="K55" s="42"/>
      <c r="L55" s="43"/>
      <c r="M55" s="43"/>
      <c r="N55" s="43"/>
      <c r="O55" s="45"/>
      <c r="P55" s="55" t="str">
        <f t="shared" si="10"/>
        <v>N</v>
      </c>
      <c r="Q55" s="56" t="str">
        <f t="shared" si="11"/>
        <v>N</v>
      </c>
      <c r="R55" s="56" t="str">
        <f t="shared" si="12"/>
        <v>N</v>
      </c>
      <c r="S55" s="58"/>
      <c r="T55" s="59"/>
      <c r="U55" s="1" t="str">
        <f>IF(Dashboard!N55="P",IF(U54="",1,U54+1),"")</f>
        <v/>
      </c>
      <c r="V55" s="1" t="str">
        <f>IF(Dashboard!O55="B",IF(V54="",1,V54+1),"")</f>
        <v/>
      </c>
      <c r="W55" s="1" t="str">
        <f t="shared" si="21"/>
        <v>00000</v>
      </c>
      <c r="X55" s="1" t="str">
        <f t="shared" si="22"/>
        <v>00000</v>
      </c>
      <c r="Y55" s="1" t="str">
        <f t="shared" si="23"/>
        <v>000</v>
      </c>
      <c r="Z55" s="1" t="str">
        <f t="shared" si="24"/>
        <v>000</v>
      </c>
      <c r="AA55" t="str">
        <f t="shared" si="13"/>
        <v>B</v>
      </c>
    </row>
    <row r="56" spans="1:27">
      <c r="A56" s="42"/>
      <c r="B56" s="43"/>
      <c r="C56" s="43"/>
      <c r="D56" s="44" t="str">
        <f t="shared" si="0"/>
        <v/>
      </c>
      <c r="E56" s="44" t="str">
        <f t="shared" si="1"/>
        <v/>
      </c>
      <c r="F56" s="42"/>
      <c r="G56" s="39" t="str">
        <f t="shared" si="25"/>
        <v/>
      </c>
      <c r="H56" s="39" t="str">
        <f t="shared" si="20"/>
        <v>B</v>
      </c>
      <c r="I56" s="43"/>
      <c r="J56" s="45"/>
      <c r="K56" s="42"/>
      <c r="L56" s="43"/>
      <c r="M56" s="43"/>
      <c r="N56" s="43"/>
      <c r="O56" s="45"/>
      <c r="P56" s="55" t="str">
        <f t="shared" si="10"/>
        <v>N</v>
      </c>
      <c r="Q56" s="56" t="str">
        <f t="shared" si="11"/>
        <v>N</v>
      </c>
      <c r="R56" s="56" t="str">
        <f t="shared" si="12"/>
        <v>N</v>
      </c>
      <c r="S56" s="58"/>
      <c r="T56" s="59"/>
      <c r="U56" s="1" t="str">
        <f>IF(Dashboard!N56="P",IF(U55="",1,U55+1),"")</f>
        <v/>
      </c>
      <c r="V56" s="1" t="str">
        <f>IF(Dashboard!O56="B",IF(V55="",1,V55+1),"")</f>
        <v/>
      </c>
      <c r="W56" s="1" t="str">
        <f t="shared" si="21"/>
        <v>00000</v>
      </c>
      <c r="X56" s="1" t="str">
        <f t="shared" si="22"/>
        <v>00000</v>
      </c>
      <c r="Y56" s="1" t="str">
        <f t="shared" si="23"/>
        <v>000</v>
      </c>
      <c r="Z56" s="1" t="str">
        <f t="shared" si="24"/>
        <v>000</v>
      </c>
      <c r="AA56" t="str">
        <f t="shared" si="13"/>
        <v>B</v>
      </c>
    </row>
    <row r="57" spans="1:27">
      <c r="A57" s="42"/>
      <c r="B57" s="43"/>
      <c r="C57" s="43"/>
      <c r="D57" s="44" t="str">
        <f t="shared" si="0"/>
        <v/>
      </c>
      <c r="E57" s="44" t="str">
        <f t="shared" si="1"/>
        <v/>
      </c>
      <c r="F57" s="42"/>
      <c r="G57" s="39" t="str">
        <f t="shared" si="25"/>
        <v/>
      </c>
      <c r="H57" s="39" t="str">
        <f t="shared" si="20"/>
        <v>B</v>
      </c>
      <c r="I57" s="43"/>
      <c r="J57" s="45"/>
      <c r="K57" s="42"/>
      <c r="L57" s="43"/>
      <c r="M57" s="43"/>
      <c r="N57" s="43"/>
      <c r="O57" s="45"/>
      <c r="P57" s="55" t="str">
        <f t="shared" si="10"/>
        <v>N</v>
      </c>
      <c r="Q57" s="56" t="str">
        <f t="shared" si="11"/>
        <v>N</v>
      </c>
      <c r="R57" s="56" t="str">
        <f t="shared" si="12"/>
        <v>N</v>
      </c>
      <c r="S57" s="58"/>
      <c r="T57" s="59"/>
      <c r="U57" s="1" t="str">
        <f>IF(Dashboard!N57="P",IF(U56="",1,U56+1),"")</f>
        <v/>
      </c>
      <c r="V57" s="1" t="str">
        <f>IF(Dashboard!O57="B",IF(V56="",1,V56+1),"")</f>
        <v/>
      </c>
      <c r="W57" s="1" t="str">
        <f t="shared" si="21"/>
        <v>00000</v>
      </c>
      <c r="X57" s="1" t="str">
        <f t="shared" si="22"/>
        <v>00000</v>
      </c>
      <c r="Y57" s="1" t="str">
        <f t="shared" si="23"/>
        <v>000</v>
      </c>
      <c r="Z57" s="1" t="str">
        <f t="shared" si="24"/>
        <v>000</v>
      </c>
      <c r="AA57" t="str">
        <f t="shared" si="13"/>
        <v>B</v>
      </c>
    </row>
    <row r="58" spans="1:27">
      <c r="A58" s="42"/>
      <c r="B58" s="43"/>
      <c r="C58" s="43"/>
      <c r="D58" s="44" t="str">
        <f t="shared" si="0"/>
        <v/>
      </c>
      <c r="E58" s="44" t="str">
        <f t="shared" si="1"/>
        <v/>
      </c>
      <c r="F58" s="42"/>
      <c r="G58" s="39" t="str">
        <f t="shared" si="25"/>
        <v/>
      </c>
      <c r="H58" s="39" t="str">
        <f t="shared" si="20"/>
        <v>B</v>
      </c>
      <c r="I58" s="43"/>
      <c r="J58" s="45"/>
      <c r="K58" s="42"/>
      <c r="L58" s="43"/>
      <c r="M58" s="43"/>
      <c r="N58" s="43"/>
      <c r="O58" s="45"/>
      <c r="P58" s="55" t="str">
        <f t="shared" si="10"/>
        <v>N</v>
      </c>
      <c r="Q58" s="56" t="str">
        <f t="shared" si="11"/>
        <v>N</v>
      </c>
      <c r="R58" s="56" t="str">
        <f t="shared" si="12"/>
        <v>N</v>
      </c>
      <c r="S58" s="58"/>
      <c r="T58" s="59"/>
      <c r="U58" s="1" t="str">
        <f>IF(Dashboard!N58="P",IF(U57="",1,U57+1),"")</f>
        <v/>
      </c>
      <c r="V58" s="1" t="str">
        <f>IF(Dashboard!O58="B",IF(V57="",1,V57+1),"")</f>
        <v/>
      </c>
      <c r="W58" s="1" t="str">
        <f t="shared" si="21"/>
        <v>00000</v>
      </c>
      <c r="X58" s="1" t="str">
        <f t="shared" si="22"/>
        <v>00000</v>
      </c>
      <c r="Y58" s="1" t="str">
        <f t="shared" si="23"/>
        <v>000</v>
      </c>
      <c r="Z58" s="1" t="str">
        <f t="shared" si="24"/>
        <v>000</v>
      </c>
      <c r="AA58" t="str">
        <f t="shared" si="13"/>
        <v>B</v>
      </c>
    </row>
    <row r="59" spans="1:27">
      <c r="A59" s="42"/>
      <c r="B59" s="43"/>
      <c r="C59" s="43"/>
      <c r="D59" s="44" t="str">
        <f t="shared" si="0"/>
        <v/>
      </c>
      <c r="E59" s="44" t="str">
        <f t="shared" si="1"/>
        <v/>
      </c>
      <c r="F59" s="42"/>
      <c r="G59" s="39" t="str">
        <f t="shared" si="25"/>
        <v/>
      </c>
      <c r="H59" s="39" t="str">
        <f t="shared" si="20"/>
        <v>B</v>
      </c>
      <c r="I59" s="43"/>
      <c r="J59" s="45"/>
      <c r="K59" s="42"/>
      <c r="L59" s="43"/>
      <c r="M59" s="43"/>
      <c r="N59" s="43"/>
      <c r="O59" s="45"/>
      <c r="P59" s="55" t="str">
        <f t="shared" si="10"/>
        <v>N</v>
      </c>
      <c r="Q59" s="56" t="str">
        <f t="shared" si="11"/>
        <v>N</v>
      </c>
      <c r="R59" s="56" t="str">
        <f t="shared" si="12"/>
        <v>N</v>
      </c>
      <c r="S59" s="58"/>
      <c r="T59" s="59"/>
      <c r="U59" s="1" t="str">
        <f>IF(Dashboard!N59="P",IF(U58="",1,U58+1),"")</f>
        <v/>
      </c>
      <c r="V59" s="1" t="str">
        <f>IF(Dashboard!O59="B",IF(V58="",1,V58+1),"")</f>
        <v/>
      </c>
      <c r="W59" s="1" t="str">
        <f t="shared" si="21"/>
        <v>00000</v>
      </c>
      <c r="X59" s="1" t="str">
        <f t="shared" si="22"/>
        <v>00000</v>
      </c>
      <c r="Y59" s="1" t="str">
        <f t="shared" si="23"/>
        <v>000</v>
      </c>
      <c r="Z59" s="1" t="str">
        <f t="shared" si="24"/>
        <v>000</v>
      </c>
      <c r="AA59" t="str">
        <f t="shared" si="13"/>
        <v>B</v>
      </c>
    </row>
    <row r="60" spans="1:27">
      <c r="A60" s="42"/>
      <c r="B60" s="43"/>
      <c r="C60" s="43"/>
      <c r="D60" s="44" t="str">
        <f t="shared" si="0"/>
        <v/>
      </c>
      <c r="E60" s="44" t="str">
        <f t="shared" si="1"/>
        <v/>
      </c>
      <c r="F60" s="42"/>
      <c r="G60" s="39" t="str">
        <f t="shared" si="25"/>
        <v/>
      </c>
      <c r="H60" s="39" t="str">
        <f t="shared" si="20"/>
        <v>B</v>
      </c>
      <c r="I60" s="43"/>
      <c r="J60" s="45"/>
      <c r="K60" s="42"/>
      <c r="L60" s="43"/>
      <c r="M60" s="43"/>
      <c r="N60" s="43"/>
      <c r="O60" s="45"/>
      <c r="P60" s="55" t="str">
        <f t="shared" si="10"/>
        <v>N</v>
      </c>
      <c r="Q60" s="56" t="str">
        <f t="shared" si="11"/>
        <v>N</v>
      </c>
      <c r="R60" s="56" t="str">
        <f t="shared" si="12"/>
        <v>N</v>
      </c>
      <c r="S60" s="58"/>
      <c r="T60" s="59"/>
      <c r="U60" s="1" t="str">
        <f>IF(Dashboard!N60="P",IF(U59="",1,U59+1),"")</f>
        <v/>
      </c>
      <c r="V60" s="1" t="str">
        <f>IF(Dashboard!O60="B",IF(V59="",1,V59+1),"")</f>
        <v/>
      </c>
      <c r="W60" s="1" t="str">
        <f t="shared" si="21"/>
        <v>00000</v>
      </c>
      <c r="X60" s="1" t="str">
        <f t="shared" si="22"/>
        <v>00000</v>
      </c>
      <c r="Y60" s="1" t="str">
        <f t="shared" si="23"/>
        <v>000</v>
      </c>
      <c r="Z60" s="1" t="str">
        <f t="shared" si="24"/>
        <v>000</v>
      </c>
      <c r="AA60" t="str">
        <f t="shared" si="13"/>
        <v>B</v>
      </c>
    </row>
    <row r="61" spans="1:27">
      <c r="A61" s="42"/>
      <c r="B61" s="43"/>
      <c r="C61" s="43"/>
      <c r="D61" s="44" t="str">
        <f t="shared" si="0"/>
        <v/>
      </c>
      <c r="E61" s="44" t="str">
        <f t="shared" si="1"/>
        <v/>
      </c>
      <c r="F61" s="42"/>
      <c r="G61" s="39" t="str">
        <f t="shared" si="25"/>
        <v/>
      </c>
      <c r="H61" s="39" t="str">
        <f t="shared" si="20"/>
        <v>B</v>
      </c>
      <c r="I61" s="43"/>
      <c r="J61" s="45"/>
      <c r="K61" s="42"/>
      <c r="L61" s="43"/>
      <c r="M61" s="43"/>
      <c r="N61" s="43"/>
      <c r="O61" s="45"/>
      <c r="P61" s="55" t="str">
        <f t="shared" si="10"/>
        <v>N</v>
      </c>
      <c r="Q61" s="56" t="str">
        <f t="shared" si="11"/>
        <v>N</v>
      </c>
      <c r="R61" s="56" t="str">
        <f t="shared" si="12"/>
        <v>N</v>
      </c>
      <c r="S61" s="58"/>
      <c r="T61" s="59"/>
      <c r="U61" s="1" t="str">
        <f>IF(Dashboard!N61="P",IF(U60="",1,U60+1),"")</f>
        <v/>
      </c>
      <c r="V61" s="1" t="str">
        <f>IF(Dashboard!O61="B",IF(V60="",1,V60+1),"")</f>
        <v/>
      </c>
      <c r="W61" s="1" t="str">
        <f t="shared" si="21"/>
        <v>00000</v>
      </c>
      <c r="X61" s="1" t="str">
        <f t="shared" si="22"/>
        <v>00000</v>
      </c>
      <c r="Y61" s="1" t="str">
        <f t="shared" si="23"/>
        <v>000</v>
      </c>
      <c r="Z61" s="1" t="str">
        <f t="shared" si="24"/>
        <v>000</v>
      </c>
      <c r="AA61" t="str">
        <f t="shared" si="13"/>
        <v>B</v>
      </c>
    </row>
    <row r="62" spans="1:27">
      <c r="A62" s="42"/>
      <c r="B62" s="43"/>
      <c r="C62" s="43"/>
      <c r="D62" s="44" t="str">
        <f t="shared" si="0"/>
        <v/>
      </c>
      <c r="E62" s="44" t="str">
        <f t="shared" si="1"/>
        <v/>
      </c>
      <c r="F62" s="42"/>
      <c r="G62" s="39" t="str">
        <f t="shared" si="25"/>
        <v/>
      </c>
      <c r="H62" s="39" t="str">
        <f t="shared" si="20"/>
        <v>B</v>
      </c>
      <c r="I62" s="43"/>
      <c r="J62" s="45"/>
      <c r="K62" s="42"/>
      <c r="L62" s="43"/>
      <c r="M62" s="43"/>
      <c r="N62" s="43"/>
      <c r="O62" s="45"/>
      <c r="P62" s="55" t="str">
        <f t="shared" si="10"/>
        <v>N</v>
      </c>
      <c r="Q62" s="56" t="str">
        <f t="shared" si="11"/>
        <v>N</v>
      </c>
      <c r="R62" s="56" t="str">
        <f t="shared" si="12"/>
        <v>N</v>
      </c>
      <c r="S62" s="58"/>
      <c r="T62" s="59"/>
      <c r="U62" s="1" t="str">
        <f>IF(Dashboard!N62="P",IF(U61="",1,U61+1),"")</f>
        <v/>
      </c>
      <c r="V62" s="1" t="str">
        <f>IF(Dashboard!O62="B",IF(V61="",1,V61+1),"")</f>
        <v/>
      </c>
      <c r="W62" s="1" t="str">
        <f t="shared" si="21"/>
        <v>00000</v>
      </c>
      <c r="X62" s="1" t="str">
        <f t="shared" si="22"/>
        <v>00000</v>
      </c>
      <c r="Y62" s="1" t="str">
        <f t="shared" si="23"/>
        <v>000</v>
      </c>
      <c r="Z62" s="1" t="str">
        <f t="shared" si="24"/>
        <v>000</v>
      </c>
      <c r="AA62" t="str">
        <f t="shared" si="13"/>
        <v>B</v>
      </c>
    </row>
    <row r="63" spans="1:27">
      <c r="A63" s="42"/>
      <c r="B63" s="43"/>
      <c r="C63" s="43"/>
      <c r="D63" s="44" t="str">
        <f t="shared" si="0"/>
        <v/>
      </c>
      <c r="E63" s="44" t="str">
        <f t="shared" si="1"/>
        <v/>
      </c>
      <c r="F63" s="42"/>
      <c r="G63" s="39" t="str">
        <f t="shared" si="25"/>
        <v/>
      </c>
      <c r="H63" s="39" t="str">
        <f t="shared" si="20"/>
        <v>B</v>
      </c>
      <c r="I63" s="43"/>
      <c r="J63" s="45"/>
      <c r="K63" s="42"/>
      <c r="L63" s="43"/>
      <c r="M63" s="43"/>
      <c r="N63" s="43"/>
      <c r="O63" s="45"/>
      <c r="P63" s="55" t="str">
        <f t="shared" si="10"/>
        <v>N</v>
      </c>
      <c r="Q63" s="56" t="str">
        <f t="shared" si="11"/>
        <v>N</v>
      </c>
      <c r="R63" s="56" t="str">
        <f t="shared" si="12"/>
        <v>N</v>
      </c>
      <c r="S63" s="58"/>
      <c r="T63" s="59"/>
      <c r="U63" s="1" t="str">
        <f>IF(Dashboard!N63="P",IF(U62="",1,U62+1),"")</f>
        <v/>
      </c>
      <c r="V63" s="1" t="str">
        <f>IF(Dashboard!O63="B",IF(V62="",1,V62+1),"")</f>
        <v/>
      </c>
      <c r="W63" s="1" t="str">
        <f t="shared" si="21"/>
        <v>00000</v>
      </c>
      <c r="X63" s="1" t="str">
        <f t="shared" si="22"/>
        <v>00000</v>
      </c>
      <c r="Y63" s="1" t="str">
        <f t="shared" si="23"/>
        <v>000</v>
      </c>
      <c r="Z63" s="1" t="str">
        <f t="shared" si="24"/>
        <v>000</v>
      </c>
      <c r="AA63" t="str">
        <f t="shared" si="13"/>
        <v>B</v>
      </c>
    </row>
    <row r="64" spans="1:27">
      <c r="A64" s="42"/>
      <c r="B64" s="43"/>
      <c r="C64" s="43"/>
      <c r="D64" s="44" t="str">
        <f t="shared" si="0"/>
        <v/>
      </c>
      <c r="E64" s="44" t="str">
        <f t="shared" si="1"/>
        <v/>
      </c>
      <c r="F64" s="42"/>
      <c r="G64" s="39" t="str">
        <f t="shared" si="25"/>
        <v/>
      </c>
      <c r="H64" s="39" t="str">
        <f t="shared" si="20"/>
        <v>B</v>
      </c>
      <c r="I64" s="43"/>
      <c r="J64" s="45"/>
      <c r="K64" s="42"/>
      <c r="L64" s="43"/>
      <c r="M64" s="43"/>
      <c r="N64" s="43"/>
      <c r="O64" s="45"/>
      <c r="P64" s="55" t="str">
        <f t="shared" si="10"/>
        <v>N</v>
      </c>
      <c r="Q64" s="56" t="str">
        <f t="shared" si="11"/>
        <v>N</v>
      </c>
      <c r="R64" s="56" t="str">
        <f t="shared" si="12"/>
        <v>N</v>
      </c>
      <c r="S64" s="58"/>
      <c r="T64" s="59"/>
      <c r="U64" s="1" t="str">
        <f>IF(Dashboard!N64="P",IF(U63="",1,U63+1),"")</f>
        <v/>
      </c>
      <c r="V64" s="1" t="str">
        <f>IF(Dashboard!O64="B",IF(V63="",1,V63+1),"")</f>
        <v/>
      </c>
      <c r="W64" s="1" t="str">
        <f t="shared" si="21"/>
        <v>00000</v>
      </c>
      <c r="X64" s="1" t="str">
        <f t="shared" si="22"/>
        <v>00000</v>
      </c>
      <c r="Y64" s="1" t="str">
        <f t="shared" si="23"/>
        <v>000</v>
      </c>
      <c r="Z64" s="1" t="str">
        <f t="shared" si="24"/>
        <v>000</v>
      </c>
      <c r="AA64" t="str">
        <f t="shared" si="13"/>
        <v>B</v>
      </c>
    </row>
    <row r="65" spans="1:27">
      <c r="A65" s="42"/>
      <c r="B65" s="43"/>
      <c r="C65" s="43"/>
      <c r="D65" s="44" t="str">
        <f t="shared" si="0"/>
        <v/>
      </c>
      <c r="E65" s="44" t="str">
        <f t="shared" si="1"/>
        <v/>
      </c>
      <c r="F65" s="42"/>
      <c r="G65" s="39" t="str">
        <f t="shared" si="25"/>
        <v/>
      </c>
      <c r="H65" s="39" t="str">
        <f t="shared" si="20"/>
        <v>B</v>
      </c>
      <c r="I65" s="43"/>
      <c r="J65" s="45"/>
      <c r="K65" s="42"/>
      <c r="L65" s="43"/>
      <c r="M65" s="43"/>
      <c r="N65" s="43"/>
      <c r="O65" s="45"/>
      <c r="P65" s="55" t="str">
        <f t="shared" si="10"/>
        <v>N</v>
      </c>
      <c r="Q65" s="56" t="str">
        <f t="shared" si="11"/>
        <v>N</v>
      </c>
      <c r="R65" s="56" t="str">
        <f t="shared" si="12"/>
        <v>N</v>
      </c>
      <c r="S65" s="58"/>
      <c r="T65" s="59"/>
      <c r="U65" s="1" t="str">
        <f>IF(Dashboard!N65="P",IF(U64="",1,U64+1),"")</f>
        <v/>
      </c>
      <c r="V65" s="1" t="str">
        <f>IF(Dashboard!O65="B",IF(V64="",1,V64+1),"")</f>
        <v/>
      </c>
      <c r="W65" s="1" t="str">
        <f t="shared" si="21"/>
        <v>00000</v>
      </c>
      <c r="X65" s="1" t="str">
        <f t="shared" si="22"/>
        <v>00000</v>
      </c>
      <c r="Y65" s="1" t="str">
        <f t="shared" si="23"/>
        <v>000</v>
      </c>
      <c r="Z65" s="1" t="str">
        <f t="shared" si="24"/>
        <v>000</v>
      </c>
      <c r="AA65" t="str">
        <f t="shared" si="13"/>
        <v>B</v>
      </c>
    </row>
    <row r="66" spans="1:27">
      <c r="A66" s="42"/>
      <c r="B66" s="43"/>
      <c r="C66" s="43"/>
      <c r="D66" s="44" t="str">
        <f t="shared" si="0"/>
        <v/>
      </c>
      <c r="E66" s="44" t="str">
        <f t="shared" si="1"/>
        <v/>
      </c>
      <c r="F66" s="42"/>
      <c r="G66" s="39" t="str">
        <f t="shared" si="25"/>
        <v/>
      </c>
      <c r="H66" s="39" t="str">
        <f t="shared" si="20"/>
        <v>B</v>
      </c>
      <c r="I66" s="43"/>
      <c r="J66" s="45"/>
      <c r="K66" s="42"/>
      <c r="L66" s="43"/>
      <c r="M66" s="43"/>
      <c r="N66" s="43"/>
      <c r="O66" s="45"/>
      <c r="P66" s="55" t="str">
        <f t="shared" si="10"/>
        <v>N</v>
      </c>
      <c r="Q66" s="56" t="str">
        <f t="shared" si="11"/>
        <v>N</v>
      </c>
      <c r="R66" s="56" t="str">
        <f t="shared" si="12"/>
        <v>N</v>
      </c>
      <c r="S66" s="58"/>
      <c r="T66" s="59"/>
      <c r="U66" s="1" t="str">
        <f>IF(Dashboard!N66="P",IF(U65="",1,U65+1),"")</f>
        <v/>
      </c>
      <c r="V66" s="1" t="str">
        <f>IF(Dashboard!O66="B",IF(V65="",1,V65+1),"")</f>
        <v/>
      </c>
      <c r="W66" s="1" t="str">
        <f t="shared" si="21"/>
        <v>00000</v>
      </c>
      <c r="X66" s="1" t="str">
        <f t="shared" si="22"/>
        <v>00000</v>
      </c>
      <c r="Y66" s="1" t="str">
        <f t="shared" si="23"/>
        <v>000</v>
      </c>
      <c r="Z66" s="1" t="str">
        <f t="shared" si="24"/>
        <v>000</v>
      </c>
      <c r="AA66" t="str">
        <f t="shared" si="13"/>
        <v>B</v>
      </c>
    </row>
    <row r="67" spans="1:27">
      <c r="A67" s="42"/>
      <c r="B67" s="43"/>
      <c r="C67" s="43"/>
      <c r="D67" s="44" t="str">
        <f t="shared" si="0"/>
        <v/>
      </c>
      <c r="E67" s="44" t="str">
        <f t="shared" si="1"/>
        <v/>
      </c>
      <c r="F67" s="42"/>
      <c r="G67" s="39" t="str">
        <f t="shared" si="25"/>
        <v/>
      </c>
      <c r="H67" s="39" t="str">
        <f t="shared" si="20"/>
        <v>B</v>
      </c>
      <c r="I67" s="43"/>
      <c r="J67" s="45"/>
      <c r="K67" s="42"/>
      <c r="L67" s="43"/>
      <c r="M67" s="43"/>
      <c r="N67" s="43"/>
      <c r="O67" s="45"/>
      <c r="P67" s="55" t="str">
        <f t="shared" si="10"/>
        <v>N</v>
      </c>
      <c r="Q67" s="56" t="str">
        <f t="shared" si="11"/>
        <v>N</v>
      </c>
      <c r="R67" s="56" t="str">
        <f t="shared" si="12"/>
        <v>N</v>
      </c>
      <c r="S67" s="58"/>
      <c r="T67" s="59"/>
      <c r="U67" s="1" t="str">
        <f>IF(Dashboard!N67="P",IF(U66="",1,U66+1),"")</f>
        <v/>
      </c>
      <c r="V67" s="1" t="str">
        <f>IF(Dashboard!O67="B",IF(V66="",1,V66+1),"")</f>
        <v/>
      </c>
      <c r="W67" s="1" t="str">
        <f t="shared" si="21"/>
        <v>00000</v>
      </c>
      <c r="X67" s="1" t="str">
        <f t="shared" si="22"/>
        <v>00000</v>
      </c>
      <c r="Y67" s="1" t="str">
        <f t="shared" si="23"/>
        <v>000</v>
      </c>
      <c r="Z67" s="1" t="str">
        <f t="shared" si="24"/>
        <v>000</v>
      </c>
      <c r="AA67" t="str">
        <f t="shared" si="13"/>
        <v>B</v>
      </c>
    </row>
    <row r="68" spans="1:27">
      <c r="A68" s="42"/>
      <c r="B68" s="43"/>
      <c r="C68" s="43"/>
      <c r="D68" s="44" t="str">
        <f t="shared" si="0"/>
        <v/>
      </c>
      <c r="E68" s="44" t="str">
        <f t="shared" si="1"/>
        <v/>
      </c>
      <c r="F68" s="42"/>
      <c r="G68" s="39" t="str">
        <f t="shared" si="25"/>
        <v/>
      </c>
      <c r="H68" s="39" t="str">
        <f t="shared" si="20"/>
        <v>B</v>
      </c>
      <c r="I68" s="43"/>
      <c r="J68" s="45"/>
      <c r="K68" s="42"/>
      <c r="L68" s="43"/>
      <c r="M68" s="43"/>
      <c r="N68" s="43"/>
      <c r="O68" s="45"/>
      <c r="P68" s="55" t="str">
        <f t="shared" si="10"/>
        <v>N</v>
      </c>
      <c r="Q68" s="56" t="str">
        <f t="shared" si="11"/>
        <v>N</v>
      </c>
      <c r="R68" s="56" t="str">
        <f t="shared" si="12"/>
        <v>N</v>
      </c>
      <c r="S68" s="58"/>
      <c r="T68" s="59"/>
      <c r="U68" s="1" t="str">
        <f>IF(Dashboard!N68="P",IF(U67="",1,U67+1),"")</f>
        <v/>
      </c>
      <c r="V68" s="1" t="str">
        <f>IF(Dashboard!O68="B",IF(V67="",1,V67+1),"")</f>
        <v/>
      </c>
      <c r="W68" s="1" t="str">
        <f t="shared" si="21"/>
        <v>00000</v>
      </c>
      <c r="X68" s="1" t="str">
        <f t="shared" si="22"/>
        <v>00000</v>
      </c>
      <c r="Y68" s="1" t="str">
        <f t="shared" si="23"/>
        <v>000</v>
      </c>
      <c r="Z68" s="1" t="str">
        <f t="shared" si="24"/>
        <v>000</v>
      </c>
      <c r="AA68" t="str">
        <f t="shared" si="13"/>
        <v>B</v>
      </c>
    </row>
    <row r="69" spans="1:27">
      <c r="A69" s="42"/>
      <c r="B69" s="43"/>
      <c r="C69" s="43"/>
      <c r="D69" s="44" t="str">
        <f t="shared" si="0"/>
        <v/>
      </c>
      <c r="E69" s="44" t="str">
        <f t="shared" si="1"/>
        <v/>
      </c>
      <c r="F69" s="42"/>
      <c r="G69" s="39" t="str">
        <f t="shared" si="25"/>
        <v/>
      </c>
      <c r="H69" s="39" t="str">
        <f t="shared" si="20"/>
        <v>B</v>
      </c>
      <c r="I69" s="43"/>
      <c r="J69" s="45"/>
      <c r="K69" s="42"/>
      <c r="L69" s="43"/>
      <c r="M69" s="43"/>
      <c r="N69" s="43"/>
      <c r="O69" s="45"/>
      <c r="P69" s="55" t="str">
        <f t="shared" si="10"/>
        <v>N</v>
      </c>
      <c r="Q69" s="56" t="str">
        <f t="shared" si="11"/>
        <v>N</v>
      </c>
      <c r="R69" s="56" t="str">
        <f t="shared" si="12"/>
        <v>N</v>
      </c>
      <c r="S69" s="58"/>
      <c r="T69" s="59"/>
      <c r="U69" s="1" t="str">
        <f>IF(Dashboard!N69="P",IF(U68="",1,U68+1),"")</f>
        <v/>
      </c>
      <c r="V69" s="1" t="str">
        <f>IF(Dashboard!O69="B",IF(V68="",1,V68+1),"")</f>
        <v/>
      </c>
      <c r="W69" s="1" t="str">
        <f t="shared" si="21"/>
        <v>00000</v>
      </c>
      <c r="X69" s="1" t="str">
        <f t="shared" si="22"/>
        <v>00000</v>
      </c>
      <c r="Y69" s="1" t="str">
        <f t="shared" si="23"/>
        <v>000</v>
      </c>
      <c r="Z69" s="1" t="str">
        <f t="shared" si="24"/>
        <v>000</v>
      </c>
      <c r="AA69" t="str">
        <f t="shared" si="13"/>
        <v>B</v>
      </c>
    </row>
    <row r="70" spans="1:27">
      <c r="A70" s="42"/>
      <c r="B70" s="43"/>
      <c r="C70" s="43"/>
      <c r="D70" s="44" t="str">
        <f t="shared" ref="D70:D100" si="26">IF(U70="","","P"&amp;U70)</f>
        <v/>
      </c>
      <c r="E70" s="44" t="str">
        <f t="shared" ref="E70:E100" si="27">IF(V70="","","B"&amp;V70)</f>
        <v/>
      </c>
      <c r="F70" s="42"/>
      <c r="G70" s="39" t="str">
        <f t="shared" si="25"/>
        <v/>
      </c>
      <c r="H70" s="39" t="str">
        <f t="shared" si="20"/>
        <v>B</v>
      </c>
      <c r="I70" s="43"/>
      <c r="J70" s="45"/>
      <c r="K70" s="42"/>
      <c r="L70" s="43"/>
      <c r="M70" s="43"/>
      <c r="N70" s="43"/>
      <c r="O70" s="45"/>
      <c r="P70" s="55" t="str">
        <f t="shared" si="10"/>
        <v>N</v>
      </c>
      <c r="Q70" s="56" t="str">
        <f t="shared" si="11"/>
        <v>N</v>
      </c>
      <c r="R70" s="56" t="str">
        <f t="shared" si="12"/>
        <v>N</v>
      </c>
      <c r="S70" s="58"/>
      <c r="T70" s="59"/>
      <c r="U70" s="1" t="str">
        <f>IF(Dashboard!N70="P",IF(U69="",1,U69+1),"")</f>
        <v/>
      </c>
      <c r="V70" s="1" t="str">
        <f>IF(Dashboard!O70="B",IF(V69="",1,V69+1),"")</f>
        <v/>
      </c>
      <c r="W70" s="1" t="str">
        <f t="shared" si="21"/>
        <v>00000</v>
      </c>
      <c r="X70" s="1" t="str">
        <f t="shared" si="22"/>
        <v>00000</v>
      </c>
      <c r="Y70" s="1" t="str">
        <f t="shared" si="23"/>
        <v>000</v>
      </c>
      <c r="Z70" s="1" t="str">
        <f t="shared" si="24"/>
        <v>000</v>
      </c>
      <c r="AA70" t="str">
        <f t="shared" si="13"/>
        <v>B</v>
      </c>
    </row>
    <row r="71" spans="1:27">
      <c r="A71" s="42"/>
      <c r="B71" s="43"/>
      <c r="C71" s="43"/>
      <c r="D71" s="44" t="str">
        <f t="shared" si="26"/>
        <v/>
      </c>
      <c r="E71" s="44" t="str">
        <f t="shared" si="27"/>
        <v/>
      </c>
      <c r="F71" s="42"/>
      <c r="G71" s="39" t="str">
        <f t="shared" si="25"/>
        <v/>
      </c>
      <c r="H71" s="39" t="str">
        <f t="shared" si="20"/>
        <v>B</v>
      </c>
      <c r="I71" s="43"/>
      <c r="J71" s="45"/>
      <c r="K71" s="42"/>
      <c r="L71" s="43"/>
      <c r="M71" s="43"/>
      <c r="N71" s="43"/>
      <c r="O71" s="45"/>
      <c r="P71" s="55" t="str">
        <f t="shared" si="10"/>
        <v>N</v>
      </c>
      <c r="Q71" s="56" t="str">
        <f t="shared" si="11"/>
        <v>N</v>
      </c>
      <c r="R71" s="56" t="str">
        <f t="shared" si="12"/>
        <v>N</v>
      </c>
      <c r="S71" s="58"/>
      <c r="T71" s="59"/>
      <c r="U71" s="1" t="str">
        <f>IF(Dashboard!N71="P",IF(U70="",1,U70+1),"")</f>
        <v/>
      </c>
      <c r="V71" s="1" t="str">
        <f>IF(Dashboard!O71="B",IF(V70="",1,V70+1),"")</f>
        <v/>
      </c>
      <c r="W71" s="1" t="str">
        <f t="shared" si="21"/>
        <v>00000</v>
      </c>
      <c r="X71" s="1" t="str">
        <f t="shared" si="22"/>
        <v>00000</v>
      </c>
      <c r="Y71" s="1" t="str">
        <f t="shared" si="23"/>
        <v>000</v>
      </c>
      <c r="Z71" s="1" t="str">
        <f t="shared" si="24"/>
        <v>000</v>
      </c>
      <c r="AA71" t="str">
        <f t="shared" si="13"/>
        <v>B</v>
      </c>
    </row>
    <row r="72" spans="1:27">
      <c r="A72" s="42"/>
      <c r="B72" s="43"/>
      <c r="C72" s="43"/>
      <c r="D72" s="44" t="str">
        <f t="shared" si="26"/>
        <v/>
      </c>
      <c r="E72" s="44" t="str">
        <f t="shared" si="27"/>
        <v/>
      </c>
      <c r="F72" s="42"/>
      <c r="G72" s="39" t="str">
        <f t="shared" si="25"/>
        <v/>
      </c>
      <c r="H72" s="39" t="str">
        <f t="shared" si="20"/>
        <v>B</v>
      </c>
      <c r="I72" s="43"/>
      <c r="J72" s="45"/>
      <c r="K72" s="42"/>
      <c r="L72" s="43"/>
      <c r="M72" s="43"/>
      <c r="N72" s="43"/>
      <c r="O72" s="45"/>
      <c r="P72" s="55" t="str">
        <f t="shared" si="10"/>
        <v>N</v>
      </c>
      <c r="Q72" s="56" t="str">
        <f t="shared" si="11"/>
        <v>N</v>
      </c>
      <c r="R72" s="56" t="str">
        <f t="shared" si="12"/>
        <v>N</v>
      </c>
      <c r="S72" s="58"/>
      <c r="T72" s="59"/>
      <c r="U72" s="1" t="str">
        <f>IF(Dashboard!N72="P",IF(U71="",1,U71+1),"")</f>
        <v/>
      </c>
      <c r="V72" s="1" t="str">
        <f>IF(Dashboard!O72="B",IF(V71="",1,V71+1),"")</f>
        <v/>
      </c>
      <c r="W72" s="1" t="str">
        <f t="shared" si="21"/>
        <v>00000</v>
      </c>
      <c r="X72" s="1" t="str">
        <f t="shared" si="22"/>
        <v>00000</v>
      </c>
      <c r="Y72" s="1" t="str">
        <f t="shared" si="23"/>
        <v>000</v>
      </c>
      <c r="Z72" s="1" t="str">
        <f t="shared" si="24"/>
        <v>000</v>
      </c>
      <c r="AA72" t="str">
        <f t="shared" si="13"/>
        <v>B</v>
      </c>
    </row>
    <row r="73" spans="1:27">
      <c r="A73" s="42"/>
      <c r="B73" s="43"/>
      <c r="C73" s="43"/>
      <c r="D73" s="44" t="str">
        <f t="shared" si="26"/>
        <v/>
      </c>
      <c r="E73" s="44" t="str">
        <f t="shared" si="27"/>
        <v/>
      </c>
      <c r="F73" s="42"/>
      <c r="G73" s="39" t="str">
        <f t="shared" si="25"/>
        <v/>
      </c>
      <c r="H73" s="39" t="str">
        <f t="shared" si="20"/>
        <v>B</v>
      </c>
      <c r="I73" s="43"/>
      <c r="J73" s="45"/>
      <c r="K73" s="42"/>
      <c r="L73" s="43"/>
      <c r="M73" s="43"/>
      <c r="N73" s="43"/>
      <c r="O73" s="45"/>
      <c r="P73" s="55" t="str">
        <f t="shared" si="10"/>
        <v>N</v>
      </c>
      <c r="Q73" s="56" t="str">
        <f t="shared" si="11"/>
        <v>N</v>
      </c>
      <c r="R73" s="56" t="str">
        <f t="shared" si="12"/>
        <v>N</v>
      </c>
      <c r="S73" s="58"/>
      <c r="T73" s="59"/>
      <c r="U73" s="1" t="str">
        <f>IF(Dashboard!N73="P",IF(U72="",1,U72+1),"")</f>
        <v/>
      </c>
      <c r="V73" s="1" t="str">
        <f>IF(Dashboard!O73="B",IF(V72="",1,V72+1),"")</f>
        <v/>
      </c>
      <c r="W73" s="1" t="str">
        <f t="shared" si="21"/>
        <v>00000</v>
      </c>
      <c r="X73" s="1" t="str">
        <f t="shared" si="22"/>
        <v>00000</v>
      </c>
      <c r="Y73" s="1" t="str">
        <f t="shared" si="23"/>
        <v>000</v>
      </c>
      <c r="Z73" s="1" t="str">
        <f t="shared" si="24"/>
        <v>000</v>
      </c>
      <c r="AA73" t="str">
        <f t="shared" si="13"/>
        <v>B</v>
      </c>
    </row>
    <row r="74" spans="1:27">
      <c r="A74" s="42"/>
      <c r="B74" s="43"/>
      <c r="C74" s="43"/>
      <c r="D74" s="44" t="str">
        <f t="shared" si="26"/>
        <v/>
      </c>
      <c r="E74" s="44" t="str">
        <f t="shared" si="27"/>
        <v/>
      </c>
      <c r="F74" s="42"/>
      <c r="G74" s="39" t="str">
        <f t="shared" si="25"/>
        <v/>
      </c>
      <c r="H74" s="39" t="str">
        <f t="shared" ref="H74:H100" si="28">IF(AA74="B","B"&amp;REPLACE(AB74, 1, 1, ""),"")</f>
        <v>B</v>
      </c>
      <c r="I74" s="43"/>
      <c r="J74" s="45"/>
      <c r="K74" s="42"/>
      <c r="L74" s="43"/>
      <c r="M74" s="43"/>
      <c r="N74" s="43"/>
      <c r="O74" s="45"/>
      <c r="P74" s="55" t="str">
        <f t="shared" si="10"/>
        <v>N</v>
      </c>
      <c r="Q74" s="56" t="str">
        <f t="shared" si="11"/>
        <v>N</v>
      </c>
      <c r="R74" s="56" t="str">
        <f t="shared" si="12"/>
        <v>N</v>
      </c>
      <c r="S74" s="58"/>
      <c r="T74" s="59"/>
      <c r="U74" s="1" t="str">
        <f>IF(Dashboard!N74="P",IF(U73="",1,U73+1),"")</f>
        <v/>
      </c>
      <c r="V74" s="1" t="str">
        <f>IF(Dashboard!O74="B",IF(V73="",1,V73+1),"")</f>
        <v/>
      </c>
      <c r="W74" s="1" t="str">
        <f t="shared" ref="W74:W100" si="29">IF(U69="",0,U69)&amp;IF(U70="",0,U70)&amp;IF(U71="",0,U71)&amp;IF(U72="",0,U72)&amp;IF(U73="",0,U73)</f>
        <v>00000</v>
      </c>
      <c r="X74" s="1" t="str">
        <f t="shared" ref="X74:X100" si="30">IF(V69="",0,V69)&amp;IF(V70="",0,V70)&amp;IF(V71="",0,V71)&amp;IF(V72="",0,V72)&amp;IF(V73="",0,V73)</f>
        <v>00000</v>
      </c>
      <c r="Y74" s="1" t="str">
        <f t="shared" ref="Y74:Y100" si="31">IF(U71="",0,U71)&amp;IF(U72="",0,U72)&amp;IF(U73="",0,U73)</f>
        <v>000</v>
      </c>
      <c r="Z74" s="1" t="str">
        <f t="shared" ref="Z74:Z100" si="32">IF(V71="",0,V71)&amp;IF(V72="",0,V72)&amp;IF(V73="",0,V73)</f>
        <v>000</v>
      </c>
      <c r="AA74" t="str">
        <f t="shared" si="13"/>
        <v>B</v>
      </c>
    </row>
    <row r="75" spans="1:27">
      <c r="A75" s="42"/>
      <c r="B75" s="43"/>
      <c r="C75" s="43"/>
      <c r="D75" s="44" t="str">
        <f t="shared" si="26"/>
        <v/>
      </c>
      <c r="E75" s="44" t="str">
        <f t="shared" si="27"/>
        <v/>
      </c>
      <c r="F75" s="42"/>
      <c r="G75" s="39" t="str">
        <f t="shared" si="25"/>
        <v/>
      </c>
      <c r="H75" s="39" t="str">
        <f t="shared" si="28"/>
        <v>B</v>
      </c>
      <c r="I75" s="43"/>
      <c r="J75" s="45"/>
      <c r="K75" s="42"/>
      <c r="L75" s="43"/>
      <c r="M75" s="43"/>
      <c r="N75" s="43"/>
      <c r="O75" s="45"/>
      <c r="P75" s="55" t="str">
        <f t="shared" ref="P75:P100" si="33">IF(W75="10101","Y",IF(X75="10101","Y","N"))</f>
        <v>N</v>
      </c>
      <c r="Q75" s="56" t="str">
        <f t="shared" ref="Q75:Q100" si="34">IF(W75="12345","Y",IF(X75="12345","Y","N"))</f>
        <v>N</v>
      </c>
      <c r="R75" s="56" t="str">
        <f t="shared" ref="R75:R100" si="35">IF(Y75="101","Y",IF(Z75="101","Y","N"))</f>
        <v>N</v>
      </c>
      <c r="S75" s="58"/>
      <c r="T75" s="59"/>
      <c r="U75" s="1" t="str">
        <f>IF(Dashboard!N75="P",IF(U74="",1,U74+1),"")</f>
        <v/>
      </c>
      <c r="V75" s="1" t="str">
        <f>IF(Dashboard!O75="B",IF(V74="",1,V74+1),"")</f>
        <v/>
      </c>
      <c r="W75" s="1" t="str">
        <f t="shared" si="29"/>
        <v>00000</v>
      </c>
      <c r="X75" s="1" t="str">
        <f t="shared" si="30"/>
        <v>00000</v>
      </c>
      <c r="Y75" s="1" t="str">
        <f t="shared" si="31"/>
        <v>000</v>
      </c>
      <c r="Z75" s="1" t="str">
        <f t="shared" si="32"/>
        <v>000</v>
      </c>
      <c r="AA75" t="str">
        <f t="shared" ref="AA75:AA100" si="36">IF(COUNTBLANK(U70:U74)&gt;2,"B","P")</f>
        <v>B</v>
      </c>
    </row>
    <row r="76" spans="1:27">
      <c r="A76" s="42"/>
      <c r="B76" s="43"/>
      <c r="C76" s="43"/>
      <c r="D76" s="44" t="str">
        <f t="shared" si="26"/>
        <v/>
      </c>
      <c r="E76" s="44" t="str">
        <f t="shared" si="27"/>
        <v/>
      </c>
      <c r="F76" s="42"/>
      <c r="G76" s="39" t="str">
        <f t="shared" si="25"/>
        <v/>
      </c>
      <c r="H76" s="39" t="str">
        <f t="shared" si="28"/>
        <v>B</v>
      </c>
      <c r="I76" s="43"/>
      <c r="J76" s="45"/>
      <c r="K76" s="42"/>
      <c r="L76" s="43"/>
      <c r="M76" s="43"/>
      <c r="N76" s="43"/>
      <c r="O76" s="45"/>
      <c r="P76" s="55" t="str">
        <f t="shared" si="33"/>
        <v>N</v>
      </c>
      <c r="Q76" s="56" t="str">
        <f t="shared" si="34"/>
        <v>N</v>
      </c>
      <c r="R76" s="56" t="str">
        <f t="shared" si="35"/>
        <v>N</v>
      </c>
      <c r="S76" s="58"/>
      <c r="T76" s="59"/>
      <c r="U76" s="1" t="str">
        <f>IF(Dashboard!N76="P",IF(U75="",1,U75+1),"")</f>
        <v/>
      </c>
      <c r="V76" s="1" t="str">
        <f>IF(Dashboard!O76="B",IF(V75="",1,V75+1),"")</f>
        <v/>
      </c>
      <c r="W76" s="1" t="str">
        <f t="shared" si="29"/>
        <v>00000</v>
      </c>
      <c r="X76" s="1" t="str">
        <f t="shared" si="30"/>
        <v>00000</v>
      </c>
      <c r="Y76" s="1" t="str">
        <f t="shared" si="31"/>
        <v>000</v>
      </c>
      <c r="Z76" s="1" t="str">
        <f t="shared" si="32"/>
        <v>000</v>
      </c>
      <c r="AA76" t="str">
        <f t="shared" si="36"/>
        <v>B</v>
      </c>
    </row>
    <row r="77" spans="1:27">
      <c r="A77" s="42"/>
      <c r="B77" s="43"/>
      <c r="C77" s="43"/>
      <c r="D77" s="44" t="str">
        <f t="shared" si="26"/>
        <v/>
      </c>
      <c r="E77" s="44" t="str">
        <f t="shared" si="27"/>
        <v/>
      </c>
      <c r="F77" s="42"/>
      <c r="G77" s="39" t="str">
        <f t="shared" si="25"/>
        <v/>
      </c>
      <c r="H77" s="39" t="str">
        <f t="shared" si="28"/>
        <v>B</v>
      </c>
      <c r="I77" s="43"/>
      <c r="J77" s="45"/>
      <c r="K77" s="42"/>
      <c r="L77" s="43"/>
      <c r="M77" s="43"/>
      <c r="N77" s="43"/>
      <c r="O77" s="45"/>
      <c r="P77" s="55" t="str">
        <f t="shared" si="33"/>
        <v>N</v>
      </c>
      <c r="Q77" s="56" t="str">
        <f t="shared" si="34"/>
        <v>N</v>
      </c>
      <c r="R77" s="56" t="str">
        <f t="shared" si="35"/>
        <v>N</v>
      </c>
      <c r="S77" s="58"/>
      <c r="T77" s="59"/>
      <c r="U77" s="1" t="str">
        <f>IF(Dashboard!N77="P",IF(U76="",1,U76+1),"")</f>
        <v/>
      </c>
      <c r="V77" s="1" t="str">
        <f>IF(Dashboard!O77="B",IF(V76="",1,V76+1),"")</f>
        <v/>
      </c>
      <c r="W77" s="1" t="str">
        <f t="shared" si="29"/>
        <v>00000</v>
      </c>
      <c r="X77" s="1" t="str">
        <f t="shared" si="30"/>
        <v>00000</v>
      </c>
      <c r="Y77" s="1" t="str">
        <f t="shared" si="31"/>
        <v>000</v>
      </c>
      <c r="Z77" s="1" t="str">
        <f t="shared" si="32"/>
        <v>000</v>
      </c>
      <c r="AA77" t="str">
        <f t="shared" si="36"/>
        <v>B</v>
      </c>
    </row>
    <row r="78" spans="1:27">
      <c r="A78" s="42"/>
      <c r="B78" s="43"/>
      <c r="C78" s="43"/>
      <c r="D78" s="44" t="str">
        <f t="shared" si="26"/>
        <v/>
      </c>
      <c r="E78" s="44" t="str">
        <f t="shared" si="27"/>
        <v/>
      </c>
      <c r="F78" s="42"/>
      <c r="G78" s="39" t="str">
        <f t="shared" si="25"/>
        <v/>
      </c>
      <c r="H78" s="39" t="str">
        <f t="shared" si="28"/>
        <v>B</v>
      </c>
      <c r="I78" s="43"/>
      <c r="J78" s="45"/>
      <c r="K78" s="42"/>
      <c r="L78" s="43"/>
      <c r="M78" s="43"/>
      <c r="N78" s="43"/>
      <c r="O78" s="45"/>
      <c r="P78" s="55" t="str">
        <f t="shared" si="33"/>
        <v>N</v>
      </c>
      <c r="Q78" s="56" t="str">
        <f t="shared" si="34"/>
        <v>N</v>
      </c>
      <c r="R78" s="56" t="str">
        <f t="shared" si="35"/>
        <v>N</v>
      </c>
      <c r="S78" s="58"/>
      <c r="T78" s="59"/>
      <c r="U78" s="1" t="str">
        <f>IF(Dashboard!N78="P",IF(U77="",1,U77+1),"")</f>
        <v/>
      </c>
      <c r="V78" s="1" t="str">
        <f>IF(Dashboard!O78="B",IF(V77="",1,V77+1),"")</f>
        <v/>
      </c>
      <c r="W78" s="1" t="str">
        <f t="shared" si="29"/>
        <v>00000</v>
      </c>
      <c r="X78" s="1" t="str">
        <f t="shared" si="30"/>
        <v>00000</v>
      </c>
      <c r="Y78" s="1" t="str">
        <f t="shared" si="31"/>
        <v>000</v>
      </c>
      <c r="Z78" s="1" t="str">
        <f t="shared" si="32"/>
        <v>000</v>
      </c>
      <c r="AA78" t="str">
        <f t="shared" si="36"/>
        <v>B</v>
      </c>
    </row>
    <row r="79" spans="1:27">
      <c r="A79" s="42"/>
      <c r="B79" s="43"/>
      <c r="C79" s="43"/>
      <c r="D79" s="44" t="str">
        <f t="shared" si="26"/>
        <v/>
      </c>
      <c r="E79" s="44" t="str">
        <f t="shared" si="27"/>
        <v/>
      </c>
      <c r="F79" s="42"/>
      <c r="G79" s="39" t="str">
        <f t="shared" si="25"/>
        <v/>
      </c>
      <c r="H79" s="39" t="str">
        <f t="shared" si="28"/>
        <v>B</v>
      </c>
      <c r="I79" s="43"/>
      <c r="J79" s="45"/>
      <c r="K79" s="42"/>
      <c r="L79" s="43"/>
      <c r="M79" s="43"/>
      <c r="N79" s="43"/>
      <c r="O79" s="45"/>
      <c r="P79" s="55" t="str">
        <f t="shared" si="33"/>
        <v>N</v>
      </c>
      <c r="Q79" s="56" t="str">
        <f t="shared" si="34"/>
        <v>N</v>
      </c>
      <c r="R79" s="56" t="str">
        <f t="shared" si="35"/>
        <v>N</v>
      </c>
      <c r="S79" s="58"/>
      <c r="T79" s="59"/>
      <c r="U79" s="1" t="str">
        <f>IF(Dashboard!N79="P",IF(U78="",1,U78+1),"")</f>
        <v/>
      </c>
      <c r="V79" s="1" t="str">
        <f>IF(Dashboard!O79="B",IF(V78="",1,V78+1),"")</f>
        <v/>
      </c>
      <c r="W79" s="1" t="str">
        <f t="shared" si="29"/>
        <v>00000</v>
      </c>
      <c r="X79" s="1" t="str">
        <f t="shared" si="30"/>
        <v>00000</v>
      </c>
      <c r="Y79" s="1" t="str">
        <f t="shared" si="31"/>
        <v>000</v>
      </c>
      <c r="Z79" s="1" t="str">
        <f t="shared" si="32"/>
        <v>000</v>
      </c>
      <c r="AA79" t="str">
        <f t="shared" si="36"/>
        <v>B</v>
      </c>
    </row>
    <row r="80" spans="1:27">
      <c r="A80" s="42"/>
      <c r="B80" s="43"/>
      <c r="C80" s="43"/>
      <c r="D80" s="44" t="str">
        <f t="shared" si="26"/>
        <v/>
      </c>
      <c r="E80" s="44" t="str">
        <f t="shared" si="27"/>
        <v/>
      </c>
      <c r="F80" s="42"/>
      <c r="G80" s="39" t="str">
        <f t="shared" si="25"/>
        <v/>
      </c>
      <c r="H80" s="39" t="str">
        <f t="shared" si="28"/>
        <v>B</v>
      </c>
      <c r="I80" s="43"/>
      <c r="J80" s="45"/>
      <c r="K80" s="42"/>
      <c r="L80" s="43"/>
      <c r="M80" s="43"/>
      <c r="N80" s="43"/>
      <c r="O80" s="45"/>
      <c r="P80" s="55" t="str">
        <f t="shared" si="33"/>
        <v>N</v>
      </c>
      <c r="Q80" s="56" t="str">
        <f t="shared" si="34"/>
        <v>N</v>
      </c>
      <c r="R80" s="56" t="str">
        <f t="shared" si="35"/>
        <v>N</v>
      </c>
      <c r="S80" s="58"/>
      <c r="T80" s="59"/>
      <c r="U80" s="1" t="str">
        <f>IF(Dashboard!N80="P",IF(U79="",1,U79+1),"")</f>
        <v/>
      </c>
      <c r="V80" s="1" t="str">
        <f>IF(Dashboard!O80="B",IF(V79="",1,V79+1),"")</f>
        <v/>
      </c>
      <c r="W80" s="1" t="str">
        <f t="shared" si="29"/>
        <v>00000</v>
      </c>
      <c r="X80" s="1" t="str">
        <f t="shared" si="30"/>
        <v>00000</v>
      </c>
      <c r="Y80" s="1" t="str">
        <f t="shared" si="31"/>
        <v>000</v>
      </c>
      <c r="Z80" s="1" t="str">
        <f t="shared" si="32"/>
        <v>000</v>
      </c>
      <c r="AA80" t="str">
        <f t="shared" si="36"/>
        <v>B</v>
      </c>
    </row>
    <row r="81" spans="1:27">
      <c r="A81" s="42"/>
      <c r="B81" s="43"/>
      <c r="C81" s="43"/>
      <c r="D81" s="44" t="str">
        <f t="shared" si="26"/>
        <v/>
      </c>
      <c r="E81" s="44" t="str">
        <f t="shared" si="27"/>
        <v/>
      </c>
      <c r="F81" s="42"/>
      <c r="G81" s="39" t="str">
        <f t="shared" si="25"/>
        <v/>
      </c>
      <c r="H81" s="39" t="str">
        <f t="shared" si="28"/>
        <v>B</v>
      </c>
      <c r="I81" s="43"/>
      <c r="J81" s="45"/>
      <c r="K81" s="42"/>
      <c r="L81" s="43"/>
      <c r="M81" s="43"/>
      <c r="N81" s="43"/>
      <c r="O81" s="45"/>
      <c r="P81" s="55" t="str">
        <f t="shared" si="33"/>
        <v>N</v>
      </c>
      <c r="Q81" s="56" t="str">
        <f t="shared" si="34"/>
        <v>N</v>
      </c>
      <c r="R81" s="56" t="str">
        <f t="shared" si="35"/>
        <v>N</v>
      </c>
      <c r="S81" s="58"/>
      <c r="T81" s="59"/>
      <c r="U81" s="1" t="str">
        <f>IF(Dashboard!N81="P",IF(U80="",1,U80+1),"")</f>
        <v/>
      </c>
      <c r="V81" s="1" t="str">
        <f>IF(Dashboard!O81="B",IF(V80="",1,V80+1),"")</f>
        <v/>
      </c>
      <c r="W81" s="1" t="str">
        <f t="shared" si="29"/>
        <v>00000</v>
      </c>
      <c r="X81" s="1" t="str">
        <f t="shared" si="30"/>
        <v>00000</v>
      </c>
      <c r="Y81" s="1" t="str">
        <f t="shared" si="31"/>
        <v>000</v>
      </c>
      <c r="Z81" s="1" t="str">
        <f t="shared" si="32"/>
        <v>000</v>
      </c>
      <c r="AA81" t="str">
        <f t="shared" si="36"/>
        <v>B</v>
      </c>
    </row>
    <row r="82" spans="1:27">
      <c r="A82" s="42"/>
      <c r="B82" s="43"/>
      <c r="C82" s="43"/>
      <c r="D82" s="44" t="str">
        <f t="shared" si="26"/>
        <v/>
      </c>
      <c r="E82" s="44" t="str">
        <f t="shared" si="27"/>
        <v/>
      </c>
      <c r="F82" s="42"/>
      <c r="G82" s="39" t="str">
        <f t="shared" si="25"/>
        <v/>
      </c>
      <c r="H82" s="39" t="str">
        <f t="shared" si="28"/>
        <v>B</v>
      </c>
      <c r="I82" s="43"/>
      <c r="J82" s="45"/>
      <c r="K82" s="42"/>
      <c r="L82" s="43"/>
      <c r="M82" s="43"/>
      <c r="N82" s="43"/>
      <c r="O82" s="45"/>
      <c r="P82" s="55" t="str">
        <f t="shared" si="33"/>
        <v>N</v>
      </c>
      <c r="Q82" s="56" t="str">
        <f t="shared" si="34"/>
        <v>N</v>
      </c>
      <c r="R82" s="56" t="str">
        <f t="shared" si="35"/>
        <v>N</v>
      </c>
      <c r="S82" s="58"/>
      <c r="T82" s="59"/>
      <c r="U82" s="1" t="str">
        <f>IF(Dashboard!N82="P",IF(U81="",1,U81+1),"")</f>
        <v/>
      </c>
      <c r="V82" s="1" t="str">
        <f>IF(Dashboard!O82="B",IF(V81="",1,V81+1),"")</f>
        <v/>
      </c>
      <c r="W82" s="1" t="str">
        <f t="shared" si="29"/>
        <v>00000</v>
      </c>
      <c r="X82" s="1" t="str">
        <f t="shared" si="30"/>
        <v>00000</v>
      </c>
      <c r="Y82" s="1" t="str">
        <f t="shared" si="31"/>
        <v>000</v>
      </c>
      <c r="Z82" s="1" t="str">
        <f t="shared" si="32"/>
        <v>000</v>
      </c>
      <c r="AA82" t="str">
        <f t="shared" si="36"/>
        <v>B</v>
      </c>
    </row>
    <row r="83" spans="1:27">
      <c r="A83" s="42"/>
      <c r="B83" s="43"/>
      <c r="C83" s="43"/>
      <c r="D83" s="44" t="str">
        <f t="shared" si="26"/>
        <v/>
      </c>
      <c r="E83" s="44" t="str">
        <f t="shared" si="27"/>
        <v/>
      </c>
      <c r="F83" s="42"/>
      <c r="G83" s="39" t="str">
        <f t="shared" si="25"/>
        <v/>
      </c>
      <c r="H83" s="39" t="str">
        <f t="shared" si="28"/>
        <v>B</v>
      </c>
      <c r="I83" s="43"/>
      <c r="J83" s="45"/>
      <c r="K83" s="42"/>
      <c r="L83" s="43"/>
      <c r="M83" s="43"/>
      <c r="N83" s="43"/>
      <c r="O83" s="45"/>
      <c r="P83" s="55" t="str">
        <f t="shared" si="33"/>
        <v>N</v>
      </c>
      <c r="Q83" s="56" t="str">
        <f t="shared" si="34"/>
        <v>N</v>
      </c>
      <c r="R83" s="56" t="str">
        <f t="shared" si="35"/>
        <v>N</v>
      </c>
      <c r="S83" s="58"/>
      <c r="T83" s="59"/>
      <c r="U83" s="1" t="str">
        <f>IF(Dashboard!N83="P",IF(U82="",1,U82+1),"")</f>
        <v/>
      </c>
      <c r="V83" s="1" t="str">
        <f>IF(Dashboard!O83="B",IF(V82="",1,V82+1),"")</f>
        <v/>
      </c>
      <c r="W83" s="1" t="str">
        <f t="shared" si="29"/>
        <v>00000</v>
      </c>
      <c r="X83" s="1" t="str">
        <f t="shared" si="30"/>
        <v>00000</v>
      </c>
      <c r="Y83" s="1" t="str">
        <f t="shared" si="31"/>
        <v>000</v>
      </c>
      <c r="Z83" s="1" t="str">
        <f t="shared" si="32"/>
        <v>000</v>
      </c>
      <c r="AA83" t="str">
        <f t="shared" si="36"/>
        <v>B</v>
      </c>
    </row>
    <row r="84" spans="1:27">
      <c r="A84" s="42"/>
      <c r="B84" s="43"/>
      <c r="C84" s="43"/>
      <c r="D84" s="44" t="str">
        <f t="shared" si="26"/>
        <v/>
      </c>
      <c r="E84" s="44" t="str">
        <f t="shared" si="27"/>
        <v/>
      </c>
      <c r="F84" s="42"/>
      <c r="G84" s="39" t="str">
        <f t="shared" ref="G84:G100" si="37">IF(AA84="P","P"&amp;REPLACE(AB84, 1, 1, ""),"")</f>
        <v/>
      </c>
      <c r="H84" s="39" t="str">
        <f t="shared" si="28"/>
        <v>B</v>
      </c>
      <c r="I84" s="43"/>
      <c r="J84" s="45"/>
      <c r="K84" s="42"/>
      <c r="L84" s="43"/>
      <c r="M84" s="43"/>
      <c r="N84" s="43"/>
      <c r="O84" s="45"/>
      <c r="P84" s="55" t="str">
        <f t="shared" si="33"/>
        <v>N</v>
      </c>
      <c r="Q84" s="56" t="str">
        <f t="shared" si="34"/>
        <v>N</v>
      </c>
      <c r="R84" s="56" t="str">
        <f t="shared" si="35"/>
        <v>N</v>
      </c>
      <c r="S84" s="58"/>
      <c r="T84" s="59"/>
      <c r="U84" s="1" t="str">
        <f>IF(Dashboard!N84="P",IF(U83="",1,U83+1),"")</f>
        <v/>
      </c>
      <c r="V84" s="1" t="str">
        <f>IF(Dashboard!O84="B",IF(V83="",1,V83+1),"")</f>
        <v/>
      </c>
      <c r="W84" s="1" t="str">
        <f t="shared" si="29"/>
        <v>00000</v>
      </c>
      <c r="X84" s="1" t="str">
        <f t="shared" si="30"/>
        <v>00000</v>
      </c>
      <c r="Y84" s="1" t="str">
        <f t="shared" si="31"/>
        <v>000</v>
      </c>
      <c r="Z84" s="1" t="str">
        <f t="shared" si="32"/>
        <v>000</v>
      </c>
      <c r="AA84" t="str">
        <f t="shared" si="36"/>
        <v>B</v>
      </c>
    </row>
    <row r="85" spans="1:27">
      <c r="A85" s="42"/>
      <c r="B85" s="43"/>
      <c r="C85" s="43"/>
      <c r="D85" s="44" t="str">
        <f t="shared" si="26"/>
        <v/>
      </c>
      <c r="E85" s="44" t="str">
        <f t="shared" si="27"/>
        <v/>
      </c>
      <c r="F85" s="42"/>
      <c r="G85" s="39" t="str">
        <f t="shared" si="37"/>
        <v/>
      </c>
      <c r="H85" s="39" t="str">
        <f t="shared" si="28"/>
        <v>B</v>
      </c>
      <c r="I85" s="43"/>
      <c r="J85" s="45"/>
      <c r="K85" s="42"/>
      <c r="L85" s="43"/>
      <c r="M85" s="43"/>
      <c r="N85" s="43"/>
      <c r="O85" s="45"/>
      <c r="P85" s="55" t="str">
        <f t="shared" si="33"/>
        <v>N</v>
      </c>
      <c r="Q85" s="56" t="str">
        <f t="shared" si="34"/>
        <v>N</v>
      </c>
      <c r="R85" s="56" t="str">
        <f t="shared" si="35"/>
        <v>N</v>
      </c>
      <c r="S85" s="58"/>
      <c r="T85" s="59"/>
      <c r="U85" s="1" t="str">
        <f>IF(Dashboard!N85="P",IF(U84="",1,U84+1),"")</f>
        <v/>
      </c>
      <c r="V85" s="1" t="str">
        <f>IF(Dashboard!O85="B",IF(V84="",1,V84+1),"")</f>
        <v/>
      </c>
      <c r="W85" s="1" t="str">
        <f t="shared" si="29"/>
        <v>00000</v>
      </c>
      <c r="X85" s="1" t="str">
        <f t="shared" si="30"/>
        <v>00000</v>
      </c>
      <c r="Y85" s="1" t="str">
        <f t="shared" si="31"/>
        <v>000</v>
      </c>
      <c r="Z85" s="1" t="str">
        <f t="shared" si="32"/>
        <v>000</v>
      </c>
      <c r="AA85" t="str">
        <f t="shared" si="36"/>
        <v>B</v>
      </c>
    </row>
    <row r="86" spans="1:27">
      <c r="A86" s="42"/>
      <c r="B86" s="43"/>
      <c r="C86" s="43"/>
      <c r="D86" s="44" t="str">
        <f t="shared" si="26"/>
        <v/>
      </c>
      <c r="E86" s="44" t="str">
        <f t="shared" si="27"/>
        <v/>
      </c>
      <c r="F86" s="42"/>
      <c r="G86" s="39" t="str">
        <f t="shared" si="37"/>
        <v/>
      </c>
      <c r="H86" s="39" t="str">
        <f t="shared" si="28"/>
        <v>B</v>
      </c>
      <c r="I86" s="43"/>
      <c r="J86" s="45"/>
      <c r="K86" s="42"/>
      <c r="L86" s="43"/>
      <c r="M86" s="43"/>
      <c r="N86" s="43"/>
      <c r="O86" s="45"/>
      <c r="P86" s="55" t="str">
        <f t="shared" si="33"/>
        <v>N</v>
      </c>
      <c r="Q86" s="56" t="str">
        <f t="shared" si="34"/>
        <v>N</v>
      </c>
      <c r="R86" s="56" t="str">
        <f t="shared" si="35"/>
        <v>N</v>
      </c>
      <c r="S86" s="58"/>
      <c r="T86" s="59"/>
      <c r="U86" s="1" t="str">
        <f>IF(Dashboard!N86="P",IF(U85="",1,U85+1),"")</f>
        <v/>
      </c>
      <c r="V86" s="1" t="str">
        <f>IF(Dashboard!O86="B",IF(V85="",1,V85+1),"")</f>
        <v/>
      </c>
      <c r="W86" s="1" t="str">
        <f t="shared" si="29"/>
        <v>00000</v>
      </c>
      <c r="X86" s="1" t="str">
        <f t="shared" si="30"/>
        <v>00000</v>
      </c>
      <c r="Y86" s="1" t="str">
        <f t="shared" si="31"/>
        <v>000</v>
      </c>
      <c r="Z86" s="1" t="str">
        <f t="shared" si="32"/>
        <v>000</v>
      </c>
      <c r="AA86" t="str">
        <f t="shared" si="36"/>
        <v>B</v>
      </c>
    </row>
    <row r="87" spans="1:27">
      <c r="A87" s="42"/>
      <c r="B87" s="43"/>
      <c r="C87" s="43"/>
      <c r="D87" s="44" t="str">
        <f t="shared" si="26"/>
        <v/>
      </c>
      <c r="E87" s="44" t="str">
        <f t="shared" si="27"/>
        <v/>
      </c>
      <c r="F87" s="42"/>
      <c r="G87" s="39" t="str">
        <f t="shared" si="37"/>
        <v/>
      </c>
      <c r="H87" s="39" t="str">
        <f t="shared" si="28"/>
        <v>B</v>
      </c>
      <c r="I87" s="43"/>
      <c r="J87" s="45"/>
      <c r="K87" s="42"/>
      <c r="L87" s="43"/>
      <c r="M87" s="43"/>
      <c r="N87" s="43"/>
      <c r="O87" s="45"/>
      <c r="P87" s="55" t="str">
        <f t="shared" si="33"/>
        <v>N</v>
      </c>
      <c r="Q87" s="56" t="str">
        <f t="shared" si="34"/>
        <v>N</v>
      </c>
      <c r="R87" s="56" t="str">
        <f t="shared" si="35"/>
        <v>N</v>
      </c>
      <c r="S87" s="58"/>
      <c r="T87" s="59"/>
      <c r="U87" s="1" t="str">
        <f>IF(Dashboard!N87="P",IF(U86="",1,U86+1),"")</f>
        <v/>
      </c>
      <c r="V87" s="1" t="str">
        <f>IF(Dashboard!O87="B",IF(V86="",1,V86+1),"")</f>
        <v/>
      </c>
      <c r="W87" s="1" t="str">
        <f t="shared" si="29"/>
        <v>00000</v>
      </c>
      <c r="X87" s="1" t="str">
        <f t="shared" si="30"/>
        <v>00000</v>
      </c>
      <c r="Y87" s="1" t="str">
        <f t="shared" si="31"/>
        <v>000</v>
      </c>
      <c r="Z87" s="1" t="str">
        <f t="shared" si="32"/>
        <v>000</v>
      </c>
      <c r="AA87" t="str">
        <f t="shared" si="36"/>
        <v>B</v>
      </c>
    </row>
    <row r="88" spans="1:27">
      <c r="A88" s="42"/>
      <c r="B88" s="43"/>
      <c r="C88" s="43"/>
      <c r="D88" s="44" t="str">
        <f t="shared" si="26"/>
        <v/>
      </c>
      <c r="E88" s="44" t="str">
        <f t="shared" si="27"/>
        <v/>
      </c>
      <c r="F88" s="42"/>
      <c r="G88" s="39" t="str">
        <f t="shared" si="37"/>
        <v/>
      </c>
      <c r="H88" s="39" t="str">
        <f t="shared" si="28"/>
        <v>B</v>
      </c>
      <c r="I88" s="43"/>
      <c r="J88" s="45"/>
      <c r="K88" s="42"/>
      <c r="L88" s="43"/>
      <c r="M88" s="43"/>
      <c r="N88" s="43"/>
      <c r="O88" s="45"/>
      <c r="P88" s="55" t="str">
        <f t="shared" si="33"/>
        <v>N</v>
      </c>
      <c r="Q88" s="56" t="str">
        <f t="shared" si="34"/>
        <v>N</v>
      </c>
      <c r="R88" s="56" t="str">
        <f t="shared" si="35"/>
        <v>N</v>
      </c>
      <c r="S88" s="58"/>
      <c r="T88" s="59"/>
      <c r="U88" s="1" t="str">
        <f>IF(Dashboard!N88="P",IF(U87="",1,U87+1),"")</f>
        <v/>
      </c>
      <c r="V88" s="1" t="str">
        <f>IF(Dashboard!O88="B",IF(V87="",1,V87+1),"")</f>
        <v/>
      </c>
      <c r="W88" s="1" t="str">
        <f t="shared" si="29"/>
        <v>00000</v>
      </c>
      <c r="X88" s="1" t="str">
        <f t="shared" si="30"/>
        <v>00000</v>
      </c>
      <c r="Y88" s="1" t="str">
        <f t="shared" si="31"/>
        <v>000</v>
      </c>
      <c r="Z88" s="1" t="str">
        <f t="shared" si="32"/>
        <v>000</v>
      </c>
      <c r="AA88" t="str">
        <f t="shared" si="36"/>
        <v>B</v>
      </c>
    </row>
    <row r="89" spans="1:27">
      <c r="A89" s="42"/>
      <c r="B89" s="43"/>
      <c r="C89" s="43"/>
      <c r="D89" s="44" t="str">
        <f t="shared" si="26"/>
        <v/>
      </c>
      <c r="E89" s="44" t="str">
        <f t="shared" si="27"/>
        <v/>
      </c>
      <c r="F89" s="42"/>
      <c r="G89" s="39" t="str">
        <f t="shared" si="37"/>
        <v/>
      </c>
      <c r="H89" s="39" t="str">
        <f t="shared" si="28"/>
        <v>B</v>
      </c>
      <c r="I89" s="43"/>
      <c r="J89" s="45"/>
      <c r="K89" s="42"/>
      <c r="L89" s="43"/>
      <c r="M89" s="43"/>
      <c r="N89" s="43"/>
      <c r="O89" s="45"/>
      <c r="P89" s="55" t="str">
        <f t="shared" si="33"/>
        <v>N</v>
      </c>
      <c r="Q89" s="56" t="str">
        <f t="shared" si="34"/>
        <v>N</v>
      </c>
      <c r="R89" s="56" t="str">
        <f t="shared" si="35"/>
        <v>N</v>
      </c>
      <c r="S89" s="58"/>
      <c r="T89" s="59"/>
      <c r="U89" s="1" t="str">
        <f>IF(Dashboard!N89="P",IF(U88="",1,U88+1),"")</f>
        <v/>
      </c>
      <c r="V89" s="1" t="str">
        <f>IF(Dashboard!O89="B",IF(V88="",1,V88+1),"")</f>
        <v/>
      </c>
      <c r="W89" s="1" t="str">
        <f t="shared" si="29"/>
        <v>00000</v>
      </c>
      <c r="X89" s="1" t="str">
        <f t="shared" si="30"/>
        <v>00000</v>
      </c>
      <c r="Y89" s="1" t="str">
        <f t="shared" si="31"/>
        <v>000</v>
      </c>
      <c r="Z89" s="1" t="str">
        <f t="shared" si="32"/>
        <v>000</v>
      </c>
      <c r="AA89" t="str">
        <f t="shared" si="36"/>
        <v>B</v>
      </c>
    </row>
    <row r="90" spans="1:27">
      <c r="A90" s="42"/>
      <c r="B90" s="43"/>
      <c r="C90" s="43"/>
      <c r="D90" s="44" t="str">
        <f t="shared" si="26"/>
        <v/>
      </c>
      <c r="E90" s="44" t="str">
        <f t="shared" si="27"/>
        <v/>
      </c>
      <c r="F90" s="42"/>
      <c r="G90" s="39" t="str">
        <f t="shared" si="37"/>
        <v/>
      </c>
      <c r="H90" s="39" t="str">
        <f t="shared" si="28"/>
        <v>B</v>
      </c>
      <c r="I90" s="43"/>
      <c r="J90" s="45"/>
      <c r="K90" s="42"/>
      <c r="L90" s="43"/>
      <c r="M90" s="43"/>
      <c r="N90" s="43"/>
      <c r="O90" s="45"/>
      <c r="P90" s="55" t="str">
        <f t="shared" si="33"/>
        <v>N</v>
      </c>
      <c r="Q90" s="56" t="str">
        <f t="shared" si="34"/>
        <v>N</v>
      </c>
      <c r="R90" s="56" t="str">
        <f t="shared" si="35"/>
        <v>N</v>
      </c>
      <c r="S90" s="58"/>
      <c r="T90" s="59"/>
      <c r="U90" s="1" t="str">
        <f>IF(Dashboard!N90="P",IF(U89="",1,U89+1),"")</f>
        <v/>
      </c>
      <c r="V90" s="1" t="str">
        <f>IF(Dashboard!O90="B",IF(V89="",1,V89+1),"")</f>
        <v/>
      </c>
      <c r="W90" s="1" t="str">
        <f t="shared" si="29"/>
        <v>00000</v>
      </c>
      <c r="X90" s="1" t="str">
        <f t="shared" si="30"/>
        <v>00000</v>
      </c>
      <c r="Y90" s="1" t="str">
        <f t="shared" si="31"/>
        <v>000</v>
      </c>
      <c r="Z90" s="1" t="str">
        <f t="shared" si="32"/>
        <v>000</v>
      </c>
      <c r="AA90" t="str">
        <f t="shared" si="36"/>
        <v>B</v>
      </c>
    </row>
    <row r="91" spans="1:27">
      <c r="A91" s="42"/>
      <c r="B91" s="43"/>
      <c r="C91" s="43"/>
      <c r="D91" s="44" t="str">
        <f t="shared" si="26"/>
        <v/>
      </c>
      <c r="E91" s="44" t="str">
        <f t="shared" si="27"/>
        <v/>
      </c>
      <c r="F91" s="42"/>
      <c r="G91" s="39" t="str">
        <f t="shared" si="37"/>
        <v/>
      </c>
      <c r="H91" s="39" t="str">
        <f t="shared" si="28"/>
        <v>B</v>
      </c>
      <c r="I91" s="43"/>
      <c r="J91" s="45"/>
      <c r="K91" s="42"/>
      <c r="L91" s="43"/>
      <c r="M91" s="43"/>
      <c r="N91" s="43"/>
      <c r="O91" s="45"/>
      <c r="P91" s="55" t="str">
        <f t="shared" si="33"/>
        <v>N</v>
      </c>
      <c r="Q91" s="56" t="str">
        <f t="shared" si="34"/>
        <v>N</v>
      </c>
      <c r="R91" s="56" t="str">
        <f t="shared" si="35"/>
        <v>N</v>
      </c>
      <c r="S91" s="58"/>
      <c r="T91" s="59"/>
      <c r="U91" s="1" t="str">
        <f>IF(Dashboard!N91="P",IF(U90="",1,U90+1),"")</f>
        <v/>
      </c>
      <c r="V91" s="1" t="str">
        <f>IF(Dashboard!O91="B",IF(V90="",1,V90+1),"")</f>
        <v/>
      </c>
      <c r="W91" s="1" t="str">
        <f t="shared" si="29"/>
        <v>00000</v>
      </c>
      <c r="X91" s="1" t="str">
        <f t="shared" si="30"/>
        <v>00000</v>
      </c>
      <c r="Y91" s="1" t="str">
        <f t="shared" si="31"/>
        <v>000</v>
      </c>
      <c r="Z91" s="1" t="str">
        <f t="shared" si="32"/>
        <v>000</v>
      </c>
      <c r="AA91" t="str">
        <f t="shared" si="36"/>
        <v>B</v>
      </c>
    </row>
    <row r="92" spans="1:27">
      <c r="A92" s="42"/>
      <c r="B92" s="43"/>
      <c r="C92" s="43"/>
      <c r="D92" s="44" t="str">
        <f t="shared" si="26"/>
        <v/>
      </c>
      <c r="E92" s="44" t="str">
        <f t="shared" si="27"/>
        <v/>
      </c>
      <c r="F92" s="42"/>
      <c r="G92" s="39" t="str">
        <f t="shared" si="37"/>
        <v/>
      </c>
      <c r="H92" s="39" t="str">
        <f t="shared" si="28"/>
        <v>B</v>
      </c>
      <c r="I92" s="43"/>
      <c r="J92" s="45"/>
      <c r="K92" s="42"/>
      <c r="L92" s="43"/>
      <c r="M92" s="43"/>
      <c r="N92" s="43"/>
      <c r="O92" s="45"/>
      <c r="P92" s="55" t="str">
        <f t="shared" si="33"/>
        <v>N</v>
      </c>
      <c r="Q92" s="56" t="str">
        <f t="shared" si="34"/>
        <v>N</v>
      </c>
      <c r="R92" s="56" t="str">
        <f t="shared" si="35"/>
        <v>N</v>
      </c>
      <c r="S92" s="58"/>
      <c r="T92" s="59"/>
      <c r="U92" s="1" t="str">
        <f>IF(Dashboard!N92="P",IF(U91="",1,U91+1),"")</f>
        <v/>
      </c>
      <c r="V92" s="1" t="str">
        <f>IF(Dashboard!O92="B",IF(V91="",1,V91+1),"")</f>
        <v/>
      </c>
      <c r="W92" s="1" t="str">
        <f t="shared" si="29"/>
        <v>00000</v>
      </c>
      <c r="X92" s="1" t="str">
        <f t="shared" si="30"/>
        <v>00000</v>
      </c>
      <c r="Y92" s="1" t="str">
        <f t="shared" si="31"/>
        <v>000</v>
      </c>
      <c r="Z92" s="1" t="str">
        <f t="shared" si="32"/>
        <v>000</v>
      </c>
      <c r="AA92" t="str">
        <f t="shared" si="36"/>
        <v>B</v>
      </c>
    </row>
    <row r="93" spans="1:27">
      <c r="A93" s="42"/>
      <c r="B93" s="43"/>
      <c r="C93" s="43"/>
      <c r="D93" s="44" t="str">
        <f t="shared" si="26"/>
        <v/>
      </c>
      <c r="E93" s="44" t="str">
        <f t="shared" si="27"/>
        <v/>
      </c>
      <c r="F93" s="42"/>
      <c r="G93" s="39" t="str">
        <f t="shared" si="37"/>
        <v/>
      </c>
      <c r="H93" s="39" t="str">
        <f t="shared" si="28"/>
        <v>B</v>
      </c>
      <c r="I93" s="43"/>
      <c r="J93" s="45"/>
      <c r="K93" s="42"/>
      <c r="L93" s="43"/>
      <c r="M93" s="43"/>
      <c r="N93" s="43"/>
      <c r="O93" s="45"/>
      <c r="P93" s="55" t="str">
        <f t="shared" si="33"/>
        <v>N</v>
      </c>
      <c r="Q93" s="56" t="str">
        <f t="shared" si="34"/>
        <v>N</v>
      </c>
      <c r="R93" s="56" t="str">
        <f t="shared" si="35"/>
        <v>N</v>
      </c>
      <c r="S93" s="58"/>
      <c r="T93" s="59"/>
      <c r="U93" s="1" t="str">
        <f>IF(Dashboard!N93="P",IF(U92="",1,U92+1),"")</f>
        <v/>
      </c>
      <c r="V93" s="1" t="str">
        <f>IF(Dashboard!O93="B",IF(V92="",1,V92+1),"")</f>
        <v/>
      </c>
      <c r="W93" s="1" t="str">
        <f t="shared" si="29"/>
        <v>00000</v>
      </c>
      <c r="X93" s="1" t="str">
        <f t="shared" si="30"/>
        <v>00000</v>
      </c>
      <c r="Y93" s="1" t="str">
        <f t="shared" si="31"/>
        <v>000</v>
      </c>
      <c r="Z93" s="1" t="str">
        <f t="shared" si="32"/>
        <v>000</v>
      </c>
      <c r="AA93" t="str">
        <f t="shared" si="36"/>
        <v>B</v>
      </c>
    </row>
    <row r="94" spans="1:27">
      <c r="A94" s="42"/>
      <c r="B94" s="43"/>
      <c r="C94" s="43"/>
      <c r="D94" s="44" t="str">
        <f t="shared" si="26"/>
        <v/>
      </c>
      <c r="E94" s="44" t="str">
        <f t="shared" si="27"/>
        <v/>
      </c>
      <c r="F94" s="42"/>
      <c r="G94" s="39" t="str">
        <f t="shared" si="37"/>
        <v/>
      </c>
      <c r="H94" s="39" t="str">
        <f t="shared" si="28"/>
        <v>B</v>
      </c>
      <c r="I94" s="43"/>
      <c r="J94" s="45"/>
      <c r="K94" s="42"/>
      <c r="L94" s="43"/>
      <c r="M94" s="43"/>
      <c r="N94" s="43"/>
      <c r="O94" s="45"/>
      <c r="P94" s="55" t="str">
        <f t="shared" si="33"/>
        <v>N</v>
      </c>
      <c r="Q94" s="56" t="str">
        <f t="shared" si="34"/>
        <v>N</v>
      </c>
      <c r="R94" s="56" t="str">
        <f t="shared" si="35"/>
        <v>N</v>
      </c>
      <c r="S94" s="58"/>
      <c r="T94" s="59"/>
      <c r="U94" s="1" t="str">
        <f>IF(Dashboard!N94="P",IF(U93="",1,U93+1),"")</f>
        <v/>
      </c>
      <c r="V94" s="1" t="str">
        <f>IF(Dashboard!O94="B",IF(V93="",1,V93+1),"")</f>
        <v/>
      </c>
      <c r="W94" s="1" t="str">
        <f t="shared" si="29"/>
        <v>00000</v>
      </c>
      <c r="X94" s="1" t="str">
        <f t="shared" si="30"/>
        <v>00000</v>
      </c>
      <c r="Y94" s="1" t="str">
        <f t="shared" si="31"/>
        <v>000</v>
      </c>
      <c r="Z94" s="1" t="str">
        <f t="shared" si="32"/>
        <v>000</v>
      </c>
      <c r="AA94" t="str">
        <f t="shared" si="36"/>
        <v>B</v>
      </c>
    </row>
    <row r="95" spans="1:27">
      <c r="A95" s="42"/>
      <c r="B95" s="43"/>
      <c r="C95" s="43"/>
      <c r="D95" s="44" t="str">
        <f t="shared" si="26"/>
        <v/>
      </c>
      <c r="E95" s="44" t="str">
        <f t="shared" si="27"/>
        <v/>
      </c>
      <c r="F95" s="42"/>
      <c r="G95" s="39" t="str">
        <f t="shared" si="37"/>
        <v/>
      </c>
      <c r="H95" s="39" t="str">
        <f t="shared" si="28"/>
        <v>B</v>
      </c>
      <c r="I95" s="43"/>
      <c r="J95" s="45"/>
      <c r="K95" s="42"/>
      <c r="L95" s="43"/>
      <c r="M95" s="43"/>
      <c r="N95" s="43"/>
      <c r="O95" s="45"/>
      <c r="P95" s="55" t="str">
        <f t="shared" si="33"/>
        <v>N</v>
      </c>
      <c r="Q95" s="56" t="str">
        <f t="shared" si="34"/>
        <v>N</v>
      </c>
      <c r="R95" s="56" t="str">
        <f t="shared" si="35"/>
        <v>N</v>
      </c>
      <c r="S95" s="58"/>
      <c r="T95" s="59"/>
      <c r="U95" s="1" t="str">
        <f>IF(Dashboard!N95="P",IF(U94="",1,U94+1),"")</f>
        <v/>
      </c>
      <c r="V95" s="1" t="str">
        <f>IF(Dashboard!O95="B",IF(V94="",1,V94+1),"")</f>
        <v/>
      </c>
      <c r="W95" s="1" t="str">
        <f t="shared" si="29"/>
        <v>00000</v>
      </c>
      <c r="X95" s="1" t="str">
        <f t="shared" si="30"/>
        <v>00000</v>
      </c>
      <c r="Y95" s="1" t="str">
        <f t="shared" si="31"/>
        <v>000</v>
      </c>
      <c r="Z95" s="1" t="str">
        <f t="shared" si="32"/>
        <v>000</v>
      </c>
      <c r="AA95" t="str">
        <f t="shared" si="36"/>
        <v>B</v>
      </c>
    </row>
    <row r="96" spans="1:27">
      <c r="A96" s="42"/>
      <c r="B96" s="43"/>
      <c r="C96" s="43"/>
      <c r="D96" s="44" t="str">
        <f t="shared" si="26"/>
        <v/>
      </c>
      <c r="E96" s="44" t="str">
        <f t="shared" si="27"/>
        <v/>
      </c>
      <c r="F96" s="42"/>
      <c r="G96" s="39" t="str">
        <f t="shared" si="37"/>
        <v/>
      </c>
      <c r="H96" s="39" t="str">
        <f t="shared" si="28"/>
        <v>B</v>
      </c>
      <c r="I96" s="43"/>
      <c r="J96" s="45"/>
      <c r="K96" s="42"/>
      <c r="L96" s="43"/>
      <c r="M96" s="43"/>
      <c r="N96" s="43"/>
      <c r="O96" s="45"/>
      <c r="P96" s="55" t="str">
        <f t="shared" si="33"/>
        <v>N</v>
      </c>
      <c r="Q96" s="56" t="str">
        <f t="shared" si="34"/>
        <v>N</v>
      </c>
      <c r="R96" s="56" t="str">
        <f t="shared" si="35"/>
        <v>N</v>
      </c>
      <c r="S96" s="58"/>
      <c r="T96" s="59"/>
      <c r="U96" s="1" t="str">
        <f>IF(Dashboard!N96="P",IF(U95="",1,U95+1),"")</f>
        <v/>
      </c>
      <c r="V96" s="1" t="str">
        <f>IF(Dashboard!O96="B",IF(V95="",1,V95+1),"")</f>
        <v/>
      </c>
      <c r="W96" s="1" t="str">
        <f t="shared" si="29"/>
        <v>00000</v>
      </c>
      <c r="X96" s="1" t="str">
        <f t="shared" si="30"/>
        <v>00000</v>
      </c>
      <c r="Y96" s="1" t="str">
        <f t="shared" si="31"/>
        <v>000</v>
      </c>
      <c r="Z96" s="1" t="str">
        <f t="shared" si="32"/>
        <v>000</v>
      </c>
      <c r="AA96" t="str">
        <f t="shared" si="36"/>
        <v>B</v>
      </c>
    </row>
    <row r="97" spans="1:27">
      <c r="A97" s="42"/>
      <c r="B97" s="43"/>
      <c r="C97" s="43"/>
      <c r="D97" s="44" t="str">
        <f t="shared" si="26"/>
        <v/>
      </c>
      <c r="E97" s="44" t="str">
        <f t="shared" si="27"/>
        <v/>
      </c>
      <c r="F97" s="42"/>
      <c r="G97" s="39" t="str">
        <f t="shared" si="37"/>
        <v/>
      </c>
      <c r="H97" s="39" t="str">
        <f t="shared" si="28"/>
        <v>B</v>
      </c>
      <c r="I97" s="43"/>
      <c r="J97" s="45"/>
      <c r="K97" s="42"/>
      <c r="L97" s="43"/>
      <c r="M97" s="43"/>
      <c r="N97" s="43"/>
      <c r="O97" s="45"/>
      <c r="P97" s="55" t="str">
        <f t="shared" si="33"/>
        <v>N</v>
      </c>
      <c r="Q97" s="56" t="str">
        <f t="shared" si="34"/>
        <v>N</v>
      </c>
      <c r="R97" s="56" t="str">
        <f t="shared" si="35"/>
        <v>N</v>
      </c>
      <c r="S97" s="58"/>
      <c r="T97" s="59"/>
      <c r="U97" s="1" t="str">
        <f>IF(Dashboard!N97="P",IF(U96="",1,U96+1),"")</f>
        <v/>
      </c>
      <c r="V97" s="1" t="str">
        <f>IF(Dashboard!O97="B",IF(V96="",1,V96+1),"")</f>
        <v/>
      </c>
      <c r="W97" s="1" t="str">
        <f t="shared" si="29"/>
        <v>00000</v>
      </c>
      <c r="X97" s="1" t="str">
        <f t="shared" si="30"/>
        <v>00000</v>
      </c>
      <c r="Y97" s="1" t="str">
        <f t="shared" si="31"/>
        <v>000</v>
      </c>
      <c r="Z97" s="1" t="str">
        <f t="shared" si="32"/>
        <v>000</v>
      </c>
      <c r="AA97" t="str">
        <f t="shared" si="36"/>
        <v>B</v>
      </c>
    </row>
    <row r="98" spans="1:27">
      <c r="A98" s="42"/>
      <c r="B98" s="43"/>
      <c r="C98" s="43"/>
      <c r="D98" s="44" t="str">
        <f t="shared" si="26"/>
        <v/>
      </c>
      <c r="E98" s="44" t="str">
        <f t="shared" si="27"/>
        <v/>
      </c>
      <c r="F98" s="42"/>
      <c r="G98" s="39" t="str">
        <f t="shared" si="37"/>
        <v/>
      </c>
      <c r="H98" s="39" t="str">
        <f t="shared" si="28"/>
        <v>B</v>
      </c>
      <c r="I98" s="43"/>
      <c r="J98" s="45"/>
      <c r="K98" s="42"/>
      <c r="L98" s="43"/>
      <c r="M98" s="43"/>
      <c r="N98" s="43"/>
      <c r="O98" s="45"/>
      <c r="P98" s="55" t="str">
        <f t="shared" si="33"/>
        <v>N</v>
      </c>
      <c r="Q98" s="56" t="str">
        <f t="shared" si="34"/>
        <v>N</v>
      </c>
      <c r="R98" s="56" t="str">
        <f t="shared" si="35"/>
        <v>N</v>
      </c>
      <c r="S98" s="58"/>
      <c r="T98" s="59"/>
      <c r="U98" s="1" t="str">
        <f>IF(Dashboard!N98="P",IF(U97="",1,U97+1),"")</f>
        <v/>
      </c>
      <c r="V98" s="1" t="str">
        <f>IF(Dashboard!O98="B",IF(V97="",1,V97+1),"")</f>
        <v/>
      </c>
      <c r="W98" s="1" t="str">
        <f t="shared" si="29"/>
        <v>00000</v>
      </c>
      <c r="X98" s="1" t="str">
        <f t="shared" si="30"/>
        <v>00000</v>
      </c>
      <c r="Y98" s="1" t="str">
        <f t="shared" si="31"/>
        <v>000</v>
      </c>
      <c r="Z98" s="1" t="str">
        <f t="shared" si="32"/>
        <v>000</v>
      </c>
      <c r="AA98" t="str">
        <f t="shared" si="36"/>
        <v>B</v>
      </c>
    </row>
    <row r="99" spans="1:27">
      <c r="A99" s="42"/>
      <c r="B99" s="43"/>
      <c r="C99" s="43"/>
      <c r="D99" s="44" t="str">
        <f t="shared" si="26"/>
        <v/>
      </c>
      <c r="E99" s="44" t="str">
        <f t="shared" si="27"/>
        <v/>
      </c>
      <c r="F99" s="42"/>
      <c r="G99" s="39" t="str">
        <f t="shared" si="37"/>
        <v/>
      </c>
      <c r="H99" s="39" t="str">
        <f t="shared" si="28"/>
        <v>B</v>
      </c>
      <c r="I99" s="43"/>
      <c r="J99" s="45"/>
      <c r="K99" s="42"/>
      <c r="L99" s="43"/>
      <c r="M99" s="43"/>
      <c r="N99" s="43"/>
      <c r="O99" s="45"/>
      <c r="P99" s="55" t="str">
        <f t="shared" si="33"/>
        <v>N</v>
      </c>
      <c r="Q99" s="56" t="str">
        <f t="shared" si="34"/>
        <v>N</v>
      </c>
      <c r="R99" s="56" t="str">
        <f t="shared" si="35"/>
        <v>N</v>
      </c>
      <c r="S99" s="58"/>
      <c r="T99" s="59"/>
      <c r="U99" s="1" t="str">
        <f>IF(Dashboard!N99="P",IF(U98="",1,U98+1),"")</f>
        <v/>
      </c>
      <c r="V99" s="1" t="str">
        <f>IF(Dashboard!O99="B",IF(V98="",1,V98+1),"")</f>
        <v/>
      </c>
      <c r="W99" s="1" t="str">
        <f t="shared" si="29"/>
        <v>00000</v>
      </c>
      <c r="X99" s="1" t="str">
        <f t="shared" si="30"/>
        <v>00000</v>
      </c>
      <c r="Y99" s="1" t="str">
        <f t="shared" si="31"/>
        <v>000</v>
      </c>
      <c r="Z99" s="1" t="str">
        <f t="shared" si="32"/>
        <v>000</v>
      </c>
      <c r="AA99" t="str">
        <f t="shared" si="36"/>
        <v>B</v>
      </c>
    </row>
    <row r="100" spans="1:27" ht="15.75" thickBot="1">
      <c r="A100" s="46"/>
      <c r="B100" s="47"/>
      <c r="C100" s="63"/>
      <c r="D100" s="44" t="str">
        <f t="shared" si="26"/>
        <v/>
      </c>
      <c r="E100" s="44" t="str">
        <f t="shared" si="27"/>
        <v/>
      </c>
      <c r="F100" s="46"/>
      <c r="G100" s="39" t="str">
        <f t="shared" si="37"/>
        <v/>
      </c>
      <c r="H100" s="39" t="str">
        <f t="shared" si="28"/>
        <v>B</v>
      </c>
      <c r="I100" s="47"/>
      <c r="J100" s="48"/>
      <c r="K100" s="46"/>
      <c r="L100" s="47"/>
      <c r="M100" s="47"/>
      <c r="N100" s="47"/>
      <c r="O100" s="48"/>
      <c r="P100" s="55" t="str">
        <f t="shared" si="33"/>
        <v>N</v>
      </c>
      <c r="Q100" s="56" t="str">
        <f t="shared" si="34"/>
        <v>N</v>
      </c>
      <c r="R100" s="56" t="str">
        <f t="shared" si="35"/>
        <v>N</v>
      </c>
      <c r="S100" s="60"/>
      <c r="T100" s="61"/>
      <c r="U100" s="1" t="str">
        <f>IF(Dashboard!N100="P",IF(U99="",1,U99+1),"")</f>
        <v/>
      </c>
      <c r="V100" s="1" t="str">
        <f>IF(Dashboard!O100="B",IF(V99="",1,V99+1),"")</f>
        <v/>
      </c>
      <c r="W100" s="1" t="str">
        <f t="shared" si="29"/>
        <v>00000</v>
      </c>
      <c r="X100" s="1" t="str">
        <f t="shared" si="30"/>
        <v>00000</v>
      </c>
      <c r="Y100" s="1" t="str">
        <f t="shared" si="31"/>
        <v>000</v>
      </c>
      <c r="Z100" s="1" t="str">
        <f t="shared" si="32"/>
        <v>000</v>
      </c>
      <c r="AA100" t="str">
        <f t="shared" si="36"/>
        <v>B</v>
      </c>
    </row>
  </sheetData>
  <mergeCells count="17">
    <mergeCell ref="Y3:Z3"/>
    <mergeCell ref="AA3:AA4"/>
    <mergeCell ref="AB3:AB4"/>
    <mergeCell ref="Q3:Q4"/>
    <mergeCell ref="R3:R4"/>
    <mergeCell ref="S3:S4"/>
    <mergeCell ref="T3:T4"/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workbookViewId="0">
      <selection activeCell="B23" sqref="B23"/>
    </sheetView>
  </sheetViews>
  <sheetFormatPr defaultRowHeight="15"/>
  <cols>
    <col min="1" max="2" width="9.140625" style="1"/>
    <col min="15" max="15" width="12.28515625" customWidth="1"/>
  </cols>
  <sheetData>
    <row r="1" spans="1:18">
      <c r="A1" s="135" t="s">
        <v>3</v>
      </c>
      <c r="B1" s="136"/>
      <c r="C1" s="135" t="s">
        <v>12</v>
      </c>
      <c r="D1" s="136"/>
      <c r="E1" s="135" t="s">
        <v>13</v>
      </c>
      <c r="F1" s="136"/>
      <c r="G1" s="135" t="s">
        <v>14</v>
      </c>
      <c r="H1" s="136"/>
      <c r="I1" s="135" t="s">
        <v>15</v>
      </c>
      <c r="J1" s="136"/>
      <c r="K1" s="135" t="s">
        <v>16</v>
      </c>
      <c r="L1" s="136"/>
      <c r="M1" s="135" t="s">
        <v>17</v>
      </c>
      <c r="N1" s="136"/>
      <c r="O1" t="s">
        <v>55</v>
      </c>
      <c r="Q1" t="s">
        <v>43</v>
      </c>
      <c r="R1" t="s">
        <v>44</v>
      </c>
    </row>
    <row r="2" spans="1:18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56</v>
      </c>
    </row>
    <row r="4" spans="1:18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57</v>
      </c>
    </row>
    <row r="6" spans="1:18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58</v>
      </c>
    </row>
    <row r="8" spans="1:18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59</v>
      </c>
    </row>
    <row r="10" spans="1:18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60</v>
      </c>
    </row>
    <row r="12" spans="1:18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61</v>
      </c>
    </row>
    <row r="14" spans="1:18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62</v>
      </c>
    </row>
    <row r="16" spans="1:18" ht="15.75" thickBot="1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1:15">
      <c r="O17" t="s">
        <v>63</v>
      </c>
    </row>
    <row r="19" spans="1:15">
      <c r="O19" t="s">
        <v>64</v>
      </c>
    </row>
    <row r="21" spans="1:15">
      <c r="A21" s="1">
        <v>1</v>
      </c>
      <c r="L21" t="s">
        <v>67</v>
      </c>
      <c r="O21" t="s">
        <v>65</v>
      </c>
    </row>
    <row r="22" spans="1:15">
      <c r="A22" s="1">
        <v>3</v>
      </c>
      <c r="L22" t="s">
        <v>68</v>
      </c>
      <c r="O22" t="s">
        <v>66</v>
      </c>
    </row>
    <row r="23" spans="1:15">
      <c r="A23" s="1">
        <v>6</v>
      </c>
      <c r="G23" t="s">
        <v>29</v>
      </c>
      <c r="H23" t="s">
        <v>29</v>
      </c>
      <c r="I23" t="s">
        <v>28</v>
      </c>
      <c r="J23" t="s">
        <v>28</v>
      </c>
      <c r="K23" t="s">
        <v>29</v>
      </c>
      <c r="L23" t="s">
        <v>29</v>
      </c>
      <c r="O23" t="s">
        <v>69</v>
      </c>
    </row>
    <row r="24" spans="1:15">
      <c r="G24" t="s">
        <v>28</v>
      </c>
      <c r="H24" t="s">
        <v>28</v>
      </c>
      <c r="I24" t="s">
        <v>29</v>
      </c>
      <c r="J24" t="s">
        <v>29</v>
      </c>
      <c r="K24" t="s">
        <v>28</v>
      </c>
      <c r="L24" t="s">
        <v>28</v>
      </c>
    </row>
    <row r="26" spans="1:15">
      <c r="G26" t="s">
        <v>72</v>
      </c>
      <c r="I26" t="s">
        <v>73</v>
      </c>
    </row>
    <row r="27" spans="1:15">
      <c r="G27" t="s">
        <v>74</v>
      </c>
      <c r="I27" t="s">
        <v>75</v>
      </c>
    </row>
    <row r="28" spans="1:15">
      <c r="G28" t="s">
        <v>76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BM127"/>
  <sheetViews>
    <sheetView tabSelected="1" topLeftCell="E3" zoomScale="148" zoomScaleNormal="148" workbookViewId="0">
      <pane ySplit="2" topLeftCell="A5" activePane="bottomLeft" state="frozen"/>
      <selection activeCell="A3" sqref="A3"/>
      <selection pane="bottomLeft" activeCell="H9" sqref="H9"/>
    </sheetView>
  </sheetViews>
  <sheetFormatPr defaultRowHeight="15"/>
  <cols>
    <col min="1" max="15" width="7.7109375" style="14" customWidth="1"/>
    <col min="16" max="19" width="8.7109375" style="14" customWidth="1"/>
    <col min="20" max="30" width="9" style="14" customWidth="1"/>
    <col min="31" max="32" width="7.85546875" style="14" customWidth="1"/>
    <col min="33" max="40" width="9.140625" style="14" customWidth="1"/>
    <col min="41" max="41" width="4.140625" style="14" customWidth="1"/>
    <col min="42" max="43" width="7.28515625" style="14" customWidth="1"/>
    <col min="44" max="47" width="7" style="14" customWidth="1"/>
    <col min="48" max="54" width="9.140625" style="14" customWidth="1"/>
    <col min="55" max="58" width="9.140625" style="14"/>
    <col min="59" max="61" width="5.140625" style="14" customWidth="1"/>
    <col min="62" max="63" width="9.140625" style="14"/>
    <col min="64" max="64" width="12.7109375" style="14" customWidth="1"/>
    <col min="65" max="16384" width="9.140625" style="14"/>
  </cols>
  <sheetData>
    <row r="1" spans="1:65" ht="15.75" hidden="1" thickBot="1"/>
    <row r="2" spans="1:65" ht="15.75" hidden="1" thickBot="1">
      <c r="AR2" s="15"/>
      <c r="AS2" s="15"/>
      <c r="AT2" s="15"/>
      <c r="AU2" s="15"/>
      <c r="AV2" s="15"/>
    </row>
    <row r="3" spans="1:65" ht="19.5" customHeight="1" thickBot="1">
      <c r="A3" s="138" t="str">
        <f>Dashboard!B3</f>
        <v>Strategy 1 : PD/TG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49" t="s">
        <v>153</v>
      </c>
      <c r="P3" s="150" t="s">
        <v>154</v>
      </c>
      <c r="Q3" s="14" t="s">
        <v>155</v>
      </c>
      <c r="T3" s="14" t="s">
        <v>119</v>
      </c>
      <c r="AE3" s="126" t="s">
        <v>122</v>
      </c>
      <c r="AF3" s="126"/>
      <c r="AG3" s="126"/>
      <c r="AH3" s="66"/>
      <c r="AI3" s="66"/>
      <c r="AJ3" s="66"/>
      <c r="AK3" s="66"/>
      <c r="AL3" s="66"/>
      <c r="AM3" s="66"/>
      <c r="AP3" s="116" t="s">
        <v>1</v>
      </c>
      <c r="AQ3" s="116" t="s">
        <v>2</v>
      </c>
      <c r="AR3" s="105" t="s">
        <v>37</v>
      </c>
      <c r="AS3" s="106"/>
      <c r="AT3" s="105" t="s">
        <v>83</v>
      </c>
      <c r="AU3" s="106"/>
      <c r="AV3" s="116" t="s">
        <v>41</v>
      </c>
      <c r="AW3" s="141" t="s">
        <v>10</v>
      </c>
      <c r="AX3" s="142"/>
      <c r="AY3" s="141" t="s">
        <v>11</v>
      </c>
      <c r="AZ3" s="142"/>
      <c r="BA3" s="64" t="s">
        <v>10</v>
      </c>
      <c r="BB3" s="64" t="s">
        <v>11</v>
      </c>
      <c r="BC3" s="140" t="s">
        <v>115</v>
      </c>
      <c r="BD3" s="140"/>
      <c r="BE3" s="64"/>
      <c r="BF3" s="64"/>
      <c r="BG3" s="14" t="s">
        <v>85</v>
      </c>
      <c r="BH3" s="14" t="s">
        <v>78</v>
      </c>
      <c r="BI3" s="14" t="s">
        <v>86</v>
      </c>
      <c r="BJ3" s="14" t="s">
        <v>87</v>
      </c>
      <c r="BL3" s="14" t="s">
        <v>157</v>
      </c>
      <c r="BM3" s="14">
        <v>-6</v>
      </c>
    </row>
    <row r="4" spans="1:65" ht="30.75" thickBot="1">
      <c r="A4" s="83" t="s">
        <v>77</v>
      </c>
      <c r="B4" s="84" t="s">
        <v>124</v>
      </c>
      <c r="C4" s="84" t="s">
        <v>28</v>
      </c>
      <c r="D4" s="84" t="s">
        <v>29</v>
      </c>
      <c r="E4" s="153" t="s">
        <v>78</v>
      </c>
      <c r="F4" s="81"/>
      <c r="G4" s="154" t="s">
        <v>0</v>
      </c>
      <c r="H4" s="82"/>
      <c r="I4" s="83" t="s">
        <v>123</v>
      </c>
      <c r="J4" s="84" t="s">
        <v>28</v>
      </c>
      <c r="K4" s="84" t="s">
        <v>29</v>
      </c>
      <c r="L4" s="84" t="s">
        <v>78</v>
      </c>
      <c r="M4" s="84" t="s">
        <v>80</v>
      </c>
      <c r="N4" s="84" t="s">
        <v>81</v>
      </c>
      <c r="O4" s="151"/>
      <c r="P4" s="152"/>
      <c r="Q4" s="14" t="s">
        <v>156</v>
      </c>
      <c r="R4" s="14">
        <f>R28</f>
        <v>10</v>
      </c>
      <c r="T4" s="14" t="s">
        <v>120</v>
      </c>
      <c r="U4" s="14" t="s">
        <v>142</v>
      </c>
      <c r="V4" s="14" t="s">
        <v>143</v>
      </c>
      <c r="W4" s="14" t="s">
        <v>144</v>
      </c>
      <c r="X4" s="14" t="s">
        <v>149</v>
      </c>
      <c r="Y4" s="14" t="s">
        <v>138</v>
      </c>
      <c r="Z4" s="14" t="s">
        <v>139</v>
      </c>
      <c r="AA4" s="14" t="s">
        <v>140</v>
      </c>
      <c r="AB4" s="14" t="s">
        <v>141</v>
      </c>
      <c r="AC4" s="14" t="s">
        <v>150</v>
      </c>
      <c r="AD4" s="14" t="s">
        <v>151</v>
      </c>
      <c r="AE4" s="72" t="s">
        <v>32</v>
      </c>
      <c r="AF4" s="72" t="s">
        <v>33</v>
      </c>
      <c r="AG4" s="72" t="s">
        <v>82</v>
      </c>
      <c r="AH4" s="85" t="s">
        <v>134</v>
      </c>
      <c r="AI4" s="85" t="s">
        <v>135</v>
      </c>
      <c r="AJ4" s="85" t="s">
        <v>136</v>
      </c>
      <c r="AK4" s="85" t="s">
        <v>137</v>
      </c>
      <c r="AL4" s="85" t="s">
        <v>133</v>
      </c>
      <c r="AM4" s="85"/>
      <c r="AN4" s="14" t="s">
        <v>124</v>
      </c>
      <c r="AO4" s="14" t="s">
        <v>123</v>
      </c>
      <c r="AP4" s="137"/>
      <c r="AQ4" s="137"/>
      <c r="AR4" s="16" t="s">
        <v>1</v>
      </c>
      <c r="AS4" s="16" t="s">
        <v>2</v>
      </c>
      <c r="AT4" s="16" t="s">
        <v>1</v>
      </c>
      <c r="AU4" s="16" t="s">
        <v>2</v>
      </c>
      <c r="AV4" s="137"/>
      <c r="AW4" s="26" t="s">
        <v>108</v>
      </c>
      <c r="AX4" s="26" t="s">
        <v>109</v>
      </c>
      <c r="AY4" s="26" t="s">
        <v>110</v>
      </c>
      <c r="AZ4" s="26" t="s">
        <v>111</v>
      </c>
      <c r="BA4" s="64" t="s">
        <v>112</v>
      </c>
      <c r="BB4" s="64" t="s">
        <v>112</v>
      </c>
      <c r="BC4" s="64" t="s">
        <v>116</v>
      </c>
      <c r="BD4" s="64" t="s">
        <v>117</v>
      </c>
      <c r="BE4" s="64"/>
      <c r="BF4" s="64"/>
      <c r="BG4" s="14" t="s">
        <v>29</v>
      </c>
      <c r="BH4" s="14" t="s">
        <v>48</v>
      </c>
      <c r="BI4" s="14" t="str">
        <f>BG4&amp;BH4</f>
        <v>BW</v>
      </c>
      <c r="BJ4" s="14" t="s">
        <v>84</v>
      </c>
      <c r="BL4" s="14" t="s">
        <v>159</v>
      </c>
      <c r="BM4" s="14">
        <v>-3</v>
      </c>
    </row>
    <row r="5" spans="1:65">
      <c r="A5" s="86"/>
      <c r="B5" s="36" t="s">
        <v>4</v>
      </c>
      <c r="C5" s="87"/>
      <c r="D5" s="88"/>
      <c r="E5" s="89"/>
      <c r="G5" s="155" t="str">
        <f>IF(Dashboard!N5="","",Dashboard!N5)</f>
        <v>P</v>
      </c>
      <c r="I5" s="86" t="s">
        <v>7</v>
      </c>
      <c r="J5" s="87"/>
      <c r="K5" s="88"/>
      <c r="L5" s="36"/>
      <c r="M5" s="36"/>
      <c r="N5" s="158" t="s">
        <v>152</v>
      </c>
      <c r="O5" s="86"/>
      <c r="P5" s="89"/>
      <c r="R5" s="14">
        <f>S5</f>
        <v>0</v>
      </c>
      <c r="S5" s="14">
        <f>IF(Q5="",0,IFERROR(VLOOKUP(Q5,$BL$3:$BM$126,2,FALSE),0))</f>
        <v>0</v>
      </c>
      <c r="AE5" s="24"/>
      <c r="AF5" s="24"/>
      <c r="AG5" s="24"/>
      <c r="AL5" s="14" t="str">
        <f t="shared" ref="AL5:AL9" si="0">IF(OR(AE5="Y",AF5="Y",AG5="Y"),"T","")</f>
        <v/>
      </c>
      <c r="AN5" s="14" t="str">
        <f t="shared" ref="AN5:AN9" si="1">IF(AE5="Y","T-C",IF(AF5="Y","T-B",IF(AG5="Y","T-T","PD")))</f>
        <v>PD</v>
      </c>
      <c r="AO5" s="14" t="s">
        <v>7</v>
      </c>
      <c r="AP5" s="14">
        <f>IF(Dashboard!N5="P",1,"")</f>
        <v>1</v>
      </c>
      <c r="AQ5" s="14" t="str">
        <f>IF(Dashboard!N5="B",1,"")</f>
        <v/>
      </c>
      <c r="BG5" s="14" t="s">
        <v>29</v>
      </c>
      <c r="BH5" s="14" t="s">
        <v>47</v>
      </c>
      <c r="BI5" s="14" t="str">
        <f t="shared" ref="BI5:BI7" si="2">BG5&amp;BH5</f>
        <v>BL</v>
      </c>
      <c r="BJ5" s="14" t="s">
        <v>88</v>
      </c>
      <c r="BL5" s="14" t="s">
        <v>160</v>
      </c>
      <c r="BM5" s="14">
        <v>-1</v>
      </c>
    </row>
    <row r="6" spans="1:65">
      <c r="A6" s="75"/>
      <c r="B6" s="24" t="str">
        <f t="shared" ref="B6:B10" si="3">IF(G5="","",IF(AN5=AN6,"",AN6))</f>
        <v/>
      </c>
      <c r="C6" s="90"/>
      <c r="D6" s="91"/>
      <c r="E6" s="74"/>
      <c r="G6" s="156" t="str">
        <f>IF(Dashboard!N6="","",Dashboard!N6)</f>
        <v>P</v>
      </c>
      <c r="I6" s="75" t="str">
        <f t="shared" ref="I6:I10" si="4">IF(AO5=AO6,"",AO6)</f>
        <v/>
      </c>
      <c r="J6" s="90"/>
      <c r="K6" s="91"/>
      <c r="L6" s="24"/>
      <c r="M6" s="24"/>
      <c r="N6" s="159" t="s">
        <v>152</v>
      </c>
      <c r="O6" s="75"/>
      <c r="P6" s="74"/>
      <c r="R6" s="14">
        <f>R5+S5</f>
        <v>0</v>
      </c>
      <c r="S6" s="14">
        <f>IF(Q6="",0,IFERROR(VLOOKUP(Q5&amp;Q6,$BL$3:$BM$126,2,FALSE),0))</f>
        <v>0</v>
      </c>
      <c r="AE6" s="24"/>
      <c r="AF6" s="24"/>
      <c r="AG6" s="24"/>
      <c r="AL6" s="14" t="str">
        <f t="shared" si="0"/>
        <v/>
      </c>
      <c r="AN6" s="14" t="str">
        <f t="shared" si="1"/>
        <v>PD</v>
      </c>
      <c r="AO6" s="14" t="str">
        <f t="shared" ref="AO6:AO9" si="5">IF(G5="","",IF(AE6="Y","T-C",IF(AF6="Y","T-B",IF(AG6="Y","T-T",IF(AO5="TG","TG",IF(G5="","",IF(AE6="Y","T-C",IF(AF6="Y","T-B",IF(AG6="Y","T-T",IF(AO5="TG","TG",IF(OR(AND(AO5="T-T",AO4="T-T",L4&amp;L5="LL"),AND(OR(AO5="T-B",AO5="T-C"),L5="L")),"TG",AO5)))))))))))</f>
        <v>TG</v>
      </c>
      <c r="AP6" s="14">
        <f>IF(Dashboard!N6="P",IF(AP5="",1,AP5+1),"")</f>
        <v>2</v>
      </c>
      <c r="AQ6" s="14" t="str">
        <f>IF(Dashboard!N6="B",IF(AQ5="",1,AQ5+1),"")</f>
        <v/>
      </c>
      <c r="BG6" s="14" t="s">
        <v>84</v>
      </c>
      <c r="BH6" s="14" t="s">
        <v>48</v>
      </c>
      <c r="BI6" s="14" t="str">
        <f t="shared" si="2"/>
        <v>L5W</v>
      </c>
      <c r="BJ6" s="14" t="s">
        <v>89</v>
      </c>
      <c r="BL6" s="14" t="s">
        <v>158</v>
      </c>
      <c r="BM6" s="14">
        <v>-1</v>
      </c>
    </row>
    <row r="7" spans="1:65">
      <c r="A7" s="75"/>
      <c r="B7" s="24" t="str">
        <f t="shared" si="3"/>
        <v/>
      </c>
      <c r="C7" s="90"/>
      <c r="D7" s="91"/>
      <c r="E7" s="74"/>
      <c r="G7" s="156" t="str">
        <f>IF(Dashboard!N7="","",Dashboard!N7)</f>
        <v>P</v>
      </c>
      <c r="I7" s="75" t="str">
        <f t="shared" si="4"/>
        <v/>
      </c>
      <c r="J7" s="90"/>
      <c r="K7" s="91"/>
      <c r="L7" s="24"/>
      <c r="M7" s="24"/>
      <c r="N7" s="159" t="s">
        <v>152</v>
      </c>
      <c r="O7" s="75"/>
      <c r="P7" s="74"/>
      <c r="R7" s="14">
        <f>IF(G7="","",IF(R6+S7&gt;=10,10,IF(R6+S7&lt;=-10,-10,R6+S7)))</f>
        <v>0</v>
      </c>
      <c r="S7" s="14">
        <f>IF(Q7="",0,IFERROR(VLOOKUP(Q5&amp;Q6&amp;Q7,$BL$3:$BM$126,2,FALSE),0))</f>
        <v>0</v>
      </c>
      <c r="AE7" s="24"/>
      <c r="AF7" s="24"/>
      <c r="AG7" s="24"/>
      <c r="AL7" s="14" t="str">
        <f t="shared" si="0"/>
        <v/>
      </c>
      <c r="AN7" s="14" t="str">
        <f t="shared" si="1"/>
        <v>PD</v>
      </c>
      <c r="AO7" s="14" t="str">
        <f t="shared" si="5"/>
        <v>TG</v>
      </c>
      <c r="AP7" s="14">
        <f>IF(Dashboard!N7="P",IF(AP6="",1,AP6+1),"")</f>
        <v>3</v>
      </c>
      <c r="AQ7" s="14" t="str">
        <f>IF(Dashboard!N7="B",IF(AQ6="",1,AQ6+1),"")</f>
        <v/>
      </c>
      <c r="BG7" s="14" t="s">
        <v>89</v>
      </c>
      <c r="BH7" s="14" t="s">
        <v>48</v>
      </c>
      <c r="BI7" s="14" t="str">
        <f t="shared" si="2"/>
        <v>L6W</v>
      </c>
      <c r="BJ7" s="14" t="s">
        <v>90</v>
      </c>
      <c r="BL7" s="14" t="s">
        <v>161</v>
      </c>
      <c r="BM7" s="14">
        <v>6</v>
      </c>
    </row>
    <row r="8" spans="1:65">
      <c r="A8" s="75"/>
      <c r="B8" s="24" t="str">
        <f t="shared" si="3"/>
        <v/>
      </c>
      <c r="C8" s="90"/>
      <c r="D8" s="91"/>
      <c r="E8" s="74"/>
      <c r="G8" s="156" t="str">
        <f>IF(Dashboard!N8="","",Dashboard!N8)</f>
        <v>P</v>
      </c>
      <c r="I8" s="75" t="str">
        <f t="shared" si="4"/>
        <v/>
      </c>
      <c r="J8" s="90"/>
      <c r="K8" s="91"/>
      <c r="L8" s="24"/>
      <c r="M8" s="24"/>
      <c r="N8" s="159" t="s">
        <v>152</v>
      </c>
      <c r="O8" s="75"/>
      <c r="P8" s="74"/>
      <c r="R8" s="14">
        <f t="shared" ref="R8:R71" si="6">IF(G8="","",IF(R7+S8&gt;=10,10,IF(R7+S8&lt;=-10,-10,R7+S8)))</f>
        <v>0</v>
      </c>
      <c r="S8" s="14">
        <f>IF(Q8="",0,IFERROR(VLOOKUP(Q5&amp;Q6&amp;Q7&amp;Q8,$BL$3:$BM$126,2,FALSE),0))</f>
        <v>0</v>
      </c>
      <c r="AE8" s="24"/>
      <c r="AF8" s="24"/>
      <c r="AG8" s="24"/>
      <c r="AL8" s="14" t="str">
        <f t="shared" si="0"/>
        <v/>
      </c>
      <c r="AN8" s="14" t="str">
        <f t="shared" si="1"/>
        <v>PD</v>
      </c>
      <c r="AO8" s="14" t="str">
        <f t="shared" si="5"/>
        <v>TG</v>
      </c>
      <c r="AP8" s="14">
        <f>IF(Dashboard!N8="P",IF(AP7="",1,AP7+1),"")</f>
        <v>4</v>
      </c>
      <c r="AQ8" s="14" t="str">
        <f>IF(Dashboard!N8="B",IF(AQ7="",1,AQ7+1),"")</f>
        <v/>
      </c>
      <c r="BG8" s="14" t="s">
        <v>90</v>
      </c>
      <c r="BH8" s="14" t="s">
        <v>48</v>
      </c>
      <c r="BI8" s="14" t="str">
        <f t="shared" ref="BI8:BI11" si="7">BG8&amp;BH8</f>
        <v>L7W</v>
      </c>
      <c r="BJ8" s="14" t="s">
        <v>91</v>
      </c>
      <c r="BL8" s="14" t="s">
        <v>162</v>
      </c>
      <c r="BM8" s="14">
        <v>3</v>
      </c>
    </row>
    <row r="9" spans="1:65" ht="15.75" thickBot="1">
      <c r="A9" s="77"/>
      <c r="B9" s="25" t="str">
        <f t="shared" si="3"/>
        <v/>
      </c>
      <c r="C9" s="92"/>
      <c r="D9" s="93"/>
      <c r="E9" s="78"/>
      <c r="G9" s="157" t="str">
        <f>IF(Dashboard!N9="","",Dashboard!N9)</f>
        <v>P</v>
      </c>
      <c r="I9" s="77" t="str">
        <f t="shared" si="4"/>
        <v/>
      </c>
      <c r="J9" s="92"/>
      <c r="K9" s="93"/>
      <c r="L9" s="25"/>
      <c r="M9" s="25">
        <v>0</v>
      </c>
      <c r="N9" s="160" t="s">
        <v>152</v>
      </c>
      <c r="O9" s="77"/>
      <c r="P9" s="78"/>
      <c r="R9" s="14">
        <f t="shared" si="6"/>
        <v>0</v>
      </c>
      <c r="S9" s="14">
        <f>IF(Q9="",0,IFERROR(VLOOKUP(Q5&amp;Q6&amp;Q7&amp;Q8&amp;Q9,$BL$3:$BM$126,2,FALSE),0))</f>
        <v>0</v>
      </c>
      <c r="AE9" s="24"/>
      <c r="AF9" s="24"/>
      <c r="AG9" s="24"/>
      <c r="AL9" s="14" t="str">
        <f t="shared" si="0"/>
        <v/>
      </c>
      <c r="AN9" s="14" t="str">
        <f t="shared" si="1"/>
        <v>PD</v>
      </c>
      <c r="AO9" s="14" t="str">
        <f t="shared" si="5"/>
        <v>TG</v>
      </c>
      <c r="AP9" s="14">
        <f>IF(Dashboard!N9="P",IF(AP8="",1,AP8+1),"")</f>
        <v>5</v>
      </c>
      <c r="AQ9" s="14" t="str">
        <f>IF(Dashboard!N9="B",IF(AQ8="",1,AQ8+1),"")</f>
        <v/>
      </c>
      <c r="AX9" s="14" t="s">
        <v>145</v>
      </c>
      <c r="AZ9" s="14" t="s">
        <v>146</v>
      </c>
      <c r="BA9" s="14" t="s">
        <v>147</v>
      </c>
      <c r="BB9" s="14" t="s">
        <v>148</v>
      </c>
      <c r="BG9" s="14" t="s">
        <v>91</v>
      </c>
      <c r="BH9" s="14" t="s">
        <v>48</v>
      </c>
      <c r="BI9" s="14" t="str">
        <f t="shared" si="7"/>
        <v>L8W</v>
      </c>
      <c r="BJ9" s="14" t="s">
        <v>92</v>
      </c>
      <c r="BL9" s="14" t="s">
        <v>163</v>
      </c>
      <c r="BM9" s="14">
        <v>1</v>
      </c>
    </row>
    <row r="10" spans="1:65">
      <c r="A10" s="86" t="str">
        <f>IF(G9="","",IF(AND(D10="",K10=""),"P"&amp;(Y10+AA10),IF(AND(C10="",J10=""),"B"&amp;(Z10+AB10),IF(AND(C10="",K10=""),IF(Z10&gt;AA10,"B"&amp;(Z10-AA10),IF(Z10=AA10,"NB","P"&amp;(AA10-Z10))),IF(AND(D10="",J10=""),IF(Y10&gt;AB10,"P"&amp;(Y10-AB10),IF(Y10=AB10,"NB","B"&amp;(AB10-Y10))))))))</f>
        <v>P2</v>
      </c>
      <c r="B10" s="36" t="str">
        <f t="shared" si="3"/>
        <v>T-B</v>
      </c>
      <c r="C10" s="87" t="str">
        <f>IF(G9="","",IF(AN10="PD",IF(AV10="P",AX10,""),AH10))</f>
        <v>B</v>
      </c>
      <c r="D10" s="88" t="str">
        <f>IF(G9="","",IF(AN10="PD",IF(AV10="B",AX10,""),AI10))</f>
        <v/>
      </c>
      <c r="E10" s="89" t="str">
        <f>IF(G10="","",IF(G10="P",IF(C10="","L","W"),IF(D10="","L","W")))</f>
        <v>L</v>
      </c>
      <c r="G10" s="155" t="str">
        <f>IF(Dashboard!N10="","",Dashboard!N10)</f>
        <v>B</v>
      </c>
      <c r="I10" s="86" t="str">
        <f t="shared" si="4"/>
        <v>T-B</v>
      </c>
      <c r="J10" s="87" t="str">
        <f t="shared" ref="J10:J44" si="8">IF(G9="","",IF(AND(C10=AC10,LEFT(AC10)="L",REPLACE(AC10,1,1,"")&gt;=5),"L"&amp;(REPLACE(AC10,1,1,"")-3),AC10))</f>
        <v>B</v>
      </c>
      <c r="K10" s="88" t="str">
        <f t="shared" ref="K10:K44" si="9">IF(G9="","",IF(AND(D10=AD10,LEFT(AD10)="L",REPLACE(AD10,1,1,"")&gt;=5),"L"&amp;(REPLACE(AD10,1,1,"")-3),AD10))</f>
        <v/>
      </c>
      <c r="L10" s="36" t="str">
        <f>IF(G10="","",IF(G10="P",IF(J10="","L","W"),IF(K10="","L","W")))</f>
        <v>L</v>
      </c>
      <c r="M10" s="36">
        <f t="shared" ref="M10:M41" si="10">IF(G10="","",IF(L10="W",0+BB10,0-BB10)+IF(E10="W",0+BA10,0-BA10)+IF(T10="S",0,M9))</f>
        <v>-2</v>
      </c>
      <c r="N10" s="158" t="str">
        <f t="shared" ref="N10:N44" si="11">IF(G9="","",IF(T10="S","",IF(M10&gt;0,M10,IF(X10="R",M10,""))))</f>
        <v/>
      </c>
      <c r="O10" s="86">
        <f>IF(G10="","",IF(A10="NB",O9,IF(N10="",SUM($N$5:$N10)+M10,SUM($N$5:$N10))))</f>
        <v>-2</v>
      </c>
      <c r="P10" s="89">
        <f>IF(G10="","",IF(L10="W",0+BB10,0-BB10)+IF(E10="W",0+BA10,0-BA10))</f>
        <v>-2</v>
      </c>
      <c r="Q10" s="94" t="str">
        <f>IF(G10="","",IF(P10&gt;0,"W",IF(P10&lt;0,"L","")))</f>
        <v>L</v>
      </c>
      <c r="R10" s="14">
        <f t="shared" si="6"/>
        <v>-1</v>
      </c>
      <c r="S10" s="14">
        <f>IF(Q10="",0,IFERROR(VLOOKUP(Q5&amp;Q6&amp;Q7&amp;Q8&amp;Q9&amp;Q10,$BL$3:$BM$126,2,FALSE),0))</f>
        <v>-1</v>
      </c>
      <c r="T10" s="14" t="s">
        <v>121</v>
      </c>
      <c r="U10" s="14">
        <f t="shared" ref="U10:U45" si="12">IF(G10="","",IF(T10="S",1,U9+1))</f>
        <v>1</v>
      </c>
      <c r="V10" s="94" t="str">
        <f t="shared" ref="V10:V45" si="13">IF(G10="","",(IF(AND(E9&amp;E10="WW",OR(T9&amp;T10="SC",T9&amp;T10="CC")),"Y",IF(AND(E8&amp;E9&amp;E10="WLW",AX10&lt;&gt;"B",OR(E8&amp;E9&amp;E10="SCC",E8&amp;E9&amp;E10="CCC")),"Y","N"))))</f>
        <v>N</v>
      </c>
      <c r="W10" s="14" t="str">
        <f t="shared" ref="W10:W45" si="14">IF(G10="","",IF(AND(L9&amp;L10="WW",OR(T9&amp;T10="SC",T9&amp;T10="CC")),"Y",IF(AND(L8&amp;L9&amp;L10="WLW",AZ10&lt;&gt;"B",OR(T8&amp;T9&amp;T10="SCC",T8&amp;T9&amp;T10="CCC")),"Y","N")))</f>
        <v>N</v>
      </c>
      <c r="X10" s="14" t="str">
        <f t="shared" ref="X10:X45" si="15">IF(G10="","",IF(AND(M10&lt;0,U10&gt;2,M10&gt;=(2-U10)),"R","N"))</f>
        <v>N</v>
      </c>
      <c r="Y10" s="14">
        <f t="shared" ref="Y10:Y45" si="16">IF(G10="","",IF(C10="B",1,IF(REPLACE(C10,1,1,"")="",0,REPLACE(C10,1,1,""))))</f>
        <v>1</v>
      </c>
      <c r="Z10" s="14">
        <f t="shared" ref="Z10:Z45" si="17">IF(G10="","",IF(D10="B",1,IF(REPLACE(D10,1,1,"")="",0,REPLACE(D10,1,1,""))))</f>
        <v>0</v>
      </c>
      <c r="AA10" s="14">
        <f t="shared" ref="AA10:AA45" si="18">IF(G10="","",IF(J10="B",1,IF(REPLACE(J10,1,1,"")="",0,REPLACE(J10,1,1,""))))</f>
        <v>1</v>
      </c>
      <c r="AB10" s="14">
        <f t="shared" ref="AB10:AB45" si="19">IF(G10="","",IF(K10="B",1,IF(REPLACE(K10,1,1,"")="",0,REPLACE(K10,1,1,""))))</f>
        <v>0</v>
      </c>
      <c r="AC10" s="14" t="str">
        <f t="shared" ref="AC10:AC46" si="20">IF(G9="","",IF(AO10="TG",IF(G8="P","",AZ10),AJ10))</f>
        <v>B</v>
      </c>
      <c r="AD10" s="14" t="str">
        <f t="shared" ref="AD10:AD46" si="21">IF(G9="","",IF(AO10="TG",IF(G8="B","",AZ10),AK10))</f>
        <v/>
      </c>
      <c r="AE10" s="44" t="str">
        <f>IF(G10="","",IF(AR10="10101","Y",IF(AS10="10101","Y","N")))</f>
        <v>N</v>
      </c>
      <c r="AF10" s="44" t="str">
        <f>IF(G10="","",IF(AR10="12345","Y",IF(AS10="12345","Y","N")))</f>
        <v>Y</v>
      </c>
      <c r="AG10" s="44" t="str">
        <f>IF(G10="","",IF(AT10="120012","Y",IF(AU10="120012","Y","N")))</f>
        <v>N</v>
      </c>
      <c r="AH10" s="80" t="str">
        <f t="shared" ref="AH10:AH31" si="22">IF(AN10="T-T",IF(G8="B",AX10,""),IF(AN10="T-C",IF(G9="B",AX10,""),IF(AN10="T-B",IF(G9="P",AX10,""),"")))</f>
        <v>B</v>
      </c>
      <c r="AI10" s="80" t="str">
        <f t="shared" ref="AI10:AI31" si="23">IF(AN10="T-T",IF(G8="P",AX10,""),IF(AN10="T-C",IF(G9="P",AX10,""),IF(AN10="T-B",IF(G9="B",AX10,""),"")))</f>
        <v/>
      </c>
      <c r="AJ10" s="80" t="str">
        <f t="shared" ref="AJ10:AJ31" si="24">IF(AN10="T-T",IF(G8="B",AZ10,""),IF(AN10="T-C",IF(G9="B",AZ10,""),IF(AN10="T-B",IF(G9="P",AZ10,""),"")))</f>
        <v>B</v>
      </c>
      <c r="AK10" s="80" t="str">
        <f t="shared" ref="AK10:AK31" si="25">IF(AN10="T-T",IF(G8="P",AZ10,""),IF(AN10="T-C",IF(G9="P",AZ10,""),IF(AN10="T-B",IF(G9="B",AZ10,""),"")))</f>
        <v/>
      </c>
      <c r="AN10" s="14" t="str">
        <f t="shared" ref="AN10:AN31" si="26">IF(G9="","",IF(AE10="Y","T-C",IF(AF10="Y","T-B",IF(AG10="Y","T-T",IF(AN9="PD","PD",IF(OR(AND(AN9="T-T",AN8="T-T",L8&amp;L9="LL"),AND(OR(AN9="T-B",AN9="T-C"),L9="L")),"PD",AN9))))))</f>
        <v>T-B</v>
      </c>
      <c r="AO10" s="14" t="str">
        <f t="shared" ref="AO10:AO31" si="27">IF(G9="","",IF(AE10="Y","T-C",IF(AF10="Y","T-B",IF(AG10="Y","T-T",IF(AO9="TG","TG",IF(G9="","",IF(AE10="Y","T-C",IF(AF10="Y","T-B",IF(AG10="Y","T-T",IF(AO9="TG","TG",IF(OR(AND(AO9="T-T",AO8="T-T",L8&amp;L9="LL"),AND(OR(AO9="T-B",AO9="T-C"),L9="L")),"TG",AO9)))))))))))</f>
        <v>T-B</v>
      </c>
      <c r="AP10" s="14" t="str">
        <f>IF(Dashboard!N10="P",IF(AP9="",1,AP9+1),"")</f>
        <v/>
      </c>
      <c r="AQ10" s="14">
        <f>IF(Dashboard!N10="B",IF(AQ9="",1,AQ9+1),"")</f>
        <v>1</v>
      </c>
      <c r="AR10" s="14" t="str">
        <f t="shared" ref="AR10:AS25" si="28">IF(AP5="",0,AP5)&amp;IF(AP6="",0,AP6)&amp;IF(AP7="",0,AP7)&amp;IF(AP8="",0,AP8)&amp;IF(AP9="",0,AP9)</f>
        <v>12345</v>
      </c>
      <c r="AS10" s="14" t="str">
        <f t="shared" si="28"/>
        <v>00000</v>
      </c>
      <c r="AV10" s="14" t="str">
        <f>IF(COUNTBLANK(AP5:AP9)&gt;2,"B","P")</f>
        <v>P</v>
      </c>
      <c r="AW10" s="14" t="str">
        <f t="shared" ref="AW10:AW31" si="29">IF(C9="",D9,C9)&amp;E9</f>
        <v/>
      </c>
      <c r="AX10" s="14" t="str">
        <f t="shared" ref="AX10:AX31" si="30">IF(OR(T10="S",V9="Y"),"B",IFERROR(VLOOKUP(AW10,$BI$3:$BJ$100,2,FALSE),""))</f>
        <v>B</v>
      </c>
      <c r="AY10" s="14" t="str">
        <f t="shared" ref="AY10:AY31" si="31">IF(J9="",K9,J9)&amp;L9</f>
        <v/>
      </c>
      <c r="AZ10" s="14" t="str">
        <f>IF(T10="S","B",IFERROR(VLOOKUP(AY10,$BI$3:$BJ$100,2,FALSE),""))</f>
        <v>B</v>
      </c>
      <c r="BA10" s="14">
        <f>IF(AX10="","",(IF(REPLACE(AX10,1,1,"")="",1,REPLACE(AX10,1,1,""))))</f>
        <v>1</v>
      </c>
      <c r="BB10" s="14">
        <f>IF(REPLACE(AZ10, 1, 1, "")="",1,REPLACE(AZ10, 1, 1, ""))</f>
        <v>1</v>
      </c>
      <c r="BG10" s="14" t="s">
        <v>92</v>
      </c>
      <c r="BH10" s="14" t="s">
        <v>48</v>
      </c>
      <c r="BI10" s="14" t="str">
        <f t="shared" si="7"/>
        <v>L9W</v>
      </c>
      <c r="BJ10" s="14" t="s">
        <v>93</v>
      </c>
      <c r="BL10" s="14" t="s">
        <v>164</v>
      </c>
      <c r="BM10" s="14">
        <v>1</v>
      </c>
    </row>
    <row r="11" spans="1:65">
      <c r="A11" s="75" t="str">
        <f>IF(G10="","",IF(AND(D11="",K11=""),"P"&amp;(Y11+AA11),IF(AND(C11="",J11=""),"B"&amp;(Z11+AB11),IF(AND(C11="",K11=""),IF(Z11&gt;AA11,"B"&amp;(Z11-AA11),IF(Z11=AA11,"NB","P"&amp;(AA11-Z11))),IF(AND(D11="",J11=""),IF(Y11&gt;AB11,"P"&amp;(Y11-AB11),IF(Y11=AB11,"NB","B"&amp;(AB11-Y11))))))))</f>
        <v>NB</v>
      </c>
      <c r="B11" s="24" t="str">
        <f>IF(G10="","",IF(AN10=AN11,"",AN11))</f>
        <v>PD</v>
      </c>
      <c r="C11" s="90" t="str">
        <f>IF(G10="","",IF(AN11="PD",IF(AV11="P",AX11,""),AH11))</f>
        <v>F2</v>
      </c>
      <c r="D11" s="91" t="str">
        <f>IF(G10="","",IF(AN11="PD",IF(AV11="B",AX11,""),AI11))</f>
        <v/>
      </c>
      <c r="E11" s="74" t="str">
        <f t="shared" ref="E11" si="32">IF(G11="","",IF(G11="P",IF(C11="","L","W"),IF(D11="","L","W")))</f>
        <v>L</v>
      </c>
      <c r="G11" s="156" t="str">
        <f>IF(Dashboard!N11="","",Dashboard!N11)</f>
        <v>B</v>
      </c>
      <c r="I11" s="75" t="str">
        <f t="shared" ref="I11:I44" si="33">IF(AO10=AO11,"",AO11)</f>
        <v>TG</v>
      </c>
      <c r="J11" s="90" t="str">
        <f t="shared" si="8"/>
        <v/>
      </c>
      <c r="K11" s="91" t="str">
        <f t="shared" si="9"/>
        <v>F2</v>
      </c>
      <c r="L11" s="24" t="str">
        <f t="shared" ref="L11:L44" si="34">IF(G11="","",IF(G11="P",IF(J11="","L","W"),IF(K11="","L","W")))</f>
        <v>W</v>
      </c>
      <c r="M11" s="24">
        <f t="shared" si="10"/>
        <v>-2</v>
      </c>
      <c r="N11" s="159" t="str">
        <f t="shared" si="11"/>
        <v/>
      </c>
      <c r="O11" s="75">
        <f>IF(G11="","",IF(A11="NB",O10,IF(N11="",SUM($N$5:$N11)+M11,SUM($N$5:$N11))))</f>
        <v>-2</v>
      </c>
      <c r="P11" s="74">
        <f t="shared" ref="P11:P74" si="35">IF(G11="","",IF(L11="W",0+BB11,0-BB11)+IF(E11="W",0+BA11,0-BA11))</f>
        <v>0</v>
      </c>
      <c r="Q11" s="94" t="str">
        <f t="shared" ref="Q11:Q74" si="36">IF(G11="","",IF(P11&gt;0,"W",IF(P11&lt;0,"L","")))</f>
        <v/>
      </c>
      <c r="R11" s="14">
        <f t="shared" si="6"/>
        <v>-1</v>
      </c>
      <c r="S11" s="14">
        <f>IF(Q11="",0,IFERROR(VLOOKUP(Q6&amp;Q7&amp;Q8&amp;Q9&amp;Q10&amp;Q11,$BL$3:$BM$126,2,FALSE),0))</f>
        <v>0</v>
      </c>
      <c r="T11" s="14" t="str">
        <f t="shared" ref="T11:T46" si="37">IF(G10="","",IF(X10="R","S",IF(T10="S","C",IF(M10&gt;0,"S","C"))))</f>
        <v>C</v>
      </c>
      <c r="U11" s="14">
        <f t="shared" si="12"/>
        <v>2</v>
      </c>
      <c r="V11" s="94" t="str">
        <f t="shared" si="13"/>
        <v>N</v>
      </c>
      <c r="W11" s="14" t="str">
        <f t="shared" si="14"/>
        <v>N</v>
      </c>
      <c r="X11" s="14" t="str">
        <f t="shared" si="15"/>
        <v>N</v>
      </c>
      <c r="Y11" s="14" t="str">
        <f t="shared" si="16"/>
        <v>2</v>
      </c>
      <c r="Z11" s="14">
        <f t="shared" si="17"/>
        <v>0</v>
      </c>
      <c r="AA11" s="14">
        <f t="shared" si="18"/>
        <v>0</v>
      </c>
      <c r="AB11" s="14" t="str">
        <f t="shared" si="19"/>
        <v>2</v>
      </c>
      <c r="AC11" s="14" t="str">
        <f t="shared" si="20"/>
        <v/>
      </c>
      <c r="AD11" s="14" t="str">
        <f t="shared" si="21"/>
        <v>F2</v>
      </c>
      <c r="AE11" s="44" t="str">
        <f t="shared" ref="AE11:AE74" si="38">IF(G11="","",IF(AR11="10101","Y",IF(AS11="10101","Y","N")))</f>
        <v>N</v>
      </c>
      <c r="AF11" s="44" t="str">
        <f t="shared" ref="AF11:AF74" si="39">IF(G11="","",IF(AR11="12345","Y",IF(AS11="12345","Y","N")))</f>
        <v>N</v>
      </c>
      <c r="AG11" s="44" t="str">
        <f t="shared" ref="AG11:AG74" si="40">IF(G11="","",IF(AT11="120012","Y",IF(AU11="120012","Y","N")))</f>
        <v>N</v>
      </c>
      <c r="AH11" s="80" t="str">
        <f t="shared" si="22"/>
        <v/>
      </c>
      <c r="AI11" s="80" t="str">
        <f t="shared" si="23"/>
        <v/>
      </c>
      <c r="AJ11" s="80" t="str">
        <f t="shared" si="24"/>
        <v/>
      </c>
      <c r="AK11" s="80" t="str">
        <f t="shared" si="25"/>
        <v/>
      </c>
      <c r="AN11" s="14" t="str">
        <f t="shared" si="26"/>
        <v>PD</v>
      </c>
      <c r="AO11" s="14" t="str">
        <f t="shared" si="27"/>
        <v>TG</v>
      </c>
      <c r="AP11" s="14" t="str">
        <f>IF(Dashboard!N11="P",IF(AP10="",1,AP10+1),"")</f>
        <v/>
      </c>
      <c r="AQ11" s="14">
        <f>IF(Dashboard!N11="B",IF(AQ10="",1,AQ10+1),"")</f>
        <v>2</v>
      </c>
      <c r="AR11" s="14" t="str">
        <f t="shared" si="28"/>
        <v>23450</v>
      </c>
      <c r="AS11" s="14" t="str">
        <f t="shared" si="28"/>
        <v>00001</v>
      </c>
      <c r="AT11" s="14" t="str">
        <f>IF(AP5="",0,AP5)&amp;IF(AP6="",0,AP6)&amp;IF(AP7="",0,AP7)&amp;IF(AP8="",0,AP8)&amp;IF(AP9="",0,AP9)&amp;IF(AP10="",0,AP10)</f>
        <v>123450</v>
      </c>
      <c r="AU11" s="14" t="str">
        <f>IF(AQ5="",0,AQ5)&amp;IF(AQ6="",0,AQ6)&amp;IF(AQ7="",0,AQ7)&amp;IF(AQ8="",0,AQ8)&amp;IF(AQ9="",0,AQ9)&amp;IF(AQ10="",0,AQ10)</f>
        <v>000001</v>
      </c>
      <c r="AV11" s="14" t="str">
        <f t="shared" ref="AV11:AV31" si="41">IF(COUNTBLANK(AP6:AP10)&gt;2,"B","P")</f>
        <v>P</v>
      </c>
      <c r="AW11" s="14" t="str">
        <f t="shared" si="29"/>
        <v>BL</v>
      </c>
      <c r="AX11" s="14" t="str">
        <f t="shared" si="30"/>
        <v>F2</v>
      </c>
      <c r="AY11" s="14" t="str">
        <f t="shared" si="31"/>
        <v>BL</v>
      </c>
      <c r="AZ11" s="14" t="str">
        <f t="shared" ref="AZ11:AZ31" si="42">IF(OR(T11="S",W10="Y"),"B",IFERROR(VLOOKUP(AY11,$BI$3:$BJ$100,2,FALSE),""))</f>
        <v>F2</v>
      </c>
      <c r="BA11" s="14" t="str">
        <f t="shared" ref="BA11:BA25" si="43">IF(AX11="","",(IF(REPLACE(AX11,1,1,"")="",1,REPLACE(AX11,1,1,""))))</f>
        <v>2</v>
      </c>
      <c r="BB11" s="14" t="str">
        <f t="shared" ref="BB11:BB31" si="44">IF(REPLACE(AZ11, 1, 1, "")="",1,REPLACE(AZ11, 1, 1, ""))</f>
        <v>2</v>
      </c>
      <c r="BG11" s="14" t="s">
        <v>93</v>
      </c>
      <c r="BH11" s="14" t="s">
        <v>48</v>
      </c>
      <c r="BI11" s="14" t="str">
        <f t="shared" si="7"/>
        <v>L10W</v>
      </c>
      <c r="BJ11" s="14" t="s">
        <v>94</v>
      </c>
      <c r="BL11" s="14" t="s">
        <v>165</v>
      </c>
      <c r="BM11" s="14">
        <v>-1</v>
      </c>
    </row>
    <row r="12" spans="1:65">
      <c r="A12" s="75" t="str">
        <f t="shared" ref="A12:A75" si="45">IF(G11="","",IF(AND(D12="",K12=""),"P"&amp;(Y12+AA12),IF(AND(C12="",J12=""),"B"&amp;(Z12+AB12),IF(AND(C12="",K12=""),IF(Z12&gt;AA12,"B"&amp;(Z12-AA12),IF(Z12=AA12,"NB","P"&amp;(AA12-Z12))),IF(AND(D12="",J12=""),IF(Y12&gt;AB12,"P"&amp;(Y12-AB12),IF(Y12=AB12,"NB","B"&amp;(AB12-Y12))))))))</f>
        <v>P4</v>
      </c>
      <c r="B12" s="24" t="str">
        <f t="shared" ref="B12:B75" si="46">IF(G11="","",IF(AN11=AN12,"",AN12))</f>
        <v/>
      </c>
      <c r="C12" s="90" t="str">
        <f t="shared" ref="C12:C75" si="47">IF(G11="","",IF(AN12="PD",IF(AV12="P",AX12,""),AH12))</f>
        <v>F3</v>
      </c>
      <c r="D12" s="91" t="str">
        <f t="shared" ref="D12:D75" si="48">IF(G11="","",IF(AN12="PD",IF(AV12="B",AX12,""),AI12))</f>
        <v/>
      </c>
      <c r="E12" s="74" t="str">
        <f t="shared" ref="E12:E75" si="49">IF(G12="","",IF(G12="P",IF(C12="","L","W"),IF(D12="","L","W")))</f>
        <v>L</v>
      </c>
      <c r="G12" s="156" t="str">
        <f>IF(Dashboard!N12="","",Dashboard!N12)</f>
        <v>B</v>
      </c>
      <c r="I12" s="75" t="str">
        <f t="shared" si="33"/>
        <v/>
      </c>
      <c r="J12" s="90" t="str">
        <f t="shared" si="8"/>
        <v>B</v>
      </c>
      <c r="K12" s="91" t="str">
        <f t="shared" si="9"/>
        <v/>
      </c>
      <c r="L12" s="24" t="str">
        <f t="shared" si="34"/>
        <v>L</v>
      </c>
      <c r="M12" s="24">
        <f t="shared" si="10"/>
        <v>-6</v>
      </c>
      <c r="N12" s="159" t="str">
        <f t="shared" si="11"/>
        <v/>
      </c>
      <c r="O12" s="75">
        <f>IF(G12="","",IF(A12="NB",O11,IF(N12="",SUM($N$5:$N12)+M12,SUM($N$5:$N12))))</f>
        <v>-6</v>
      </c>
      <c r="P12" s="74">
        <f t="shared" si="35"/>
        <v>-4</v>
      </c>
      <c r="Q12" s="94" t="str">
        <f t="shared" si="36"/>
        <v>L</v>
      </c>
      <c r="R12" s="14">
        <f t="shared" si="6"/>
        <v>-4</v>
      </c>
      <c r="S12" s="14">
        <f>IF(Q12="",0,IFERROR(VLOOKUP(Q7&amp;Q8&amp;Q9&amp;Q10&amp;Q11&amp;Q12,$BL$3:$BM$126,2,FALSE),0))</f>
        <v>-3</v>
      </c>
      <c r="T12" s="14" t="str">
        <f t="shared" si="37"/>
        <v>C</v>
      </c>
      <c r="U12" s="14">
        <f t="shared" si="12"/>
        <v>3</v>
      </c>
      <c r="V12" s="94" t="str">
        <f t="shared" si="13"/>
        <v>N</v>
      </c>
      <c r="W12" s="14" t="str">
        <f t="shared" si="14"/>
        <v>N</v>
      </c>
      <c r="X12" s="14" t="str">
        <f t="shared" si="15"/>
        <v>N</v>
      </c>
      <c r="Y12" s="14" t="str">
        <f t="shared" si="16"/>
        <v>3</v>
      </c>
      <c r="Z12" s="14">
        <f t="shared" si="17"/>
        <v>0</v>
      </c>
      <c r="AA12" s="14">
        <f t="shared" si="18"/>
        <v>1</v>
      </c>
      <c r="AB12" s="14">
        <f t="shared" si="19"/>
        <v>0</v>
      </c>
      <c r="AC12" s="14" t="str">
        <f t="shared" si="20"/>
        <v>B</v>
      </c>
      <c r="AD12" s="14" t="str">
        <f t="shared" si="21"/>
        <v/>
      </c>
      <c r="AE12" s="44" t="str">
        <f t="shared" si="38"/>
        <v>N</v>
      </c>
      <c r="AF12" s="44" t="str">
        <f t="shared" si="39"/>
        <v>N</v>
      </c>
      <c r="AG12" s="44" t="str">
        <f t="shared" si="40"/>
        <v>N</v>
      </c>
      <c r="AH12" s="80" t="str">
        <f t="shared" si="22"/>
        <v/>
      </c>
      <c r="AI12" s="80" t="str">
        <f t="shared" si="23"/>
        <v/>
      </c>
      <c r="AJ12" s="80" t="str">
        <f t="shared" si="24"/>
        <v/>
      </c>
      <c r="AK12" s="80" t="str">
        <f t="shared" si="25"/>
        <v/>
      </c>
      <c r="AN12" s="14" t="str">
        <f t="shared" si="26"/>
        <v>PD</v>
      </c>
      <c r="AO12" s="14" t="str">
        <f t="shared" si="27"/>
        <v>TG</v>
      </c>
      <c r="AP12" s="14" t="str">
        <f>IF(Dashboard!N12="P",IF(AP11="",1,AP11+1),"")</f>
        <v/>
      </c>
      <c r="AQ12" s="14">
        <f>IF(Dashboard!N12="B",IF(AQ11="",1,AQ11+1),"")</f>
        <v>3</v>
      </c>
      <c r="AR12" s="14" t="str">
        <f t="shared" si="28"/>
        <v>34500</v>
      </c>
      <c r="AS12" s="14" t="str">
        <f t="shared" si="28"/>
        <v>00012</v>
      </c>
      <c r="AT12" s="14" t="str">
        <f t="shared" ref="AT12:AT15" si="50">IF(AP6="",0,AP6)&amp;IF(AP7="",0,AP7)&amp;IF(AP8="",0,AP8)&amp;IF(AP9="",0,AP9)&amp;IF(AP10="",0,AP10)&amp;IF(AP11="",0,AP11)</f>
        <v>234500</v>
      </c>
      <c r="AU12" s="14" t="str">
        <f t="shared" ref="AU12:AU15" si="51">IF(AQ6="",0,AQ6)&amp;IF(AQ7="",0,AQ7)&amp;IF(AQ8="",0,AQ8)&amp;IF(AQ9="",0,AQ9)&amp;IF(AQ10="",0,AQ10)&amp;IF(AQ11="",0,AQ11)</f>
        <v>000012</v>
      </c>
      <c r="AV12" s="14" t="str">
        <f t="shared" si="41"/>
        <v>P</v>
      </c>
      <c r="AW12" s="14" t="str">
        <f t="shared" si="29"/>
        <v>F2L</v>
      </c>
      <c r="AX12" s="14" t="str">
        <f t="shared" si="30"/>
        <v>F3</v>
      </c>
      <c r="AY12" s="14" t="str">
        <f t="shared" si="31"/>
        <v>F2W</v>
      </c>
      <c r="AZ12" s="14" t="str">
        <f t="shared" si="42"/>
        <v>B</v>
      </c>
      <c r="BA12" s="14" t="str">
        <f t="shared" si="43"/>
        <v>3</v>
      </c>
      <c r="BB12" s="14">
        <f t="shared" si="44"/>
        <v>1</v>
      </c>
      <c r="BG12" s="14" t="s">
        <v>94</v>
      </c>
      <c r="BH12" s="14" t="s">
        <v>48</v>
      </c>
      <c r="BI12" s="14" t="str">
        <f t="shared" ref="BI12:BI15" si="52">BG12&amp;BH12</f>
        <v>L11W</v>
      </c>
      <c r="BJ12" s="14" t="s">
        <v>95</v>
      </c>
      <c r="BL12" s="14" t="s">
        <v>166</v>
      </c>
      <c r="BM12" s="14">
        <v>1</v>
      </c>
    </row>
    <row r="13" spans="1:65">
      <c r="A13" s="75" t="str">
        <f t="shared" si="45"/>
        <v>B2</v>
      </c>
      <c r="B13" s="24" t="str">
        <f t="shared" si="46"/>
        <v/>
      </c>
      <c r="C13" s="90" t="str">
        <f t="shared" si="47"/>
        <v/>
      </c>
      <c r="D13" s="91" t="str">
        <f t="shared" si="48"/>
        <v>F4</v>
      </c>
      <c r="E13" s="74" t="str">
        <f t="shared" si="49"/>
        <v>W</v>
      </c>
      <c r="G13" s="156" t="str">
        <f>IF(Dashboard!N13="","",Dashboard!N13)</f>
        <v>B</v>
      </c>
      <c r="I13" s="75" t="str">
        <f t="shared" si="33"/>
        <v/>
      </c>
      <c r="J13" s="90" t="str">
        <f t="shared" si="8"/>
        <v>F2</v>
      </c>
      <c r="K13" s="91" t="str">
        <f t="shared" si="9"/>
        <v/>
      </c>
      <c r="L13" s="24" t="str">
        <f t="shared" si="34"/>
        <v>L</v>
      </c>
      <c r="M13" s="24">
        <f t="shared" si="10"/>
        <v>-4</v>
      </c>
      <c r="N13" s="159" t="str">
        <f t="shared" si="11"/>
        <v/>
      </c>
      <c r="O13" s="75">
        <f>IF(G13="","",IF(A13="NB",O12,IF(N13="",SUM($N$5:$N13)+M13,SUM($N$5:$N13))))</f>
        <v>-4</v>
      </c>
      <c r="P13" s="74">
        <f t="shared" si="35"/>
        <v>2</v>
      </c>
      <c r="Q13" s="94" t="str">
        <f t="shared" si="36"/>
        <v>W</v>
      </c>
      <c r="R13" s="14">
        <f t="shared" si="6"/>
        <v>-3</v>
      </c>
      <c r="S13" s="14">
        <f>IF(Q13="",0,IFERROR(VLOOKUP(Q8&amp;Q9&amp;Q10&amp;Q11&amp;Q12&amp;Q13,$BL$3:$BM$126,2,FALSE),0))</f>
        <v>1</v>
      </c>
      <c r="T13" s="14" t="str">
        <f t="shared" si="37"/>
        <v>C</v>
      </c>
      <c r="U13" s="14">
        <f t="shared" si="12"/>
        <v>4</v>
      </c>
      <c r="V13" s="94" t="str">
        <f t="shared" si="13"/>
        <v>N</v>
      </c>
      <c r="W13" s="14" t="str">
        <f t="shared" si="14"/>
        <v>N</v>
      </c>
      <c r="X13" s="14" t="str">
        <f t="shared" si="15"/>
        <v>N</v>
      </c>
      <c r="Y13" s="14">
        <f t="shared" si="16"/>
        <v>0</v>
      </c>
      <c r="Z13" s="14" t="str">
        <f t="shared" si="17"/>
        <v>4</v>
      </c>
      <c r="AA13" s="14" t="str">
        <f t="shared" si="18"/>
        <v>2</v>
      </c>
      <c r="AB13" s="14">
        <f t="shared" si="19"/>
        <v>0</v>
      </c>
      <c r="AC13" s="14" t="str">
        <f t="shared" si="20"/>
        <v>F2</v>
      </c>
      <c r="AD13" s="14" t="str">
        <f t="shared" si="21"/>
        <v/>
      </c>
      <c r="AE13" s="44" t="str">
        <f t="shared" si="38"/>
        <v>N</v>
      </c>
      <c r="AF13" s="44" t="str">
        <f t="shared" si="39"/>
        <v>N</v>
      </c>
      <c r="AG13" s="44" t="str">
        <f t="shared" si="40"/>
        <v>N</v>
      </c>
      <c r="AH13" s="80" t="str">
        <f t="shared" si="22"/>
        <v/>
      </c>
      <c r="AI13" s="80" t="str">
        <f t="shared" si="23"/>
        <v/>
      </c>
      <c r="AJ13" s="80" t="str">
        <f t="shared" si="24"/>
        <v/>
      </c>
      <c r="AK13" s="80" t="str">
        <f t="shared" si="25"/>
        <v/>
      </c>
      <c r="AN13" s="14" t="str">
        <f t="shared" si="26"/>
        <v>PD</v>
      </c>
      <c r="AO13" s="14" t="str">
        <f t="shared" si="27"/>
        <v>TG</v>
      </c>
      <c r="AP13" s="14" t="str">
        <f>IF(Dashboard!N13="P",IF(AP12="",1,AP12+1),"")</f>
        <v/>
      </c>
      <c r="AQ13" s="14">
        <f>IF(Dashboard!N13="B",IF(AQ12="",1,AQ12+1),"")</f>
        <v>4</v>
      </c>
      <c r="AR13" s="14" t="str">
        <f t="shared" si="28"/>
        <v>45000</v>
      </c>
      <c r="AS13" s="14" t="str">
        <f t="shared" si="28"/>
        <v>00123</v>
      </c>
      <c r="AT13" s="14" t="str">
        <f t="shared" si="50"/>
        <v>345000</v>
      </c>
      <c r="AU13" s="14" t="str">
        <f t="shared" si="51"/>
        <v>000123</v>
      </c>
      <c r="AV13" s="14" t="str">
        <f t="shared" si="41"/>
        <v>B</v>
      </c>
      <c r="AW13" s="14" t="str">
        <f t="shared" si="29"/>
        <v>F3L</v>
      </c>
      <c r="AX13" s="14" t="str">
        <f t="shared" si="30"/>
        <v>F4</v>
      </c>
      <c r="AY13" s="14" t="str">
        <f t="shared" si="31"/>
        <v>BL</v>
      </c>
      <c r="AZ13" s="14" t="str">
        <f t="shared" si="42"/>
        <v>F2</v>
      </c>
      <c r="BA13" s="14" t="str">
        <f t="shared" si="43"/>
        <v>4</v>
      </c>
      <c r="BB13" s="14" t="str">
        <f t="shared" si="44"/>
        <v>2</v>
      </c>
      <c r="BG13" s="14" t="s">
        <v>95</v>
      </c>
      <c r="BH13" s="14" t="s">
        <v>48</v>
      </c>
      <c r="BI13" s="14" t="str">
        <f t="shared" si="52"/>
        <v>L12W</v>
      </c>
      <c r="BJ13" s="14" t="s">
        <v>96</v>
      </c>
      <c r="BL13" s="14" t="s">
        <v>167</v>
      </c>
      <c r="BM13" s="14">
        <v>3</v>
      </c>
    </row>
    <row r="14" spans="1:65" ht="15.75" thickBot="1">
      <c r="A14" s="77" t="str">
        <f t="shared" si="45"/>
        <v>NB</v>
      </c>
      <c r="B14" s="25" t="str">
        <f t="shared" si="46"/>
        <v/>
      </c>
      <c r="C14" s="92" t="str">
        <f t="shared" si="47"/>
        <v/>
      </c>
      <c r="D14" s="93" t="str">
        <f t="shared" si="48"/>
        <v>F3</v>
      </c>
      <c r="E14" s="78" t="str">
        <f t="shared" si="49"/>
        <v>W</v>
      </c>
      <c r="G14" s="157" t="str">
        <f>IF(Dashboard!N14="","",Dashboard!N14)</f>
        <v>B</v>
      </c>
      <c r="I14" s="77" t="str">
        <f t="shared" si="33"/>
        <v/>
      </c>
      <c r="J14" s="92" t="str">
        <f t="shared" si="8"/>
        <v>F3</v>
      </c>
      <c r="K14" s="93" t="str">
        <f t="shared" si="9"/>
        <v/>
      </c>
      <c r="L14" s="25" t="str">
        <f t="shared" si="34"/>
        <v>L</v>
      </c>
      <c r="M14" s="25">
        <f t="shared" si="10"/>
        <v>-4</v>
      </c>
      <c r="N14" s="160" t="str">
        <f t="shared" si="11"/>
        <v/>
      </c>
      <c r="O14" s="77">
        <f>IF(G14="","",IF(A14="NB",O13,IF(N14="",SUM($N$5:$N14)+M14,SUM($N$5:$N14))))</f>
        <v>-4</v>
      </c>
      <c r="P14" s="78">
        <f t="shared" si="35"/>
        <v>0</v>
      </c>
      <c r="Q14" s="94" t="str">
        <f t="shared" si="36"/>
        <v/>
      </c>
      <c r="R14" s="14">
        <f t="shared" si="6"/>
        <v>-3</v>
      </c>
      <c r="S14" s="14">
        <f>IF(Q14="",0,IFERROR(VLOOKUP(Q9&amp;Q10&amp;Q11&amp;Q12&amp;Q13&amp;Q14,$BL$3:$BM$126,2,FALSE),0))</f>
        <v>0</v>
      </c>
      <c r="T14" s="14" t="str">
        <f t="shared" si="37"/>
        <v>C</v>
      </c>
      <c r="U14" s="14">
        <f t="shared" si="12"/>
        <v>5</v>
      </c>
      <c r="V14" s="94" t="str">
        <f t="shared" si="13"/>
        <v>Y</v>
      </c>
      <c r="W14" s="14" t="str">
        <f t="shared" si="14"/>
        <v>N</v>
      </c>
      <c r="X14" s="14" t="str">
        <f t="shared" si="15"/>
        <v>N</v>
      </c>
      <c r="Y14" s="14">
        <f t="shared" si="16"/>
        <v>0</v>
      </c>
      <c r="Z14" s="14" t="str">
        <f t="shared" si="17"/>
        <v>3</v>
      </c>
      <c r="AA14" s="14" t="str">
        <f t="shared" si="18"/>
        <v>3</v>
      </c>
      <c r="AB14" s="14">
        <f t="shared" si="19"/>
        <v>0</v>
      </c>
      <c r="AC14" s="14" t="str">
        <f t="shared" si="20"/>
        <v>F3</v>
      </c>
      <c r="AD14" s="14" t="str">
        <f t="shared" si="21"/>
        <v/>
      </c>
      <c r="AE14" s="44" t="str">
        <f t="shared" si="38"/>
        <v>N</v>
      </c>
      <c r="AF14" s="44" t="str">
        <f t="shared" si="39"/>
        <v>N</v>
      </c>
      <c r="AG14" s="44" t="str">
        <f t="shared" si="40"/>
        <v>N</v>
      </c>
      <c r="AH14" s="80" t="str">
        <f t="shared" si="22"/>
        <v/>
      </c>
      <c r="AI14" s="80" t="str">
        <f t="shared" si="23"/>
        <v/>
      </c>
      <c r="AJ14" s="80" t="str">
        <f t="shared" si="24"/>
        <v/>
      </c>
      <c r="AK14" s="80" t="str">
        <f t="shared" si="25"/>
        <v/>
      </c>
      <c r="AN14" s="14" t="str">
        <f t="shared" si="26"/>
        <v>PD</v>
      </c>
      <c r="AO14" s="14" t="str">
        <f t="shared" si="27"/>
        <v>TG</v>
      </c>
      <c r="AP14" s="14" t="str">
        <f>IF(Dashboard!N14="P",IF(AP13="",1,AP13+1),"")</f>
        <v/>
      </c>
      <c r="AQ14" s="14">
        <f>IF(Dashboard!N14="B",IF(AQ13="",1,AQ13+1),"")</f>
        <v>5</v>
      </c>
      <c r="AR14" s="14" t="str">
        <f t="shared" si="28"/>
        <v>50000</v>
      </c>
      <c r="AS14" s="14" t="str">
        <f t="shared" si="28"/>
        <v>01234</v>
      </c>
      <c r="AT14" s="14" t="str">
        <f t="shared" si="50"/>
        <v>450000</v>
      </c>
      <c r="AU14" s="14" t="str">
        <f t="shared" si="51"/>
        <v>001234</v>
      </c>
      <c r="AV14" s="14" t="str">
        <f t="shared" si="41"/>
        <v>B</v>
      </c>
      <c r="AW14" s="14" t="str">
        <f t="shared" si="29"/>
        <v>F4W</v>
      </c>
      <c r="AX14" s="14" t="str">
        <f t="shared" si="30"/>
        <v>F3</v>
      </c>
      <c r="AY14" s="14" t="str">
        <f t="shared" si="31"/>
        <v>F2L</v>
      </c>
      <c r="AZ14" s="14" t="str">
        <f t="shared" si="42"/>
        <v>F3</v>
      </c>
      <c r="BA14" s="14" t="str">
        <f t="shared" si="43"/>
        <v>3</v>
      </c>
      <c r="BB14" s="14" t="str">
        <f t="shared" si="44"/>
        <v>3</v>
      </c>
      <c r="BG14" s="14" t="s">
        <v>96</v>
      </c>
      <c r="BH14" s="14" t="s">
        <v>48</v>
      </c>
      <c r="BI14" s="14" t="str">
        <f t="shared" si="52"/>
        <v>L13W</v>
      </c>
      <c r="BJ14" s="14" t="s">
        <v>97</v>
      </c>
      <c r="BL14" s="14" t="s">
        <v>124</v>
      </c>
      <c r="BM14" s="14">
        <v>-3</v>
      </c>
    </row>
    <row r="15" spans="1:65">
      <c r="A15" s="86" t="str">
        <f t="shared" si="45"/>
        <v>B5</v>
      </c>
      <c r="B15" s="36" t="str">
        <f t="shared" si="46"/>
        <v>T-B</v>
      </c>
      <c r="C15" s="87" t="str">
        <f t="shared" si="47"/>
        <v/>
      </c>
      <c r="D15" s="88" t="str">
        <f t="shared" si="48"/>
        <v>B</v>
      </c>
      <c r="E15" s="89" t="str">
        <f t="shared" si="49"/>
        <v>L</v>
      </c>
      <c r="G15" s="155" t="str">
        <f>IF(Dashboard!N15="","",Dashboard!N15)</f>
        <v>P</v>
      </c>
      <c r="I15" s="86" t="str">
        <f t="shared" si="33"/>
        <v>T-B</v>
      </c>
      <c r="J15" s="87" t="str">
        <f t="shared" si="8"/>
        <v/>
      </c>
      <c r="K15" s="88" t="str">
        <f t="shared" si="9"/>
        <v>F4</v>
      </c>
      <c r="L15" s="36" t="str">
        <f t="shared" si="34"/>
        <v>L</v>
      </c>
      <c r="M15" s="36">
        <f t="shared" si="10"/>
        <v>-9</v>
      </c>
      <c r="N15" s="158" t="str">
        <f t="shared" si="11"/>
        <v/>
      </c>
      <c r="O15" s="86">
        <f>IF(G15="","",IF(A15="NB",O14,IF(N15="",SUM($N$5:$N15)+M15,SUM($N$5:$N15))))</f>
        <v>-9</v>
      </c>
      <c r="P15" s="89">
        <f t="shared" si="35"/>
        <v>-5</v>
      </c>
      <c r="Q15" s="94" t="str">
        <f t="shared" si="36"/>
        <v>L</v>
      </c>
      <c r="R15" s="14">
        <f t="shared" si="6"/>
        <v>-4</v>
      </c>
      <c r="S15" s="14">
        <f>IF(Q15="",0,IFERROR(VLOOKUP(Q10&amp;Q11&amp;Q12&amp;Q13&amp;Q14&amp;Q15,$BL$3:$BM$126,2,FALSE),0))</f>
        <v>-1</v>
      </c>
      <c r="T15" s="14" t="str">
        <f t="shared" si="37"/>
        <v>C</v>
      </c>
      <c r="U15" s="14">
        <f t="shared" si="12"/>
        <v>6</v>
      </c>
      <c r="V15" s="94" t="str">
        <f t="shared" si="13"/>
        <v>N</v>
      </c>
      <c r="W15" s="14" t="str">
        <f t="shared" si="14"/>
        <v>N</v>
      </c>
      <c r="X15" s="14" t="str">
        <f t="shared" si="15"/>
        <v>N</v>
      </c>
      <c r="Y15" s="14">
        <f t="shared" si="16"/>
        <v>0</v>
      </c>
      <c r="Z15" s="14">
        <f t="shared" si="17"/>
        <v>1</v>
      </c>
      <c r="AA15" s="14">
        <f t="shared" si="18"/>
        <v>0</v>
      </c>
      <c r="AB15" s="14" t="str">
        <f t="shared" si="19"/>
        <v>4</v>
      </c>
      <c r="AC15" s="14" t="str">
        <f t="shared" si="20"/>
        <v/>
      </c>
      <c r="AD15" s="14" t="str">
        <f t="shared" si="21"/>
        <v>F4</v>
      </c>
      <c r="AE15" s="44" t="str">
        <f t="shared" si="38"/>
        <v>N</v>
      </c>
      <c r="AF15" s="44" t="str">
        <f t="shared" si="39"/>
        <v>Y</v>
      </c>
      <c r="AG15" s="44" t="str">
        <f t="shared" si="40"/>
        <v>N</v>
      </c>
      <c r="AH15" s="80" t="str">
        <f t="shared" si="22"/>
        <v/>
      </c>
      <c r="AI15" s="80" t="str">
        <f t="shared" si="23"/>
        <v>B</v>
      </c>
      <c r="AJ15" s="80" t="str">
        <f t="shared" si="24"/>
        <v/>
      </c>
      <c r="AK15" s="80" t="str">
        <f t="shared" si="25"/>
        <v>F4</v>
      </c>
      <c r="AN15" s="14" t="str">
        <f t="shared" si="26"/>
        <v>T-B</v>
      </c>
      <c r="AO15" s="14" t="str">
        <f t="shared" si="27"/>
        <v>T-B</v>
      </c>
      <c r="AP15" s="14">
        <f>IF(Dashboard!N15="P",IF(AP14="",1,AP14+1),"")</f>
        <v>1</v>
      </c>
      <c r="AQ15" s="14" t="str">
        <f>IF(Dashboard!N15="B",IF(AQ14="",1,AQ14+1),"")</f>
        <v/>
      </c>
      <c r="AR15" s="14" t="str">
        <f t="shared" si="28"/>
        <v>00000</v>
      </c>
      <c r="AS15" s="14" t="str">
        <f t="shared" si="28"/>
        <v>12345</v>
      </c>
      <c r="AT15" s="14" t="str">
        <f t="shared" si="50"/>
        <v>500000</v>
      </c>
      <c r="AU15" s="14" t="str">
        <f t="shared" si="51"/>
        <v>012345</v>
      </c>
      <c r="AV15" s="14" t="str">
        <f t="shared" si="41"/>
        <v>B</v>
      </c>
      <c r="AW15" s="14" t="str">
        <f t="shared" si="29"/>
        <v>F3W</v>
      </c>
      <c r="AX15" s="14" t="str">
        <f t="shared" si="30"/>
        <v>B</v>
      </c>
      <c r="AY15" s="14" t="str">
        <f t="shared" si="31"/>
        <v>F3L</v>
      </c>
      <c r="AZ15" s="14" t="str">
        <f t="shared" si="42"/>
        <v>F4</v>
      </c>
      <c r="BA15" s="14">
        <f t="shared" si="43"/>
        <v>1</v>
      </c>
      <c r="BB15" s="14" t="str">
        <f t="shared" si="44"/>
        <v>4</v>
      </c>
      <c r="BG15" s="14" t="s">
        <v>97</v>
      </c>
      <c r="BH15" s="14" t="s">
        <v>48</v>
      </c>
      <c r="BI15" s="14" t="str">
        <f t="shared" si="52"/>
        <v>L14W</v>
      </c>
      <c r="BJ15" s="14" t="s">
        <v>98</v>
      </c>
      <c r="BL15" s="14" t="s">
        <v>47</v>
      </c>
      <c r="BM15" s="14">
        <v>-1</v>
      </c>
    </row>
    <row r="16" spans="1:65">
      <c r="A16" s="75" t="str">
        <f t="shared" si="45"/>
        <v>P3</v>
      </c>
      <c r="B16" s="24" t="str">
        <f t="shared" si="46"/>
        <v>PD</v>
      </c>
      <c r="C16" s="90" t="str">
        <f t="shared" si="47"/>
        <v/>
      </c>
      <c r="D16" s="91" t="str">
        <f t="shared" si="48"/>
        <v>F2</v>
      </c>
      <c r="E16" s="74" t="str">
        <f t="shared" si="49"/>
        <v>L</v>
      </c>
      <c r="G16" s="156" t="str">
        <f>IF(Dashboard!N16="","",Dashboard!N16)</f>
        <v>P</v>
      </c>
      <c r="I16" s="75" t="str">
        <f t="shared" si="33"/>
        <v>TG</v>
      </c>
      <c r="J16" s="90" t="str">
        <f t="shared" si="8"/>
        <v>F5</v>
      </c>
      <c r="K16" s="91" t="str">
        <f t="shared" si="9"/>
        <v/>
      </c>
      <c r="L16" s="24" t="str">
        <f t="shared" si="34"/>
        <v>W</v>
      </c>
      <c r="M16" s="24">
        <f t="shared" si="10"/>
        <v>-6</v>
      </c>
      <c r="N16" s="159" t="str">
        <f t="shared" si="11"/>
        <v/>
      </c>
      <c r="O16" s="75">
        <f>IF(G16="","",IF(A16="NB",O15,IF(N16="",SUM($N$5:$N16)+M16,SUM($N$5:$N16))))</f>
        <v>-6</v>
      </c>
      <c r="P16" s="74">
        <f t="shared" si="35"/>
        <v>3</v>
      </c>
      <c r="Q16" s="94" t="str">
        <f t="shared" si="36"/>
        <v>W</v>
      </c>
      <c r="R16" s="14">
        <f t="shared" si="6"/>
        <v>-3</v>
      </c>
      <c r="S16" s="14">
        <f>IF(Q16="",0,IFERROR(VLOOKUP(Q11&amp;Q12&amp;Q13&amp;Q14&amp;Q15&amp;Q16,$BL$3:$BM$126,2,FALSE),0))</f>
        <v>1</v>
      </c>
      <c r="T16" s="14" t="str">
        <f t="shared" si="37"/>
        <v>C</v>
      </c>
      <c r="U16" s="14">
        <f t="shared" si="12"/>
        <v>7</v>
      </c>
      <c r="V16" s="94" t="str">
        <f t="shared" si="13"/>
        <v>N</v>
      </c>
      <c r="W16" s="14" t="str">
        <f t="shared" si="14"/>
        <v>N</v>
      </c>
      <c r="X16" s="14" t="str">
        <f t="shared" si="15"/>
        <v>N</v>
      </c>
      <c r="Y16" s="14">
        <f t="shared" si="16"/>
        <v>0</v>
      </c>
      <c r="Z16" s="14" t="str">
        <f t="shared" si="17"/>
        <v>2</v>
      </c>
      <c r="AA16" s="14" t="str">
        <f t="shared" si="18"/>
        <v>5</v>
      </c>
      <c r="AB16" s="14">
        <f t="shared" si="19"/>
        <v>0</v>
      </c>
      <c r="AC16" s="14" t="str">
        <f t="shared" si="20"/>
        <v>F5</v>
      </c>
      <c r="AD16" s="14" t="str">
        <f t="shared" si="21"/>
        <v/>
      </c>
      <c r="AE16" s="44" t="str">
        <f t="shared" si="38"/>
        <v>N</v>
      </c>
      <c r="AF16" s="44" t="str">
        <f t="shared" si="39"/>
        <v>N</v>
      </c>
      <c r="AG16" s="44" t="str">
        <f t="shared" si="40"/>
        <v>N</v>
      </c>
      <c r="AH16" s="80" t="str">
        <f t="shared" si="22"/>
        <v/>
      </c>
      <c r="AI16" s="80" t="str">
        <f t="shared" si="23"/>
        <v/>
      </c>
      <c r="AJ16" s="80" t="str">
        <f t="shared" si="24"/>
        <v/>
      </c>
      <c r="AK16" s="80" t="str">
        <f t="shared" si="25"/>
        <v/>
      </c>
      <c r="AN16" s="14" t="str">
        <f t="shared" si="26"/>
        <v>PD</v>
      </c>
      <c r="AO16" s="14" t="str">
        <f t="shared" si="27"/>
        <v>TG</v>
      </c>
      <c r="AP16" s="14">
        <f>IF(Dashboard!N16="P",IF(AP15="",1,AP15+1),"")</f>
        <v>2</v>
      </c>
      <c r="AQ16" s="14" t="str">
        <f>IF(Dashboard!N16="B",IF(AQ15="",1,AQ15+1),"")</f>
        <v/>
      </c>
      <c r="AR16" s="14" t="str">
        <f t="shared" si="28"/>
        <v>00001</v>
      </c>
      <c r="AS16" s="14" t="str">
        <f t="shared" si="28"/>
        <v>23450</v>
      </c>
      <c r="AT16" s="14" t="str">
        <f t="shared" ref="AT16:AT31" si="53">IF(AP10="",0,AP10)&amp;IF(AP11="",0,AP11)&amp;IF(AP12="",0,AP12)&amp;IF(AP13="",0,AP13)&amp;IF(AP14="",0,AP14)&amp;IF(AP15="",0,AP15)</f>
        <v>000001</v>
      </c>
      <c r="AU16" s="14" t="str">
        <f t="shared" ref="AU16:AU31" si="54">IF(AQ10="",0,AQ10)&amp;IF(AQ11="",0,AQ11)&amp;IF(AQ12="",0,AQ12)&amp;IF(AQ13="",0,AQ13)&amp;IF(AQ14="",0,AQ14)&amp;IF(AQ15="",0,AQ15)</f>
        <v>123450</v>
      </c>
      <c r="AV16" s="14" t="str">
        <f t="shared" si="41"/>
        <v>B</v>
      </c>
      <c r="AW16" s="14" t="str">
        <f t="shared" si="29"/>
        <v>BL</v>
      </c>
      <c r="AX16" s="14" t="str">
        <f t="shared" si="30"/>
        <v>F2</v>
      </c>
      <c r="AY16" s="14" t="str">
        <f t="shared" si="31"/>
        <v>F4L</v>
      </c>
      <c r="AZ16" s="14" t="str">
        <f t="shared" si="42"/>
        <v>F5</v>
      </c>
      <c r="BA16" s="14" t="str">
        <f t="shared" si="43"/>
        <v>2</v>
      </c>
      <c r="BB16" s="14" t="str">
        <f t="shared" si="44"/>
        <v>5</v>
      </c>
      <c r="BG16" s="14" t="s">
        <v>88</v>
      </c>
      <c r="BH16" s="14" t="s">
        <v>47</v>
      </c>
      <c r="BI16" s="14" t="str">
        <f t="shared" ref="BI16:BI30" si="55">BG16&amp;BH16</f>
        <v>F2L</v>
      </c>
      <c r="BJ16" s="14" t="s">
        <v>99</v>
      </c>
      <c r="BL16" s="14" t="s">
        <v>48</v>
      </c>
      <c r="BM16" s="14">
        <v>1</v>
      </c>
    </row>
    <row r="17" spans="1:65">
      <c r="A17" s="75" t="str">
        <f t="shared" si="45"/>
        <v>B7</v>
      </c>
      <c r="B17" s="24" t="str">
        <f t="shared" si="46"/>
        <v/>
      </c>
      <c r="C17" s="90" t="str">
        <f t="shared" si="47"/>
        <v/>
      </c>
      <c r="D17" s="91" t="str">
        <f t="shared" si="48"/>
        <v>F3</v>
      </c>
      <c r="E17" s="74" t="str">
        <f t="shared" si="49"/>
        <v>L</v>
      </c>
      <c r="G17" s="156" t="str">
        <f>IF(Dashboard!N17="","",Dashboard!N17)</f>
        <v>P</v>
      </c>
      <c r="I17" s="75" t="str">
        <f t="shared" si="33"/>
        <v/>
      </c>
      <c r="J17" s="90" t="str">
        <f t="shared" si="8"/>
        <v/>
      </c>
      <c r="K17" s="91" t="str">
        <f t="shared" si="9"/>
        <v>F4</v>
      </c>
      <c r="L17" s="24" t="str">
        <f t="shared" si="34"/>
        <v>L</v>
      </c>
      <c r="M17" s="24">
        <f t="shared" si="10"/>
        <v>-13</v>
      </c>
      <c r="N17" s="159" t="str">
        <f t="shared" si="11"/>
        <v/>
      </c>
      <c r="O17" s="75">
        <f>IF(G17="","",IF(A17="NB",O16,IF(N17="",SUM($N$5:$N17)+M17,SUM($N$5:$N17))))</f>
        <v>-13</v>
      </c>
      <c r="P17" s="74">
        <f t="shared" si="35"/>
        <v>-7</v>
      </c>
      <c r="Q17" s="94" t="str">
        <f t="shared" si="36"/>
        <v>L</v>
      </c>
      <c r="R17" s="14">
        <f t="shared" si="6"/>
        <v>-4</v>
      </c>
      <c r="S17" s="14">
        <f>IF(Q17="",0,IFERROR(VLOOKUP(Q12&amp;Q13&amp;Q14&amp;Q15&amp;Q16&amp;Q17,$BL$3:$BM$126,2,FALSE),0))</f>
        <v>-1</v>
      </c>
      <c r="T17" s="14" t="str">
        <f t="shared" si="37"/>
        <v>C</v>
      </c>
      <c r="U17" s="14">
        <f t="shared" si="12"/>
        <v>8</v>
      </c>
      <c r="V17" s="94" t="str">
        <f t="shared" si="13"/>
        <v>N</v>
      </c>
      <c r="W17" s="14" t="str">
        <f t="shared" si="14"/>
        <v>N</v>
      </c>
      <c r="X17" s="14" t="str">
        <f t="shared" si="15"/>
        <v>N</v>
      </c>
      <c r="Y17" s="14">
        <f t="shared" si="16"/>
        <v>0</v>
      </c>
      <c r="Z17" s="14" t="str">
        <f t="shared" si="17"/>
        <v>3</v>
      </c>
      <c r="AA17" s="14">
        <f t="shared" si="18"/>
        <v>0</v>
      </c>
      <c r="AB17" s="14" t="str">
        <f t="shared" si="19"/>
        <v>4</v>
      </c>
      <c r="AC17" s="14" t="str">
        <f t="shared" si="20"/>
        <v/>
      </c>
      <c r="AD17" s="14" t="str">
        <f t="shared" si="21"/>
        <v>F4</v>
      </c>
      <c r="AE17" s="44" t="str">
        <f t="shared" si="38"/>
        <v>N</v>
      </c>
      <c r="AF17" s="44" t="str">
        <f t="shared" si="39"/>
        <v>N</v>
      </c>
      <c r="AG17" s="44" t="str">
        <f t="shared" si="40"/>
        <v>N</v>
      </c>
      <c r="AH17" s="80" t="str">
        <f t="shared" si="22"/>
        <v/>
      </c>
      <c r="AI17" s="80" t="str">
        <f t="shared" si="23"/>
        <v/>
      </c>
      <c r="AJ17" s="80" t="str">
        <f t="shared" si="24"/>
        <v/>
      </c>
      <c r="AK17" s="80" t="str">
        <f t="shared" si="25"/>
        <v/>
      </c>
      <c r="AN17" s="14" t="str">
        <f t="shared" si="26"/>
        <v>PD</v>
      </c>
      <c r="AO17" s="14" t="str">
        <f t="shared" si="27"/>
        <v>TG</v>
      </c>
      <c r="AP17" s="14">
        <f>IF(Dashboard!N17="P",IF(AP16="",1,AP16+1),"")</f>
        <v>3</v>
      </c>
      <c r="AQ17" s="14" t="str">
        <f>IF(Dashboard!N17="B",IF(AQ16="",1,AQ16+1),"")</f>
        <v/>
      </c>
      <c r="AR17" s="14" t="str">
        <f t="shared" si="28"/>
        <v>00012</v>
      </c>
      <c r="AS17" s="14" t="str">
        <f t="shared" si="28"/>
        <v>34500</v>
      </c>
      <c r="AT17" s="14" t="str">
        <f t="shared" si="53"/>
        <v>000012</v>
      </c>
      <c r="AU17" s="14" t="str">
        <f t="shared" si="54"/>
        <v>234500</v>
      </c>
      <c r="AV17" s="14" t="str">
        <f t="shared" si="41"/>
        <v>B</v>
      </c>
      <c r="AW17" s="14" t="str">
        <f t="shared" si="29"/>
        <v>F2L</v>
      </c>
      <c r="AX17" s="14" t="str">
        <f t="shared" si="30"/>
        <v>F3</v>
      </c>
      <c r="AY17" s="14" t="str">
        <f t="shared" si="31"/>
        <v>F5W</v>
      </c>
      <c r="AZ17" s="14" t="str">
        <f t="shared" si="42"/>
        <v>F4</v>
      </c>
      <c r="BA17" s="14" t="str">
        <f t="shared" si="43"/>
        <v>3</v>
      </c>
      <c r="BB17" s="14" t="str">
        <f t="shared" si="44"/>
        <v>4</v>
      </c>
      <c r="BG17" s="14" t="s">
        <v>99</v>
      </c>
      <c r="BH17" s="14" t="s">
        <v>47</v>
      </c>
      <c r="BI17" s="14" t="str">
        <f t="shared" si="55"/>
        <v>F3L</v>
      </c>
      <c r="BJ17" s="14" t="s">
        <v>100</v>
      </c>
      <c r="BL17" s="14" t="s">
        <v>168</v>
      </c>
      <c r="BM17" s="14">
        <v>6</v>
      </c>
    </row>
    <row r="18" spans="1:65">
      <c r="A18" s="75" t="str">
        <f t="shared" si="45"/>
        <v>B1</v>
      </c>
      <c r="B18" s="24" t="str">
        <f t="shared" si="46"/>
        <v/>
      </c>
      <c r="C18" s="90" t="str">
        <f t="shared" si="47"/>
        <v>F4</v>
      </c>
      <c r="D18" s="91" t="str">
        <f t="shared" si="48"/>
        <v/>
      </c>
      <c r="E18" s="74" t="str">
        <f t="shared" si="49"/>
        <v>L</v>
      </c>
      <c r="G18" s="156" t="str">
        <f>IF(Dashboard!N18="","",Dashboard!N18)</f>
        <v>B</v>
      </c>
      <c r="I18" s="75" t="str">
        <f t="shared" si="33"/>
        <v/>
      </c>
      <c r="J18" s="90" t="str">
        <f t="shared" si="8"/>
        <v/>
      </c>
      <c r="K18" s="91" t="str">
        <f t="shared" si="9"/>
        <v>F5</v>
      </c>
      <c r="L18" s="24" t="str">
        <f t="shared" si="34"/>
        <v>W</v>
      </c>
      <c r="M18" s="24">
        <f t="shared" si="10"/>
        <v>-12</v>
      </c>
      <c r="N18" s="159" t="str">
        <f t="shared" si="11"/>
        <v/>
      </c>
      <c r="O18" s="75">
        <f>IF(G18="","",IF(A18="NB",O17,IF(N18="",SUM($N$5:$N18)+M18,SUM($N$5:$N18))))</f>
        <v>-12</v>
      </c>
      <c r="P18" s="74">
        <f t="shared" si="35"/>
        <v>1</v>
      </c>
      <c r="Q18" s="94" t="str">
        <f t="shared" si="36"/>
        <v>W</v>
      </c>
      <c r="R18" s="14">
        <f t="shared" si="6"/>
        <v>-3</v>
      </c>
      <c r="S18" s="14">
        <f>IF(Q18="",0,IFERROR(VLOOKUP(Q13&amp;Q14&amp;Q15&amp;Q16&amp;Q17&amp;Q18,$BL$3:$BM$126,2,FALSE),0))</f>
        <v>1</v>
      </c>
      <c r="T18" s="14" t="str">
        <f t="shared" si="37"/>
        <v>C</v>
      </c>
      <c r="U18" s="14">
        <f t="shared" si="12"/>
        <v>9</v>
      </c>
      <c r="V18" s="94" t="str">
        <f t="shared" si="13"/>
        <v>N</v>
      </c>
      <c r="W18" s="14" t="str">
        <f t="shared" si="14"/>
        <v>Y</v>
      </c>
      <c r="X18" s="14" t="str">
        <f t="shared" si="15"/>
        <v>N</v>
      </c>
      <c r="Y18" s="14" t="str">
        <f t="shared" si="16"/>
        <v>4</v>
      </c>
      <c r="Z18" s="14">
        <f t="shared" si="17"/>
        <v>0</v>
      </c>
      <c r="AA18" s="14">
        <f t="shared" si="18"/>
        <v>0</v>
      </c>
      <c r="AB18" s="14" t="str">
        <f t="shared" si="19"/>
        <v>5</v>
      </c>
      <c r="AC18" s="14" t="str">
        <f t="shared" si="20"/>
        <v/>
      </c>
      <c r="AD18" s="14" t="str">
        <f t="shared" si="21"/>
        <v>F5</v>
      </c>
      <c r="AE18" s="44" t="str">
        <f t="shared" si="38"/>
        <v>N</v>
      </c>
      <c r="AF18" s="44" t="str">
        <f t="shared" si="39"/>
        <v>N</v>
      </c>
      <c r="AG18" s="44" t="str">
        <f t="shared" si="40"/>
        <v>N</v>
      </c>
      <c r="AH18" s="80" t="str">
        <f t="shared" si="22"/>
        <v/>
      </c>
      <c r="AI18" s="80" t="str">
        <f t="shared" si="23"/>
        <v/>
      </c>
      <c r="AJ18" s="80" t="str">
        <f t="shared" si="24"/>
        <v/>
      </c>
      <c r="AK18" s="80" t="str">
        <f t="shared" si="25"/>
        <v/>
      </c>
      <c r="AN18" s="14" t="str">
        <f t="shared" si="26"/>
        <v>PD</v>
      </c>
      <c r="AO18" s="14" t="str">
        <f t="shared" si="27"/>
        <v>TG</v>
      </c>
      <c r="AP18" s="14" t="str">
        <f>IF(Dashboard!N18="P",IF(AP17="",1,AP17+1),"")</f>
        <v/>
      </c>
      <c r="AQ18" s="14">
        <f>IF(Dashboard!N18="B",IF(AQ17="",1,AQ17+1),"")</f>
        <v>1</v>
      </c>
      <c r="AR18" s="14" t="str">
        <f t="shared" si="28"/>
        <v>00123</v>
      </c>
      <c r="AS18" s="14" t="str">
        <f t="shared" si="28"/>
        <v>45000</v>
      </c>
      <c r="AT18" s="14" t="str">
        <f t="shared" si="53"/>
        <v>000123</v>
      </c>
      <c r="AU18" s="14" t="str">
        <f t="shared" si="54"/>
        <v>345000</v>
      </c>
      <c r="AV18" s="14" t="str">
        <f t="shared" si="41"/>
        <v>P</v>
      </c>
      <c r="AW18" s="14" t="str">
        <f t="shared" si="29"/>
        <v>F3L</v>
      </c>
      <c r="AX18" s="14" t="str">
        <f t="shared" si="30"/>
        <v>F4</v>
      </c>
      <c r="AY18" s="14" t="str">
        <f t="shared" si="31"/>
        <v>F4L</v>
      </c>
      <c r="AZ18" s="14" t="str">
        <f t="shared" si="42"/>
        <v>F5</v>
      </c>
      <c r="BA18" s="14" t="str">
        <f t="shared" si="43"/>
        <v>4</v>
      </c>
      <c r="BB18" s="14" t="str">
        <f t="shared" si="44"/>
        <v>5</v>
      </c>
      <c r="BG18" s="14" t="s">
        <v>100</v>
      </c>
      <c r="BH18" s="14" t="s">
        <v>47</v>
      </c>
      <c r="BI18" s="14" t="str">
        <f t="shared" si="55"/>
        <v>F4L</v>
      </c>
      <c r="BJ18" s="14" t="s">
        <v>101</v>
      </c>
      <c r="BL18" s="14" t="s">
        <v>169</v>
      </c>
      <c r="BM18" s="14">
        <v>-6</v>
      </c>
    </row>
    <row r="19" spans="1:65" ht="15.75" thickBot="1">
      <c r="A19" s="77" t="str">
        <f t="shared" si="45"/>
        <v>P4</v>
      </c>
      <c r="B19" s="25" t="str">
        <f t="shared" si="46"/>
        <v/>
      </c>
      <c r="C19" s="92" t="str">
        <f t="shared" si="47"/>
        <v>F5</v>
      </c>
      <c r="D19" s="93" t="str">
        <f t="shared" si="48"/>
        <v/>
      </c>
      <c r="E19" s="78" t="str">
        <f t="shared" si="49"/>
        <v>W</v>
      </c>
      <c r="G19" s="157" t="str">
        <f>IF(Dashboard!N19="","",Dashboard!N19)</f>
        <v>P</v>
      </c>
      <c r="I19" s="77" t="str">
        <f t="shared" si="33"/>
        <v/>
      </c>
      <c r="J19" s="92" t="str">
        <f t="shared" si="8"/>
        <v/>
      </c>
      <c r="K19" s="93" t="str">
        <f t="shared" si="9"/>
        <v>B</v>
      </c>
      <c r="L19" s="25" t="str">
        <f t="shared" si="34"/>
        <v>L</v>
      </c>
      <c r="M19" s="25">
        <f t="shared" si="10"/>
        <v>-8</v>
      </c>
      <c r="N19" s="160">
        <f t="shared" si="11"/>
        <v>-8</v>
      </c>
      <c r="O19" s="77">
        <f>IF(G19="","",IF(A19="NB",O18,IF(N19="",SUM($N$5:$N19)+M19,SUM($N$5:$N19))))</f>
        <v>-8</v>
      </c>
      <c r="P19" s="78">
        <f t="shared" si="35"/>
        <v>4</v>
      </c>
      <c r="Q19" s="94" t="str">
        <f t="shared" si="36"/>
        <v>W</v>
      </c>
      <c r="R19" s="14">
        <f t="shared" si="6"/>
        <v>0</v>
      </c>
      <c r="S19" s="14">
        <f>IF(Q19="",0,IFERROR(VLOOKUP(Q14&amp;Q15&amp;Q16&amp;Q17&amp;Q18&amp;Q19,$BL$3:$BM$126,2,FALSE),0))</f>
        <v>3</v>
      </c>
      <c r="T19" s="14" t="str">
        <f t="shared" si="37"/>
        <v>C</v>
      </c>
      <c r="U19" s="14">
        <f t="shared" si="12"/>
        <v>10</v>
      </c>
      <c r="V19" s="94" t="str">
        <f t="shared" si="13"/>
        <v>N</v>
      </c>
      <c r="W19" s="14" t="str">
        <f t="shared" si="14"/>
        <v>N</v>
      </c>
      <c r="X19" s="14" t="str">
        <f t="shared" si="15"/>
        <v>R</v>
      </c>
      <c r="Y19" s="14" t="str">
        <f t="shared" si="16"/>
        <v>5</v>
      </c>
      <c r="Z19" s="14">
        <f t="shared" si="17"/>
        <v>0</v>
      </c>
      <c r="AA19" s="14">
        <f t="shared" si="18"/>
        <v>0</v>
      </c>
      <c r="AB19" s="14">
        <f t="shared" si="19"/>
        <v>1</v>
      </c>
      <c r="AC19" s="14" t="str">
        <f t="shared" si="20"/>
        <v/>
      </c>
      <c r="AD19" s="14" t="str">
        <f t="shared" si="21"/>
        <v>B</v>
      </c>
      <c r="AE19" s="44" t="str">
        <f t="shared" si="38"/>
        <v>N</v>
      </c>
      <c r="AF19" s="44" t="str">
        <f t="shared" si="39"/>
        <v>N</v>
      </c>
      <c r="AG19" s="44" t="str">
        <f t="shared" si="40"/>
        <v>N</v>
      </c>
      <c r="AH19" s="80" t="str">
        <f t="shared" si="22"/>
        <v/>
      </c>
      <c r="AI19" s="80" t="str">
        <f t="shared" si="23"/>
        <v/>
      </c>
      <c r="AJ19" s="80" t="str">
        <f t="shared" si="24"/>
        <v/>
      </c>
      <c r="AK19" s="80" t="str">
        <f t="shared" si="25"/>
        <v/>
      </c>
      <c r="AN19" s="14" t="str">
        <f t="shared" si="26"/>
        <v>PD</v>
      </c>
      <c r="AO19" s="14" t="str">
        <f t="shared" si="27"/>
        <v>TG</v>
      </c>
      <c r="AP19" s="14">
        <f>IF(Dashboard!N19="P",IF(AP18="",1,AP18+1),"")</f>
        <v>1</v>
      </c>
      <c r="AQ19" s="14" t="str">
        <f>IF(Dashboard!N19="B",IF(AQ18="",1,AQ18+1),"")</f>
        <v/>
      </c>
      <c r="AR19" s="14" t="str">
        <f t="shared" si="28"/>
        <v>01230</v>
      </c>
      <c r="AS19" s="14" t="str">
        <f t="shared" si="28"/>
        <v>50001</v>
      </c>
      <c r="AT19" s="14" t="str">
        <f t="shared" si="53"/>
        <v>001230</v>
      </c>
      <c r="AU19" s="14" t="str">
        <f t="shared" si="54"/>
        <v>450001</v>
      </c>
      <c r="AV19" s="14" t="str">
        <f t="shared" si="41"/>
        <v>P</v>
      </c>
      <c r="AW19" s="14" t="str">
        <f t="shared" si="29"/>
        <v>F4L</v>
      </c>
      <c r="AX19" s="14" t="str">
        <f t="shared" si="30"/>
        <v>F5</v>
      </c>
      <c r="AY19" s="14" t="str">
        <f t="shared" si="31"/>
        <v>F5W</v>
      </c>
      <c r="AZ19" s="14" t="str">
        <f t="shared" si="42"/>
        <v>B</v>
      </c>
      <c r="BA19" s="14" t="str">
        <f t="shared" si="43"/>
        <v>5</v>
      </c>
      <c r="BB19" s="14">
        <f t="shared" si="44"/>
        <v>1</v>
      </c>
      <c r="BG19" s="14" t="s">
        <v>101</v>
      </c>
      <c r="BH19" s="14" t="s">
        <v>47</v>
      </c>
      <c r="BI19" s="14" t="str">
        <f t="shared" si="55"/>
        <v>F5L</v>
      </c>
      <c r="BJ19" s="14" t="s">
        <v>102</v>
      </c>
      <c r="BL19" s="14" t="s">
        <v>170</v>
      </c>
      <c r="BM19" s="14">
        <v>-1</v>
      </c>
    </row>
    <row r="20" spans="1:65">
      <c r="A20" s="86" t="str">
        <f t="shared" si="45"/>
        <v>P2</v>
      </c>
      <c r="B20" s="36" t="str">
        <f t="shared" si="46"/>
        <v/>
      </c>
      <c r="C20" s="87" t="str">
        <f t="shared" si="47"/>
        <v>B</v>
      </c>
      <c r="D20" s="88" t="str">
        <f t="shared" si="48"/>
        <v/>
      </c>
      <c r="E20" s="89" t="str">
        <f t="shared" si="49"/>
        <v>W</v>
      </c>
      <c r="G20" s="155" t="str">
        <f>IF(Dashboard!N20="","",Dashboard!N20)</f>
        <v>P</v>
      </c>
      <c r="I20" s="86" t="str">
        <f t="shared" si="33"/>
        <v/>
      </c>
      <c r="J20" s="87" t="str">
        <f t="shared" si="8"/>
        <v>B</v>
      </c>
      <c r="K20" s="88" t="str">
        <f t="shared" si="9"/>
        <v/>
      </c>
      <c r="L20" s="36" t="str">
        <f t="shared" si="34"/>
        <v>W</v>
      </c>
      <c r="M20" s="36">
        <f t="shared" si="10"/>
        <v>2</v>
      </c>
      <c r="N20" s="158" t="str">
        <f t="shared" si="11"/>
        <v/>
      </c>
      <c r="O20" s="86">
        <f>IF(G20="","",IF(A20="NB",O19,IF(N20="",SUM($N$5:$N20)+M20,SUM($N$5:$N20))))</f>
        <v>-6</v>
      </c>
      <c r="P20" s="89">
        <f t="shared" si="35"/>
        <v>2</v>
      </c>
      <c r="Q20" s="94" t="str">
        <f t="shared" si="36"/>
        <v>W</v>
      </c>
      <c r="R20" s="14">
        <f t="shared" si="6"/>
        <v>6</v>
      </c>
      <c r="S20" s="14">
        <f>IF(Q20="",0,IFERROR(VLOOKUP(Q15&amp;Q16&amp;Q17&amp;Q18&amp;Q19&amp;Q20,$BL$3:$BM$126,2,FALSE),0))</f>
        <v>6</v>
      </c>
      <c r="T20" s="14" t="str">
        <f t="shared" si="37"/>
        <v>S</v>
      </c>
      <c r="U20" s="14">
        <f t="shared" si="12"/>
        <v>1</v>
      </c>
      <c r="V20" s="94" t="str">
        <f t="shared" si="13"/>
        <v>N</v>
      </c>
      <c r="W20" s="14" t="str">
        <f t="shared" si="14"/>
        <v>N</v>
      </c>
      <c r="X20" s="14" t="str">
        <f t="shared" si="15"/>
        <v>N</v>
      </c>
      <c r="Y20" s="14">
        <f t="shared" si="16"/>
        <v>1</v>
      </c>
      <c r="Z20" s="14">
        <f t="shared" si="17"/>
        <v>0</v>
      </c>
      <c r="AA20" s="14">
        <f t="shared" si="18"/>
        <v>1</v>
      </c>
      <c r="AB20" s="14">
        <f t="shared" si="19"/>
        <v>0</v>
      </c>
      <c r="AC20" s="14" t="str">
        <f t="shared" si="20"/>
        <v>B</v>
      </c>
      <c r="AD20" s="14" t="str">
        <f t="shared" si="21"/>
        <v/>
      </c>
      <c r="AE20" s="44" t="str">
        <f t="shared" si="38"/>
        <v>N</v>
      </c>
      <c r="AF20" s="44" t="str">
        <f t="shared" si="39"/>
        <v>N</v>
      </c>
      <c r="AG20" s="44" t="str">
        <f t="shared" si="40"/>
        <v>N</v>
      </c>
      <c r="AH20" s="80" t="str">
        <f t="shared" si="22"/>
        <v/>
      </c>
      <c r="AI20" s="80" t="str">
        <f t="shared" si="23"/>
        <v/>
      </c>
      <c r="AJ20" s="80" t="str">
        <f t="shared" si="24"/>
        <v/>
      </c>
      <c r="AK20" s="80" t="str">
        <f t="shared" si="25"/>
        <v/>
      </c>
      <c r="AN20" s="14" t="str">
        <f t="shared" si="26"/>
        <v>PD</v>
      </c>
      <c r="AO20" s="14" t="str">
        <f t="shared" si="27"/>
        <v>TG</v>
      </c>
      <c r="AP20" s="14">
        <f>IF(Dashboard!N20="P",IF(AP19="",1,AP19+1),"")</f>
        <v>2</v>
      </c>
      <c r="AQ20" s="14" t="str">
        <f>IF(Dashboard!N20="B",IF(AQ19="",1,AQ19+1),"")</f>
        <v/>
      </c>
      <c r="AR20" s="14" t="str">
        <f t="shared" si="28"/>
        <v>12301</v>
      </c>
      <c r="AS20" s="14" t="str">
        <f t="shared" si="28"/>
        <v>00010</v>
      </c>
      <c r="AT20" s="14" t="str">
        <f t="shared" si="53"/>
        <v>012301</v>
      </c>
      <c r="AU20" s="14" t="str">
        <f t="shared" si="54"/>
        <v>500010</v>
      </c>
      <c r="AV20" s="14" t="str">
        <f t="shared" si="41"/>
        <v>P</v>
      </c>
      <c r="AW20" s="14" t="str">
        <f t="shared" si="29"/>
        <v>F5W</v>
      </c>
      <c r="AX20" s="14" t="str">
        <f t="shared" si="30"/>
        <v>B</v>
      </c>
      <c r="AY20" s="14" t="str">
        <f t="shared" si="31"/>
        <v>BL</v>
      </c>
      <c r="AZ20" s="14" t="str">
        <f t="shared" si="42"/>
        <v>B</v>
      </c>
      <c r="BA20" s="14">
        <f t="shared" si="43"/>
        <v>1</v>
      </c>
      <c r="BB20" s="14">
        <f t="shared" si="44"/>
        <v>1</v>
      </c>
      <c r="BG20" s="14" t="s">
        <v>102</v>
      </c>
      <c r="BH20" s="14" t="s">
        <v>47</v>
      </c>
      <c r="BI20" s="14" t="str">
        <f t="shared" si="55"/>
        <v>F6L</v>
      </c>
      <c r="BJ20" s="14" t="s">
        <v>103</v>
      </c>
      <c r="BL20" s="14" t="s">
        <v>171</v>
      </c>
      <c r="BM20" s="14">
        <v>3</v>
      </c>
    </row>
    <row r="21" spans="1:65">
      <c r="A21" s="75" t="str">
        <f t="shared" si="45"/>
        <v>NB</v>
      </c>
      <c r="B21" s="24" t="str">
        <f t="shared" si="46"/>
        <v/>
      </c>
      <c r="C21" s="90" t="str">
        <f t="shared" si="47"/>
        <v>L5</v>
      </c>
      <c r="D21" s="91" t="str">
        <f t="shared" si="48"/>
        <v/>
      </c>
      <c r="E21" s="74" t="str">
        <f t="shared" si="49"/>
        <v>L</v>
      </c>
      <c r="G21" s="156" t="str">
        <f>IF(Dashboard!N21="","",Dashboard!N21)</f>
        <v>B</v>
      </c>
      <c r="I21" s="75" t="str">
        <f t="shared" si="33"/>
        <v/>
      </c>
      <c r="J21" s="90" t="str">
        <f t="shared" si="8"/>
        <v/>
      </c>
      <c r="K21" s="91" t="str">
        <f t="shared" si="9"/>
        <v>L5</v>
      </c>
      <c r="L21" s="24" t="str">
        <f t="shared" si="34"/>
        <v>W</v>
      </c>
      <c r="M21" s="24">
        <f t="shared" si="10"/>
        <v>2</v>
      </c>
      <c r="N21" s="159">
        <f t="shared" si="11"/>
        <v>2</v>
      </c>
      <c r="O21" s="75">
        <f>IF(G21="","",IF(A21="NB",O20,IF(N21="",SUM($N$5:$N21)+M21,SUM($N$5:$N21))))</f>
        <v>-6</v>
      </c>
      <c r="P21" s="74">
        <f t="shared" si="35"/>
        <v>0</v>
      </c>
      <c r="Q21" s="94" t="str">
        <f t="shared" si="36"/>
        <v/>
      </c>
      <c r="R21" s="14">
        <f t="shared" si="6"/>
        <v>6</v>
      </c>
      <c r="S21" s="14">
        <f>IF(Q21="",0,IFERROR(VLOOKUP(Q16&amp;Q17&amp;Q18&amp;Q19&amp;Q20&amp;Q21,$BL$3:$BM$126,2,FALSE),0))</f>
        <v>0</v>
      </c>
      <c r="T21" s="14" t="str">
        <f t="shared" si="37"/>
        <v>C</v>
      </c>
      <c r="U21" s="14">
        <f t="shared" si="12"/>
        <v>2</v>
      </c>
      <c r="V21" s="94" t="str">
        <f t="shared" si="13"/>
        <v>N</v>
      </c>
      <c r="W21" s="14" t="str">
        <f t="shared" si="14"/>
        <v>Y</v>
      </c>
      <c r="X21" s="14" t="str">
        <f t="shared" si="15"/>
        <v>N</v>
      </c>
      <c r="Y21" s="14" t="str">
        <f t="shared" si="16"/>
        <v>5</v>
      </c>
      <c r="Z21" s="14">
        <f t="shared" si="17"/>
        <v>0</v>
      </c>
      <c r="AA21" s="14">
        <f t="shared" si="18"/>
        <v>0</v>
      </c>
      <c r="AB21" s="14" t="str">
        <f t="shared" si="19"/>
        <v>5</v>
      </c>
      <c r="AC21" s="14" t="str">
        <f t="shared" si="20"/>
        <v/>
      </c>
      <c r="AD21" s="14" t="str">
        <f t="shared" si="21"/>
        <v>L5</v>
      </c>
      <c r="AE21" s="44" t="str">
        <f t="shared" si="38"/>
        <v>N</v>
      </c>
      <c r="AF21" s="44" t="str">
        <f t="shared" si="39"/>
        <v>N</v>
      </c>
      <c r="AG21" s="44" t="str">
        <f t="shared" si="40"/>
        <v>N</v>
      </c>
      <c r="AH21" s="80" t="str">
        <f t="shared" si="22"/>
        <v/>
      </c>
      <c r="AI21" s="80" t="str">
        <f t="shared" si="23"/>
        <v/>
      </c>
      <c r="AJ21" s="80" t="str">
        <f t="shared" si="24"/>
        <v/>
      </c>
      <c r="AK21" s="80" t="str">
        <f t="shared" si="25"/>
        <v/>
      </c>
      <c r="AN21" s="14" t="str">
        <f t="shared" si="26"/>
        <v>PD</v>
      </c>
      <c r="AO21" s="14" t="str">
        <f t="shared" si="27"/>
        <v>TG</v>
      </c>
      <c r="AP21" s="14" t="str">
        <f>IF(Dashboard!N21="P",IF(AP20="",1,AP20+1),"")</f>
        <v/>
      </c>
      <c r="AQ21" s="14">
        <f>IF(Dashboard!N21="B",IF(AQ20="",1,AQ20+1),"")</f>
        <v>1</v>
      </c>
      <c r="AR21" s="14" t="str">
        <f t="shared" si="28"/>
        <v>23012</v>
      </c>
      <c r="AS21" s="14" t="str">
        <f t="shared" si="28"/>
        <v>00100</v>
      </c>
      <c r="AT21" s="14" t="str">
        <f t="shared" si="53"/>
        <v>123012</v>
      </c>
      <c r="AU21" s="14" t="str">
        <f t="shared" si="54"/>
        <v>000100</v>
      </c>
      <c r="AV21" s="14" t="str">
        <f t="shared" si="41"/>
        <v>P</v>
      </c>
      <c r="AW21" s="14" t="str">
        <f t="shared" si="29"/>
        <v>BW</v>
      </c>
      <c r="AX21" s="14" t="str">
        <f t="shared" si="30"/>
        <v>L5</v>
      </c>
      <c r="AY21" s="14" t="str">
        <f t="shared" si="31"/>
        <v>BW</v>
      </c>
      <c r="AZ21" s="14" t="str">
        <f t="shared" si="42"/>
        <v>L5</v>
      </c>
      <c r="BA21" s="14" t="str">
        <f t="shared" si="43"/>
        <v>5</v>
      </c>
      <c r="BB21" s="14" t="str">
        <f t="shared" si="44"/>
        <v>5</v>
      </c>
      <c r="BG21" s="14" t="s">
        <v>103</v>
      </c>
      <c r="BH21" s="14" t="s">
        <v>47</v>
      </c>
      <c r="BI21" s="14" t="str">
        <f t="shared" si="55"/>
        <v>F7L</v>
      </c>
      <c r="BJ21" s="14" t="s">
        <v>104</v>
      </c>
      <c r="BL21" s="14" t="s">
        <v>172</v>
      </c>
      <c r="BM21" s="14">
        <v>-3</v>
      </c>
    </row>
    <row r="22" spans="1:65">
      <c r="A22" s="75" t="str">
        <f t="shared" si="45"/>
        <v>NB</v>
      </c>
      <c r="B22" s="24" t="str">
        <f t="shared" si="46"/>
        <v/>
      </c>
      <c r="C22" s="90" t="str">
        <f t="shared" si="47"/>
        <v>B</v>
      </c>
      <c r="D22" s="91" t="str">
        <f t="shared" si="48"/>
        <v/>
      </c>
      <c r="E22" s="74" t="str">
        <f t="shared" si="49"/>
        <v>L</v>
      </c>
      <c r="G22" s="156" t="str">
        <f>IF(Dashboard!N22="","",Dashboard!N22)</f>
        <v>B</v>
      </c>
      <c r="I22" s="75" t="str">
        <f t="shared" si="33"/>
        <v/>
      </c>
      <c r="J22" s="90" t="str">
        <f t="shared" si="8"/>
        <v/>
      </c>
      <c r="K22" s="91" t="str">
        <f t="shared" si="9"/>
        <v>B</v>
      </c>
      <c r="L22" s="24" t="str">
        <f t="shared" si="34"/>
        <v>W</v>
      </c>
      <c r="M22" s="24">
        <f t="shared" si="10"/>
        <v>0</v>
      </c>
      <c r="N22" s="159" t="str">
        <f t="shared" si="11"/>
        <v/>
      </c>
      <c r="O22" s="75">
        <f>IF(G22="","",IF(A22="NB",O21,IF(N22="",SUM($N$5:$N22)+M22,SUM($N$5:$N22))))</f>
        <v>-6</v>
      </c>
      <c r="P22" s="74">
        <f t="shared" si="35"/>
        <v>0</v>
      </c>
      <c r="Q22" s="94" t="str">
        <f t="shared" si="36"/>
        <v/>
      </c>
      <c r="R22" s="14">
        <f t="shared" si="6"/>
        <v>6</v>
      </c>
      <c r="S22" s="14">
        <f>IF(Q22="",0,IFERROR(VLOOKUP(Q17&amp;Q18&amp;Q19&amp;Q20&amp;Q21&amp;Q22,$BL$3:$BM$126,2,FALSE),0))</f>
        <v>0</v>
      </c>
      <c r="T22" s="14" t="str">
        <f t="shared" si="37"/>
        <v>S</v>
      </c>
      <c r="U22" s="14">
        <f t="shared" si="12"/>
        <v>1</v>
      </c>
      <c r="V22" s="94" t="str">
        <f t="shared" si="13"/>
        <v>N</v>
      </c>
      <c r="W22" s="14" t="str">
        <f t="shared" si="14"/>
        <v>N</v>
      </c>
      <c r="X22" s="14" t="str">
        <f t="shared" si="15"/>
        <v>N</v>
      </c>
      <c r="Y22" s="14">
        <f t="shared" si="16"/>
        <v>1</v>
      </c>
      <c r="Z22" s="14">
        <f t="shared" si="17"/>
        <v>0</v>
      </c>
      <c r="AA22" s="14">
        <f t="shared" si="18"/>
        <v>0</v>
      </c>
      <c r="AB22" s="14">
        <f t="shared" si="19"/>
        <v>1</v>
      </c>
      <c r="AC22" s="14" t="str">
        <f t="shared" si="20"/>
        <v/>
      </c>
      <c r="AD22" s="14" t="str">
        <f t="shared" si="21"/>
        <v>B</v>
      </c>
      <c r="AE22" s="44" t="str">
        <f t="shared" si="38"/>
        <v>N</v>
      </c>
      <c r="AF22" s="44" t="str">
        <f t="shared" si="39"/>
        <v>N</v>
      </c>
      <c r="AG22" s="44" t="str">
        <f t="shared" si="40"/>
        <v>N</v>
      </c>
      <c r="AH22" s="80" t="str">
        <f t="shared" si="22"/>
        <v/>
      </c>
      <c r="AI22" s="80" t="str">
        <f t="shared" si="23"/>
        <v/>
      </c>
      <c r="AJ22" s="80" t="str">
        <f t="shared" si="24"/>
        <v/>
      </c>
      <c r="AK22" s="80" t="str">
        <f t="shared" si="25"/>
        <v/>
      </c>
      <c r="AN22" s="14" t="str">
        <f t="shared" si="26"/>
        <v>PD</v>
      </c>
      <c r="AO22" s="14" t="str">
        <f t="shared" si="27"/>
        <v>TG</v>
      </c>
      <c r="AP22" s="14" t="str">
        <f>IF(Dashboard!N22="P",IF(AP21="",1,AP21+1),"")</f>
        <v/>
      </c>
      <c r="AQ22" s="14">
        <f>IF(Dashboard!N22="B",IF(AQ21="",1,AQ21+1),"")</f>
        <v>2</v>
      </c>
      <c r="AR22" s="14" t="str">
        <f t="shared" si="28"/>
        <v>30120</v>
      </c>
      <c r="AS22" s="14" t="str">
        <f t="shared" si="28"/>
        <v>01001</v>
      </c>
      <c r="AT22" s="14" t="str">
        <f t="shared" si="53"/>
        <v>230120</v>
      </c>
      <c r="AU22" s="14" t="str">
        <f t="shared" si="54"/>
        <v>001001</v>
      </c>
      <c r="AV22" s="14" t="str">
        <f t="shared" si="41"/>
        <v>P</v>
      </c>
      <c r="AW22" s="14" t="str">
        <f t="shared" si="29"/>
        <v>L5L</v>
      </c>
      <c r="AX22" s="14" t="str">
        <f t="shared" si="30"/>
        <v>B</v>
      </c>
      <c r="AY22" s="14" t="str">
        <f t="shared" si="31"/>
        <v>L5W</v>
      </c>
      <c r="AZ22" s="14" t="str">
        <f t="shared" si="42"/>
        <v>B</v>
      </c>
      <c r="BA22" s="14">
        <f t="shared" si="43"/>
        <v>1</v>
      </c>
      <c r="BB22" s="14">
        <f t="shared" si="44"/>
        <v>1</v>
      </c>
      <c r="BG22" s="14" t="s">
        <v>104</v>
      </c>
      <c r="BH22" s="14" t="s">
        <v>47</v>
      </c>
      <c r="BI22" s="14" t="str">
        <f t="shared" si="55"/>
        <v>F8L</v>
      </c>
      <c r="BJ22" s="14" t="s">
        <v>105</v>
      </c>
      <c r="BL22" s="14" t="s">
        <v>173</v>
      </c>
      <c r="BM22" s="14">
        <v>1</v>
      </c>
    </row>
    <row r="23" spans="1:65">
      <c r="A23" s="75" t="str">
        <f t="shared" si="45"/>
        <v>P3</v>
      </c>
      <c r="B23" s="24" t="str">
        <f t="shared" si="46"/>
        <v/>
      </c>
      <c r="C23" s="90" t="str">
        <f t="shared" si="47"/>
        <v/>
      </c>
      <c r="D23" s="91" t="str">
        <f t="shared" si="48"/>
        <v>F2</v>
      </c>
      <c r="E23" s="74" t="str">
        <f t="shared" si="49"/>
        <v>L</v>
      </c>
      <c r="G23" s="156" t="str">
        <f>IF(Dashboard!N23="","",Dashboard!N23)</f>
        <v>P</v>
      </c>
      <c r="I23" s="75" t="str">
        <f t="shared" si="33"/>
        <v/>
      </c>
      <c r="J23" s="90" t="str">
        <f t="shared" si="8"/>
        <v>L5</v>
      </c>
      <c r="K23" s="91" t="str">
        <f t="shared" si="9"/>
        <v/>
      </c>
      <c r="L23" s="24" t="str">
        <f t="shared" si="34"/>
        <v>W</v>
      </c>
      <c r="M23" s="24">
        <f t="shared" si="10"/>
        <v>3</v>
      </c>
      <c r="N23" s="159">
        <f t="shared" si="11"/>
        <v>3</v>
      </c>
      <c r="O23" s="75">
        <f>IF(G23="","",IF(A23="NB",O22,IF(N23="",SUM($N$5:$N23)+M23,SUM($N$5:$N23))))</f>
        <v>-3</v>
      </c>
      <c r="P23" s="74">
        <f t="shared" si="35"/>
        <v>3</v>
      </c>
      <c r="Q23" s="94" t="str">
        <f t="shared" si="36"/>
        <v>W</v>
      </c>
      <c r="R23" s="14">
        <f t="shared" si="6"/>
        <v>10</v>
      </c>
      <c r="S23" s="14">
        <f>IF(Q23="",0,IFERROR(VLOOKUP(Q18&amp;Q19&amp;Q20&amp;Q21&amp;Q22&amp;Q23,$BL$3:$BM$126,2,FALSE),0))</f>
        <v>6</v>
      </c>
      <c r="T23" s="14" t="str">
        <f t="shared" si="37"/>
        <v>C</v>
      </c>
      <c r="U23" s="14">
        <f t="shared" si="12"/>
        <v>2</v>
      </c>
      <c r="V23" s="94" t="str">
        <f t="shared" si="13"/>
        <v>N</v>
      </c>
      <c r="W23" s="14" t="str">
        <f t="shared" si="14"/>
        <v>Y</v>
      </c>
      <c r="X23" s="14" t="str">
        <f t="shared" si="15"/>
        <v>N</v>
      </c>
      <c r="Y23" s="14">
        <f t="shared" si="16"/>
        <v>0</v>
      </c>
      <c r="Z23" s="14" t="str">
        <f t="shared" si="17"/>
        <v>2</v>
      </c>
      <c r="AA23" s="14" t="str">
        <f t="shared" si="18"/>
        <v>5</v>
      </c>
      <c r="AB23" s="14">
        <f t="shared" si="19"/>
        <v>0</v>
      </c>
      <c r="AC23" s="14" t="str">
        <f t="shared" si="20"/>
        <v>L5</v>
      </c>
      <c r="AD23" s="14" t="str">
        <f t="shared" si="21"/>
        <v/>
      </c>
      <c r="AE23" s="44" t="str">
        <f t="shared" si="38"/>
        <v>N</v>
      </c>
      <c r="AF23" s="44" t="str">
        <f t="shared" si="39"/>
        <v>N</v>
      </c>
      <c r="AG23" s="44" t="str">
        <f t="shared" si="40"/>
        <v>N</v>
      </c>
      <c r="AH23" s="80" t="str">
        <f t="shared" si="22"/>
        <v/>
      </c>
      <c r="AI23" s="80" t="str">
        <f t="shared" si="23"/>
        <v/>
      </c>
      <c r="AJ23" s="80" t="str">
        <f t="shared" si="24"/>
        <v/>
      </c>
      <c r="AK23" s="80" t="str">
        <f t="shared" si="25"/>
        <v/>
      </c>
      <c r="AN23" s="14" t="str">
        <f t="shared" si="26"/>
        <v>PD</v>
      </c>
      <c r="AO23" s="14" t="str">
        <f t="shared" si="27"/>
        <v>TG</v>
      </c>
      <c r="AP23" s="14">
        <f>IF(Dashboard!N23="P",IF(AP22="",1,AP22+1),"")</f>
        <v>1</v>
      </c>
      <c r="AQ23" s="14" t="str">
        <f>IF(Dashboard!N23="B",IF(AQ22="",1,AQ22+1),"")</f>
        <v/>
      </c>
      <c r="AR23" s="14" t="str">
        <f t="shared" si="28"/>
        <v>01200</v>
      </c>
      <c r="AS23" s="14" t="str">
        <f t="shared" si="28"/>
        <v>10012</v>
      </c>
      <c r="AT23" s="14" t="str">
        <f t="shared" si="53"/>
        <v>301200</v>
      </c>
      <c r="AU23" s="14" t="str">
        <f t="shared" si="54"/>
        <v>010012</v>
      </c>
      <c r="AV23" s="14" t="str">
        <f t="shared" si="41"/>
        <v>B</v>
      </c>
      <c r="AW23" s="14" t="str">
        <f t="shared" si="29"/>
        <v>BL</v>
      </c>
      <c r="AX23" s="14" t="str">
        <f t="shared" si="30"/>
        <v>F2</v>
      </c>
      <c r="AY23" s="14" t="str">
        <f t="shared" si="31"/>
        <v>BW</v>
      </c>
      <c r="AZ23" s="14" t="str">
        <f t="shared" si="42"/>
        <v>L5</v>
      </c>
      <c r="BA23" s="14" t="str">
        <f t="shared" si="43"/>
        <v>2</v>
      </c>
      <c r="BB23" s="14" t="str">
        <f t="shared" si="44"/>
        <v>5</v>
      </c>
      <c r="BG23" s="14" t="s">
        <v>105</v>
      </c>
      <c r="BH23" s="14" t="s">
        <v>47</v>
      </c>
      <c r="BI23" s="14" t="str">
        <f t="shared" si="55"/>
        <v>F9L</v>
      </c>
      <c r="BJ23" s="14" t="s">
        <v>106</v>
      </c>
      <c r="BL23" s="14" t="s">
        <v>174</v>
      </c>
      <c r="BM23" s="14">
        <v>-1</v>
      </c>
    </row>
    <row r="24" spans="1:65" ht="15.75" thickBot="1">
      <c r="A24" s="77" t="str">
        <f t="shared" si="45"/>
        <v>P2</v>
      </c>
      <c r="B24" s="25" t="str">
        <f t="shared" si="46"/>
        <v/>
      </c>
      <c r="C24" s="92" t="str">
        <f t="shared" si="47"/>
        <v>B</v>
      </c>
      <c r="D24" s="93" t="str">
        <f t="shared" si="48"/>
        <v/>
      </c>
      <c r="E24" s="78" t="str">
        <f t="shared" si="49"/>
        <v>W</v>
      </c>
      <c r="G24" s="157" t="str">
        <f>IF(Dashboard!N24="","",Dashboard!N24)</f>
        <v>P</v>
      </c>
      <c r="I24" s="77" t="str">
        <f t="shared" si="33"/>
        <v/>
      </c>
      <c r="J24" s="92" t="str">
        <f t="shared" si="8"/>
        <v>B</v>
      </c>
      <c r="K24" s="93" t="str">
        <f t="shared" si="9"/>
        <v/>
      </c>
      <c r="L24" s="25" t="str">
        <f t="shared" si="34"/>
        <v>W</v>
      </c>
      <c r="M24" s="25">
        <f t="shared" si="10"/>
        <v>2</v>
      </c>
      <c r="N24" s="160" t="str">
        <f t="shared" si="11"/>
        <v/>
      </c>
      <c r="O24" s="77">
        <f>IF(G24="","",IF(A24="NB",O23,IF(N24="",SUM($N$5:$N24)+M24,SUM($N$5:$N24))))</f>
        <v>-1</v>
      </c>
      <c r="P24" s="78">
        <f t="shared" si="35"/>
        <v>2</v>
      </c>
      <c r="Q24" s="94" t="str">
        <f t="shared" si="36"/>
        <v>W</v>
      </c>
      <c r="R24" s="14">
        <f t="shared" si="6"/>
        <v>10</v>
      </c>
      <c r="S24" s="14">
        <f>IF(Q24="",0,IFERROR(VLOOKUP(Q19&amp;Q20&amp;Q21&amp;Q22&amp;Q23&amp;Q24,$BL$3:$BM$126,2,FALSE),0))</f>
        <v>6</v>
      </c>
      <c r="T24" s="14" t="str">
        <f t="shared" si="37"/>
        <v>S</v>
      </c>
      <c r="U24" s="14">
        <f t="shared" si="12"/>
        <v>1</v>
      </c>
      <c r="V24" s="94" t="str">
        <f t="shared" si="13"/>
        <v>N</v>
      </c>
      <c r="W24" s="14" t="str">
        <f t="shared" si="14"/>
        <v>N</v>
      </c>
      <c r="X24" s="14" t="str">
        <f t="shared" si="15"/>
        <v>N</v>
      </c>
      <c r="Y24" s="14">
        <f t="shared" si="16"/>
        <v>1</v>
      </c>
      <c r="Z24" s="14">
        <f t="shared" si="17"/>
        <v>0</v>
      </c>
      <c r="AA24" s="14">
        <f t="shared" si="18"/>
        <v>1</v>
      </c>
      <c r="AB24" s="14">
        <f t="shared" si="19"/>
        <v>0</v>
      </c>
      <c r="AC24" s="14" t="str">
        <f t="shared" si="20"/>
        <v>B</v>
      </c>
      <c r="AD24" s="14" t="str">
        <f t="shared" si="21"/>
        <v/>
      </c>
      <c r="AE24" s="44" t="str">
        <f t="shared" si="38"/>
        <v>N</v>
      </c>
      <c r="AF24" s="44" t="str">
        <f t="shared" si="39"/>
        <v>N</v>
      </c>
      <c r="AG24" s="44" t="str">
        <f t="shared" si="40"/>
        <v>N</v>
      </c>
      <c r="AH24" s="80" t="str">
        <f t="shared" si="22"/>
        <v/>
      </c>
      <c r="AI24" s="80" t="str">
        <f t="shared" si="23"/>
        <v/>
      </c>
      <c r="AJ24" s="80" t="str">
        <f t="shared" si="24"/>
        <v/>
      </c>
      <c r="AK24" s="80" t="str">
        <f t="shared" si="25"/>
        <v/>
      </c>
      <c r="AN24" s="14" t="str">
        <f t="shared" si="26"/>
        <v>PD</v>
      </c>
      <c r="AO24" s="14" t="str">
        <f t="shared" si="27"/>
        <v>TG</v>
      </c>
      <c r="AP24" s="14">
        <f>IF(Dashboard!N24="P",IF(AP23="",1,AP23+1),"")</f>
        <v>2</v>
      </c>
      <c r="AQ24" s="14" t="str">
        <f>IF(Dashboard!N24="B",IF(AQ23="",1,AQ23+1),"")</f>
        <v/>
      </c>
      <c r="AR24" s="14" t="str">
        <f t="shared" si="28"/>
        <v>12001</v>
      </c>
      <c r="AS24" s="14" t="str">
        <f t="shared" si="28"/>
        <v>00120</v>
      </c>
      <c r="AT24" s="14" t="str">
        <f t="shared" si="53"/>
        <v>012001</v>
      </c>
      <c r="AU24" s="14" t="str">
        <f t="shared" si="54"/>
        <v>100120</v>
      </c>
      <c r="AV24" s="14" t="str">
        <f t="shared" si="41"/>
        <v>P</v>
      </c>
      <c r="AW24" s="14" t="str">
        <f t="shared" si="29"/>
        <v>F2L</v>
      </c>
      <c r="AX24" s="14" t="str">
        <f t="shared" si="30"/>
        <v>B</v>
      </c>
      <c r="AY24" s="14" t="str">
        <f t="shared" si="31"/>
        <v>L5W</v>
      </c>
      <c r="AZ24" s="14" t="str">
        <f t="shared" si="42"/>
        <v>B</v>
      </c>
      <c r="BA24" s="14">
        <f t="shared" si="43"/>
        <v>1</v>
      </c>
      <c r="BB24" s="14">
        <f t="shared" si="44"/>
        <v>1</v>
      </c>
      <c r="BG24" s="14" t="s">
        <v>106</v>
      </c>
      <c r="BH24" s="14" t="s">
        <v>47</v>
      </c>
      <c r="BI24" s="14" t="str">
        <f t="shared" si="55"/>
        <v>F10L</v>
      </c>
      <c r="BJ24" s="14" t="s">
        <v>107</v>
      </c>
      <c r="BL24" s="14" t="s">
        <v>175</v>
      </c>
      <c r="BM24" s="14">
        <v>6</v>
      </c>
    </row>
    <row r="25" spans="1:65">
      <c r="A25" s="86" t="str">
        <f t="shared" si="45"/>
        <v>B7</v>
      </c>
      <c r="B25" s="36" t="str">
        <f t="shared" si="46"/>
        <v>T-T</v>
      </c>
      <c r="C25" s="87" t="str">
        <f t="shared" si="47"/>
        <v/>
      </c>
      <c r="D25" s="88" t="str">
        <f t="shared" si="48"/>
        <v>L5</v>
      </c>
      <c r="E25" s="89" t="str">
        <f t="shared" si="49"/>
        <v>W</v>
      </c>
      <c r="G25" s="155" t="str">
        <f>IF(Dashboard!N25="","",Dashboard!N25)</f>
        <v>B</v>
      </c>
      <c r="I25" s="86" t="str">
        <f t="shared" si="33"/>
        <v>T-T</v>
      </c>
      <c r="J25" s="87" t="str">
        <f t="shared" si="8"/>
        <v/>
      </c>
      <c r="K25" s="88" t="str">
        <f t="shared" si="9"/>
        <v>L2</v>
      </c>
      <c r="L25" s="36" t="str">
        <f t="shared" si="34"/>
        <v>W</v>
      </c>
      <c r="M25" s="36">
        <f t="shared" si="10"/>
        <v>12</v>
      </c>
      <c r="N25" s="158">
        <f t="shared" si="11"/>
        <v>12</v>
      </c>
      <c r="O25" s="86">
        <f>IF(G25="","",IF(A25="NB",O24,IF(N25="",SUM($N$5:$N25)+M25,SUM($N$5:$N25))))</f>
        <v>9</v>
      </c>
      <c r="P25" s="89">
        <f t="shared" si="35"/>
        <v>10</v>
      </c>
      <c r="Q25" s="94" t="str">
        <f t="shared" si="36"/>
        <v>W</v>
      </c>
      <c r="R25" s="14">
        <f t="shared" si="6"/>
        <v>10</v>
      </c>
      <c r="S25" s="14">
        <f>IF(Q25="",0,IFERROR(VLOOKUP(Q20&amp;Q21&amp;Q22&amp;Q23&amp;Q24&amp;Q25,$BL$3:$BM$126,2,FALSE),0))</f>
        <v>6</v>
      </c>
      <c r="T25" s="14" t="str">
        <f t="shared" si="37"/>
        <v>C</v>
      </c>
      <c r="U25" s="14">
        <f t="shared" si="12"/>
        <v>2</v>
      </c>
      <c r="V25" s="94" t="str">
        <f t="shared" si="13"/>
        <v>Y</v>
      </c>
      <c r="W25" s="14" t="str">
        <f t="shared" si="14"/>
        <v>Y</v>
      </c>
      <c r="X25" s="14" t="str">
        <f t="shared" si="15"/>
        <v>N</v>
      </c>
      <c r="Y25" s="14">
        <f t="shared" si="16"/>
        <v>0</v>
      </c>
      <c r="Z25" s="14" t="str">
        <f t="shared" si="17"/>
        <v>5</v>
      </c>
      <c r="AA25" s="14">
        <f t="shared" si="18"/>
        <v>0</v>
      </c>
      <c r="AB25" s="14" t="str">
        <f t="shared" si="19"/>
        <v>2</v>
      </c>
      <c r="AC25" s="14" t="str">
        <f t="shared" si="20"/>
        <v/>
      </c>
      <c r="AD25" s="14" t="str">
        <f t="shared" si="21"/>
        <v>L5</v>
      </c>
      <c r="AE25" s="44" t="str">
        <f t="shared" si="38"/>
        <v>N</v>
      </c>
      <c r="AF25" s="44" t="str">
        <f t="shared" si="39"/>
        <v>N</v>
      </c>
      <c r="AG25" s="44" t="str">
        <f t="shared" si="40"/>
        <v>Y</v>
      </c>
      <c r="AH25" s="80" t="str">
        <f t="shared" si="22"/>
        <v/>
      </c>
      <c r="AI25" s="80" t="str">
        <f t="shared" si="23"/>
        <v>L5</v>
      </c>
      <c r="AJ25" s="80" t="str">
        <f t="shared" si="24"/>
        <v/>
      </c>
      <c r="AK25" s="80" t="str">
        <f t="shared" si="25"/>
        <v>L5</v>
      </c>
      <c r="AN25" s="14" t="str">
        <f t="shared" si="26"/>
        <v>T-T</v>
      </c>
      <c r="AO25" s="14" t="str">
        <f t="shared" si="27"/>
        <v>T-T</v>
      </c>
      <c r="AP25" s="14" t="str">
        <f>IF(Dashboard!N25="P",IF(AP24="",1,AP24+1),"")</f>
        <v/>
      </c>
      <c r="AQ25" s="14">
        <f>IF(Dashboard!N25="B",IF(AQ24="",1,AQ24+1),"")</f>
        <v>1</v>
      </c>
      <c r="AR25" s="14" t="str">
        <f t="shared" si="28"/>
        <v>20012</v>
      </c>
      <c r="AS25" s="14" t="str">
        <f t="shared" si="28"/>
        <v>01200</v>
      </c>
      <c r="AT25" s="14" t="str">
        <f t="shared" si="53"/>
        <v>120012</v>
      </c>
      <c r="AU25" s="14" t="str">
        <f t="shared" si="54"/>
        <v>001200</v>
      </c>
      <c r="AV25" s="14" t="str">
        <f t="shared" si="41"/>
        <v>P</v>
      </c>
      <c r="AW25" s="14" t="str">
        <f t="shared" si="29"/>
        <v>BW</v>
      </c>
      <c r="AX25" s="14" t="str">
        <f t="shared" si="30"/>
        <v>L5</v>
      </c>
      <c r="AY25" s="14" t="str">
        <f t="shared" si="31"/>
        <v>BW</v>
      </c>
      <c r="AZ25" s="14" t="str">
        <f t="shared" si="42"/>
        <v>L5</v>
      </c>
      <c r="BA25" s="14" t="str">
        <f t="shared" si="43"/>
        <v>5</v>
      </c>
      <c r="BB25" s="14" t="str">
        <f t="shared" si="44"/>
        <v>5</v>
      </c>
      <c r="BG25" s="14" t="s">
        <v>84</v>
      </c>
      <c r="BH25" s="14" t="s">
        <v>47</v>
      </c>
      <c r="BI25" s="14" t="str">
        <f t="shared" si="55"/>
        <v>L5L</v>
      </c>
      <c r="BJ25" s="14" t="s">
        <v>88</v>
      </c>
      <c r="BL25" s="14" t="s">
        <v>176</v>
      </c>
      <c r="BM25" s="14">
        <v>-6</v>
      </c>
    </row>
    <row r="26" spans="1:65">
      <c r="A26" s="75" t="str">
        <f t="shared" si="45"/>
        <v>B2</v>
      </c>
      <c r="B26" s="24" t="str">
        <f t="shared" si="46"/>
        <v/>
      </c>
      <c r="C26" s="90" t="str">
        <f t="shared" si="47"/>
        <v/>
      </c>
      <c r="D26" s="91" t="str">
        <f t="shared" si="48"/>
        <v>B</v>
      </c>
      <c r="E26" s="74" t="str">
        <f t="shared" si="49"/>
        <v>L</v>
      </c>
      <c r="G26" s="156" t="str">
        <f>IF(Dashboard!N26="","",Dashboard!N26)</f>
        <v>P</v>
      </c>
      <c r="I26" s="75" t="str">
        <f t="shared" si="33"/>
        <v/>
      </c>
      <c r="J26" s="90" t="str">
        <f t="shared" si="8"/>
        <v/>
      </c>
      <c r="K26" s="91" t="str">
        <f t="shared" si="9"/>
        <v>B</v>
      </c>
      <c r="L26" s="24" t="str">
        <f t="shared" si="34"/>
        <v>L</v>
      </c>
      <c r="M26" s="24">
        <f t="shared" si="10"/>
        <v>-2</v>
      </c>
      <c r="N26" s="159" t="str">
        <f t="shared" si="11"/>
        <v/>
      </c>
      <c r="O26" s="75">
        <f>IF(G26="","",IF(A26="NB",O25,IF(N26="",SUM($N$5:$N26)+M26,SUM($N$5:$N26))))</f>
        <v>7</v>
      </c>
      <c r="P26" s="74">
        <f t="shared" si="35"/>
        <v>-2</v>
      </c>
      <c r="Q26" s="94" t="str">
        <f t="shared" si="36"/>
        <v>L</v>
      </c>
      <c r="R26" s="14">
        <f t="shared" si="6"/>
        <v>9</v>
      </c>
      <c r="S26" s="14">
        <f>IF(Q26="",0,IFERROR(VLOOKUP(Q21&amp;Q22&amp;Q23&amp;Q24&amp;Q25&amp;Q26,$BL$3:$BM$126,2,FALSE),0))</f>
        <v>-1</v>
      </c>
      <c r="T26" s="14" t="str">
        <f t="shared" si="37"/>
        <v>S</v>
      </c>
      <c r="U26" s="14">
        <f t="shared" si="12"/>
        <v>1</v>
      </c>
      <c r="V26" s="94" t="str">
        <f t="shared" si="13"/>
        <v>N</v>
      </c>
      <c r="W26" s="14" t="str">
        <f t="shared" si="14"/>
        <v>N</v>
      </c>
      <c r="X26" s="14" t="str">
        <f t="shared" si="15"/>
        <v>N</v>
      </c>
      <c r="Y26" s="14">
        <f t="shared" si="16"/>
        <v>0</v>
      </c>
      <c r="Z26" s="14">
        <f t="shared" si="17"/>
        <v>1</v>
      </c>
      <c r="AA26" s="14">
        <f t="shared" si="18"/>
        <v>0</v>
      </c>
      <c r="AB26" s="14">
        <f t="shared" si="19"/>
        <v>1</v>
      </c>
      <c r="AC26" s="14" t="str">
        <f t="shared" si="20"/>
        <v/>
      </c>
      <c r="AD26" s="14" t="str">
        <f t="shared" si="21"/>
        <v>B</v>
      </c>
      <c r="AE26" s="44" t="str">
        <f t="shared" si="38"/>
        <v>N</v>
      </c>
      <c r="AF26" s="44" t="str">
        <f t="shared" si="39"/>
        <v>N</v>
      </c>
      <c r="AG26" s="44" t="str">
        <f t="shared" si="40"/>
        <v>N</v>
      </c>
      <c r="AH26" s="80" t="str">
        <f t="shared" si="22"/>
        <v/>
      </c>
      <c r="AI26" s="80" t="str">
        <f t="shared" si="23"/>
        <v>B</v>
      </c>
      <c r="AJ26" s="80" t="str">
        <f t="shared" si="24"/>
        <v/>
      </c>
      <c r="AK26" s="80" t="str">
        <f t="shared" si="25"/>
        <v>B</v>
      </c>
      <c r="AN26" s="14" t="str">
        <f t="shared" si="26"/>
        <v>T-T</v>
      </c>
      <c r="AO26" s="14" t="str">
        <f t="shared" si="27"/>
        <v>T-T</v>
      </c>
      <c r="AP26" s="14">
        <f>IF(Dashboard!N26="P",IF(AP25="",1,AP25+1),"")</f>
        <v>1</v>
      </c>
      <c r="AQ26" s="14" t="str">
        <f>IF(Dashboard!N26="B",IF(AQ25="",1,AQ25+1),"")</f>
        <v/>
      </c>
      <c r="AR26" s="14" t="str">
        <f t="shared" ref="AR26:AS31" si="56">IF(AP21="",0,AP21)&amp;IF(AP22="",0,AP22)&amp;IF(AP23="",0,AP23)&amp;IF(AP24="",0,AP24)&amp;IF(AP25="",0,AP25)</f>
        <v>00120</v>
      </c>
      <c r="AS26" s="14" t="str">
        <f t="shared" si="56"/>
        <v>12001</v>
      </c>
      <c r="AT26" s="14" t="str">
        <f t="shared" si="53"/>
        <v>200120</v>
      </c>
      <c r="AU26" s="14" t="str">
        <f t="shared" si="54"/>
        <v>012001</v>
      </c>
      <c r="AV26" s="14" t="str">
        <f t="shared" si="41"/>
        <v>B</v>
      </c>
      <c r="AW26" s="14" t="str">
        <f t="shared" si="29"/>
        <v>L5W</v>
      </c>
      <c r="AX26" s="14" t="str">
        <f t="shared" si="30"/>
        <v>B</v>
      </c>
      <c r="AY26" s="14" t="str">
        <f t="shared" si="31"/>
        <v>L2W</v>
      </c>
      <c r="AZ26" s="14" t="str">
        <f t="shared" si="42"/>
        <v>B</v>
      </c>
      <c r="BA26" s="14">
        <f t="shared" ref="BA26:BA31" si="57">IF(REPLACE(AX26, 1, 1, "")="",1,REPLACE(AX26, 1, 1, ""))</f>
        <v>1</v>
      </c>
      <c r="BB26" s="14">
        <f t="shared" si="44"/>
        <v>1</v>
      </c>
      <c r="BG26" s="14" t="s">
        <v>89</v>
      </c>
      <c r="BH26" s="14" t="s">
        <v>47</v>
      </c>
      <c r="BI26" s="14" t="str">
        <f t="shared" si="55"/>
        <v>L6L</v>
      </c>
      <c r="BJ26" s="14" t="s">
        <v>99</v>
      </c>
      <c r="BL26" s="14" t="s">
        <v>177</v>
      </c>
      <c r="BM26" s="14">
        <v>1</v>
      </c>
    </row>
    <row r="27" spans="1:65">
      <c r="A27" s="75" t="str">
        <f t="shared" si="45"/>
        <v>P4</v>
      </c>
      <c r="B27" s="24" t="str">
        <f t="shared" si="46"/>
        <v/>
      </c>
      <c r="C27" s="90" t="str">
        <f t="shared" si="47"/>
        <v>F2</v>
      </c>
      <c r="D27" s="91" t="str">
        <f t="shared" si="48"/>
        <v/>
      </c>
      <c r="E27" s="74" t="str">
        <f t="shared" si="49"/>
        <v>W</v>
      </c>
      <c r="G27" s="156" t="str">
        <f>IF(Dashboard!N27="","",Dashboard!N27)</f>
        <v>P</v>
      </c>
      <c r="I27" s="75" t="str">
        <f t="shared" si="33"/>
        <v/>
      </c>
      <c r="J27" s="90" t="str">
        <f t="shared" si="8"/>
        <v>F2</v>
      </c>
      <c r="K27" s="91" t="str">
        <f t="shared" si="9"/>
        <v/>
      </c>
      <c r="L27" s="24" t="str">
        <f t="shared" si="34"/>
        <v>W</v>
      </c>
      <c r="M27" s="24">
        <f t="shared" si="10"/>
        <v>2</v>
      </c>
      <c r="N27" s="159">
        <f t="shared" si="11"/>
        <v>2</v>
      </c>
      <c r="O27" s="75">
        <f>IF(G27="","",IF(A27="NB",O26,IF(N27="",SUM($N$5:$N27)+M27,SUM($N$5:$N27))))</f>
        <v>11</v>
      </c>
      <c r="P27" s="74">
        <f t="shared" si="35"/>
        <v>4</v>
      </c>
      <c r="Q27" s="94" t="str">
        <f t="shared" si="36"/>
        <v>W</v>
      </c>
      <c r="R27" s="14">
        <f t="shared" si="6"/>
        <v>10</v>
      </c>
      <c r="S27" s="14">
        <f>IF(Q27="",0,IFERROR(VLOOKUP(Q22&amp;Q23&amp;Q24&amp;Q25&amp;Q26&amp;Q27,$BL$3:$BM$126,2,FALSE),0))</f>
        <v>1</v>
      </c>
      <c r="T27" s="14" t="str">
        <f t="shared" si="37"/>
        <v>C</v>
      </c>
      <c r="U27" s="14">
        <f t="shared" si="12"/>
        <v>2</v>
      </c>
      <c r="V27" s="94" t="str">
        <f t="shared" si="13"/>
        <v>N</v>
      </c>
      <c r="W27" s="14" t="str">
        <f t="shared" si="14"/>
        <v>N</v>
      </c>
      <c r="X27" s="14" t="str">
        <f t="shared" si="15"/>
        <v>N</v>
      </c>
      <c r="Y27" s="14" t="str">
        <f t="shared" si="16"/>
        <v>2</v>
      </c>
      <c r="Z27" s="14">
        <f t="shared" si="17"/>
        <v>0</v>
      </c>
      <c r="AA27" s="14" t="str">
        <f t="shared" si="18"/>
        <v>2</v>
      </c>
      <c r="AB27" s="14">
        <f t="shared" si="19"/>
        <v>0</v>
      </c>
      <c r="AC27" s="14" t="str">
        <f t="shared" si="20"/>
        <v>F2</v>
      </c>
      <c r="AD27" s="14" t="str">
        <f t="shared" si="21"/>
        <v/>
      </c>
      <c r="AE27" s="44" t="str">
        <f t="shared" si="38"/>
        <v>N</v>
      </c>
      <c r="AF27" s="44" t="str">
        <f t="shared" si="39"/>
        <v>N</v>
      </c>
      <c r="AG27" s="44" t="str">
        <f t="shared" si="40"/>
        <v>N</v>
      </c>
      <c r="AH27" s="80" t="str">
        <f t="shared" si="22"/>
        <v>F2</v>
      </c>
      <c r="AI27" s="80" t="str">
        <f t="shared" si="23"/>
        <v/>
      </c>
      <c r="AJ27" s="80" t="str">
        <f t="shared" si="24"/>
        <v>F2</v>
      </c>
      <c r="AK27" s="80" t="str">
        <f t="shared" si="25"/>
        <v/>
      </c>
      <c r="AN27" s="14" t="str">
        <f t="shared" si="26"/>
        <v>T-T</v>
      </c>
      <c r="AO27" s="14" t="str">
        <f t="shared" si="27"/>
        <v>T-T</v>
      </c>
      <c r="AP27" s="14">
        <f>IF(Dashboard!N27="P",IF(AP26="",1,AP26+1),"")</f>
        <v>2</v>
      </c>
      <c r="AQ27" s="14" t="str">
        <f>IF(Dashboard!N27="B",IF(AQ26="",1,AQ26+1),"")</f>
        <v/>
      </c>
      <c r="AR27" s="14" t="str">
        <f t="shared" si="56"/>
        <v>01201</v>
      </c>
      <c r="AS27" s="14" t="str">
        <f t="shared" si="56"/>
        <v>20010</v>
      </c>
      <c r="AT27" s="14" t="str">
        <f t="shared" si="53"/>
        <v>001201</v>
      </c>
      <c r="AU27" s="14" t="str">
        <f t="shared" si="54"/>
        <v>120010</v>
      </c>
      <c r="AV27" s="14" t="str">
        <f t="shared" si="41"/>
        <v>P</v>
      </c>
      <c r="AW27" s="14" t="str">
        <f t="shared" si="29"/>
        <v>BL</v>
      </c>
      <c r="AX27" s="14" t="str">
        <f t="shared" si="30"/>
        <v>F2</v>
      </c>
      <c r="AY27" s="14" t="str">
        <f t="shared" si="31"/>
        <v>BL</v>
      </c>
      <c r="AZ27" s="14" t="str">
        <f t="shared" si="42"/>
        <v>F2</v>
      </c>
      <c r="BA27" s="14" t="str">
        <f t="shared" si="57"/>
        <v>2</v>
      </c>
      <c r="BB27" s="14" t="str">
        <f t="shared" si="44"/>
        <v>2</v>
      </c>
      <c r="BG27" s="14" t="s">
        <v>90</v>
      </c>
      <c r="BH27" s="14" t="s">
        <v>47</v>
      </c>
      <c r="BI27" s="14" t="str">
        <f t="shared" si="55"/>
        <v>L7L</v>
      </c>
      <c r="BJ27" s="14" t="s">
        <v>100</v>
      </c>
      <c r="BL27" s="14" t="s">
        <v>178</v>
      </c>
      <c r="BM27" s="14">
        <v>-1</v>
      </c>
    </row>
    <row r="28" spans="1:65">
      <c r="A28" s="75" t="str">
        <f t="shared" si="45"/>
        <v>B2</v>
      </c>
      <c r="B28" s="24" t="str">
        <f t="shared" si="46"/>
        <v/>
      </c>
      <c r="C28" s="90" t="str">
        <f t="shared" si="47"/>
        <v/>
      </c>
      <c r="D28" s="91" t="str">
        <f t="shared" si="48"/>
        <v>B</v>
      </c>
      <c r="E28" s="74" t="str">
        <f t="shared" si="49"/>
        <v>W</v>
      </c>
      <c r="G28" s="156" t="str">
        <f>IF(Dashboard!N28="","",Dashboard!N28)</f>
        <v>B</v>
      </c>
      <c r="I28" s="75" t="str">
        <f t="shared" si="33"/>
        <v/>
      </c>
      <c r="J28" s="90" t="str">
        <f t="shared" si="8"/>
        <v/>
      </c>
      <c r="K28" s="91" t="str">
        <f t="shared" si="9"/>
        <v>B</v>
      </c>
      <c r="L28" s="24" t="str">
        <f t="shared" si="34"/>
        <v>W</v>
      </c>
      <c r="M28" s="24">
        <f t="shared" si="10"/>
        <v>2</v>
      </c>
      <c r="N28" s="159" t="str">
        <f t="shared" si="11"/>
        <v/>
      </c>
      <c r="O28" s="75">
        <f>IF(G28="","",IF(A28="NB",O27,IF(N28="",SUM($N$5:$N28)+M28,SUM($N$5:$N28))))</f>
        <v>13</v>
      </c>
      <c r="P28" s="74">
        <f t="shared" si="35"/>
        <v>2</v>
      </c>
      <c r="Q28" s="94" t="str">
        <f t="shared" si="36"/>
        <v>W</v>
      </c>
      <c r="R28" s="14">
        <f t="shared" si="6"/>
        <v>10</v>
      </c>
      <c r="S28" s="14">
        <f>IF(Q28="",0,IFERROR(VLOOKUP(Q23&amp;Q24&amp;Q25&amp;Q26&amp;Q27&amp;Q28,$BL$3:$BM$126,2,FALSE),0))</f>
        <v>3</v>
      </c>
      <c r="T28" s="14" t="str">
        <f t="shared" si="37"/>
        <v>S</v>
      </c>
      <c r="U28" s="14">
        <f t="shared" si="12"/>
        <v>1</v>
      </c>
      <c r="V28" s="94" t="str">
        <f t="shared" si="13"/>
        <v>N</v>
      </c>
      <c r="W28" s="14" t="str">
        <f t="shared" si="14"/>
        <v>N</v>
      </c>
      <c r="X28" s="14" t="str">
        <f t="shared" si="15"/>
        <v>N</v>
      </c>
      <c r="Y28" s="14">
        <f t="shared" si="16"/>
        <v>0</v>
      </c>
      <c r="Z28" s="14">
        <f t="shared" si="17"/>
        <v>1</v>
      </c>
      <c r="AA28" s="14">
        <f t="shared" si="18"/>
        <v>0</v>
      </c>
      <c r="AB28" s="14">
        <f t="shared" si="19"/>
        <v>1</v>
      </c>
      <c r="AC28" s="14" t="str">
        <f t="shared" si="20"/>
        <v/>
      </c>
      <c r="AD28" s="14" t="str">
        <f t="shared" si="21"/>
        <v>B</v>
      </c>
      <c r="AE28" s="44" t="str">
        <f t="shared" si="38"/>
        <v>N</v>
      </c>
      <c r="AF28" s="44" t="str">
        <f t="shared" si="39"/>
        <v>N</v>
      </c>
      <c r="AG28" s="44" t="str">
        <f t="shared" si="40"/>
        <v>N</v>
      </c>
      <c r="AH28" s="80" t="str">
        <f t="shared" si="22"/>
        <v/>
      </c>
      <c r="AI28" s="80" t="str">
        <f t="shared" si="23"/>
        <v>B</v>
      </c>
      <c r="AJ28" s="80" t="str">
        <f t="shared" si="24"/>
        <v/>
      </c>
      <c r="AK28" s="80" t="str">
        <f t="shared" si="25"/>
        <v>B</v>
      </c>
      <c r="AN28" s="14" t="str">
        <f t="shared" si="26"/>
        <v>T-T</v>
      </c>
      <c r="AO28" s="14" t="str">
        <f t="shared" si="27"/>
        <v>T-T</v>
      </c>
      <c r="AP28" s="14" t="str">
        <f>IF(Dashboard!N28="P",IF(AP27="",1,AP27+1),"")</f>
        <v/>
      </c>
      <c r="AQ28" s="14">
        <f>IF(Dashboard!N28="B",IF(AQ27="",1,AQ27+1),"")</f>
        <v>1</v>
      </c>
      <c r="AR28" s="14" t="str">
        <f t="shared" si="56"/>
        <v>12012</v>
      </c>
      <c r="AS28" s="14" t="str">
        <f t="shared" si="56"/>
        <v>00100</v>
      </c>
      <c r="AT28" s="14" t="str">
        <f t="shared" si="53"/>
        <v>012012</v>
      </c>
      <c r="AU28" s="14" t="str">
        <f t="shared" si="54"/>
        <v>200100</v>
      </c>
      <c r="AV28" s="14" t="str">
        <f t="shared" si="41"/>
        <v>P</v>
      </c>
      <c r="AW28" s="14" t="str">
        <f t="shared" si="29"/>
        <v>F2W</v>
      </c>
      <c r="AX28" s="14" t="str">
        <f t="shared" si="30"/>
        <v>B</v>
      </c>
      <c r="AY28" s="14" t="str">
        <f t="shared" si="31"/>
        <v>F2W</v>
      </c>
      <c r="AZ28" s="14" t="str">
        <f t="shared" si="42"/>
        <v>B</v>
      </c>
      <c r="BA28" s="14">
        <f t="shared" si="57"/>
        <v>1</v>
      </c>
      <c r="BB28" s="14">
        <f t="shared" si="44"/>
        <v>1</v>
      </c>
      <c r="BG28" s="14" t="s">
        <v>91</v>
      </c>
      <c r="BH28" s="14" t="s">
        <v>47</v>
      </c>
      <c r="BI28" s="14" t="str">
        <f t="shared" si="55"/>
        <v>L8L</v>
      </c>
      <c r="BJ28" s="14" t="s">
        <v>101</v>
      </c>
      <c r="BL28" s="14" t="s">
        <v>179</v>
      </c>
      <c r="BM28" s="14">
        <v>3</v>
      </c>
    </row>
    <row r="29" spans="1:65" ht="15.75" thickBot="1">
      <c r="A29" s="77" t="str">
        <f t="shared" si="45"/>
        <v>B7</v>
      </c>
      <c r="B29" s="25" t="str">
        <f t="shared" si="46"/>
        <v/>
      </c>
      <c r="C29" s="92" t="str">
        <f t="shared" si="47"/>
        <v/>
      </c>
      <c r="D29" s="93" t="str">
        <f t="shared" si="48"/>
        <v>L5</v>
      </c>
      <c r="E29" s="78" t="str">
        <f t="shared" si="49"/>
        <v>L</v>
      </c>
      <c r="G29" s="157" t="str">
        <f>IF(Dashboard!N29="","",Dashboard!N29)</f>
        <v>P</v>
      </c>
      <c r="I29" s="77" t="str">
        <f t="shared" si="33"/>
        <v/>
      </c>
      <c r="J29" s="92" t="str">
        <f t="shared" si="8"/>
        <v/>
      </c>
      <c r="K29" s="93" t="str">
        <f t="shared" si="9"/>
        <v>L2</v>
      </c>
      <c r="L29" s="25" t="str">
        <f t="shared" si="34"/>
        <v>L</v>
      </c>
      <c r="M29" s="25">
        <f t="shared" si="10"/>
        <v>-8</v>
      </c>
      <c r="N29" s="160" t="str">
        <f t="shared" si="11"/>
        <v/>
      </c>
      <c r="O29" s="77">
        <f>IF(G29="","",IF(A29="NB",O28,IF(N29="",SUM($N$5:$N29)+M29,SUM($N$5:$N29))))</f>
        <v>3</v>
      </c>
      <c r="P29" s="78">
        <f t="shared" si="35"/>
        <v>-10</v>
      </c>
      <c r="Q29" s="94" t="str">
        <f t="shared" si="36"/>
        <v>L</v>
      </c>
      <c r="R29" s="14">
        <f t="shared" si="6"/>
        <v>9</v>
      </c>
      <c r="S29" s="14">
        <f>IF(Q29="",0,IFERROR(VLOOKUP(Q24&amp;Q25&amp;Q26&amp;Q27&amp;Q28&amp;Q29,$BL$3:$BM$126,2,FALSE),0))</f>
        <v>-1</v>
      </c>
      <c r="T29" s="14" t="str">
        <f t="shared" si="37"/>
        <v>C</v>
      </c>
      <c r="U29" s="14">
        <f t="shared" si="12"/>
        <v>2</v>
      </c>
      <c r="V29" s="94" t="str">
        <f t="shared" si="13"/>
        <v>N</v>
      </c>
      <c r="W29" s="14" t="str">
        <f t="shared" si="14"/>
        <v>N</v>
      </c>
      <c r="X29" s="14" t="str">
        <f t="shared" si="15"/>
        <v>N</v>
      </c>
      <c r="Y29" s="14">
        <f t="shared" si="16"/>
        <v>0</v>
      </c>
      <c r="Z29" s="14" t="str">
        <f t="shared" si="17"/>
        <v>5</v>
      </c>
      <c r="AA29" s="14">
        <f t="shared" si="18"/>
        <v>0</v>
      </c>
      <c r="AB29" s="14" t="str">
        <f t="shared" si="19"/>
        <v>2</v>
      </c>
      <c r="AC29" s="14" t="str">
        <f t="shared" si="20"/>
        <v/>
      </c>
      <c r="AD29" s="14" t="str">
        <f t="shared" si="21"/>
        <v>L5</v>
      </c>
      <c r="AE29" s="44" t="str">
        <f t="shared" si="38"/>
        <v>N</v>
      </c>
      <c r="AF29" s="44" t="str">
        <f t="shared" si="39"/>
        <v>N</v>
      </c>
      <c r="AG29" s="44" t="str">
        <f t="shared" si="40"/>
        <v>N</v>
      </c>
      <c r="AH29" s="80" t="str">
        <f t="shared" si="22"/>
        <v/>
      </c>
      <c r="AI29" s="80" t="str">
        <f t="shared" si="23"/>
        <v>L5</v>
      </c>
      <c r="AJ29" s="80" t="str">
        <f t="shared" si="24"/>
        <v/>
      </c>
      <c r="AK29" s="80" t="str">
        <f t="shared" si="25"/>
        <v>L5</v>
      </c>
      <c r="AN29" s="14" t="str">
        <f t="shared" si="26"/>
        <v>T-T</v>
      </c>
      <c r="AO29" s="14" t="str">
        <f t="shared" si="27"/>
        <v>T-T</v>
      </c>
      <c r="AP29" s="14">
        <f>IF(Dashboard!N29="P",IF(AP28="",1,AP28+1),"")</f>
        <v>1</v>
      </c>
      <c r="AQ29" s="14" t="str">
        <f>IF(Dashboard!N29="B",IF(AQ28="",1,AQ28+1),"")</f>
        <v/>
      </c>
      <c r="AR29" s="14" t="str">
        <f t="shared" si="56"/>
        <v>20120</v>
      </c>
      <c r="AS29" s="14" t="str">
        <f t="shared" si="56"/>
        <v>01001</v>
      </c>
      <c r="AT29" s="14" t="str">
        <f t="shared" si="53"/>
        <v>120120</v>
      </c>
      <c r="AU29" s="14" t="str">
        <f t="shared" si="54"/>
        <v>001001</v>
      </c>
      <c r="AV29" s="14" t="str">
        <f t="shared" si="41"/>
        <v>P</v>
      </c>
      <c r="AW29" s="14" t="str">
        <f t="shared" si="29"/>
        <v>BW</v>
      </c>
      <c r="AX29" s="14" t="str">
        <f t="shared" si="30"/>
        <v>L5</v>
      </c>
      <c r="AY29" s="14" t="str">
        <f t="shared" si="31"/>
        <v>BW</v>
      </c>
      <c r="AZ29" s="14" t="str">
        <f t="shared" si="42"/>
        <v>L5</v>
      </c>
      <c r="BA29" s="14" t="str">
        <f t="shared" si="57"/>
        <v>5</v>
      </c>
      <c r="BB29" s="14" t="str">
        <f t="shared" si="44"/>
        <v>5</v>
      </c>
      <c r="BG29" s="14" t="s">
        <v>92</v>
      </c>
      <c r="BH29" s="14" t="s">
        <v>47</v>
      </c>
      <c r="BI29" s="14" t="str">
        <f t="shared" si="55"/>
        <v>L9L</v>
      </c>
      <c r="BJ29" s="14" t="s">
        <v>102</v>
      </c>
      <c r="BL29" s="14" t="s">
        <v>180</v>
      </c>
      <c r="BM29" s="14">
        <v>-3</v>
      </c>
    </row>
    <row r="30" spans="1:65">
      <c r="A30" s="86" t="str">
        <f t="shared" si="45"/>
        <v>P3</v>
      </c>
      <c r="B30" s="36" t="str">
        <f t="shared" si="46"/>
        <v/>
      </c>
      <c r="C30" s="87" t="str">
        <f t="shared" si="47"/>
        <v>F2</v>
      </c>
      <c r="D30" s="88" t="str">
        <f t="shared" si="48"/>
        <v/>
      </c>
      <c r="E30" s="89" t="str">
        <f t="shared" si="49"/>
        <v>W</v>
      </c>
      <c r="G30" s="155" t="str">
        <f>IF(Dashboard!N30="","",Dashboard!N30)</f>
        <v>P</v>
      </c>
      <c r="I30" s="86" t="str">
        <f t="shared" si="33"/>
        <v/>
      </c>
      <c r="J30" s="87" t="str">
        <f t="shared" si="8"/>
        <v>B</v>
      </c>
      <c r="K30" s="88" t="str">
        <f t="shared" si="9"/>
        <v/>
      </c>
      <c r="L30" s="36" t="str">
        <f t="shared" si="34"/>
        <v>W</v>
      </c>
      <c r="M30" s="36">
        <f t="shared" si="10"/>
        <v>-5</v>
      </c>
      <c r="N30" s="158" t="str">
        <f t="shared" si="11"/>
        <v/>
      </c>
      <c r="O30" s="86">
        <f>IF(G30="","",IF(A30="NB",O29,IF(N30="",SUM($N$5:$N30)+M30,SUM($N$5:$N30))))</f>
        <v>6</v>
      </c>
      <c r="P30" s="89">
        <f t="shared" si="35"/>
        <v>3</v>
      </c>
      <c r="Q30" s="94" t="str">
        <f t="shared" si="36"/>
        <v>W</v>
      </c>
      <c r="R30" s="14">
        <f t="shared" si="6"/>
        <v>10</v>
      </c>
      <c r="S30" s="14">
        <f>IF(Q30="",0,IFERROR(VLOOKUP(Q25&amp;Q26&amp;Q27&amp;Q28&amp;Q29&amp;Q30,$BL$3:$BM$126,2,FALSE),0))</f>
        <v>1</v>
      </c>
      <c r="T30" s="14" t="str">
        <f t="shared" si="37"/>
        <v>C</v>
      </c>
      <c r="U30" s="14">
        <f t="shared" si="12"/>
        <v>3</v>
      </c>
      <c r="V30" s="94" t="str">
        <f t="shared" si="13"/>
        <v>N</v>
      </c>
      <c r="W30" s="14" t="str">
        <f t="shared" si="14"/>
        <v>N</v>
      </c>
      <c r="X30" s="14" t="str">
        <f t="shared" si="15"/>
        <v>N</v>
      </c>
      <c r="Y30" s="14" t="str">
        <f t="shared" si="16"/>
        <v>2</v>
      </c>
      <c r="Z30" s="14">
        <f t="shared" si="17"/>
        <v>0</v>
      </c>
      <c r="AA30" s="14">
        <f t="shared" si="18"/>
        <v>1</v>
      </c>
      <c r="AB30" s="14">
        <f t="shared" si="19"/>
        <v>0</v>
      </c>
      <c r="AC30" s="14" t="str">
        <f t="shared" si="20"/>
        <v>B</v>
      </c>
      <c r="AD30" s="14" t="str">
        <f t="shared" si="21"/>
        <v/>
      </c>
      <c r="AE30" s="44" t="str">
        <f t="shared" si="38"/>
        <v>N</v>
      </c>
      <c r="AF30" s="44" t="str">
        <f t="shared" si="39"/>
        <v>N</v>
      </c>
      <c r="AG30" s="44" t="str">
        <f t="shared" si="40"/>
        <v>N</v>
      </c>
      <c r="AH30" s="80" t="str">
        <f t="shared" si="22"/>
        <v>F2</v>
      </c>
      <c r="AI30" s="80" t="str">
        <f t="shared" si="23"/>
        <v/>
      </c>
      <c r="AJ30" s="80" t="str">
        <f t="shared" si="24"/>
        <v>B</v>
      </c>
      <c r="AK30" s="80" t="str">
        <f t="shared" si="25"/>
        <v/>
      </c>
      <c r="AN30" s="14" t="str">
        <f t="shared" si="26"/>
        <v>T-T</v>
      </c>
      <c r="AO30" s="14" t="str">
        <f t="shared" si="27"/>
        <v>T-T</v>
      </c>
      <c r="AP30" s="14">
        <f>IF(Dashboard!N30="P",IF(AP29="",1,AP29+1),"")</f>
        <v>2</v>
      </c>
      <c r="AQ30" s="14" t="str">
        <f>IF(Dashboard!N30="B",IF(AQ29="",1,AQ29+1),"")</f>
        <v/>
      </c>
      <c r="AR30" s="14" t="str">
        <f t="shared" si="56"/>
        <v>01201</v>
      </c>
      <c r="AS30" s="14" t="str">
        <f t="shared" si="56"/>
        <v>10010</v>
      </c>
      <c r="AT30" s="14" t="str">
        <f t="shared" si="53"/>
        <v>201201</v>
      </c>
      <c r="AU30" s="14" t="str">
        <f t="shared" si="54"/>
        <v>010010</v>
      </c>
      <c r="AV30" s="14" t="str">
        <f t="shared" si="41"/>
        <v>P</v>
      </c>
      <c r="AW30" s="14" t="str">
        <f t="shared" si="29"/>
        <v>L5L</v>
      </c>
      <c r="AX30" s="14" t="str">
        <f t="shared" si="30"/>
        <v>F2</v>
      </c>
      <c r="AY30" s="14" t="str">
        <f t="shared" si="31"/>
        <v>L2L</v>
      </c>
      <c r="AZ30" s="14" t="str">
        <f t="shared" si="42"/>
        <v>B</v>
      </c>
      <c r="BA30" s="14" t="str">
        <f t="shared" si="57"/>
        <v>2</v>
      </c>
      <c r="BB30" s="14">
        <f t="shared" si="44"/>
        <v>1</v>
      </c>
      <c r="BG30" s="14" t="s">
        <v>93</v>
      </c>
      <c r="BH30" s="14" t="s">
        <v>47</v>
      </c>
      <c r="BI30" s="14" t="str">
        <f t="shared" si="55"/>
        <v>L10L</v>
      </c>
      <c r="BJ30" s="14" t="s">
        <v>103</v>
      </c>
      <c r="BL30" s="14" t="s">
        <v>181</v>
      </c>
      <c r="BM30" s="14">
        <v>1</v>
      </c>
    </row>
    <row r="31" spans="1:65">
      <c r="A31" s="75" t="str">
        <f t="shared" si="45"/>
        <v>B6</v>
      </c>
      <c r="B31" s="24" t="str">
        <f t="shared" si="46"/>
        <v/>
      </c>
      <c r="C31" s="90" t="str">
        <f t="shared" si="47"/>
        <v/>
      </c>
      <c r="D31" s="91" t="str">
        <f t="shared" si="48"/>
        <v>B</v>
      </c>
      <c r="E31" s="74" t="str">
        <f t="shared" si="49"/>
        <v>W</v>
      </c>
      <c r="G31" s="156" t="str">
        <f>IF(Dashboard!N31="","",Dashboard!N31)</f>
        <v>B</v>
      </c>
      <c r="I31" s="75" t="str">
        <f t="shared" si="33"/>
        <v/>
      </c>
      <c r="J31" s="90" t="str">
        <f t="shared" si="8"/>
        <v/>
      </c>
      <c r="K31" s="91" t="str">
        <f t="shared" si="9"/>
        <v>L5</v>
      </c>
      <c r="L31" s="24" t="str">
        <f t="shared" si="34"/>
        <v>W</v>
      </c>
      <c r="M31" s="24">
        <f t="shared" si="10"/>
        <v>1</v>
      </c>
      <c r="N31" s="159">
        <f t="shared" si="11"/>
        <v>1</v>
      </c>
      <c r="O31" s="75">
        <f>IF(G31="","",IF(A31="NB",O30,IF(N31="",SUM($N$5:$N31)+M31,SUM($N$5:$N31))))</f>
        <v>12</v>
      </c>
      <c r="P31" s="74">
        <f t="shared" si="35"/>
        <v>6</v>
      </c>
      <c r="Q31" s="94" t="str">
        <f t="shared" si="36"/>
        <v>W</v>
      </c>
      <c r="R31" s="14">
        <f t="shared" si="6"/>
        <v>10</v>
      </c>
      <c r="S31" s="14">
        <f>IF(Q31="",0,IFERROR(VLOOKUP(Q26&amp;Q27&amp;Q28&amp;Q29&amp;Q30&amp;Q31,$BL$3:$BM$126,2,FALSE),0))</f>
        <v>3</v>
      </c>
      <c r="T31" s="14" t="str">
        <f t="shared" si="37"/>
        <v>C</v>
      </c>
      <c r="U31" s="14">
        <f t="shared" si="12"/>
        <v>4</v>
      </c>
      <c r="V31" s="94" t="str">
        <f t="shared" si="13"/>
        <v>Y</v>
      </c>
      <c r="W31" s="14" t="str">
        <f t="shared" si="14"/>
        <v>Y</v>
      </c>
      <c r="X31" s="14" t="str">
        <f t="shared" si="15"/>
        <v>N</v>
      </c>
      <c r="Y31" s="14">
        <f t="shared" si="16"/>
        <v>0</v>
      </c>
      <c r="Z31" s="14">
        <f t="shared" si="17"/>
        <v>1</v>
      </c>
      <c r="AA31" s="14">
        <f t="shared" si="18"/>
        <v>0</v>
      </c>
      <c r="AB31" s="14" t="str">
        <f t="shared" si="19"/>
        <v>5</v>
      </c>
      <c r="AC31" s="14" t="str">
        <f t="shared" si="20"/>
        <v/>
      </c>
      <c r="AD31" s="14" t="str">
        <f t="shared" si="21"/>
        <v>L5</v>
      </c>
      <c r="AE31" s="44" t="str">
        <f t="shared" si="38"/>
        <v>N</v>
      </c>
      <c r="AF31" s="44" t="str">
        <f t="shared" si="39"/>
        <v>N</v>
      </c>
      <c r="AG31" s="44" t="str">
        <f t="shared" si="40"/>
        <v>N</v>
      </c>
      <c r="AH31" s="80" t="str">
        <f t="shared" si="22"/>
        <v/>
      </c>
      <c r="AI31" s="80" t="str">
        <f t="shared" si="23"/>
        <v>B</v>
      </c>
      <c r="AJ31" s="80" t="str">
        <f t="shared" si="24"/>
        <v/>
      </c>
      <c r="AK31" s="80" t="str">
        <f t="shared" si="25"/>
        <v>L5</v>
      </c>
      <c r="AN31" s="14" t="str">
        <f t="shared" si="26"/>
        <v>T-T</v>
      </c>
      <c r="AO31" s="14" t="str">
        <f t="shared" si="27"/>
        <v>T-T</v>
      </c>
      <c r="AP31" s="14" t="str">
        <f>IF(Dashboard!N31="P",IF(AP30="",1,AP30+1),"")</f>
        <v/>
      </c>
      <c r="AQ31" s="14">
        <f>IF(Dashboard!N31="B",IF(AQ30="",1,AQ30+1),"")</f>
        <v>1</v>
      </c>
      <c r="AR31" s="14" t="str">
        <f t="shared" si="56"/>
        <v>12012</v>
      </c>
      <c r="AS31" s="14" t="str">
        <f t="shared" si="56"/>
        <v>00100</v>
      </c>
      <c r="AT31" s="14" t="str">
        <f t="shared" si="53"/>
        <v>012012</v>
      </c>
      <c r="AU31" s="14" t="str">
        <f t="shared" si="54"/>
        <v>100100</v>
      </c>
      <c r="AV31" s="14" t="str">
        <f t="shared" si="41"/>
        <v>P</v>
      </c>
      <c r="AW31" s="14" t="str">
        <f t="shared" si="29"/>
        <v>F2W</v>
      </c>
      <c r="AX31" s="14" t="str">
        <f t="shared" si="30"/>
        <v>B</v>
      </c>
      <c r="AY31" s="14" t="str">
        <f t="shared" si="31"/>
        <v>BW</v>
      </c>
      <c r="AZ31" s="14" t="str">
        <f t="shared" si="42"/>
        <v>L5</v>
      </c>
      <c r="BA31" s="14">
        <f t="shared" si="57"/>
        <v>1</v>
      </c>
      <c r="BB31" s="14" t="str">
        <f t="shared" si="44"/>
        <v>5</v>
      </c>
      <c r="BG31" s="14" t="s">
        <v>88</v>
      </c>
      <c r="BH31" s="14" t="s">
        <v>48</v>
      </c>
      <c r="BI31" s="14" t="str">
        <f t="shared" ref="BI31:BI40" si="58">BG31&amp;BH31</f>
        <v>F2W</v>
      </c>
      <c r="BJ31" s="14" t="s">
        <v>29</v>
      </c>
      <c r="BL31" s="14" t="s">
        <v>182</v>
      </c>
      <c r="BM31" s="14">
        <v>-1</v>
      </c>
    </row>
    <row r="32" spans="1:65">
      <c r="A32" s="75" t="str">
        <f t="shared" si="45"/>
        <v>B2</v>
      </c>
      <c r="B32" s="24" t="str">
        <f t="shared" si="46"/>
        <v/>
      </c>
      <c r="C32" s="90" t="str">
        <f t="shared" si="47"/>
        <v/>
      </c>
      <c r="D32" s="91" t="str">
        <f t="shared" si="48"/>
        <v>B</v>
      </c>
      <c r="E32" s="74" t="str">
        <f t="shared" si="49"/>
        <v>L</v>
      </c>
      <c r="G32" s="156" t="str">
        <f>IF(Dashboard!N32="","",Dashboard!N32)</f>
        <v>P</v>
      </c>
      <c r="I32" s="75" t="str">
        <f t="shared" si="33"/>
        <v/>
      </c>
      <c r="J32" s="90" t="str">
        <f t="shared" si="8"/>
        <v/>
      </c>
      <c r="K32" s="91" t="str">
        <f t="shared" si="9"/>
        <v>B</v>
      </c>
      <c r="L32" s="24" t="str">
        <f t="shared" si="34"/>
        <v>L</v>
      </c>
      <c r="M32" s="24">
        <f t="shared" si="10"/>
        <v>-2</v>
      </c>
      <c r="N32" s="159" t="str">
        <f t="shared" si="11"/>
        <v/>
      </c>
      <c r="O32" s="75">
        <f>IF(G32="","",IF(A32="NB",O31,IF(N32="",SUM($N$5:$N32)+M32,SUM($N$5:$N32))))</f>
        <v>10</v>
      </c>
      <c r="P32" s="74">
        <f t="shared" si="35"/>
        <v>-2</v>
      </c>
      <c r="Q32" s="94" t="str">
        <f t="shared" si="36"/>
        <v>L</v>
      </c>
      <c r="R32" s="14">
        <f t="shared" si="6"/>
        <v>9</v>
      </c>
      <c r="S32" s="14">
        <f>IF(Q32="",0,IFERROR(VLOOKUP(Q27&amp;Q28&amp;Q29&amp;Q30&amp;Q31&amp;Q32,$BL$3:$BM$126,2,FALSE),0))</f>
        <v>-1</v>
      </c>
      <c r="T32" s="14" t="str">
        <f t="shared" si="37"/>
        <v>S</v>
      </c>
      <c r="U32" s="14">
        <f t="shared" si="12"/>
        <v>1</v>
      </c>
      <c r="V32" s="94" t="str">
        <f t="shared" si="13"/>
        <v>N</v>
      </c>
      <c r="W32" s="14" t="str">
        <f t="shared" si="14"/>
        <v>N</v>
      </c>
      <c r="X32" s="14" t="str">
        <f t="shared" si="15"/>
        <v>N</v>
      </c>
      <c r="Y32" s="14">
        <f t="shared" si="16"/>
        <v>0</v>
      </c>
      <c r="Z32" s="14">
        <f t="shared" si="17"/>
        <v>1</v>
      </c>
      <c r="AA32" s="14">
        <f t="shared" si="18"/>
        <v>0</v>
      </c>
      <c r="AB32" s="14">
        <f t="shared" si="19"/>
        <v>1</v>
      </c>
      <c r="AC32" s="14" t="str">
        <f t="shared" si="20"/>
        <v/>
      </c>
      <c r="AD32" s="14" t="str">
        <f t="shared" si="21"/>
        <v>B</v>
      </c>
      <c r="AE32" s="44" t="str">
        <f t="shared" si="38"/>
        <v>N</v>
      </c>
      <c r="AF32" s="44" t="str">
        <f t="shared" si="39"/>
        <v>N</v>
      </c>
      <c r="AG32" s="44" t="str">
        <f t="shared" si="40"/>
        <v>N</v>
      </c>
      <c r="AH32" s="80" t="str">
        <f t="shared" ref="AH32:AH95" si="59">IF(AN32="T-T",IF(G30="B",AX32,""),IF(AN32="T-C",IF(G31="B",AX32,""),IF(AN32="T-B",IF(G31="P",AX32,""),"")))</f>
        <v/>
      </c>
      <c r="AI32" s="80" t="str">
        <f t="shared" ref="AI32:AI95" si="60">IF(AN32="T-T",IF(G30="P",AX32,""),IF(AN32="T-C",IF(G31="P",AX32,""),IF(AN32="T-B",IF(G31="B",AX32,""),"")))</f>
        <v>B</v>
      </c>
      <c r="AJ32" s="80" t="str">
        <f t="shared" ref="AJ32:AJ95" si="61">IF(AN32="T-T",IF(G30="B",AZ32,""),IF(AN32="T-C",IF(G31="B",AZ32,""),IF(AN32="T-B",IF(G31="P",AZ32,""),"")))</f>
        <v/>
      </c>
      <c r="AK32" s="80" t="str">
        <f t="shared" ref="AK32:AK95" si="62">IF(AN32="T-T",IF(G30="P",AZ32,""),IF(AN32="T-C",IF(G31="P",AZ32,""),IF(AN32="T-B",IF(G31="B",AZ32,""),"")))</f>
        <v>B</v>
      </c>
      <c r="AN32" s="14" t="str">
        <f t="shared" ref="AN32:AN95" si="63">IF(G31="","",IF(AE32="Y","T-C",IF(AF32="Y","T-B",IF(AG32="Y","T-T",IF(AN31="PD","PD",IF(OR(AND(AN31="T-T",AN30="T-T",L30&amp;L31="LL"),AND(OR(AN31="T-B",AN31="T-C"),L31="L")),"PD",AN31))))))</f>
        <v>T-T</v>
      </c>
      <c r="AO32" s="14" t="str">
        <f t="shared" ref="AO32:AO95" si="64">IF(G31="","",IF(AE32="Y","T-C",IF(AF32="Y","T-B",IF(AG32="Y","T-T",IF(AO31="TG","TG",IF(G31="","",IF(AE32="Y","T-C",IF(AF32="Y","T-B",IF(AG32="Y","T-T",IF(AO31="TG","TG",IF(OR(AND(AO31="T-T",AO30="T-T",L30&amp;L31="LL"),AND(OR(AO31="T-B",AO31="T-C"),L31="L")),"TG",AO31)))))))))))</f>
        <v>T-T</v>
      </c>
      <c r="AP32" s="14">
        <f>IF(Dashboard!N32="P",IF(AP31="",1,AP31+1),"")</f>
        <v>1</v>
      </c>
      <c r="AQ32" s="14" t="str">
        <f>IF(Dashboard!N32="B",IF(AQ31="",1,AQ31+1),"")</f>
        <v/>
      </c>
      <c r="AR32" s="14" t="str">
        <f t="shared" ref="AR32:AR95" si="65">IF(AP27="",0,AP27)&amp;IF(AP28="",0,AP28)&amp;IF(AP29="",0,AP29)&amp;IF(AP30="",0,AP30)&amp;IF(AP31="",0,AP31)</f>
        <v>20120</v>
      </c>
      <c r="AS32" s="14" t="str">
        <f t="shared" ref="AS32:AS95" si="66">IF(AQ27="",0,AQ27)&amp;IF(AQ28="",0,AQ28)&amp;IF(AQ29="",0,AQ29)&amp;IF(AQ30="",0,AQ30)&amp;IF(AQ31="",0,AQ31)</f>
        <v>01001</v>
      </c>
      <c r="AT32" s="14" t="str">
        <f t="shared" ref="AT32:AT95" si="67">IF(AP26="",0,AP26)&amp;IF(AP27="",0,AP27)&amp;IF(AP28="",0,AP28)&amp;IF(AP29="",0,AP29)&amp;IF(AP30="",0,AP30)&amp;IF(AP31="",0,AP31)</f>
        <v>120120</v>
      </c>
      <c r="AU32" s="14" t="str">
        <f t="shared" ref="AU32:AU95" si="68">IF(AQ26="",0,AQ26)&amp;IF(AQ27="",0,AQ27)&amp;IF(AQ28="",0,AQ28)&amp;IF(AQ29="",0,AQ29)&amp;IF(AQ30="",0,AQ30)&amp;IF(AQ31="",0,AQ31)</f>
        <v>001001</v>
      </c>
      <c r="AV32" s="14" t="str">
        <f t="shared" ref="AV32:AV95" si="69">IF(COUNTBLANK(AP27:AP31)&gt;2,"B","P")</f>
        <v>P</v>
      </c>
      <c r="AW32" s="14" t="str">
        <f t="shared" ref="AW32:AW95" si="70">IF(C31="",D31,C31)&amp;E31</f>
        <v>BW</v>
      </c>
      <c r="AX32" s="14" t="str">
        <f t="shared" ref="AX32:AX95" si="71">IF(OR(T32="S",V31="Y"),"B",IFERROR(VLOOKUP(AW32,$BI$3:$BJ$100,2,FALSE),""))</f>
        <v>B</v>
      </c>
      <c r="AY32" s="14" t="str">
        <f t="shared" ref="AY32:AY95" si="72">IF(J31="",K31,J31)&amp;L31</f>
        <v>L5W</v>
      </c>
      <c r="AZ32" s="14" t="str">
        <f t="shared" ref="AZ32:AZ95" si="73">IF(OR(T32="S",W31="Y"),"B",IFERROR(VLOOKUP(AY32,$BI$3:$BJ$100,2,FALSE),""))</f>
        <v>B</v>
      </c>
      <c r="BA32" s="14">
        <f t="shared" ref="BA32:BA95" si="74">IF(REPLACE(AX32, 1, 1, "")="",1,REPLACE(AX32, 1, 1, ""))</f>
        <v>1</v>
      </c>
      <c r="BB32" s="14">
        <f t="shared" ref="BB32:BB95" si="75">IF(REPLACE(AZ32, 1, 1, "")="",1,REPLACE(AZ32, 1, 1, ""))</f>
        <v>1</v>
      </c>
      <c r="BG32" s="14" t="s">
        <v>99</v>
      </c>
      <c r="BH32" s="14" t="s">
        <v>48</v>
      </c>
      <c r="BI32" s="14" t="str">
        <f t="shared" si="58"/>
        <v>F3W</v>
      </c>
      <c r="BJ32" s="14" t="s">
        <v>88</v>
      </c>
      <c r="BL32" t="s">
        <v>183</v>
      </c>
      <c r="BM32" s="14">
        <v>-6</v>
      </c>
    </row>
    <row r="33" spans="1:65">
      <c r="A33" s="75" t="str">
        <f t="shared" si="45"/>
        <v>P4</v>
      </c>
      <c r="B33" s="24" t="str">
        <f t="shared" si="46"/>
        <v/>
      </c>
      <c r="C33" s="90" t="str">
        <f t="shared" si="47"/>
        <v>F2</v>
      </c>
      <c r="D33" s="91" t="str">
        <f t="shared" si="48"/>
        <v/>
      </c>
      <c r="E33" s="74" t="str">
        <f t="shared" si="49"/>
        <v>L</v>
      </c>
      <c r="G33" s="156" t="str">
        <f>IF(Dashboard!N33="","",Dashboard!N33)</f>
        <v>B</v>
      </c>
      <c r="I33" s="75" t="str">
        <f t="shared" si="33"/>
        <v/>
      </c>
      <c r="J33" s="90" t="str">
        <f t="shared" si="8"/>
        <v>F2</v>
      </c>
      <c r="K33" s="91" t="str">
        <f t="shared" si="9"/>
        <v/>
      </c>
      <c r="L33" s="24" t="str">
        <f t="shared" si="34"/>
        <v>L</v>
      </c>
      <c r="M33" s="24">
        <f t="shared" si="10"/>
        <v>-6</v>
      </c>
      <c r="N33" s="159" t="str">
        <f t="shared" si="11"/>
        <v/>
      </c>
      <c r="O33" s="75">
        <f>IF(G33="","",IF(A33="NB",O32,IF(N33="",SUM($N$5:$N33)+M33,SUM($N$5:$N33))))</f>
        <v>6</v>
      </c>
      <c r="P33" s="74">
        <f t="shared" si="35"/>
        <v>-4</v>
      </c>
      <c r="Q33" s="94" t="str">
        <f t="shared" si="36"/>
        <v>L</v>
      </c>
      <c r="R33" s="14">
        <f t="shared" si="6"/>
        <v>6</v>
      </c>
      <c r="S33" s="14">
        <f>IF(Q33="",0,IFERROR(VLOOKUP(Q28&amp;Q29&amp;Q30&amp;Q31&amp;Q32&amp;Q33,$BL$3:$BM$126,2,FALSE),0))</f>
        <v>-3</v>
      </c>
      <c r="T33" s="14" t="str">
        <f t="shared" si="37"/>
        <v>C</v>
      </c>
      <c r="U33" s="14">
        <f t="shared" si="12"/>
        <v>2</v>
      </c>
      <c r="V33" s="94" t="str">
        <f t="shared" si="13"/>
        <v>N</v>
      </c>
      <c r="W33" s="14" t="str">
        <f t="shared" si="14"/>
        <v>N</v>
      </c>
      <c r="X33" s="14" t="str">
        <f t="shared" si="15"/>
        <v>N</v>
      </c>
      <c r="Y33" s="14" t="str">
        <f t="shared" si="16"/>
        <v>2</v>
      </c>
      <c r="Z33" s="14">
        <f t="shared" si="17"/>
        <v>0</v>
      </c>
      <c r="AA33" s="14" t="str">
        <f t="shared" si="18"/>
        <v>2</v>
      </c>
      <c r="AB33" s="14">
        <f t="shared" si="19"/>
        <v>0</v>
      </c>
      <c r="AC33" s="14" t="str">
        <f t="shared" si="20"/>
        <v>F2</v>
      </c>
      <c r="AD33" s="14" t="str">
        <f t="shared" si="21"/>
        <v/>
      </c>
      <c r="AE33" s="44" t="str">
        <f t="shared" si="38"/>
        <v>N</v>
      </c>
      <c r="AF33" s="44" t="str">
        <f t="shared" si="39"/>
        <v>N</v>
      </c>
      <c r="AG33" s="44" t="str">
        <f t="shared" si="40"/>
        <v>N</v>
      </c>
      <c r="AH33" s="80" t="str">
        <f t="shared" si="59"/>
        <v>F2</v>
      </c>
      <c r="AI33" s="80" t="str">
        <f t="shared" si="60"/>
        <v/>
      </c>
      <c r="AJ33" s="80" t="str">
        <f t="shared" si="61"/>
        <v>F2</v>
      </c>
      <c r="AK33" s="80" t="str">
        <f t="shared" si="62"/>
        <v/>
      </c>
      <c r="AN33" s="14" t="str">
        <f t="shared" si="63"/>
        <v>T-T</v>
      </c>
      <c r="AO33" s="14" t="str">
        <f t="shared" si="64"/>
        <v>T-T</v>
      </c>
      <c r="AP33" s="14" t="str">
        <f>IF(Dashboard!N33="P",IF(AP32="",1,AP32+1),"")</f>
        <v/>
      </c>
      <c r="AQ33" s="14">
        <f>IF(Dashboard!N33="B",IF(AQ32="",1,AQ32+1),"")</f>
        <v>1</v>
      </c>
      <c r="AR33" s="14" t="str">
        <f t="shared" si="65"/>
        <v>01201</v>
      </c>
      <c r="AS33" s="14" t="str">
        <f t="shared" si="66"/>
        <v>10010</v>
      </c>
      <c r="AT33" s="14" t="str">
        <f t="shared" si="67"/>
        <v>201201</v>
      </c>
      <c r="AU33" s="14" t="str">
        <f t="shared" si="68"/>
        <v>010010</v>
      </c>
      <c r="AV33" s="14" t="str">
        <f t="shared" si="69"/>
        <v>P</v>
      </c>
      <c r="AW33" s="14" t="str">
        <f t="shared" si="70"/>
        <v>BL</v>
      </c>
      <c r="AX33" s="14" t="str">
        <f t="shared" si="71"/>
        <v>F2</v>
      </c>
      <c r="AY33" s="14" t="str">
        <f t="shared" si="72"/>
        <v>BL</v>
      </c>
      <c r="AZ33" s="14" t="str">
        <f t="shared" si="73"/>
        <v>F2</v>
      </c>
      <c r="BA33" s="14" t="str">
        <f t="shared" si="74"/>
        <v>2</v>
      </c>
      <c r="BB33" s="14" t="str">
        <f t="shared" si="75"/>
        <v>2</v>
      </c>
      <c r="BG33" s="14" t="s">
        <v>100</v>
      </c>
      <c r="BH33" s="14" t="s">
        <v>48</v>
      </c>
      <c r="BI33" s="14" t="str">
        <f t="shared" si="58"/>
        <v>F4W</v>
      </c>
      <c r="BJ33" s="14" t="s">
        <v>99</v>
      </c>
      <c r="BL33" t="s">
        <v>184</v>
      </c>
      <c r="BM33" s="14">
        <v>-6</v>
      </c>
    </row>
    <row r="34" spans="1:65" ht="15.75" thickBot="1">
      <c r="A34" s="77" t="str">
        <f t="shared" si="45"/>
        <v>NB</v>
      </c>
      <c r="B34" s="25" t="str">
        <f t="shared" si="46"/>
        <v>PD</v>
      </c>
      <c r="C34" s="92" t="str">
        <f t="shared" si="47"/>
        <v>F3</v>
      </c>
      <c r="D34" s="93" t="str">
        <f t="shared" si="48"/>
        <v/>
      </c>
      <c r="E34" s="78" t="str">
        <f t="shared" si="49"/>
        <v>W</v>
      </c>
      <c r="G34" s="157" t="str">
        <f>IF(Dashboard!N34="","",Dashboard!N34)</f>
        <v>P</v>
      </c>
      <c r="I34" s="77" t="str">
        <f t="shared" si="33"/>
        <v>TG</v>
      </c>
      <c r="J34" s="92" t="str">
        <f t="shared" si="8"/>
        <v/>
      </c>
      <c r="K34" s="93" t="str">
        <f t="shared" si="9"/>
        <v>F3</v>
      </c>
      <c r="L34" s="25" t="str">
        <f t="shared" si="34"/>
        <v>L</v>
      </c>
      <c r="M34" s="25">
        <f t="shared" si="10"/>
        <v>-6</v>
      </c>
      <c r="N34" s="160" t="str">
        <f t="shared" si="11"/>
        <v/>
      </c>
      <c r="O34" s="77">
        <f>IF(G34="","",IF(A34="NB",O33,IF(N34="",SUM($N$5:$N34)+M34,SUM($N$5:$N34))))</f>
        <v>6</v>
      </c>
      <c r="P34" s="78">
        <f t="shared" si="35"/>
        <v>0</v>
      </c>
      <c r="Q34" s="94" t="str">
        <f t="shared" si="36"/>
        <v/>
      </c>
      <c r="R34" s="14">
        <f t="shared" si="6"/>
        <v>6</v>
      </c>
      <c r="S34" s="14">
        <f>IF(Q34="",0,IFERROR(VLOOKUP(Q29&amp;Q30&amp;Q31&amp;Q32&amp;Q33&amp;Q34,$BL$3:$BM$126,2,FALSE),0))</f>
        <v>0</v>
      </c>
      <c r="T34" s="14" t="str">
        <f t="shared" si="37"/>
        <v>C</v>
      </c>
      <c r="U34" s="14">
        <f t="shared" si="12"/>
        <v>3</v>
      </c>
      <c r="V34" s="94" t="str">
        <f t="shared" si="13"/>
        <v>N</v>
      </c>
      <c r="W34" s="14" t="str">
        <f t="shared" si="14"/>
        <v>N</v>
      </c>
      <c r="X34" s="14" t="str">
        <f t="shared" si="15"/>
        <v>N</v>
      </c>
      <c r="Y34" s="14" t="str">
        <f t="shared" si="16"/>
        <v>3</v>
      </c>
      <c r="Z34" s="14">
        <f t="shared" si="17"/>
        <v>0</v>
      </c>
      <c r="AA34" s="14">
        <f t="shared" si="18"/>
        <v>0</v>
      </c>
      <c r="AB34" s="14" t="str">
        <f t="shared" si="19"/>
        <v>3</v>
      </c>
      <c r="AC34" s="14" t="str">
        <f t="shared" si="20"/>
        <v/>
      </c>
      <c r="AD34" s="14" t="str">
        <f t="shared" si="21"/>
        <v>F3</v>
      </c>
      <c r="AE34" s="44" t="str">
        <f t="shared" si="38"/>
        <v>N</v>
      </c>
      <c r="AF34" s="44" t="str">
        <f t="shared" si="39"/>
        <v>N</v>
      </c>
      <c r="AG34" s="44" t="str">
        <f t="shared" si="40"/>
        <v>N</v>
      </c>
      <c r="AH34" s="80" t="str">
        <f t="shared" si="59"/>
        <v/>
      </c>
      <c r="AI34" s="80" t="str">
        <f t="shared" si="60"/>
        <v/>
      </c>
      <c r="AJ34" s="80" t="str">
        <f t="shared" si="61"/>
        <v/>
      </c>
      <c r="AK34" s="80" t="str">
        <f t="shared" si="62"/>
        <v/>
      </c>
      <c r="AN34" s="14" t="str">
        <f t="shared" si="63"/>
        <v>PD</v>
      </c>
      <c r="AO34" s="14" t="str">
        <f t="shared" si="64"/>
        <v>TG</v>
      </c>
      <c r="AP34" s="14">
        <f>IF(Dashboard!N34="P",IF(AP33="",1,AP33+1),"")</f>
        <v>1</v>
      </c>
      <c r="AQ34" s="14" t="str">
        <f>IF(Dashboard!N34="B",IF(AQ33="",1,AQ33+1),"")</f>
        <v/>
      </c>
      <c r="AR34" s="14" t="str">
        <f t="shared" si="65"/>
        <v>12010</v>
      </c>
      <c r="AS34" s="14" t="str">
        <f t="shared" si="66"/>
        <v>00101</v>
      </c>
      <c r="AT34" s="14" t="str">
        <f t="shared" si="67"/>
        <v>012010</v>
      </c>
      <c r="AU34" s="14" t="str">
        <f t="shared" si="68"/>
        <v>100101</v>
      </c>
      <c r="AV34" s="14" t="str">
        <f t="shared" si="69"/>
        <v>P</v>
      </c>
      <c r="AW34" s="14" t="str">
        <f t="shared" si="70"/>
        <v>F2L</v>
      </c>
      <c r="AX34" s="14" t="str">
        <f t="shared" si="71"/>
        <v>F3</v>
      </c>
      <c r="AY34" s="14" t="str">
        <f t="shared" si="72"/>
        <v>F2L</v>
      </c>
      <c r="AZ34" s="14" t="str">
        <f t="shared" si="73"/>
        <v>F3</v>
      </c>
      <c r="BA34" s="14" t="str">
        <f t="shared" si="74"/>
        <v>3</v>
      </c>
      <c r="BB34" s="14" t="str">
        <f t="shared" si="75"/>
        <v>3</v>
      </c>
      <c r="BG34" s="14" t="s">
        <v>101</v>
      </c>
      <c r="BH34" s="14" t="s">
        <v>48</v>
      </c>
      <c r="BI34" s="14" t="str">
        <f t="shared" si="58"/>
        <v>F5W</v>
      </c>
      <c r="BJ34" s="14" t="s">
        <v>100</v>
      </c>
      <c r="BL34" t="s">
        <v>185</v>
      </c>
      <c r="BM34" s="14">
        <v>-3</v>
      </c>
    </row>
    <row r="35" spans="1:65">
      <c r="A35" s="86" t="str">
        <f t="shared" si="45"/>
        <v>P6</v>
      </c>
      <c r="B35" s="36" t="str">
        <f t="shared" si="46"/>
        <v/>
      </c>
      <c r="C35" s="87" t="str">
        <f t="shared" si="47"/>
        <v>F2</v>
      </c>
      <c r="D35" s="88" t="str">
        <f t="shared" si="48"/>
        <v/>
      </c>
      <c r="E35" s="89" t="str">
        <f t="shared" si="49"/>
        <v>L</v>
      </c>
      <c r="G35" s="155" t="str">
        <f>IF(Dashboard!N35="","",Dashboard!N35)</f>
        <v>B</v>
      </c>
      <c r="I35" s="86" t="str">
        <f t="shared" si="33"/>
        <v/>
      </c>
      <c r="J35" s="87" t="str">
        <f t="shared" si="8"/>
        <v>F4</v>
      </c>
      <c r="K35" s="88" t="str">
        <f t="shared" si="9"/>
        <v/>
      </c>
      <c r="L35" s="36" t="str">
        <f t="shared" si="34"/>
        <v>L</v>
      </c>
      <c r="M35" s="36">
        <f t="shared" si="10"/>
        <v>-12</v>
      </c>
      <c r="N35" s="158" t="str">
        <f t="shared" si="11"/>
        <v/>
      </c>
      <c r="O35" s="86">
        <f>IF(G35="","",IF(A35="NB",O34,IF(N35="",SUM($N$5:$N35)+M35,SUM($N$5:$N35))))</f>
        <v>0</v>
      </c>
      <c r="P35" s="89">
        <f t="shared" si="35"/>
        <v>-6</v>
      </c>
      <c r="Q35" s="94" t="str">
        <f t="shared" si="36"/>
        <v>L</v>
      </c>
      <c r="R35" s="14">
        <f t="shared" si="6"/>
        <v>0</v>
      </c>
      <c r="S35" s="14">
        <f>IF(Q35="",0,IFERROR(VLOOKUP(Q30&amp;Q31&amp;Q32&amp;Q33&amp;Q34&amp;Q35,$BL$3:$BM$126,2,FALSE),0))</f>
        <v>-6</v>
      </c>
      <c r="T35" s="14" t="str">
        <f t="shared" si="37"/>
        <v>C</v>
      </c>
      <c r="U35" s="14">
        <f t="shared" si="12"/>
        <v>4</v>
      </c>
      <c r="V35" s="94" t="str">
        <f t="shared" si="13"/>
        <v>N</v>
      </c>
      <c r="W35" s="14" t="str">
        <f t="shared" si="14"/>
        <v>N</v>
      </c>
      <c r="X35" s="14" t="str">
        <f t="shared" si="15"/>
        <v>N</v>
      </c>
      <c r="Y35" s="14" t="str">
        <f t="shared" si="16"/>
        <v>2</v>
      </c>
      <c r="Z35" s="14">
        <f t="shared" si="17"/>
        <v>0</v>
      </c>
      <c r="AA35" s="14" t="str">
        <f t="shared" si="18"/>
        <v>4</v>
      </c>
      <c r="AB35" s="14">
        <f t="shared" si="19"/>
        <v>0</v>
      </c>
      <c r="AC35" s="14" t="str">
        <f t="shared" si="20"/>
        <v>F4</v>
      </c>
      <c r="AD35" s="14" t="str">
        <f t="shared" si="21"/>
        <v/>
      </c>
      <c r="AE35" s="44" t="str">
        <f t="shared" si="38"/>
        <v>N</v>
      </c>
      <c r="AF35" s="44" t="str">
        <f t="shared" si="39"/>
        <v>N</v>
      </c>
      <c r="AG35" s="44" t="str">
        <f t="shared" si="40"/>
        <v>N</v>
      </c>
      <c r="AH35" s="80" t="str">
        <f t="shared" si="59"/>
        <v/>
      </c>
      <c r="AI35" s="80" t="str">
        <f t="shared" si="60"/>
        <v/>
      </c>
      <c r="AJ35" s="80" t="str">
        <f t="shared" si="61"/>
        <v/>
      </c>
      <c r="AK35" s="80" t="str">
        <f t="shared" si="62"/>
        <v/>
      </c>
      <c r="AN35" s="14" t="str">
        <f t="shared" si="63"/>
        <v>PD</v>
      </c>
      <c r="AO35" s="14" t="str">
        <f t="shared" si="64"/>
        <v>TG</v>
      </c>
      <c r="AP35" s="14" t="str">
        <f>IF(Dashboard!N35="P",IF(AP34="",1,AP34+1),"")</f>
        <v/>
      </c>
      <c r="AQ35" s="14">
        <f>IF(Dashboard!N35="B",IF(AQ34="",1,AQ34+1),"")</f>
        <v>1</v>
      </c>
      <c r="AR35" s="14" t="str">
        <f t="shared" si="65"/>
        <v>20101</v>
      </c>
      <c r="AS35" s="14" t="str">
        <f t="shared" si="66"/>
        <v>01010</v>
      </c>
      <c r="AT35" s="14" t="str">
        <f t="shared" si="67"/>
        <v>120101</v>
      </c>
      <c r="AU35" s="14" t="str">
        <f t="shared" si="68"/>
        <v>001010</v>
      </c>
      <c r="AV35" s="14" t="str">
        <f t="shared" si="69"/>
        <v>P</v>
      </c>
      <c r="AW35" s="14" t="str">
        <f t="shared" si="70"/>
        <v>F3W</v>
      </c>
      <c r="AX35" s="14" t="str">
        <f t="shared" si="71"/>
        <v>F2</v>
      </c>
      <c r="AY35" s="14" t="str">
        <f t="shared" si="72"/>
        <v>F3L</v>
      </c>
      <c r="AZ35" s="14" t="str">
        <f t="shared" si="73"/>
        <v>F4</v>
      </c>
      <c r="BA35" s="14" t="str">
        <f t="shared" si="74"/>
        <v>2</v>
      </c>
      <c r="BB35" s="14" t="str">
        <f t="shared" si="75"/>
        <v>4</v>
      </c>
      <c r="BG35" s="14" t="s">
        <v>102</v>
      </c>
      <c r="BH35" s="14" t="s">
        <v>48</v>
      </c>
      <c r="BI35" s="14" t="str">
        <f t="shared" si="58"/>
        <v>F6W</v>
      </c>
      <c r="BJ35" s="14" t="s">
        <v>101</v>
      </c>
      <c r="BL35" t="s">
        <v>186</v>
      </c>
      <c r="BM35" s="14">
        <v>-3</v>
      </c>
    </row>
    <row r="36" spans="1:65">
      <c r="A36" s="75" t="str">
        <f t="shared" si="45"/>
        <v>P8</v>
      </c>
      <c r="B36" s="24" t="str">
        <f t="shared" si="46"/>
        <v>T-C</v>
      </c>
      <c r="C36" s="90" t="str">
        <f t="shared" si="47"/>
        <v>F3</v>
      </c>
      <c r="D36" s="91" t="str">
        <f t="shared" si="48"/>
        <v/>
      </c>
      <c r="E36" s="74" t="str">
        <f t="shared" si="49"/>
        <v>L</v>
      </c>
      <c r="G36" s="156" t="str">
        <f>IF(Dashboard!N36="","",Dashboard!N36)</f>
        <v>B</v>
      </c>
      <c r="I36" s="75" t="str">
        <f t="shared" si="33"/>
        <v>T-C</v>
      </c>
      <c r="J36" s="90" t="str">
        <f t="shared" si="8"/>
        <v>F5</v>
      </c>
      <c r="K36" s="91" t="str">
        <f t="shared" si="9"/>
        <v/>
      </c>
      <c r="L36" s="24" t="str">
        <f t="shared" si="34"/>
        <v>L</v>
      </c>
      <c r="M36" s="24">
        <f t="shared" si="10"/>
        <v>-20</v>
      </c>
      <c r="N36" s="159" t="str">
        <f t="shared" si="11"/>
        <v/>
      </c>
      <c r="O36" s="75">
        <f>IF(G36="","",IF(A36="NB",O35,IF(N36="",SUM($N$5:$N36)+M36,SUM($N$5:$N36))))</f>
        <v>-8</v>
      </c>
      <c r="P36" s="74">
        <f t="shared" si="35"/>
        <v>-8</v>
      </c>
      <c r="Q36" s="94" t="str">
        <f t="shared" si="36"/>
        <v>L</v>
      </c>
      <c r="R36" s="14">
        <f t="shared" si="6"/>
        <v>-6</v>
      </c>
      <c r="S36" s="14">
        <f>IF(Q36="",0,IFERROR(VLOOKUP(Q31&amp;Q32&amp;Q33&amp;Q34&amp;Q35&amp;Q36,$BL$3:$BM$126,2,FALSE),0))</f>
        <v>-6</v>
      </c>
      <c r="T36" s="14" t="str">
        <f t="shared" si="37"/>
        <v>C</v>
      </c>
      <c r="U36" s="14">
        <f t="shared" si="12"/>
        <v>5</v>
      </c>
      <c r="V36" s="94" t="str">
        <f t="shared" si="13"/>
        <v>N</v>
      </c>
      <c r="W36" s="14" t="str">
        <f t="shared" si="14"/>
        <v>N</v>
      </c>
      <c r="X36" s="14" t="str">
        <f t="shared" si="15"/>
        <v>N</v>
      </c>
      <c r="Y36" s="14" t="str">
        <f t="shared" si="16"/>
        <v>3</v>
      </c>
      <c r="Z36" s="14">
        <f t="shared" si="17"/>
        <v>0</v>
      </c>
      <c r="AA36" s="14" t="str">
        <f t="shared" si="18"/>
        <v>5</v>
      </c>
      <c r="AB36" s="14">
        <f t="shared" si="19"/>
        <v>0</v>
      </c>
      <c r="AC36" s="14" t="str">
        <f t="shared" si="20"/>
        <v>F5</v>
      </c>
      <c r="AD36" s="14" t="str">
        <f t="shared" si="21"/>
        <v/>
      </c>
      <c r="AE36" s="44" t="str">
        <f t="shared" si="38"/>
        <v>Y</v>
      </c>
      <c r="AF36" s="44" t="str">
        <f t="shared" si="39"/>
        <v>N</v>
      </c>
      <c r="AG36" s="44" t="str">
        <f t="shared" si="40"/>
        <v>N</v>
      </c>
      <c r="AH36" s="80" t="str">
        <f t="shared" si="59"/>
        <v>F3</v>
      </c>
      <c r="AI36" s="80" t="str">
        <f t="shared" si="60"/>
        <v/>
      </c>
      <c r="AJ36" s="80" t="str">
        <f t="shared" si="61"/>
        <v>F5</v>
      </c>
      <c r="AK36" s="80" t="str">
        <f t="shared" si="62"/>
        <v/>
      </c>
      <c r="AN36" s="14" t="str">
        <f t="shared" si="63"/>
        <v>T-C</v>
      </c>
      <c r="AO36" s="14" t="str">
        <f t="shared" si="64"/>
        <v>T-C</v>
      </c>
      <c r="AP36" s="14" t="str">
        <f>IF(Dashboard!N36="P",IF(AP35="",1,AP35+1),"")</f>
        <v/>
      </c>
      <c r="AQ36" s="14">
        <f>IF(Dashboard!N36="B",IF(AQ35="",1,AQ35+1),"")</f>
        <v>2</v>
      </c>
      <c r="AR36" s="14" t="str">
        <f t="shared" si="65"/>
        <v>01010</v>
      </c>
      <c r="AS36" s="14" t="str">
        <f t="shared" si="66"/>
        <v>10101</v>
      </c>
      <c r="AT36" s="14" t="str">
        <f t="shared" si="67"/>
        <v>201010</v>
      </c>
      <c r="AU36" s="14" t="str">
        <f t="shared" si="68"/>
        <v>010101</v>
      </c>
      <c r="AV36" s="14" t="str">
        <f t="shared" si="69"/>
        <v>B</v>
      </c>
      <c r="AW36" s="14" t="str">
        <f t="shared" si="70"/>
        <v>F2L</v>
      </c>
      <c r="AX36" s="14" t="str">
        <f t="shared" si="71"/>
        <v>F3</v>
      </c>
      <c r="AY36" s="14" t="str">
        <f t="shared" si="72"/>
        <v>F4L</v>
      </c>
      <c r="AZ36" s="14" t="str">
        <f t="shared" si="73"/>
        <v>F5</v>
      </c>
      <c r="BA36" s="14" t="str">
        <f t="shared" si="74"/>
        <v>3</v>
      </c>
      <c r="BB36" s="14" t="str">
        <f t="shared" si="75"/>
        <v>5</v>
      </c>
      <c r="BG36" s="14" t="s">
        <v>103</v>
      </c>
      <c r="BH36" s="14" t="s">
        <v>48</v>
      </c>
      <c r="BI36" s="14" t="str">
        <f t="shared" si="58"/>
        <v>F7W</v>
      </c>
      <c r="BJ36" s="14" t="s">
        <v>102</v>
      </c>
      <c r="BL36" t="s">
        <v>187</v>
      </c>
      <c r="BM36" s="14">
        <v>-1</v>
      </c>
    </row>
    <row r="37" spans="1:65">
      <c r="A37" s="75" t="str">
        <f t="shared" si="45"/>
        <v>P2</v>
      </c>
      <c r="B37" s="24" t="str">
        <f t="shared" si="46"/>
        <v>PD</v>
      </c>
      <c r="C37" s="90" t="str">
        <f t="shared" si="47"/>
        <v/>
      </c>
      <c r="D37" s="91" t="str">
        <f t="shared" si="48"/>
        <v>F4</v>
      </c>
      <c r="E37" s="74" t="str">
        <f t="shared" si="49"/>
        <v>W</v>
      </c>
      <c r="G37" s="156" t="str">
        <f>IF(Dashboard!N37="","",Dashboard!N37)</f>
        <v>B</v>
      </c>
      <c r="I37" s="75" t="str">
        <f t="shared" si="33"/>
        <v>TG</v>
      </c>
      <c r="J37" s="90" t="str">
        <f t="shared" si="8"/>
        <v>F6</v>
      </c>
      <c r="K37" s="91" t="str">
        <f t="shared" si="9"/>
        <v/>
      </c>
      <c r="L37" s="24" t="str">
        <f t="shared" si="34"/>
        <v>L</v>
      </c>
      <c r="M37" s="24">
        <f t="shared" si="10"/>
        <v>-22</v>
      </c>
      <c r="N37" s="159" t="str">
        <f t="shared" si="11"/>
        <v/>
      </c>
      <c r="O37" s="75">
        <f>IF(G37="","",IF(A37="NB",O36,IF(N37="",SUM($N$5:$N37)+M37,SUM($N$5:$N37))))</f>
        <v>-10</v>
      </c>
      <c r="P37" s="74">
        <f t="shared" si="35"/>
        <v>-2</v>
      </c>
      <c r="Q37" s="94" t="str">
        <f t="shared" si="36"/>
        <v>L</v>
      </c>
      <c r="R37" s="14">
        <f t="shared" si="6"/>
        <v>-10</v>
      </c>
      <c r="S37" s="14">
        <f>IF(Q37="",0,IFERROR(VLOOKUP(Q32&amp;Q33&amp;Q34&amp;Q35&amp;Q36&amp;Q37,$BL$3:$BM$126,2,FALSE),0))</f>
        <v>-6</v>
      </c>
      <c r="T37" s="14" t="str">
        <f t="shared" si="37"/>
        <v>C</v>
      </c>
      <c r="U37" s="14">
        <f t="shared" si="12"/>
        <v>6</v>
      </c>
      <c r="V37" s="94" t="str">
        <f t="shared" si="13"/>
        <v>N</v>
      </c>
      <c r="W37" s="14" t="str">
        <f t="shared" si="14"/>
        <v>N</v>
      </c>
      <c r="X37" s="14" t="str">
        <f t="shared" si="15"/>
        <v>N</v>
      </c>
      <c r="Y37" s="14">
        <f t="shared" si="16"/>
        <v>0</v>
      </c>
      <c r="Z37" s="14" t="str">
        <f t="shared" si="17"/>
        <v>4</v>
      </c>
      <c r="AA37" s="14" t="str">
        <f t="shared" si="18"/>
        <v>6</v>
      </c>
      <c r="AB37" s="14">
        <f t="shared" si="19"/>
        <v>0</v>
      </c>
      <c r="AC37" s="14" t="str">
        <f t="shared" si="20"/>
        <v>F6</v>
      </c>
      <c r="AD37" s="14" t="str">
        <f t="shared" si="21"/>
        <v/>
      </c>
      <c r="AE37" s="44" t="str">
        <f t="shared" si="38"/>
        <v>N</v>
      </c>
      <c r="AF37" s="44" t="str">
        <f t="shared" si="39"/>
        <v>N</v>
      </c>
      <c r="AG37" s="44" t="str">
        <f t="shared" si="40"/>
        <v>N</v>
      </c>
      <c r="AH37" s="80" t="str">
        <f t="shared" si="59"/>
        <v/>
      </c>
      <c r="AI37" s="80" t="str">
        <f t="shared" si="60"/>
        <v/>
      </c>
      <c r="AJ37" s="80" t="str">
        <f t="shared" si="61"/>
        <v/>
      </c>
      <c r="AK37" s="80" t="str">
        <f t="shared" si="62"/>
        <v/>
      </c>
      <c r="AN37" s="14" t="str">
        <f t="shared" si="63"/>
        <v>PD</v>
      </c>
      <c r="AO37" s="14" t="str">
        <f t="shared" si="64"/>
        <v>TG</v>
      </c>
      <c r="AP37" s="14" t="str">
        <f>IF(Dashboard!N37="P",IF(AP36="",1,AP36+1),"")</f>
        <v/>
      </c>
      <c r="AQ37" s="14">
        <f>IF(Dashboard!N37="B",IF(AQ36="",1,AQ36+1),"")</f>
        <v>3</v>
      </c>
      <c r="AR37" s="14" t="str">
        <f t="shared" si="65"/>
        <v>10100</v>
      </c>
      <c r="AS37" s="14" t="str">
        <f t="shared" si="66"/>
        <v>01012</v>
      </c>
      <c r="AT37" s="14" t="str">
        <f t="shared" si="67"/>
        <v>010100</v>
      </c>
      <c r="AU37" s="14" t="str">
        <f t="shared" si="68"/>
        <v>101012</v>
      </c>
      <c r="AV37" s="14" t="str">
        <f t="shared" si="69"/>
        <v>B</v>
      </c>
      <c r="AW37" s="14" t="str">
        <f t="shared" si="70"/>
        <v>F3L</v>
      </c>
      <c r="AX37" s="14" t="str">
        <f t="shared" si="71"/>
        <v>F4</v>
      </c>
      <c r="AY37" s="14" t="str">
        <f t="shared" si="72"/>
        <v>F5L</v>
      </c>
      <c r="AZ37" s="14" t="str">
        <f t="shared" si="73"/>
        <v>F6</v>
      </c>
      <c r="BA37" s="14" t="str">
        <f t="shared" si="74"/>
        <v>4</v>
      </c>
      <c r="BB37" s="14" t="str">
        <f t="shared" si="75"/>
        <v>6</v>
      </c>
      <c r="BG37" s="14" t="s">
        <v>104</v>
      </c>
      <c r="BH37" s="14" t="s">
        <v>48</v>
      </c>
      <c r="BI37" s="14" t="str">
        <f t="shared" si="58"/>
        <v>F8W</v>
      </c>
      <c r="BJ37" s="14" t="s">
        <v>103</v>
      </c>
      <c r="BL37" t="s">
        <v>188</v>
      </c>
      <c r="BM37" s="14">
        <v>-1</v>
      </c>
    </row>
    <row r="38" spans="1:65">
      <c r="A38" s="75" t="str">
        <f t="shared" si="45"/>
        <v>P4</v>
      </c>
      <c r="B38" s="24" t="str">
        <f t="shared" si="46"/>
        <v/>
      </c>
      <c r="C38" s="90" t="str">
        <f t="shared" si="47"/>
        <v/>
      </c>
      <c r="D38" s="91" t="str">
        <f t="shared" si="48"/>
        <v>F3</v>
      </c>
      <c r="E38" s="74" t="str">
        <f t="shared" si="49"/>
        <v>L</v>
      </c>
      <c r="G38" s="156" t="str">
        <f>IF(Dashboard!N38="","",Dashboard!N38)</f>
        <v>P</v>
      </c>
      <c r="I38" s="75" t="str">
        <f t="shared" si="33"/>
        <v/>
      </c>
      <c r="J38" s="90" t="str">
        <f t="shared" si="8"/>
        <v>F7</v>
      </c>
      <c r="K38" s="91" t="str">
        <f t="shared" si="9"/>
        <v/>
      </c>
      <c r="L38" s="24" t="str">
        <f t="shared" si="34"/>
        <v>W</v>
      </c>
      <c r="M38" s="24">
        <f t="shared" si="10"/>
        <v>-18</v>
      </c>
      <c r="N38" s="159" t="str">
        <f t="shared" si="11"/>
        <v/>
      </c>
      <c r="O38" s="75">
        <f>IF(G38="","",IF(A38="NB",O37,IF(N38="",SUM($N$5:$N38)+M38,SUM($N$5:$N38))))</f>
        <v>-6</v>
      </c>
      <c r="P38" s="74">
        <f t="shared" si="35"/>
        <v>4</v>
      </c>
      <c r="Q38" s="94" t="str">
        <f t="shared" si="36"/>
        <v>W</v>
      </c>
      <c r="R38" s="14">
        <f t="shared" si="6"/>
        <v>-9</v>
      </c>
      <c r="S38" s="14">
        <f>IF(Q38="",0,IFERROR(VLOOKUP(Q33&amp;Q34&amp;Q35&amp;Q36&amp;Q37&amp;Q38,$BL$3:$BM$126,2,FALSE),0))</f>
        <v>1</v>
      </c>
      <c r="T38" s="14" t="str">
        <f t="shared" si="37"/>
        <v>C</v>
      </c>
      <c r="U38" s="14">
        <f t="shared" si="12"/>
        <v>7</v>
      </c>
      <c r="V38" s="94" t="str">
        <f t="shared" si="13"/>
        <v>N</v>
      </c>
      <c r="W38" s="14" t="str">
        <f t="shared" si="14"/>
        <v>N</v>
      </c>
      <c r="X38" s="14" t="str">
        <f t="shared" si="15"/>
        <v>N</v>
      </c>
      <c r="Y38" s="14">
        <f t="shared" si="16"/>
        <v>0</v>
      </c>
      <c r="Z38" s="14" t="str">
        <f t="shared" si="17"/>
        <v>3</v>
      </c>
      <c r="AA38" s="14" t="str">
        <f t="shared" si="18"/>
        <v>7</v>
      </c>
      <c r="AB38" s="14">
        <f t="shared" si="19"/>
        <v>0</v>
      </c>
      <c r="AC38" s="14" t="str">
        <f t="shared" si="20"/>
        <v>F7</v>
      </c>
      <c r="AD38" s="14" t="str">
        <f t="shared" si="21"/>
        <v/>
      </c>
      <c r="AE38" s="44" t="str">
        <f t="shared" si="38"/>
        <v>N</v>
      </c>
      <c r="AF38" s="44" t="str">
        <f t="shared" si="39"/>
        <v>N</v>
      </c>
      <c r="AG38" s="44" t="str">
        <f t="shared" si="40"/>
        <v>N</v>
      </c>
      <c r="AH38" s="80" t="str">
        <f t="shared" si="59"/>
        <v/>
      </c>
      <c r="AI38" s="80" t="str">
        <f t="shared" si="60"/>
        <v/>
      </c>
      <c r="AJ38" s="80" t="str">
        <f t="shared" si="61"/>
        <v/>
      </c>
      <c r="AK38" s="80" t="str">
        <f t="shared" si="62"/>
        <v/>
      </c>
      <c r="AN38" s="14" t="str">
        <f t="shared" si="63"/>
        <v>PD</v>
      </c>
      <c r="AO38" s="14" t="str">
        <f t="shared" si="64"/>
        <v>TG</v>
      </c>
      <c r="AP38" s="14">
        <f>IF(Dashboard!N38="P",IF(AP37="",1,AP37+1),"")</f>
        <v>1</v>
      </c>
      <c r="AQ38" s="14" t="str">
        <f>IF(Dashboard!N38="B",IF(AQ37="",1,AQ37+1),"")</f>
        <v/>
      </c>
      <c r="AR38" s="14" t="str">
        <f t="shared" si="65"/>
        <v>01000</v>
      </c>
      <c r="AS38" s="14" t="str">
        <f t="shared" si="66"/>
        <v>10123</v>
      </c>
      <c r="AT38" s="14" t="str">
        <f t="shared" si="67"/>
        <v>101000</v>
      </c>
      <c r="AU38" s="14" t="str">
        <f t="shared" si="68"/>
        <v>010123</v>
      </c>
      <c r="AV38" s="14" t="str">
        <f t="shared" si="69"/>
        <v>B</v>
      </c>
      <c r="AW38" s="14" t="str">
        <f t="shared" si="70"/>
        <v>F4W</v>
      </c>
      <c r="AX38" s="14" t="str">
        <f t="shared" si="71"/>
        <v>F3</v>
      </c>
      <c r="AY38" s="14" t="str">
        <f t="shared" si="72"/>
        <v>F6L</v>
      </c>
      <c r="AZ38" s="14" t="str">
        <f t="shared" si="73"/>
        <v>F7</v>
      </c>
      <c r="BA38" s="14" t="str">
        <f t="shared" si="74"/>
        <v>3</v>
      </c>
      <c r="BB38" s="14" t="str">
        <f t="shared" si="75"/>
        <v>7</v>
      </c>
      <c r="BG38" s="14" t="s">
        <v>105</v>
      </c>
      <c r="BH38" s="14" t="s">
        <v>48</v>
      </c>
      <c r="BI38" s="14" t="str">
        <f t="shared" si="58"/>
        <v>F9W</v>
      </c>
      <c r="BJ38" s="14" t="s">
        <v>104</v>
      </c>
      <c r="BL38" t="s">
        <v>189</v>
      </c>
      <c r="BM38" s="14">
        <v>-1</v>
      </c>
    </row>
    <row r="39" spans="1:65" ht="15.75" thickBot="1">
      <c r="A39" s="77" t="str">
        <f t="shared" si="45"/>
        <v>P2</v>
      </c>
      <c r="B39" s="25" t="str">
        <f t="shared" si="46"/>
        <v/>
      </c>
      <c r="C39" s="92" t="str">
        <f t="shared" si="47"/>
        <v/>
      </c>
      <c r="D39" s="93" t="str">
        <f t="shared" si="48"/>
        <v>F4</v>
      </c>
      <c r="E39" s="78" t="str">
        <f t="shared" si="49"/>
        <v>L</v>
      </c>
      <c r="G39" s="157" t="str">
        <f>IF(Dashboard!N39="","",Dashboard!N39)</f>
        <v>P</v>
      </c>
      <c r="I39" s="77" t="str">
        <f t="shared" si="33"/>
        <v/>
      </c>
      <c r="J39" s="92" t="str">
        <f t="shared" si="8"/>
        <v>F6</v>
      </c>
      <c r="K39" s="93" t="str">
        <f t="shared" si="9"/>
        <v/>
      </c>
      <c r="L39" s="25" t="str">
        <f t="shared" si="34"/>
        <v>W</v>
      </c>
      <c r="M39" s="25">
        <f t="shared" si="10"/>
        <v>-16</v>
      </c>
      <c r="N39" s="160" t="str">
        <f t="shared" si="11"/>
        <v/>
      </c>
      <c r="O39" s="77">
        <f>IF(G39="","",IF(A39="NB",O38,IF(N39="",SUM($N$5:$N39)+M39,SUM($N$5:$N39))))</f>
        <v>-4</v>
      </c>
      <c r="P39" s="78">
        <f t="shared" si="35"/>
        <v>2</v>
      </c>
      <c r="Q39" s="94" t="str">
        <f t="shared" si="36"/>
        <v>W</v>
      </c>
      <c r="R39" s="14">
        <f t="shared" si="6"/>
        <v>-6</v>
      </c>
      <c r="S39" s="14">
        <f>IF(Q39="",0,IFERROR(VLOOKUP(Q34&amp;Q35&amp;Q36&amp;Q37&amp;Q38&amp;Q39,$BL$3:$BM$126,2,FALSE),0))</f>
        <v>3</v>
      </c>
      <c r="T39" s="14" t="str">
        <f t="shared" si="37"/>
        <v>C</v>
      </c>
      <c r="U39" s="14">
        <f t="shared" si="12"/>
        <v>8</v>
      </c>
      <c r="V39" s="94" t="str">
        <f t="shared" si="13"/>
        <v>N</v>
      </c>
      <c r="W39" s="14" t="str">
        <f t="shared" si="14"/>
        <v>Y</v>
      </c>
      <c r="X39" s="14" t="str">
        <f t="shared" si="15"/>
        <v>N</v>
      </c>
      <c r="Y39" s="14">
        <f t="shared" si="16"/>
        <v>0</v>
      </c>
      <c r="Z39" s="14" t="str">
        <f t="shared" si="17"/>
        <v>4</v>
      </c>
      <c r="AA39" s="14" t="str">
        <f t="shared" si="18"/>
        <v>6</v>
      </c>
      <c r="AB39" s="14">
        <f t="shared" si="19"/>
        <v>0</v>
      </c>
      <c r="AC39" s="14" t="str">
        <f t="shared" si="20"/>
        <v>F6</v>
      </c>
      <c r="AD39" s="14" t="str">
        <f t="shared" si="21"/>
        <v/>
      </c>
      <c r="AE39" s="44" t="str">
        <f t="shared" si="38"/>
        <v>N</v>
      </c>
      <c r="AF39" s="44" t="str">
        <f t="shared" si="39"/>
        <v>N</v>
      </c>
      <c r="AG39" s="44" t="str">
        <f t="shared" si="40"/>
        <v>N</v>
      </c>
      <c r="AH39" s="80" t="str">
        <f t="shared" si="59"/>
        <v/>
      </c>
      <c r="AI39" s="80" t="str">
        <f t="shared" si="60"/>
        <v/>
      </c>
      <c r="AJ39" s="80" t="str">
        <f t="shared" si="61"/>
        <v/>
      </c>
      <c r="AK39" s="80" t="str">
        <f t="shared" si="62"/>
        <v/>
      </c>
      <c r="AN39" s="14" t="str">
        <f t="shared" si="63"/>
        <v>PD</v>
      </c>
      <c r="AO39" s="14" t="str">
        <f t="shared" si="64"/>
        <v>TG</v>
      </c>
      <c r="AP39" s="14">
        <f>IF(Dashboard!N39="P",IF(AP38="",1,AP38+1),"")</f>
        <v>2</v>
      </c>
      <c r="AQ39" s="14" t="str">
        <f>IF(Dashboard!N39="B",IF(AQ38="",1,AQ38+1),"")</f>
        <v/>
      </c>
      <c r="AR39" s="14" t="str">
        <f t="shared" si="65"/>
        <v>10001</v>
      </c>
      <c r="AS39" s="14" t="str">
        <f t="shared" si="66"/>
        <v>01230</v>
      </c>
      <c r="AT39" s="14" t="str">
        <f t="shared" si="67"/>
        <v>010001</v>
      </c>
      <c r="AU39" s="14" t="str">
        <f t="shared" si="68"/>
        <v>101230</v>
      </c>
      <c r="AV39" s="14" t="str">
        <f t="shared" si="69"/>
        <v>B</v>
      </c>
      <c r="AW39" s="14" t="str">
        <f t="shared" si="70"/>
        <v>F3L</v>
      </c>
      <c r="AX39" s="14" t="str">
        <f t="shared" si="71"/>
        <v>F4</v>
      </c>
      <c r="AY39" s="14" t="str">
        <f t="shared" si="72"/>
        <v>F7W</v>
      </c>
      <c r="AZ39" s="14" t="str">
        <f t="shared" si="73"/>
        <v>F6</v>
      </c>
      <c r="BA39" s="14" t="str">
        <f t="shared" si="74"/>
        <v>4</v>
      </c>
      <c r="BB39" s="14" t="str">
        <f t="shared" si="75"/>
        <v>6</v>
      </c>
      <c r="BG39" s="14" t="s">
        <v>106</v>
      </c>
      <c r="BH39" s="14" t="s">
        <v>48</v>
      </c>
      <c r="BI39" s="14" t="str">
        <f t="shared" si="58"/>
        <v>F10W</v>
      </c>
      <c r="BJ39" s="14" t="s">
        <v>105</v>
      </c>
      <c r="BL39" t="s">
        <v>190</v>
      </c>
      <c r="BM39" s="14">
        <v>-1</v>
      </c>
    </row>
    <row r="40" spans="1:65">
      <c r="A40" s="86" t="str">
        <f t="shared" si="45"/>
        <v>B6</v>
      </c>
      <c r="B40" s="36" t="str">
        <f t="shared" si="46"/>
        <v/>
      </c>
      <c r="C40" s="87" t="str">
        <f t="shared" si="47"/>
        <v/>
      </c>
      <c r="D40" s="88" t="str">
        <f t="shared" si="48"/>
        <v>F5</v>
      </c>
      <c r="E40" s="89" t="str">
        <f t="shared" si="49"/>
        <v>W</v>
      </c>
      <c r="G40" s="155" t="str">
        <f>IF(Dashboard!N40="","",Dashboard!N40)</f>
        <v>B</v>
      </c>
      <c r="I40" s="86" t="str">
        <f t="shared" si="33"/>
        <v/>
      </c>
      <c r="J40" s="87" t="str">
        <f t="shared" si="8"/>
        <v/>
      </c>
      <c r="K40" s="88" t="str">
        <f t="shared" si="9"/>
        <v>B</v>
      </c>
      <c r="L40" s="36" t="str">
        <f t="shared" si="34"/>
        <v>W</v>
      </c>
      <c r="M40" s="36">
        <f t="shared" si="10"/>
        <v>-10</v>
      </c>
      <c r="N40" s="158" t="str">
        <f t="shared" si="11"/>
        <v/>
      </c>
      <c r="O40" s="86">
        <f>IF(G40="","",IF(A40="NB",O39,IF(N40="",SUM($N$5:$N40)+M40,SUM($N$5:$N40))))</f>
        <v>2</v>
      </c>
      <c r="P40" s="89">
        <f t="shared" si="35"/>
        <v>6</v>
      </c>
      <c r="Q40" s="94" t="str">
        <f t="shared" si="36"/>
        <v>W</v>
      </c>
      <c r="R40" s="14">
        <f t="shared" si="6"/>
        <v>0</v>
      </c>
      <c r="S40" s="14">
        <f>IF(Q40="",0,IFERROR(VLOOKUP(Q35&amp;Q36&amp;Q37&amp;Q38&amp;Q39&amp;Q40,$BL$3:$BM$126,2,FALSE),0))</f>
        <v>6</v>
      </c>
      <c r="T40" s="14" t="str">
        <f t="shared" si="37"/>
        <v>C</v>
      </c>
      <c r="U40" s="14">
        <f t="shared" si="12"/>
        <v>9</v>
      </c>
      <c r="V40" s="94" t="str">
        <f t="shared" si="13"/>
        <v>N</v>
      </c>
      <c r="W40" s="14" t="str">
        <f t="shared" si="14"/>
        <v>Y</v>
      </c>
      <c r="X40" s="14" t="str">
        <f t="shared" si="15"/>
        <v>N</v>
      </c>
      <c r="Y40" s="14">
        <f t="shared" si="16"/>
        <v>0</v>
      </c>
      <c r="Z40" s="14" t="str">
        <f t="shared" si="17"/>
        <v>5</v>
      </c>
      <c r="AA40" s="14">
        <f t="shared" si="18"/>
        <v>0</v>
      </c>
      <c r="AB40" s="14">
        <f t="shared" si="19"/>
        <v>1</v>
      </c>
      <c r="AC40" s="14" t="str">
        <f t="shared" si="20"/>
        <v/>
      </c>
      <c r="AD40" s="14" t="str">
        <f t="shared" si="21"/>
        <v>B</v>
      </c>
      <c r="AE40" s="44" t="str">
        <f t="shared" si="38"/>
        <v>N</v>
      </c>
      <c r="AF40" s="44" t="str">
        <f t="shared" si="39"/>
        <v>N</v>
      </c>
      <c r="AG40" s="44" t="str">
        <f t="shared" si="40"/>
        <v>N</v>
      </c>
      <c r="AH40" s="80" t="str">
        <f t="shared" si="59"/>
        <v/>
      </c>
      <c r="AI40" s="80" t="str">
        <f t="shared" si="60"/>
        <v/>
      </c>
      <c r="AJ40" s="80" t="str">
        <f t="shared" si="61"/>
        <v/>
      </c>
      <c r="AK40" s="80" t="str">
        <f t="shared" si="62"/>
        <v/>
      </c>
      <c r="AN40" s="14" t="str">
        <f t="shared" si="63"/>
        <v>PD</v>
      </c>
      <c r="AO40" s="14" t="str">
        <f t="shared" si="64"/>
        <v>TG</v>
      </c>
      <c r="AP40" s="14" t="str">
        <f>IF(Dashboard!N40="P",IF(AP39="",1,AP39+1),"")</f>
        <v/>
      </c>
      <c r="AQ40" s="14">
        <f>IF(Dashboard!N40="B",IF(AQ39="",1,AQ39+1),"")</f>
        <v>1</v>
      </c>
      <c r="AR40" s="14" t="str">
        <f t="shared" si="65"/>
        <v>00012</v>
      </c>
      <c r="AS40" s="14" t="str">
        <f t="shared" si="66"/>
        <v>12300</v>
      </c>
      <c r="AT40" s="14" t="str">
        <f t="shared" si="67"/>
        <v>100012</v>
      </c>
      <c r="AU40" s="14" t="str">
        <f t="shared" si="68"/>
        <v>012300</v>
      </c>
      <c r="AV40" s="14" t="str">
        <f t="shared" si="69"/>
        <v>B</v>
      </c>
      <c r="AW40" s="14" t="str">
        <f t="shared" si="70"/>
        <v>F4L</v>
      </c>
      <c r="AX40" s="14" t="str">
        <f t="shared" si="71"/>
        <v>F5</v>
      </c>
      <c r="AY40" s="14" t="str">
        <f t="shared" si="72"/>
        <v>F6W</v>
      </c>
      <c r="AZ40" s="14" t="str">
        <f t="shared" si="73"/>
        <v>B</v>
      </c>
      <c r="BA40" s="14" t="str">
        <f t="shared" si="74"/>
        <v>5</v>
      </c>
      <c r="BB40" s="14">
        <f t="shared" si="75"/>
        <v>1</v>
      </c>
      <c r="BG40" s="14" t="s">
        <v>79</v>
      </c>
      <c r="BH40" s="14" t="s">
        <v>48</v>
      </c>
      <c r="BI40" s="14" t="str">
        <f t="shared" si="58"/>
        <v>L2W</v>
      </c>
      <c r="BJ40" s="14" t="s">
        <v>113</v>
      </c>
      <c r="BL40" t="s">
        <v>191</v>
      </c>
      <c r="BM40" s="14">
        <v>-6</v>
      </c>
    </row>
    <row r="41" spans="1:65">
      <c r="A41" s="75" t="str">
        <f t="shared" si="45"/>
        <v>B5</v>
      </c>
      <c r="B41" s="24" t="str">
        <f t="shared" si="46"/>
        <v/>
      </c>
      <c r="C41" s="90" t="str">
        <f t="shared" si="47"/>
        <v/>
      </c>
      <c r="D41" s="91" t="str">
        <f t="shared" si="48"/>
        <v>F4</v>
      </c>
      <c r="E41" s="74" t="str">
        <f t="shared" si="49"/>
        <v>W</v>
      </c>
      <c r="G41" s="156" t="str">
        <f>IF(Dashboard!N41="","",Dashboard!N41)</f>
        <v>B</v>
      </c>
      <c r="I41" s="75" t="str">
        <f t="shared" si="33"/>
        <v/>
      </c>
      <c r="J41" s="90" t="str">
        <f t="shared" si="8"/>
        <v/>
      </c>
      <c r="K41" s="91" t="str">
        <f t="shared" si="9"/>
        <v>B</v>
      </c>
      <c r="L41" s="24" t="str">
        <f t="shared" si="34"/>
        <v>W</v>
      </c>
      <c r="M41" s="24">
        <f t="shared" si="10"/>
        <v>-5</v>
      </c>
      <c r="N41" s="159">
        <f t="shared" si="11"/>
        <v>-5</v>
      </c>
      <c r="O41" s="75">
        <f>IF(G41="","",IF(A41="NB",O40,IF(N41="",SUM($N$5:$N41)+M41,SUM($N$5:$N41))))</f>
        <v>7</v>
      </c>
      <c r="P41" s="74">
        <f t="shared" si="35"/>
        <v>5</v>
      </c>
      <c r="Q41" s="94" t="str">
        <f t="shared" si="36"/>
        <v>W</v>
      </c>
      <c r="R41" s="14">
        <f t="shared" si="6"/>
        <v>6</v>
      </c>
      <c r="S41" s="14">
        <f>IF(Q41="",0,IFERROR(VLOOKUP(Q36&amp;Q37&amp;Q38&amp;Q39&amp;Q40&amp;Q41,$BL$3:$BM$126,2,FALSE),0))</f>
        <v>6</v>
      </c>
      <c r="T41" s="14" t="str">
        <f t="shared" si="37"/>
        <v>C</v>
      </c>
      <c r="U41" s="14">
        <f t="shared" si="12"/>
        <v>10</v>
      </c>
      <c r="V41" s="94" t="str">
        <f t="shared" si="13"/>
        <v>Y</v>
      </c>
      <c r="W41" s="14" t="str">
        <f t="shared" si="14"/>
        <v>Y</v>
      </c>
      <c r="X41" s="14" t="str">
        <f t="shared" si="15"/>
        <v>R</v>
      </c>
      <c r="Y41" s="14">
        <f t="shared" si="16"/>
        <v>0</v>
      </c>
      <c r="Z41" s="14" t="str">
        <f t="shared" si="17"/>
        <v>4</v>
      </c>
      <c r="AA41" s="14">
        <f t="shared" si="18"/>
        <v>0</v>
      </c>
      <c r="AB41" s="14">
        <f t="shared" si="19"/>
        <v>1</v>
      </c>
      <c r="AC41" s="14" t="str">
        <f t="shared" si="20"/>
        <v/>
      </c>
      <c r="AD41" s="14" t="str">
        <f t="shared" si="21"/>
        <v>B</v>
      </c>
      <c r="AE41" s="44" t="str">
        <f t="shared" si="38"/>
        <v>N</v>
      </c>
      <c r="AF41" s="44" t="str">
        <f t="shared" si="39"/>
        <v>N</v>
      </c>
      <c r="AG41" s="44" t="str">
        <f t="shared" si="40"/>
        <v>N</v>
      </c>
      <c r="AH41" s="80" t="str">
        <f t="shared" si="59"/>
        <v/>
      </c>
      <c r="AI41" s="80" t="str">
        <f t="shared" si="60"/>
        <v/>
      </c>
      <c r="AJ41" s="80" t="str">
        <f t="shared" si="61"/>
        <v/>
      </c>
      <c r="AK41" s="80" t="str">
        <f t="shared" si="62"/>
        <v/>
      </c>
      <c r="AN41" s="14" t="str">
        <f t="shared" si="63"/>
        <v>PD</v>
      </c>
      <c r="AO41" s="14" t="str">
        <f t="shared" si="64"/>
        <v>TG</v>
      </c>
      <c r="AP41" s="14" t="str">
        <f>IF(Dashboard!N41="P",IF(AP40="",1,AP40+1),"")</f>
        <v/>
      </c>
      <c r="AQ41" s="14">
        <f>IF(Dashboard!N41="B",IF(AQ40="",1,AQ40+1),"")</f>
        <v>2</v>
      </c>
      <c r="AR41" s="14" t="str">
        <f t="shared" si="65"/>
        <v>00120</v>
      </c>
      <c r="AS41" s="14" t="str">
        <f t="shared" si="66"/>
        <v>23001</v>
      </c>
      <c r="AT41" s="14" t="str">
        <f t="shared" si="67"/>
        <v>000120</v>
      </c>
      <c r="AU41" s="14" t="str">
        <f t="shared" si="68"/>
        <v>123001</v>
      </c>
      <c r="AV41" s="14" t="str">
        <f t="shared" si="69"/>
        <v>B</v>
      </c>
      <c r="AW41" s="14" t="str">
        <f t="shared" si="70"/>
        <v>F5W</v>
      </c>
      <c r="AX41" s="14" t="str">
        <f t="shared" si="71"/>
        <v>F4</v>
      </c>
      <c r="AY41" s="14" t="str">
        <f t="shared" si="72"/>
        <v>BW</v>
      </c>
      <c r="AZ41" s="14" t="str">
        <f t="shared" si="73"/>
        <v>B</v>
      </c>
      <c r="BA41" s="14" t="str">
        <f t="shared" si="74"/>
        <v>4</v>
      </c>
      <c r="BB41" s="14">
        <f t="shared" si="75"/>
        <v>1</v>
      </c>
      <c r="BG41" s="14" t="s">
        <v>113</v>
      </c>
      <c r="BH41" s="14" t="s">
        <v>48</v>
      </c>
      <c r="BI41" s="14" t="str">
        <f t="shared" ref="BI41:BI44" si="76">BG41&amp;BH41</f>
        <v>L3W</v>
      </c>
      <c r="BJ41" s="14" t="s">
        <v>114</v>
      </c>
      <c r="BL41" t="s">
        <v>192</v>
      </c>
      <c r="BM41" s="14">
        <v>-6</v>
      </c>
    </row>
    <row r="42" spans="1:65">
      <c r="A42" s="75" t="str">
        <f t="shared" si="45"/>
        <v>NB</v>
      </c>
      <c r="B42" s="24" t="str">
        <f t="shared" si="46"/>
        <v/>
      </c>
      <c r="C42" s="90" t="str">
        <f t="shared" si="47"/>
        <v/>
      </c>
      <c r="D42" s="91" t="str">
        <f t="shared" si="48"/>
        <v>B</v>
      </c>
      <c r="E42" s="74" t="str">
        <f t="shared" si="49"/>
        <v>L</v>
      </c>
      <c r="G42" s="156" t="str">
        <f>IF(Dashboard!N42="","",Dashboard!N42)</f>
        <v>P</v>
      </c>
      <c r="I42" s="75" t="str">
        <f t="shared" si="33"/>
        <v/>
      </c>
      <c r="J42" s="90" t="str">
        <f t="shared" si="8"/>
        <v>B</v>
      </c>
      <c r="K42" s="91" t="str">
        <f t="shared" si="9"/>
        <v/>
      </c>
      <c r="L42" s="24" t="str">
        <f t="shared" si="34"/>
        <v>W</v>
      </c>
      <c r="M42" s="24">
        <f>IF(G42="","",IF(L42="W",0+BB42,0-BB42)+IF(E42="W",0+BA42,0-BA42)+IF(T42="S",0,M41))</f>
        <v>0</v>
      </c>
      <c r="N42" s="159" t="str">
        <f t="shared" si="11"/>
        <v/>
      </c>
      <c r="O42" s="75">
        <f>IF(G42="","",IF(A42="NB",O41,IF(N42="",SUM($N$5:$N42)+M42,SUM($N$5:$N42))))</f>
        <v>7</v>
      </c>
      <c r="P42" s="74">
        <f t="shared" si="35"/>
        <v>0</v>
      </c>
      <c r="Q42" s="94" t="str">
        <f t="shared" si="36"/>
        <v/>
      </c>
      <c r="R42" s="14">
        <f t="shared" si="6"/>
        <v>6</v>
      </c>
      <c r="S42" s="14">
        <f>IF(Q42="",0,IFERROR(VLOOKUP(Q37&amp;Q38&amp;Q39&amp;Q40&amp;Q41&amp;Q42,$BL$3:$BM$126,2,FALSE),0))</f>
        <v>0</v>
      </c>
      <c r="T42" s="14" t="str">
        <f t="shared" si="37"/>
        <v>S</v>
      </c>
      <c r="U42" s="14">
        <f t="shared" si="12"/>
        <v>1</v>
      </c>
      <c r="V42" s="94" t="str">
        <f t="shared" si="13"/>
        <v>N</v>
      </c>
      <c r="W42" s="14" t="str">
        <f t="shared" si="14"/>
        <v>N</v>
      </c>
      <c r="X42" s="14" t="str">
        <f t="shared" si="15"/>
        <v>N</v>
      </c>
      <c r="Y42" s="14">
        <f t="shared" si="16"/>
        <v>0</v>
      </c>
      <c r="Z42" s="14">
        <f t="shared" si="17"/>
        <v>1</v>
      </c>
      <c r="AA42" s="14">
        <f t="shared" si="18"/>
        <v>1</v>
      </c>
      <c r="AB42" s="14">
        <f t="shared" si="19"/>
        <v>0</v>
      </c>
      <c r="AC42" s="14" t="str">
        <f t="shared" si="20"/>
        <v>B</v>
      </c>
      <c r="AD42" s="14" t="str">
        <f t="shared" si="21"/>
        <v/>
      </c>
      <c r="AE42" s="44" t="str">
        <f t="shared" si="38"/>
        <v>N</v>
      </c>
      <c r="AF42" s="44" t="str">
        <f t="shared" si="39"/>
        <v>N</v>
      </c>
      <c r="AG42" s="44" t="str">
        <f t="shared" si="40"/>
        <v>N</v>
      </c>
      <c r="AH42" s="80" t="str">
        <f t="shared" si="59"/>
        <v/>
      </c>
      <c r="AI42" s="80" t="str">
        <f t="shared" si="60"/>
        <v/>
      </c>
      <c r="AJ42" s="80" t="str">
        <f t="shared" si="61"/>
        <v/>
      </c>
      <c r="AK42" s="80" t="str">
        <f t="shared" si="62"/>
        <v/>
      </c>
      <c r="AN42" s="14" t="str">
        <f t="shared" si="63"/>
        <v>PD</v>
      </c>
      <c r="AO42" s="14" t="str">
        <f t="shared" si="64"/>
        <v>TG</v>
      </c>
      <c r="AP42" s="14">
        <f>IF(Dashboard!N42="P",IF(AP41="",1,AP41+1),"")</f>
        <v>1</v>
      </c>
      <c r="AQ42" s="14" t="str">
        <f>IF(Dashboard!N42="B",IF(AQ41="",1,AQ41+1),"")</f>
        <v/>
      </c>
      <c r="AR42" s="14" t="str">
        <f t="shared" si="65"/>
        <v>01200</v>
      </c>
      <c r="AS42" s="14" t="str">
        <f t="shared" si="66"/>
        <v>30012</v>
      </c>
      <c r="AT42" s="14" t="str">
        <f t="shared" si="67"/>
        <v>001200</v>
      </c>
      <c r="AU42" s="14" t="str">
        <f t="shared" si="68"/>
        <v>230012</v>
      </c>
      <c r="AV42" s="14" t="str">
        <f t="shared" si="69"/>
        <v>B</v>
      </c>
      <c r="AW42" s="14" t="str">
        <f t="shared" si="70"/>
        <v>F4W</v>
      </c>
      <c r="AX42" s="14" t="str">
        <f t="shared" si="71"/>
        <v>B</v>
      </c>
      <c r="AY42" s="14" t="str">
        <f t="shared" si="72"/>
        <v>BW</v>
      </c>
      <c r="AZ42" s="14" t="str">
        <f t="shared" si="73"/>
        <v>B</v>
      </c>
      <c r="BA42" s="14">
        <f t="shared" si="74"/>
        <v>1</v>
      </c>
      <c r="BB42" s="14">
        <f t="shared" si="75"/>
        <v>1</v>
      </c>
      <c r="BG42" s="14" t="s">
        <v>114</v>
      </c>
      <c r="BH42" s="14" t="s">
        <v>48</v>
      </c>
      <c r="BI42" s="14" t="str">
        <f t="shared" si="76"/>
        <v>L4W</v>
      </c>
      <c r="BJ42" s="14" t="s">
        <v>84</v>
      </c>
      <c r="BL42" t="s">
        <v>193</v>
      </c>
      <c r="BM42" s="14">
        <v>-3</v>
      </c>
    </row>
    <row r="43" spans="1:65">
      <c r="A43" s="75" t="str">
        <f t="shared" si="45"/>
        <v>P7</v>
      </c>
      <c r="B43" s="24" t="str">
        <f t="shared" si="46"/>
        <v/>
      </c>
      <c r="C43" s="90" t="str">
        <f t="shared" si="47"/>
        <v>F2</v>
      </c>
      <c r="D43" s="91" t="str">
        <f t="shared" si="48"/>
        <v/>
      </c>
      <c r="E43" s="74" t="str">
        <f t="shared" si="49"/>
        <v>W</v>
      </c>
      <c r="G43" s="156" t="str">
        <f>IF(Dashboard!N43="","",Dashboard!N43)</f>
        <v>P</v>
      </c>
      <c r="I43" s="75" t="str">
        <f t="shared" si="33"/>
        <v/>
      </c>
      <c r="J43" s="90" t="str">
        <f t="shared" si="8"/>
        <v>L5</v>
      </c>
      <c r="K43" s="91" t="str">
        <f t="shared" si="9"/>
        <v/>
      </c>
      <c r="L43" s="24" t="str">
        <f t="shared" si="34"/>
        <v>W</v>
      </c>
      <c r="M43" s="24">
        <f>IF(G43="","",IF(L43="W",0+BB43,0-BB43)+IF(E43="W",0+BA43,0-BA43)+IF(T43="S",0,M42))</f>
        <v>7</v>
      </c>
      <c r="N43" s="159">
        <f t="shared" si="11"/>
        <v>7</v>
      </c>
      <c r="O43" s="75">
        <f>IF(G43="","",IF(A43="NB",O42,IF(N43="",SUM($N$5:$N43)+M43,SUM($N$5:$N43))))</f>
        <v>14</v>
      </c>
      <c r="P43" s="74">
        <f t="shared" si="35"/>
        <v>7</v>
      </c>
      <c r="Q43" s="94" t="str">
        <f t="shared" si="36"/>
        <v>W</v>
      </c>
      <c r="R43" s="14">
        <f t="shared" si="6"/>
        <v>10</v>
      </c>
      <c r="S43" s="14">
        <f>IF(Q43="",0,IFERROR(VLOOKUP(Q38&amp;Q39&amp;Q40&amp;Q41&amp;Q42&amp;Q43,$BL$3:$BM$126,2,FALSE),0))</f>
        <v>6</v>
      </c>
      <c r="T43" s="14" t="str">
        <f t="shared" si="37"/>
        <v>C</v>
      </c>
      <c r="U43" s="14">
        <f t="shared" si="12"/>
        <v>2</v>
      </c>
      <c r="V43" s="94" t="str">
        <f t="shared" si="13"/>
        <v>N</v>
      </c>
      <c r="W43" s="14" t="str">
        <f t="shared" si="14"/>
        <v>Y</v>
      </c>
      <c r="X43" s="14" t="str">
        <f t="shared" si="15"/>
        <v>N</v>
      </c>
      <c r="Y43" s="14" t="str">
        <f t="shared" si="16"/>
        <v>2</v>
      </c>
      <c r="Z43" s="14">
        <f t="shared" si="17"/>
        <v>0</v>
      </c>
      <c r="AA43" s="14" t="str">
        <f t="shared" si="18"/>
        <v>5</v>
      </c>
      <c r="AB43" s="14">
        <f t="shared" si="19"/>
        <v>0</v>
      </c>
      <c r="AC43" s="14" t="str">
        <f t="shared" si="20"/>
        <v>L5</v>
      </c>
      <c r="AD43" s="14" t="str">
        <f t="shared" si="21"/>
        <v/>
      </c>
      <c r="AE43" s="44" t="str">
        <f t="shared" si="38"/>
        <v>N</v>
      </c>
      <c r="AF43" s="44" t="str">
        <f t="shared" si="39"/>
        <v>N</v>
      </c>
      <c r="AG43" s="44" t="str">
        <f t="shared" si="40"/>
        <v>N</v>
      </c>
      <c r="AH43" s="80" t="str">
        <f t="shared" si="59"/>
        <v/>
      </c>
      <c r="AI43" s="80" t="str">
        <f t="shared" si="60"/>
        <v/>
      </c>
      <c r="AJ43" s="80" t="str">
        <f t="shared" si="61"/>
        <v/>
      </c>
      <c r="AK43" s="80" t="str">
        <f t="shared" si="62"/>
        <v/>
      </c>
      <c r="AN43" s="14" t="str">
        <f t="shared" si="63"/>
        <v>PD</v>
      </c>
      <c r="AO43" s="14" t="str">
        <f t="shared" si="64"/>
        <v>TG</v>
      </c>
      <c r="AP43" s="14">
        <f>IF(Dashboard!N43="P",IF(AP42="",1,AP42+1),"")</f>
        <v>2</v>
      </c>
      <c r="AQ43" s="14" t="str">
        <f>IF(Dashboard!N43="B",IF(AQ42="",1,AQ42+1),"")</f>
        <v/>
      </c>
      <c r="AR43" s="14" t="str">
        <f t="shared" si="65"/>
        <v>12001</v>
      </c>
      <c r="AS43" s="14" t="str">
        <f t="shared" si="66"/>
        <v>00120</v>
      </c>
      <c r="AT43" s="14" t="str">
        <f t="shared" si="67"/>
        <v>012001</v>
      </c>
      <c r="AU43" s="14" t="str">
        <f t="shared" si="68"/>
        <v>300120</v>
      </c>
      <c r="AV43" s="14" t="str">
        <f t="shared" si="69"/>
        <v>P</v>
      </c>
      <c r="AW43" s="14" t="str">
        <f t="shared" si="70"/>
        <v>BL</v>
      </c>
      <c r="AX43" s="14" t="str">
        <f t="shared" si="71"/>
        <v>F2</v>
      </c>
      <c r="AY43" s="14" t="str">
        <f t="shared" si="72"/>
        <v>BW</v>
      </c>
      <c r="AZ43" s="14" t="str">
        <f t="shared" si="73"/>
        <v>L5</v>
      </c>
      <c r="BA43" s="14" t="str">
        <f t="shared" si="74"/>
        <v>2</v>
      </c>
      <c r="BB43" s="14" t="str">
        <f t="shared" si="75"/>
        <v>5</v>
      </c>
      <c r="BG43" s="14" t="s">
        <v>113</v>
      </c>
      <c r="BH43" s="14" t="s">
        <v>47</v>
      </c>
      <c r="BI43" s="14" t="str">
        <f t="shared" si="76"/>
        <v>L3L</v>
      </c>
      <c r="BJ43" s="14" t="s">
        <v>88</v>
      </c>
      <c r="BL43" t="s">
        <v>194</v>
      </c>
      <c r="BM43" s="14">
        <v>-3</v>
      </c>
    </row>
    <row r="44" spans="1:65" ht="15.75" thickBot="1">
      <c r="A44" s="77" t="str">
        <f t="shared" si="45"/>
        <v>B2</v>
      </c>
      <c r="B44" s="25" t="str">
        <f t="shared" si="46"/>
        <v>T-T</v>
      </c>
      <c r="C44" s="92" t="str">
        <f t="shared" si="47"/>
        <v/>
      </c>
      <c r="D44" s="93" t="str">
        <f t="shared" si="48"/>
        <v>B</v>
      </c>
      <c r="E44" s="78" t="str">
        <f t="shared" si="49"/>
        <v>L</v>
      </c>
      <c r="G44" s="157" t="str">
        <f>IF(Dashboard!N44="","",Dashboard!N44)</f>
        <v>P</v>
      </c>
      <c r="I44" s="77" t="str">
        <f t="shared" si="33"/>
        <v>T-T</v>
      </c>
      <c r="J44" s="92" t="str">
        <f t="shared" si="8"/>
        <v/>
      </c>
      <c r="K44" s="93" t="str">
        <f t="shared" si="9"/>
        <v>B</v>
      </c>
      <c r="L44" s="25" t="str">
        <f t="shared" si="34"/>
        <v>L</v>
      </c>
      <c r="M44" s="25">
        <f>IF(G44="","",IF(L44="W",0+BB44,0-BB44)+IF(E44="W",0+BA44,0-BA44)+IF(T44="S",0,M43))</f>
        <v>-2</v>
      </c>
      <c r="N44" s="160" t="str">
        <f t="shared" si="11"/>
        <v/>
      </c>
      <c r="O44" s="77">
        <f>IF(G44="","",IF(A44="NB",O43,IF(N44="",SUM($N$5:$N44)+M44,SUM($N$5:$N44))))</f>
        <v>12</v>
      </c>
      <c r="P44" s="78">
        <f t="shared" si="35"/>
        <v>-2</v>
      </c>
      <c r="Q44" s="94" t="str">
        <f t="shared" si="36"/>
        <v>L</v>
      </c>
      <c r="R44" s="14">
        <f t="shared" si="6"/>
        <v>9</v>
      </c>
      <c r="S44" s="14">
        <f>IF(Q44="",0,IFERROR(VLOOKUP(Q39&amp;Q40&amp;Q41&amp;Q42&amp;Q43&amp;Q44,$BL$3:$BM$126,2,FALSE),0))</f>
        <v>-1</v>
      </c>
      <c r="T44" s="14" t="str">
        <f t="shared" si="37"/>
        <v>S</v>
      </c>
      <c r="U44" s="14">
        <f t="shared" si="12"/>
        <v>1</v>
      </c>
      <c r="V44" s="94" t="str">
        <f t="shared" si="13"/>
        <v>N</v>
      </c>
      <c r="W44" s="14" t="str">
        <f t="shared" si="14"/>
        <v>N</v>
      </c>
      <c r="X44" s="14" t="str">
        <f t="shared" si="15"/>
        <v>N</v>
      </c>
      <c r="Y44" s="14">
        <f t="shared" si="16"/>
        <v>0</v>
      </c>
      <c r="Z44" s="14">
        <f t="shared" si="17"/>
        <v>1</v>
      </c>
      <c r="AA44" s="14">
        <f t="shared" si="18"/>
        <v>0</v>
      </c>
      <c r="AB44" s="14">
        <f t="shared" si="19"/>
        <v>1</v>
      </c>
      <c r="AC44" s="14" t="str">
        <f t="shared" si="20"/>
        <v/>
      </c>
      <c r="AD44" s="14" t="str">
        <f t="shared" si="21"/>
        <v>B</v>
      </c>
      <c r="AE44" s="44" t="str">
        <f t="shared" si="38"/>
        <v>N</v>
      </c>
      <c r="AF44" s="44" t="str">
        <f t="shared" si="39"/>
        <v>N</v>
      </c>
      <c r="AG44" s="44" t="str">
        <f t="shared" si="40"/>
        <v>Y</v>
      </c>
      <c r="AH44" s="80" t="str">
        <f t="shared" si="59"/>
        <v/>
      </c>
      <c r="AI44" s="80" t="str">
        <f t="shared" si="60"/>
        <v>B</v>
      </c>
      <c r="AJ44" s="80" t="str">
        <f t="shared" si="61"/>
        <v/>
      </c>
      <c r="AK44" s="80" t="str">
        <f t="shared" si="62"/>
        <v>B</v>
      </c>
      <c r="AN44" s="14" t="str">
        <f t="shared" si="63"/>
        <v>T-T</v>
      </c>
      <c r="AO44" s="14" t="str">
        <f t="shared" si="64"/>
        <v>T-T</v>
      </c>
      <c r="AP44" s="14">
        <f>IF(Dashboard!N44="P",IF(AP43="",1,AP43+1),"")</f>
        <v>3</v>
      </c>
      <c r="AQ44" s="14" t="str">
        <f>IF(Dashboard!N44="B",IF(AQ43="",1,AQ43+1),"")</f>
        <v/>
      </c>
      <c r="AR44" s="14" t="str">
        <f t="shared" si="65"/>
        <v>20012</v>
      </c>
      <c r="AS44" s="14" t="str">
        <f t="shared" si="66"/>
        <v>01200</v>
      </c>
      <c r="AT44" s="14" t="str">
        <f t="shared" si="67"/>
        <v>120012</v>
      </c>
      <c r="AU44" s="14" t="str">
        <f t="shared" si="68"/>
        <v>001200</v>
      </c>
      <c r="AV44" s="14" t="str">
        <f t="shared" si="69"/>
        <v>P</v>
      </c>
      <c r="AW44" s="14" t="str">
        <f t="shared" si="70"/>
        <v>F2W</v>
      </c>
      <c r="AX44" s="14" t="str">
        <f t="shared" si="71"/>
        <v>B</v>
      </c>
      <c r="AY44" s="14" t="str">
        <f t="shared" si="72"/>
        <v>L5W</v>
      </c>
      <c r="AZ44" s="14" t="str">
        <f t="shared" si="73"/>
        <v>B</v>
      </c>
      <c r="BA44" s="14">
        <f t="shared" si="74"/>
        <v>1</v>
      </c>
      <c r="BB44" s="14">
        <f t="shared" si="75"/>
        <v>1</v>
      </c>
      <c r="BG44" s="14" t="s">
        <v>79</v>
      </c>
      <c r="BH44" s="14" t="s">
        <v>47</v>
      </c>
      <c r="BI44" s="14" t="str">
        <f t="shared" si="76"/>
        <v>L2L</v>
      </c>
      <c r="BJ44" s="14" t="s">
        <v>29</v>
      </c>
      <c r="BL44" t="s">
        <v>195</v>
      </c>
      <c r="BM44" s="14">
        <v>-1</v>
      </c>
    </row>
    <row r="45" spans="1:65">
      <c r="A45" s="86" t="str">
        <f t="shared" si="45"/>
        <v>B4</v>
      </c>
      <c r="B45" s="36" t="str">
        <f t="shared" si="46"/>
        <v/>
      </c>
      <c r="C45" s="87" t="str">
        <f t="shared" si="47"/>
        <v/>
      </c>
      <c r="D45" s="88" t="str">
        <f t="shared" si="48"/>
        <v>F2</v>
      </c>
      <c r="E45" s="89" t="str">
        <f t="shared" si="49"/>
        <v>W</v>
      </c>
      <c r="G45" s="155" t="str">
        <f>IF(Dashboard!N45="","",Dashboard!N45)</f>
        <v>B</v>
      </c>
      <c r="I45" s="86" t="str">
        <f t="shared" ref="I45:I104" si="77">IF(AO44=AO45,"",AO45)</f>
        <v/>
      </c>
      <c r="J45" s="87" t="str">
        <f t="shared" ref="J45:J104" si="78">IF(G44="","",IF(AND(C45=AC45,LEFT(AC45)="L",REPLACE(AC45,1,1,"")&gt;=5),"L"&amp;(REPLACE(AC45,1,1,"")-3),AC45))</f>
        <v/>
      </c>
      <c r="K45" s="88" t="str">
        <f t="shared" ref="K45:K104" si="79">IF(G44="","",IF(AND(D45=AD45,LEFT(AD45)="L",REPLACE(AD45,1,1,"")&gt;=5),"L"&amp;(REPLACE(AD45,1,1,"")-3),AD45))</f>
        <v>F2</v>
      </c>
      <c r="L45" s="36" t="str">
        <f t="shared" ref="L45:L104" si="80">IF(G45="","",IF(G45="P",IF(J45="","L","W"),IF(K45="","L","W")))</f>
        <v>W</v>
      </c>
      <c r="M45" s="36">
        <f t="shared" ref="M45:M104" si="81">IF(G45="","",IF(L45="W",0+BB45,0-BB45)+IF(E45="W",0+BA45,0-BA45)+IF(T45="S",0,M44))</f>
        <v>2</v>
      </c>
      <c r="N45" s="158">
        <f t="shared" ref="N45:N104" si="82">IF(G44="","",IF(T45="S","",IF(M45&gt;0,M45,IF(X45="R",M45,""))))</f>
        <v>2</v>
      </c>
      <c r="O45" s="86">
        <f>IF(G45="","",IF(A45="NB",O44,IF(N45="",SUM($N$5:$N45)+M45,SUM($N$5:$N45))))</f>
        <v>16</v>
      </c>
      <c r="P45" s="89">
        <f t="shared" si="35"/>
        <v>4</v>
      </c>
      <c r="Q45" s="94" t="str">
        <f t="shared" si="36"/>
        <v>W</v>
      </c>
      <c r="R45" s="14">
        <f t="shared" si="6"/>
        <v>10</v>
      </c>
      <c r="S45" s="14">
        <f>IF(Q45="",0,IFERROR(VLOOKUP(Q40&amp;Q41&amp;Q42&amp;Q43&amp;Q44&amp;Q45,$BL$3:$BM$126,2,FALSE),0))</f>
        <v>1</v>
      </c>
      <c r="T45" s="14" t="str">
        <f t="shared" si="37"/>
        <v>C</v>
      </c>
      <c r="U45" s="14">
        <f t="shared" si="12"/>
        <v>2</v>
      </c>
      <c r="V45" s="94" t="str">
        <f t="shared" si="13"/>
        <v>N</v>
      </c>
      <c r="W45" s="14" t="str">
        <f t="shared" si="14"/>
        <v>N</v>
      </c>
      <c r="X45" s="14" t="str">
        <f t="shared" si="15"/>
        <v>N</v>
      </c>
      <c r="Y45" s="14">
        <f t="shared" si="16"/>
        <v>0</v>
      </c>
      <c r="Z45" s="14" t="str">
        <f t="shared" si="17"/>
        <v>2</v>
      </c>
      <c r="AA45" s="14">
        <f t="shared" si="18"/>
        <v>0</v>
      </c>
      <c r="AB45" s="14" t="str">
        <f t="shared" si="19"/>
        <v>2</v>
      </c>
      <c r="AC45" s="14" t="str">
        <f t="shared" si="20"/>
        <v/>
      </c>
      <c r="AD45" s="14" t="str">
        <f t="shared" si="21"/>
        <v>F2</v>
      </c>
      <c r="AE45" s="44" t="str">
        <f t="shared" si="38"/>
        <v>N</v>
      </c>
      <c r="AF45" s="44" t="str">
        <f t="shared" si="39"/>
        <v>N</v>
      </c>
      <c r="AG45" s="44" t="str">
        <f t="shared" si="40"/>
        <v>N</v>
      </c>
      <c r="AH45" s="80" t="str">
        <f t="shared" si="59"/>
        <v/>
      </c>
      <c r="AI45" s="80" t="str">
        <f t="shared" si="60"/>
        <v>F2</v>
      </c>
      <c r="AJ45" s="80" t="str">
        <f t="shared" si="61"/>
        <v/>
      </c>
      <c r="AK45" s="80" t="str">
        <f t="shared" si="62"/>
        <v>F2</v>
      </c>
      <c r="AN45" s="14" t="str">
        <f t="shared" si="63"/>
        <v>T-T</v>
      </c>
      <c r="AO45" s="14" t="str">
        <f t="shared" si="64"/>
        <v>T-T</v>
      </c>
      <c r="AP45" s="14" t="str">
        <f>IF(Dashboard!N45="P",IF(AP44="",1,AP44+1),"")</f>
        <v/>
      </c>
      <c r="AQ45" s="14">
        <f>IF(Dashboard!N45="B",IF(AQ44="",1,AQ44+1),"")</f>
        <v>1</v>
      </c>
      <c r="AR45" s="14" t="str">
        <f t="shared" si="65"/>
        <v>00123</v>
      </c>
      <c r="AS45" s="14" t="str">
        <f t="shared" si="66"/>
        <v>12000</v>
      </c>
      <c r="AT45" s="14" t="str">
        <f t="shared" si="67"/>
        <v>200123</v>
      </c>
      <c r="AU45" s="14" t="str">
        <f t="shared" si="68"/>
        <v>012000</v>
      </c>
      <c r="AV45" s="14" t="str">
        <f t="shared" si="69"/>
        <v>P</v>
      </c>
      <c r="AW45" s="14" t="str">
        <f t="shared" si="70"/>
        <v>BL</v>
      </c>
      <c r="AX45" s="14" t="str">
        <f t="shared" si="71"/>
        <v>F2</v>
      </c>
      <c r="AY45" s="14" t="str">
        <f t="shared" si="72"/>
        <v>BL</v>
      </c>
      <c r="AZ45" s="14" t="str">
        <f t="shared" si="73"/>
        <v>F2</v>
      </c>
      <c r="BA45" s="14" t="str">
        <f t="shared" si="74"/>
        <v>2</v>
      </c>
      <c r="BB45" s="14" t="str">
        <f t="shared" si="75"/>
        <v>2</v>
      </c>
      <c r="BL45" t="s">
        <v>196</v>
      </c>
      <c r="BM45" s="14">
        <v>-1</v>
      </c>
    </row>
    <row r="46" spans="1:65">
      <c r="A46" s="75" t="str">
        <f t="shared" si="45"/>
        <v>B2</v>
      </c>
      <c r="B46" s="24" t="str">
        <f t="shared" si="46"/>
        <v/>
      </c>
      <c r="C46" s="90" t="str">
        <f t="shared" si="47"/>
        <v/>
      </c>
      <c r="D46" s="91" t="str">
        <f t="shared" si="48"/>
        <v>B</v>
      </c>
      <c r="E46" s="74" t="str">
        <f t="shared" si="49"/>
        <v/>
      </c>
      <c r="G46" s="156" t="str">
        <f>IF(Dashboard!N46="","",Dashboard!N46)</f>
        <v/>
      </c>
      <c r="I46" s="75" t="str">
        <f t="shared" si="77"/>
        <v/>
      </c>
      <c r="J46" s="90" t="str">
        <f t="shared" si="78"/>
        <v/>
      </c>
      <c r="K46" s="91" t="str">
        <f t="shared" si="79"/>
        <v>B</v>
      </c>
      <c r="L46" s="24" t="str">
        <f t="shared" si="80"/>
        <v/>
      </c>
      <c r="M46" s="24" t="str">
        <f t="shared" si="81"/>
        <v/>
      </c>
      <c r="N46" s="159" t="str">
        <f t="shared" si="82"/>
        <v/>
      </c>
      <c r="O46" s="75" t="str">
        <f>IF(G46="","",IF(A46="NB",O45,IF(N46="",SUM($N$5:$N46)+M46,SUM($N$5:$N46))))</f>
        <v/>
      </c>
      <c r="P46" s="74" t="str">
        <f t="shared" si="35"/>
        <v/>
      </c>
      <c r="Q46" s="94" t="str">
        <f t="shared" si="36"/>
        <v/>
      </c>
      <c r="R46" s="14" t="str">
        <f t="shared" si="6"/>
        <v/>
      </c>
      <c r="S46" s="14">
        <f>IF(Q46="",0,IFERROR(VLOOKUP(Q41&amp;Q42&amp;Q43&amp;Q44&amp;Q45&amp;Q46,$BL$3:$BM$126,2,FALSE),0))</f>
        <v>0</v>
      </c>
      <c r="T46" s="14" t="str">
        <f t="shared" si="37"/>
        <v>S</v>
      </c>
      <c r="U46" s="14">
        <f>IF(G45="","",IF(T46="S",1,U45+1))</f>
        <v>1</v>
      </c>
      <c r="V46" s="94" t="str">
        <f>IF(G45="","",(IF(AND(E45&amp;E46="WW",OR(T45&amp;T46="SC",T45&amp;T46="CC")),"Y",IF(AND(E44&amp;E45&amp;E46="WLW",AX46&lt;&gt;"B",OR(E44&amp;E45&amp;E46="SCC",E44&amp;E45&amp;E46="CCC")),"Y","N"))))</f>
        <v>N</v>
      </c>
      <c r="W46" s="14" t="str">
        <f>IF(G45="","",IF(AND(L45&amp;L46="WW",OR(T45&amp;T46="SC",T45&amp;T46="CC")),"Y",IF(AND(L44&amp;L45&amp;L46="WLW",AZ46&lt;&gt;"B",OR(T44&amp;T45&amp;T46="SCC",T44&amp;T45&amp;T46="CCC")),"Y","N")))</f>
        <v>N</v>
      </c>
      <c r="X46" s="14" t="str">
        <f>IF(G45="","",IF(AND(M46&lt;0,U46&gt;2,M46&gt;=(2-U46)),"R","N"))</f>
        <v>N</v>
      </c>
      <c r="Y46" s="14">
        <f>IF(G45="","",IF(C46="B",1,IF(REPLACE(C46,1,1,"")="",0,REPLACE(C46,1,1,""))))</f>
        <v>0</v>
      </c>
      <c r="Z46" s="14">
        <f>IF(G45="","",IF(D46="B",1,IF(REPLACE(D46,1,1,"")="",0,REPLACE(D46,1,1,""))))</f>
        <v>1</v>
      </c>
      <c r="AA46" s="14">
        <f>IF(G45="","",IF(J46="B",1,IF(REPLACE(J46,1,1,"")="",0,REPLACE(J46,1,1,""))))</f>
        <v>0</v>
      </c>
      <c r="AB46" s="14">
        <f>IF(G45="","",IF(K46="B",1,IF(REPLACE(K46,1,1,"")="",0,REPLACE(K46,1,1,""))))</f>
        <v>1</v>
      </c>
      <c r="AC46" s="14" t="str">
        <f t="shared" si="20"/>
        <v/>
      </c>
      <c r="AD46" s="14" t="str">
        <f t="shared" si="21"/>
        <v>B</v>
      </c>
      <c r="AE46" s="44" t="str">
        <f t="shared" si="38"/>
        <v/>
      </c>
      <c r="AF46" s="44" t="str">
        <f t="shared" si="39"/>
        <v/>
      </c>
      <c r="AG46" s="44" t="str">
        <f t="shared" si="40"/>
        <v/>
      </c>
      <c r="AH46" s="80" t="str">
        <f t="shared" si="59"/>
        <v/>
      </c>
      <c r="AI46" s="80" t="str">
        <f t="shared" si="60"/>
        <v>B</v>
      </c>
      <c r="AJ46" s="80" t="str">
        <f t="shared" si="61"/>
        <v/>
      </c>
      <c r="AK46" s="80" t="str">
        <f t="shared" si="62"/>
        <v>B</v>
      </c>
      <c r="AN46" s="14" t="str">
        <f t="shared" si="63"/>
        <v>T-T</v>
      </c>
      <c r="AO46" s="14" t="str">
        <f t="shared" si="64"/>
        <v>T-T</v>
      </c>
      <c r="AP46" s="14" t="str">
        <f>IF(Dashboard!N46="P",IF(AP45="",1,AP45+1),"")</f>
        <v/>
      </c>
      <c r="AQ46" s="14" t="str">
        <f>IF(Dashboard!N46="B",IF(AQ45="",1,AQ45+1),"")</f>
        <v/>
      </c>
      <c r="AR46" s="14" t="str">
        <f t="shared" si="65"/>
        <v>01230</v>
      </c>
      <c r="AS46" s="14" t="str">
        <f t="shared" si="66"/>
        <v>20001</v>
      </c>
      <c r="AT46" s="14" t="str">
        <f t="shared" si="67"/>
        <v>001230</v>
      </c>
      <c r="AU46" s="14" t="str">
        <f t="shared" si="68"/>
        <v>120001</v>
      </c>
      <c r="AV46" s="14" t="str">
        <f t="shared" si="69"/>
        <v>P</v>
      </c>
      <c r="AW46" s="14" t="str">
        <f t="shared" si="70"/>
        <v>F2W</v>
      </c>
      <c r="AX46" s="14" t="str">
        <f t="shared" si="71"/>
        <v>B</v>
      </c>
      <c r="AY46" s="14" t="str">
        <f t="shared" si="72"/>
        <v>F2W</v>
      </c>
      <c r="AZ46" s="14" t="str">
        <f t="shared" si="73"/>
        <v>B</v>
      </c>
      <c r="BA46" s="14">
        <f t="shared" si="74"/>
        <v>1</v>
      </c>
      <c r="BB46" s="14">
        <f t="shared" si="75"/>
        <v>1</v>
      </c>
      <c r="BL46" t="s">
        <v>197</v>
      </c>
      <c r="BM46" s="14">
        <v>-1</v>
      </c>
    </row>
    <row r="47" spans="1:65">
      <c r="A47" s="75" t="str">
        <f t="shared" si="45"/>
        <v/>
      </c>
      <c r="B47" s="24" t="str">
        <f t="shared" si="46"/>
        <v/>
      </c>
      <c r="C47" s="90" t="str">
        <f t="shared" si="47"/>
        <v/>
      </c>
      <c r="D47" s="91" t="str">
        <f t="shared" si="48"/>
        <v/>
      </c>
      <c r="E47" s="74" t="str">
        <f t="shared" si="49"/>
        <v/>
      </c>
      <c r="G47" s="156" t="str">
        <f>IF(Dashboard!N47="","",Dashboard!N47)</f>
        <v/>
      </c>
      <c r="I47" s="75" t="str">
        <f t="shared" si="77"/>
        <v/>
      </c>
      <c r="J47" s="90" t="str">
        <f t="shared" si="78"/>
        <v/>
      </c>
      <c r="K47" s="91" t="str">
        <f t="shared" si="79"/>
        <v/>
      </c>
      <c r="L47" s="24" t="str">
        <f t="shared" si="80"/>
        <v/>
      </c>
      <c r="M47" s="24" t="str">
        <f t="shared" si="81"/>
        <v/>
      </c>
      <c r="N47" s="159" t="str">
        <f t="shared" si="82"/>
        <v/>
      </c>
      <c r="O47" s="75" t="str">
        <f>IF(G47="","",IF(A47="NB",O46,IF(N47="",SUM($N$5:$N47)+M47,SUM($N$5:$N47))))</f>
        <v/>
      </c>
      <c r="P47" s="74" t="str">
        <f t="shared" si="35"/>
        <v/>
      </c>
      <c r="Q47" s="94" t="str">
        <f t="shared" si="36"/>
        <v/>
      </c>
      <c r="R47" s="14" t="str">
        <f t="shared" si="6"/>
        <v/>
      </c>
      <c r="S47" s="14">
        <f>IF(Q47="",0,IFERROR(VLOOKUP(Q42&amp;Q43&amp;Q44&amp;Q45&amp;Q46&amp;Q47,$BL$3:$BM$126,2,FALSE),0))</f>
        <v>0</v>
      </c>
      <c r="T47" s="14" t="str">
        <f t="shared" ref="T47:T104" si="83">IF(G46="","",IF(X46="R","S",IF(T46="S","C",IF(M46&gt;0,"S","C"))))</f>
        <v/>
      </c>
      <c r="U47" s="14" t="str">
        <f t="shared" ref="U47:U104" si="84">IF(G46="","",IF(T47="S",1,U46+1))</f>
        <v/>
      </c>
      <c r="V47" s="94" t="str">
        <f t="shared" ref="V47:V104" si="85">IF(G46="","",(IF(AND(E46&amp;E47="WW",OR(T46&amp;T47="SC",T46&amp;T47="CC")),"Y",IF(AND(E45&amp;E46&amp;E47="WLW",AX47&lt;&gt;"B",OR(E45&amp;E46&amp;E47="SCC",E45&amp;E46&amp;E47="CCC")),"Y","N"))))</f>
        <v/>
      </c>
      <c r="W47" s="14" t="str">
        <f t="shared" ref="W47:W104" si="86">IF(G46="","",IF(AND(L46&amp;L47="WW",OR(T46&amp;T47="SC",T46&amp;T47="CC")),"Y",IF(AND(L45&amp;L46&amp;L47="WLW",AZ47&lt;&gt;"B",OR(T45&amp;T46&amp;T47="SCC",T45&amp;T46&amp;T47="CCC")),"Y","N")))</f>
        <v/>
      </c>
      <c r="X47" s="14" t="str">
        <f t="shared" ref="X47:X104" si="87">IF(G46="","",IF(AND(M47&lt;0,U47&gt;2,M47&gt;=(2-U47)),"R","N"))</f>
        <v/>
      </c>
      <c r="Y47" s="14" t="str">
        <f t="shared" ref="Y47:Y104" si="88">IF(G46="","",IF(C47="B",1,IF(REPLACE(C47,1,1,"")="",0,REPLACE(C47,1,1,""))))</f>
        <v/>
      </c>
      <c r="Z47" s="14" t="str">
        <f t="shared" ref="Z47:Z104" si="89">IF(G46="","",IF(D47="B",1,IF(REPLACE(D47,1,1,"")="",0,REPLACE(D47,1,1,""))))</f>
        <v/>
      </c>
      <c r="AA47" s="14" t="str">
        <f t="shared" ref="AA47:AA104" si="90">IF(G46="","",IF(J47="B",1,IF(REPLACE(J47,1,1,"")="",0,REPLACE(J47,1,1,""))))</f>
        <v/>
      </c>
      <c r="AB47" s="14" t="str">
        <f t="shared" ref="AB47:AB104" si="91">IF(G46="","",IF(K47="B",1,IF(REPLACE(K47,1,1,"")="",0,REPLACE(K47,1,1,""))))</f>
        <v/>
      </c>
      <c r="AC47" s="14" t="str">
        <f t="shared" ref="AC47:AC104" si="92">IF(G46="","",IF(AO47="TG",IF(G45="P","",AZ47),AJ47))</f>
        <v/>
      </c>
      <c r="AD47" s="14" t="str">
        <f t="shared" ref="AD47:AD104" si="93">IF(G46="","",IF(AO47="TG",IF(G45="B","",AZ47),AK47))</f>
        <v/>
      </c>
      <c r="AE47" s="44" t="str">
        <f t="shared" si="38"/>
        <v/>
      </c>
      <c r="AF47" s="44" t="str">
        <f t="shared" si="39"/>
        <v/>
      </c>
      <c r="AG47" s="44" t="str">
        <f t="shared" si="40"/>
        <v/>
      </c>
      <c r="AH47" s="80" t="str">
        <f t="shared" si="59"/>
        <v/>
      </c>
      <c r="AI47" s="80" t="str">
        <f t="shared" si="60"/>
        <v/>
      </c>
      <c r="AJ47" s="80" t="str">
        <f t="shared" si="61"/>
        <v/>
      </c>
      <c r="AK47" s="80" t="str">
        <f t="shared" si="62"/>
        <v/>
      </c>
      <c r="AN47" s="14" t="str">
        <f t="shared" si="63"/>
        <v/>
      </c>
      <c r="AO47" s="14" t="str">
        <f t="shared" si="64"/>
        <v/>
      </c>
      <c r="AP47" s="14" t="str">
        <f>IF(Dashboard!N47="P",IF(AP46="",1,AP46+1),"")</f>
        <v/>
      </c>
      <c r="AQ47" s="14" t="str">
        <f>IF(Dashboard!N47="B",IF(AQ46="",1,AQ46+1),"")</f>
        <v/>
      </c>
      <c r="AR47" s="14" t="str">
        <f t="shared" si="65"/>
        <v>12300</v>
      </c>
      <c r="AS47" s="14" t="str">
        <f t="shared" si="66"/>
        <v>00010</v>
      </c>
      <c r="AT47" s="14" t="str">
        <f t="shared" si="67"/>
        <v>012300</v>
      </c>
      <c r="AU47" s="14" t="str">
        <f t="shared" si="68"/>
        <v>200010</v>
      </c>
      <c r="AV47" s="14" t="str">
        <f t="shared" si="69"/>
        <v>P</v>
      </c>
      <c r="AW47" s="14" t="str">
        <f t="shared" si="70"/>
        <v>B</v>
      </c>
      <c r="AX47" s="14" t="str">
        <f t="shared" si="71"/>
        <v/>
      </c>
      <c r="AY47" s="14" t="str">
        <f t="shared" si="72"/>
        <v>B</v>
      </c>
      <c r="AZ47" s="14" t="str">
        <f t="shared" si="73"/>
        <v/>
      </c>
      <c r="BA47" s="14">
        <f t="shared" si="74"/>
        <v>1</v>
      </c>
      <c r="BB47" s="14">
        <f t="shared" si="75"/>
        <v>1</v>
      </c>
      <c r="BL47" t="s">
        <v>198</v>
      </c>
      <c r="BM47" s="14">
        <v>-1</v>
      </c>
    </row>
    <row r="48" spans="1:65">
      <c r="A48" s="75" t="str">
        <f t="shared" si="45"/>
        <v/>
      </c>
      <c r="B48" s="24" t="str">
        <f t="shared" si="46"/>
        <v/>
      </c>
      <c r="C48" s="90" t="str">
        <f t="shared" si="47"/>
        <v/>
      </c>
      <c r="D48" s="91" t="str">
        <f t="shared" si="48"/>
        <v/>
      </c>
      <c r="E48" s="74" t="str">
        <f t="shared" si="49"/>
        <v/>
      </c>
      <c r="G48" s="156" t="str">
        <f>IF(Dashboard!N48="","",Dashboard!N48)</f>
        <v/>
      </c>
      <c r="I48" s="75" t="str">
        <f t="shared" si="77"/>
        <v/>
      </c>
      <c r="J48" s="90" t="str">
        <f t="shared" si="78"/>
        <v/>
      </c>
      <c r="K48" s="91" t="str">
        <f t="shared" si="79"/>
        <v/>
      </c>
      <c r="L48" s="24" t="str">
        <f t="shared" si="80"/>
        <v/>
      </c>
      <c r="M48" s="24" t="str">
        <f t="shared" si="81"/>
        <v/>
      </c>
      <c r="N48" s="159" t="str">
        <f t="shared" si="82"/>
        <v/>
      </c>
      <c r="O48" s="75" t="str">
        <f>IF(G48="","",IF(A48="NB",O47,IF(N48="",SUM($N$5:$N48)+M48,SUM($N$5:$N48))))</f>
        <v/>
      </c>
      <c r="P48" s="74" t="str">
        <f t="shared" si="35"/>
        <v/>
      </c>
      <c r="Q48" s="94" t="str">
        <f t="shared" si="36"/>
        <v/>
      </c>
      <c r="R48" s="14" t="str">
        <f t="shared" si="6"/>
        <v/>
      </c>
      <c r="S48" s="14">
        <f>IF(Q48="",0,IFERROR(VLOOKUP(Q43&amp;Q44&amp;Q45&amp;Q46&amp;Q47&amp;Q48,$BL$3:$BM$126,2,FALSE),0))</f>
        <v>0</v>
      </c>
      <c r="T48" s="14" t="str">
        <f t="shared" si="83"/>
        <v/>
      </c>
      <c r="U48" s="14" t="str">
        <f t="shared" si="84"/>
        <v/>
      </c>
      <c r="V48" s="94" t="str">
        <f t="shared" si="85"/>
        <v/>
      </c>
      <c r="W48" s="14" t="str">
        <f t="shared" si="86"/>
        <v/>
      </c>
      <c r="X48" s="14" t="str">
        <f t="shared" si="87"/>
        <v/>
      </c>
      <c r="Y48" s="14" t="str">
        <f t="shared" si="88"/>
        <v/>
      </c>
      <c r="Z48" s="14" t="str">
        <f t="shared" si="89"/>
        <v/>
      </c>
      <c r="AA48" s="14" t="str">
        <f t="shared" si="90"/>
        <v/>
      </c>
      <c r="AB48" s="14" t="str">
        <f t="shared" si="91"/>
        <v/>
      </c>
      <c r="AC48" s="14" t="str">
        <f t="shared" si="92"/>
        <v/>
      </c>
      <c r="AD48" s="14" t="str">
        <f t="shared" si="93"/>
        <v/>
      </c>
      <c r="AE48" s="44" t="str">
        <f t="shared" si="38"/>
        <v/>
      </c>
      <c r="AF48" s="44" t="str">
        <f t="shared" si="39"/>
        <v/>
      </c>
      <c r="AG48" s="44" t="str">
        <f t="shared" si="40"/>
        <v/>
      </c>
      <c r="AH48" s="80" t="str">
        <f t="shared" si="59"/>
        <v/>
      </c>
      <c r="AI48" s="80" t="str">
        <f t="shared" si="60"/>
        <v/>
      </c>
      <c r="AJ48" s="80" t="str">
        <f t="shared" si="61"/>
        <v/>
      </c>
      <c r="AK48" s="80" t="str">
        <f t="shared" si="62"/>
        <v/>
      </c>
      <c r="AN48" s="14" t="str">
        <f t="shared" si="63"/>
        <v/>
      </c>
      <c r="AO48" s="14" t="str">
        <f t="shared" si="64"/>
        <v/>
      </c>
      <c r="AP48" s="14" t="str">
        <f>IF(Dashboard!N48="P",IF(AP47="",1,AP47+1),"")</f>
        <v/>
      </c>
      <c r="AQ48" s="14" t="str">
        <f>IF(Dashboard!N48="B",IF(AQ47="",1,AQ47+1),"")</f>
        <v/>
      </c>
      <c r="AR48" s="14" t="str">
        <f t="shared" si="65"/>
        <v>23000</v>
      </c>
      <c r="AS48" s="14" t="str">
        <f t="shared" si="66"/>
        <v>00100</v>
      </c>
      <c r="AT48" s="14" t="str">
        <f t="shared" si="67"/>
        <v>123000</v>
      </c>
      <c r="AU48" s="14" t="str">
        <f t="shared" si="68"/>
        <v>000100</v>
      </c>
      <c r="AV48" s="14" t="str">
        <f t="shared" si="69"/>
        <v>B</v>
      </c>
      <c r="AW48" s="14" t="str">
        <f t="shared" si="70"/>
        <v/>
      </c>
      <c r="AX48" s="14" t="str">
        <f t="shared" si="71"/>
        <v/>
      </c>
      <c r="AY48" s="14" t="str">
        <f t="shared" si="72"/>
        <v/>
      </c>
      <c r="AZ48" s="14" t="str">
        <f t="shared" si="73"/>
        <v/>
      </c>
      <c r="BA48" s="14">
        <f t="shared" si="74"/>
        <v>1</v>
      </c>
      <c r="BB48" s="14">
        <f t="shared" si="75"/>
        <v>1</v>
      </c>
      <c r="BL48" t="s">
        <v>199</v>
      </c>
      <c r="BM48" s="14">
        <v>1</v>
      </c>
    </row>
    <row r="49" spans="1:65" ht="15.75" thickBot="1">
      <c r="A49" s="77" t="str">
        <f t="shared" si="45"/>
        <v/>
      </c>
      <c r="B49" s="25" t="str">
        <f t="shared" si="46"/>
        <v/>
      </c>
      <c r="C49" s="92" t="str">
        <f t="shared" si="47"/>
        <v/>
      </c>
      <c r="D49" s="93" t="str">
        <f t="shared" si="48"/>
        <v/>
      </c>
      <c r="E49" s="78" t="str">
        <f t="shared" si="49"/>
        <v/>
      </c>
      <c r="G49" s="157" t="str">
        <f>IF(Dashboard!N49="","",Dashboard!N49)</f>
        <v/>
      </c>
      <c r="I49" s="77" t="str">
        <f t="shared" si="77"/>
        <v/>
      </c>
      <c r="J49" s="92" t="str">
        <f t="shared" si="78"/>
        <v/>
      </c>
      <c r="K49" s="93" t="str">
        <f t="shared" si="79"/>
        <v/>
      </c>
      <c r="L49" s="25" t="str">
        <f t="shared" si="80"/>
        <v/>
      </c>
      <c r="M49" s="25" t="str">
        <f t="shared" si="81"/>
        <v/>
      </c>
      <c r="N49" s="160" t="str">
        <f t="shared" si="82"/>
        <v/>
      </c>
      <c r="O49" s="77" t="str">
        <f>IF(G49="","",IF(A49="NB",O48,IF(N49="",SUM($N$5:$N49)+M49,SUM($N$5:$N49))))</f>
        <v/>
      </c>
      <c r="P49" s="78" t="str">
        <f t="shared" si="35"/>
        <v/>
      </c>
      <c r="Q49" s="94" t="str">
        <f t="shared" si="36"/>
        <v/>
      </c>
      <c r="R49" s="14" t="str">
        <f t="shared" si="6"/>
        <v/>
      </c>
      <c r="S49" s="14">
        <f>IF(Q49="",0,IFERROR(VLOOKUP(Q44&amp;Q45&amp;Q46&amp;Q47&amp;Q48&amp;Q49,$BL$3:$BM$126,2,FALSE),0))</f>
        <v>0</v>
      </c>
      <c r="T49" s="14" t="str">
        <f t="shared" si="83"/>
        <v/>
      </c>
      <c r="U49" s="14" t="str">
        <f t="shared" si="84"/>
        <v/>
      </c>
      <c r="V49" s="94" t="str">
        <f t="shared" si="85"/>
        <v/>
      </c>
      <c r="W49" s="14" t="str">
        <f t="shared" si="86"/>
        <v/>
      </c>
      <c r="X49" s="14" t="str">
        <f t="shared" si="87"/>
        <v/>
      </c>
      <c r="Y49" s="14" t="str">
        <f t="shared" si="88"/>
        <v/>
      </c>
      <c r="Z49" s="14" t="str">
        <f t="shared" si="89"/>
        <v/>
      </c>
      <c r="AA49" s="14" t="str">
        <f t="shared" si="90"/>
        <v/>
      </c>
      <c r="AB49" s="14" t="str">
        <f t="shared" si="91"/>
        <v/>
      </c>
      <c r="AC49" s="14" t="str">
        <f t="shared" si="92"/>
        <v/>
      </c>
      <c r="AD49" s="14" t="str">
        <f t="shared" si="93"/>
        <v/>
      </c>
      <c r="AE49" s="44" t="str">
        <f t="shared" si="38"/>
        <v/>
      </c>
      <c r="AF49" s="44" t="str">
        <f t="shared" si="39"/>
        <v/>
      </c>
      <c r="AG49" s="44" t="str">
        <f t="shared" si="40"/>
        <v/>
      </c>
      <c r="AH49" s="80" t="str">
        <f t="shared" si="59"/>
        <v/>
      </c>
      <c r="AI49" s="80" t="str">
        <f t="shared" si="60"/>
        <v/>
      </c>
      <c r="AJ49" s="80" t="str">
        <f t="shared" si="61"/>
        <v/>
      </c>
      <c r="AK49" s="80" t="str">
        <f t="shared" si="62"/>
        <v/>
      </c>
      <c r="AN49" s="14" t="str">
        <f t="shared" si="63"/>
        <v/>
      </c>
      <c r="AO49" s="14" t="str">
        <f t="shared" si="64"/>
        <v/>
      </c>
      <c r="AP49" s="14" t="str">
        <f>IF(Dashboard!N49="P",IF(AP48="",1,AP48+1),"")</f>
        <v/>
      </c>
      <c r="AQ49" s="14" t="str">
        <f>IF(Dashboard!N49="B",IF(AQ48="",1,AQ48+1),"")</f>
        <v/>
      </c>
      <c r="AR49" s="14" t="str">
        <f t="shared" si="65"/>
        <v>30000</v>
      </c>
      <c r="AS49" s="14" t="str">
        <f t="shared" si="66"/>
        <v>01000</v>
      </c>
      <c r="AT49" s="14" t="str">
        <f t="shared" si="67"/>
        <v>230000</v>
      </c>
      <c r="AU49" s="14" t="str">
        <f t="shared" si="68"/>
        <v>001000</v>
      </c>
      <c r="AV49" s="14" t="str">
        <f t="shared" si="69"/>
        <v>B</v>
      </c>
      <c r="AW49" s="14" t="str">
        <f t="shared" si="70"/>
        <v/>
      </c>
      <c r="AX49" s="14" t="str">
        <f t="shared" si="71"/>
        <v/>
      </c>
      <c r="AY49" s="14" t="str">
        <f t="shared" si="72"/>
        <v/>
      </c>
      <c r="AZ49" s="14" t="str">
        <f t="shared" si="73"/>
        <v/>
      </c>
      <c r="BA49" s="14">
        <f t="shared" si="74"/>
        <v>1</v>
      </c>
      <c r="BB49" s="14">
        <f t="shared" si="75"/>
        <v>1</v>
      </c>
      <c r="BL49" t="s">
        <v>200</v>
      </c>
      <c r="BM49" s="14">
        <v>1</v>
      </c>
    </row>
    <row r="50" spans="1:65">
      <c r="A50" s="86" t="str">
        <f t="shared" si="45"/>
        <v/>
      </c>
      <c r="B50" s="36" t="str">
        <f t="shared" si="46"/>
        <v/>
      </c>
      <c r="C50" s="87" t="str">
        <f t="shared" si="47"/>
        <v/>
      </c>
      <c r="D50" s="88" t="str">
        <f t="shared" si="48"/>
        <v/>
      </c>
      <c r="E50" s="89" t="str">
        <f t="shared" si="49"/>
        <v/>
      </c>
      <c r="G50" s="155" t="str">
        <f>IF(Dashboard!N50="","",Dashboard!N50)</f>
        <v/>
      </c>
      <c r="I50" s="86" t="str">
        <f t="shared" si="77"/>
        <v/>
      </c>
      <c r="J50" s="87" t="str">
        <f t="shared" si="78"/>
        <v/>
      </c>
      <c r="K50" s="88" t="str">
        <f t="shared" si="79"/>
        <v/>
      </c>
      <c r="L50" s="36" t="str">
        <f t="shared" si="80"/>
        <v/>
      </c>
      <c r="M50" s="36" t="str">
        <f t="shared" si="81"/>
        <v/>
      </c>
      <c r="N50" s="158" t="str">
        <f t="shared" si="82"/>
        <v/>
      </c>
      <c r="O50" s="86" t="str">
        <f>IF(G50="","",IF(A50="NB",O49,IF(N50="",SUM($N$5:$N50)+M50,SUM($N$5:$N50))))</f>
        <v/>
      </c>
      <c r="P50" s="89" t="str">
        <f t="shared" si="35"/>
        <v/>
      </c>
      <c r="Q50" s="94" t="str">
        <f t="shared" si="36"/>
        <v/>
      </c>
      <c r="R50" s="14" t="str">
        <f t="shared" si="6"/>
        <v/>
      </c>
      <c r="S50" s="14">
        <f>IF(Q50="",0,IFERROR(VLOOKUP(Q45&amp;Q46&amp;Q47&amp;Q48&amp;Q49&amp;Q50,$BL$3:$BM$126,2,FALSE),0))</f>
        <v>0</v>
      </c>
      <c r="T50" s="14" t="str">
        <f t="shared" si="83"/>
        <v/>
      </c>
      <c r="U50" s="14" t="str">
        <f t="shared" si="84"/>
        <v/>
      </c>
      <c r="V50" s="94" t="str">
        <f t="shared" si="85"/>
        <v/>
      </c>
      <c r="W50" s="14" t="str">
        <f t="shared" si="86"/>
        <v/>
      </c>
      <c r="X50" s="14" t="str">
        <f t="shared" si="87"/>
        <v/>
      </c>
      <c r="Y50" s="14" t="str">
        <f t="shared" si="88"/>
        <v/>
      </c>
      <c r="Z50" s="14" t="str">
        <f t="shared" si="89"/>
        <v/>
      </c>
      <c r="AA50" s="14" t="str">
        <f t="shared" si="90"/>
        <v/>
      </c>
      <c r="AB50" s="14" t="str">
        <f t="shared" si="91"/>
        <v/>
      </c>
      <c r="AC50" s="14" t="str">
        <f t="shared" si="92"/>
        <v/>
      </c>
      <c r="AD50" s="14" t="str">
        <f t="shared" si="93"/>
        <v/>
      </c>
      <c r="AE50" s="44" t="str">
        <f t="shared" si="38"/>
        <v/>
      </c>
      <c r="AF50" s="44" t="str">
        <f t="shared" si="39"/>
        <v/>
      </c>
      <c r="AG50" s="44" t="str">
        <f t="shared" si="40"/>
        <v/>
      </c>
      <c r="AH50" s="80" t="str">
        <f t="shared" si="59"/>
        <v/>
      </c>
      <c r="AI50" s="80" t="str">
        <f t="shared" si="60"/>
        <v/>
      </c>
      <c r="AJ50" s="80" t="str">
        <f t="shared" si="61"/>
        <v/>
      </c>
      <c r="AK50" s="80" t="str">
        <f t="shared" si="62"/>
        <v/>
      </c>
      <c r="AN50" s="14" t="str">
        <f t="shared" si="63"/>
        <v/>
      </c>
      <c r="AO50" s="14" t="str">
        <f t="shared" si="64"/>
        <v/>
      </c>
      <c r="AP50" s="14" t="str">
        <f>IF(Dashboard!N50="P",IF(AP49="",1,AP49+1),"")</f>
        <v/>
      </c>
      <c r="AQ50" s="14" t="str">
        <f>IF(Dashboard!N50="B",IF(AQ49="",1,AQ49+1),"")</f>
        <v/>
      </c>
      <c r="AR50" s="14" t="str">
        <f t="shared" si="65"/>
        <v>00000</v>
      </c>
      <c r="AS50" s="14" t="str">
        <f t="shared" si="66"/>
        <v>10000</v>
      </c>
      <c r="AT50" s="14" t="str">
        <f t="shared" si="67"/>
        <v>300000</v>
      </c>
      <c r="AU50" s="14" t="str">
        <f t="shared" si="68"/>
        <v>010000</v>
      </c>
      <c r="AV50" s="14" t="str">
        <f t="shared" si="69"/>
        <v>B</v>
      </c>
      <c r="AW50" s="14" t="str">
        <f t="shared" si="70"/>
        <v/>
      </c>
      <c r="AX50" s="14" t="str">
        <f t="shared" si="71"/>
        <v/>
      </c>
      <c r="AY50" s="14" t="str">
        <f t="shared" si="72"/>
        <v/>
      </c>
      <c r="AZ50" s="14" t="str">
        <f t="shared" si="73"/>
        <v/>
      </c>
      <c r="BA50" s="14">
        <f t="shared" si="74"/>
        <v>1</v>
      </c>
      <c r="BB50" s="14">
        <f t="shared" si="75"/>
        <v>1</v>
      </c>
      <c r="BL50" t="s">
        <v>201</v>
      </c>
      <c r="BM50" s="14">
        <v>1</v>
      </c>
    </row>
    <row r="51" spans="1:65">
      <c r="A51" s="75" t="str">
        <f t="shared" si="45"/>
        <v/>
      </c>
      <c r="B51" s="24" t="str">
        <f t="shared" si="46"/>
        <v/>
      </c>
      <c r="C51" s="90" t="str">
        <f t="shared" si="47"/>
        <v/>
      </c>
      <c r="D51" s="91" t="str">
        <f t="shared" si="48"/>
        <v/>
      </c>
      <c r="E51" s="74" t="str">
        <f t="shared" si="49"/>
        <v/>
      </c>
      <c r="G51" s="156" t="str">
        <f>IF(Dashboard!N51="","",Dashboard!N51)</f>
        <v/>
      </c>
      <c r="I51" s="75" t="str">
        <f t="shared" si="77"/>
        <v/>
      </c>
      <c r="J51" s="90" t="str">
        <f t="shared" si="78"/>
        <v/>
      </c>
      <c r="K51" s="91" t="str">
        <f t="shared" si="79"/>
        <v/>
      </c>
      <c r="L51" s="24" t="str">
        <f t="shared" si="80"/>
        <v/>
      </c>
      <c r="M51" s="24" t="str">
        <f t="shared" si="81"/>
        <v/>
      </c>
      <c r="N51" s="159" t="str">
        <f t="shared" si="82"/>
        <v/>
      </c>
      <c r="O51" s="75" t="str">
        <f>IF(G51="","",IF(A51="NB",O50,IF(N51="",SUM($N$5:$N51)+M51,SUM($N$5:$N51))))</f>
        <v/>
      </c>
      <c r="P51" s="74" t="str">
        <f t="shared" si="35"/>
        <v/>
      </c>
      <c r="Q51" s="94" t="str">
        <f t="shared" si="36"/>
        <v/>
      </c>
      <c r="R51" s="14" t="str">
        <f t="shared" si="6"/>
        <v/>
      </c>
      <c r="S51" s="14">
        <f>IF(Q51="",0,IFERROR(VLOOKUP(Q46&amp;Q47&amp;Q48&amp;Q49&amp;Q50&amp;Q51,$BL$3:$BM$126,2,FALSE),0))</f>
        <v>0</v>
      </c>
      <c r="T51" s="14" t="str">
        <f t="shared" si="83"/>
        <v/>
      </c>
      <c r="U51" s="14" t="str">
        <f t="shared" si="84"/>
        <v/>
      </c>
      <c r="V51" s="94" t="str">
        <f t="shared" si="85"/>
        <v/>
      </c>
      <c r="W51" s="14" t="str">
        <f t="shared" si="86"/>
        <v/>
      </c>
      <c r="X51" s="14" t="str">
        <f t="shared" si="87"/>
        <v/>
      </c>
      <c r="Y51" s="14" t="str">
        <f t="shared" si="88"/>
        <v/>
      </c>
      <c r="Z51" s="14" t="str">
        <f t="shared" si="89"/>
        <v/>
      </c>
      <c r="AA51" s="14" t="str">
        <f t="shared" si="90"/>
        <v/>
      </c>
      <c r="AB51" s="14" t="str">
        <f t="shared" si="91"/>
        <v/>
      </c>
      <c r="AC51" s="14" t="str">
        <f t="shared" si="92"/>
        <v/>
      </c>
      <c r="AD51" s="14" t="str">
        <f t="shared" si="93"/>
        <v/>
      </c>
      <c r="AE51" s="44" t="str">
        <f t="shared" si="38"/>
        <v/>
      </c>
      <c r="AF51" s="44" t="str">
        <f t="shared" si="39"/>
        <v/>
      </c>
      <c r="AG51" s="44" t="str">
        <f t="shared" si="40"/>
        <v/>
      </c>
      <c r="AH51" s="80" t="str">
        <f t="shared" si="59"/>
        <v/>
      </c>
      <c r="AI51" s="80" t="str">
        <f t="shared" si="60"/>
        <v/>
      </c>
      <c r="AJ51" s="80" t="str">
        <f t="shared" si="61"/>
        <v/>
      </c>
      <c r="AK51" s="80" t="str">
        <f t="shared" si="62"/>
        <v/>
      </c>
      <c r="AN51" s="14" t="str">
        <f t="shared" si="63"/>
        <v/>
      </c>
      <c r="AO51" s="14" t="str">
        <f t="shared" si="64"/>
        <v/>
      </c>
      <c r="AP51" s="14" t="str">
        <f>IF(Dashboard!N51="P",IF(AP50="",1,AP50+1),"")</f>
        <v/>
      </c>
      <c r="AQ51" s="14" t="str">
        <f>IF(Dashboard!N51="B",IF(AQ50="",1,AQ50+1),"")</f>
        <v/>
      </c>
      <c r="AR51" s="14" t="str">
        <f t="shared" si="65"/>
        <v>00000</v>
      </c>
      <c r="AS51" s="14" t="str">
        <f t="shared" si="66"/>
        <v>00000</v>
      </c>
      <c r="AT51" s="14" t="str">
        <f t="shared" si="67"/>
        <v>000000</v>
      </c>
      <c r="AU51" s="14" t="str">
        <f t="shared" si="68"/>
        <v>100000</v>
      </c>
      <c r="AV51" s="14" t="str">
        <f t="shared" si="69"/>
        <v>B</v>
      </c>
      <c r="AW51" s="14" t="str">
        <f t="shared" si="70"/>
        <v/>
      </c>
      <c r="AX51" s="14" t="str">
        <f t="shared" si="71"/>
        <v/>
      </c>
      <c r="AY51" s="14" t="str">
        <f t="shared" si="72"/>
        <v/>
      </c>
      <c r="AZ51" s="14" t="str">
        <f t="shared" si="73"/>
        <v/>
      </c>
      <c r="BA51" s="14">
        <f t="shared" si="74"/>
        <v>1</v>
      </c>
      <c r="BB51" s="14">
        <f t="shared" si="75"/>
        <v>1</v>
      </c>
      <c r="BL51" t="s">
        <v>202</v>
      </c>
      <c r="BM51" s="14">
        <v>1</v>
      </c>
    </row>
    <row r="52" spans="1:65">
      <c r="A52" s="75" t="str">
        <f t="shared" si="45"/>
        <v/>
      </c>
      <c r="B52" s="24" t="str">
        <f t="shared" si="46"/>
        <v/>
      </c>
      <c r="C52" s="90" t="str">
        <f t="shared" si="47"/>
        <v/>
      </c>
      <c r="D52" s="91" t="str">
        <f t="shared" si="48"/>
        <v/>
      </c>
      <c r="E52" s="74" t="str">
        <f t="shared" si="49"/>
        <v/>
      </c>
      <c r="G52" s="156" t="str">
        <f>IF(Dashboard!N52="","",Dashboard!N52)</f>
        <v/>
      </c>
      <c r="I52" s="75" t="str">
        <f t="shared" si="77"/>
        <v/>
      </c>
      <c r="J52" s="90" t="str">
        <f t="shared" si="78"/>
        <v/>
      </c>
      <c r="K52" s="91" t="str">
        <f t="shared" si="79"/>
        <v/>
      </c>
      <c r="L52" s="24" t="str">
        <f t="shared" si="80"/>
        <v/>
      </c>
      <c r="M52" s="24" t="str">
        <f t="shared" si="81"/>
        <v/>
      </c>
      <c r="N52" s="159" t="str">
        <f t="shared" si="82"/>
        <v/>
      </c>
      <c r="O52" s="75" t="str">
        <f>IF(G52="","",IF(A52="NB",O51,IF(N52="",SUM($N$5:$N52)+M52,SUM($N$5:$N52))))</f>
        <v/>
      </c>
      <c r="P52" s="74" t="str">
        <f t="shared" si="35"/>
        <v/>
      </c>
      <c r="Q52" s="94" t="str">
        <f t="shared" si="36"/>
        <v/>
      </c>
      <c r="R52" s="14" t="str">
        <f t="shared" si="6"/>
        <v/>
      </c>
      <c r="S52" s="14">
        <f>IF(Q52="",0,IFERROR(VLOOKUP(Q47&amp;Q48&amp;Q49&amp;Q50&amp;Q51&amp;Q52,$BL$3:$BM$126,2,FALSE),0))</f>
        <v>0</v>
      </c>
      <c r="T52" s="14" t="str">
        <f t="shared" si="83"/>
        <v/>
      </c>
      <c r="U52" s="14" t="str">
        <f t="shared" si="84"/>
        <v/>
      </c>
      <c r="V52" s="94" t="str">
        <f t="shared" si="85"/>
        <v/>
      </c>
      <c r="W52" s="14" t="str">
        <f t="shared" si="86"/>
        <v/>
      </c>
      <c r="X52" s="14" t="str">
        <f t="shared" si="87"/>
        <v/>
      </c>
      <c r="Y52" s="14" t="str">
        <f t="shared" si="88"/>
        <v/>
      </c>
      <c r="Z52" s="14" t="str">
        <f t="shared" si="89"/>
        <v/>
      </c>
      <c r="AA52" s="14" t="str">
        <f t="shared" si="90"/>
        <v/>
      </c>
      <c r="AB52" s="14" t="str">
        <f t="shared" si="91"/>
        <v/>
      </c>
      <c r="AC52" s="14" t="str">
        <f t="shared" si="92"/>
        <v/>
      </c>
      <c r="AD52" s="14" t="str">
        <f t="shared" si="93"/>
        <v/>
      </c>
      <c r="AE52" s="44" t="str">
        <f t="shared" si="38"/>
        <v/>
      </c>
      <c r="AF52" s="44" t="str">
        <f t="shared" si="39"/>
        <v/>
      </c>
      <c r="AG52" s="44" t="str">
        <f t="shared" si="40"/>
        <v/>
      </c>
      <c r="AH52" s="80" t="str">
        <f t="shared" si="59"/>
        <v/>
      </c>
      <c r="AI52" s="80" t="str">
        <f t="shared" si="60"/>
        <v/>
      </c>
      <c r="AJ52" s="80" t="str">
        <f t="shared" si="61"/>
        <v/>
      </c>
      <c r="AK52" s="80" t="str">
        <f t="shared" si="62"/>
        <v/>
      </c>
      <c r="AN52" s="14" t="str">
        <f t="shared" si="63"/>
        <v/>
      </c>
      <c r="AO52" s="14" t="str">
        <f t="shared" si="64"/>
        <v/>
      </c>
      <c r="AP52" s="14" t="str">
        <f>IF(Dashboard!N52="P",IF(AP51="",1,AP51+1),"")</f>
        <v/>
      </c>
      <c r="AQ52" s="14" t="str">
        <f>IF(Dashboard!N52="B",IF(AQ51="",1,AQ51+1),"")</f>
        <v/>
      </c>
      <c r="AR52" s="14" t="str">
        <f t="shared" si="65"/>
        <v>00000</v>
      </c>
      <c r="AS52" s="14" t="str">
        <f t="shared" si="66"/>
        <v>00000</v>
      </c>
      <c r="AT52" s="14" t="str">
        <f t="shared" si="67"/>
        <v>000000</v>
      </c>
      <c r="AU52" s="14" t="str">
        <f t="shared" si="68"/>
        <v>000000</v>
      </c>
      <c r="AV52" s="14" t="str">
        <f t="shared" si="69"/>
        <v>B</v>
      </c>
      <c r="AW52" s="14" t="str">
        <f t="shared" si="70"/>
        <v/>
      </c>
      <c r="AX52" s="14" t="str">
        <f t="shared" si="71"/>
        <v/>
      </c>
      <c r="AY52" s="14" t="str">
        <f t="shared" si="72"/>
        <v/>
      </c>
      <c r="AZ52" s="14" t="str">
        <f t="shared" si="73"/>
        <v/>
      </c>
      <c r="BA52" s="14">
        <f t="shared" si="74"/>
        <v>1</v>
      </c>
      <c r="BB52" s="14">
        <f t="shared" si="75"/>
        <v>1</v>
      </c>
      <c r="BL52" t="s">
        <v>203</v>
      </c>
      <c r="BM52" s="14">
        <v>3</v>
      </c>
    </row>
    <row r="53" spans="1:65">
      <c r="A53" s="75" t="str">
        <f t="shared" si="45"/>
        <v/>
      </c>
      <c r="B53" s="24" t="str">
        <f t="shared" si="46"/>
        <v/>
      </c>
      <c r="C53" s="90" t="str">
        <f t="shared" si="47"/>
        <v/>
      </c>
      <c r="D53" s="91" t="str">
        <f t="shared" si="48"/>
        <v/>
      </c>
      <c r="E53" s="74" t="str">
        <f t="shared" si="49"/>
        <v/>
      </c>
      <c r="G53" s="156" t="str">
        <f>IF(Dashboard!N53="","",Dashboard!N53)</f>
        <v/>
      </c>
      <c r="I53" s="75" t="str">
        <f t="shared" si="77"/>
        <v/>
      </c>
      <c r="J53" s="90" t="str">
        <f t="shared" si="78"/>
        <v/>
      </c>
      <c r="K53" s="91" t="str">
        <f t="shared" si="79"/>
        <v/>
      </c>
      <c r="L53" s="24" t="str">
        <f t="shared" si="80"/>
        <v/>
      </c>
      <c r="M53" s="24" t="str">
        <f t="shared" si="81"/>
        <v/>
      </c>
      <c r="N53" s="159" t="str">
        <f t="shared" si="82"/>
        <v/>
      </c>
      <c r="O53" s="75" t="str">
        <f>IF(G53="","",IF(A53="NB",O52,IF(N53="",SUM($N$5:$N53)+M53,SUM($N$5:$N53))))</f>
        <v/>
      </c>
      <c r="P53" s="74" t="str">
        <f t="shared" si="35"/>
        <v/>
      </c>
      <c r="Q53" s="94" t="str">
        <f t="shared" si="36"/>
        <v/>
      </c>
      <c r="R53" s="14" t="str">
        <f t="shared" si="6"/>
        <v/>
      </c>
      <c r="S53" s="14">
        <f>IF(Q53="",0,IFERROR(VLOOKUP(Q48&amp;Q49&amp;Q50&amp;Q51&amp;Q52&amp;Q53,$BL$3:$BM$126,2,FALSE),0))</f>
        <v>0</v>
      </c>
      <c r="T53" s="14" t="str">
        <f t="shared" si="83"/>
        <v/>
      </c>
      <c r="U53" s="14" t="str">
        <f t="shared" si="84"/>
        <v/>
      </c>
      <c r="V53" s="94" t="str">
        <f t="shared" si="85"/>
        <v/>
      </c>
      <c r="W53" s="14" t="str">
        <f t="shared" si="86"/>
        <v/>
      </c>
      <c r="X53" s="14" t="str">
        <f t="shared" si="87"/>
        <v/>
      </c>
      <c r="Y53" s="14" t="str">
        <f t="shared" si="88"/>
        <v/>
      </c>
      <c r="Z53" s="14" t="str">
        <f t="shared" si="89"/>
        <v/>
      </c>
      <c r="AA53" s="14" t="str">
        <f t="shared" si="90"/>
        <v/>
      </c>
      <c r="AB53" s="14" t="str">
        <f t="shared" si="91"/>
        <v/>
      </c>
      <c r="AC53" s="14" t="str">
        <f t="shared" si="92"/>
        <v/>
      </c>
      <c r="AD53" s="14" t="str">
        <f t="shared" si="93"/>
        <v/>
      </c>
      <c r="AE53" s="44" t="str">
        <f t="shared" si="38"/>
        <v/>
      </c>
      <c r="AF53" s="44" t="str">
        <f t="shared" si="39"/>
        <v/>
      </c>
      <c r="AG53" s="44" t="str">
        <f t="shared" si="40"/>
        <v/>
      </c>
      <c r="AH53" s="80" t="str">
        <f t="shared" si="59"/>
        <v/>
      </c>
      <c r="AI53" s="80" t="str">
        <f t="shared" si="60"/>
        <v/>
      </c>
      <c r="AJ53" s="80" t="str">
        <f t="shared" si="61"/>
        <v/>
      </c>
      <c r="AK53" s="80" t="str">
        <f t="shared" si="62"/>
        <v/>
      </c>
      <c r="AN53" s="14" t="str">
        <f t="shared" si="63"/>
        <v/>
      </c>
      <c r="AO53" s="14" t="str">
        <f t="shared" si="64"/>
        <v/>
      </c>
      <c r="AP53" s="14" t="str">
        <f>IF(Dashboard!N53="P",IF(AP52="",1,AP52+1),"")</f>
        <v/>
      </c>
      <c r="AQ53" s="14" t="str">
        <f>IF(Dashboard!N53="B",IF(AQ52="",1,AQ52+1),"")</f>
        <v/>
      </c>
      <c r="AR53" s="14" t="str">
        <f t="shared" si="65"/>
        <v>00000</v>
      </c>
      <c r="AS53" s="14" t="str">
        <f t="shared" si="66"/>
        <v>00000</v>
      </c>
      <c r="AT53" s="14" t="str">
        <f t="shared" si="67"/>
        <v>000000</v>
      </c>
      <c r="AU53" s="14" t="str">
        <f t="shared" si="68"/>
        <v>000000</v>
      </c>
      <c r="AV53" s="14" t="str">
        <f t="shared" si="69"/>
        <v>B</v>
      </c>
      <c r="AW53" s="14" t="str">
        <f t="shared" si="70"/>
        <v/>
      </c>
      <c r="AX53" s="14" t="str">
        <f t="shared" si="71"/>
        <v/>
      </c>
      <c r="AY53" s="14" t="str">
        <f t="shared" si="72"/>
        <v/>
      </c>
      <c r="AZ53" s="14" t="str">
        <f t="shared" si="73"/>
        <v/>
      </c>
      <c r="BA53" s="14">
        <f t="shared" si="74"/>
        <v>1</v>
      </c>
      <c r="BB53" s="14">
        <f t="shared" si="75"/>
        <v>1</v>
      </c>
      <c r="BL53" t="s">
        <v>204</v>
      </c>
      <c r="BM53" s="14">
        <v>3</v>
      </c>
    </row>
    <row r="54" spans="1:65" ht="15.75" thickBot="1">
      <c r="A54" s="77" t="str">
        <f t="shared" si="45"/>
        <v/>
      </c>
      <c r="B54" s="25" t="str">
        <f t="shared" si="46"/>
        <v/>
      </c>
      <c r="C54" s="92" t="str">
        <f t="shared" si="47"/>
        <v/>
      </c>
      <c r="D54" s="93" t="str">
        <f t="shared" si="48"/>
        <v/>
      </c>
      <c r="E54" s="78" t="str">
        <f t="shared" si="49"/>
        <v/>
      </c>
      <c r="G54" s="157" t="str">
        <f>IF(Dashboard!N54="","",Dashboard!N54)</f>
        <v/>
      </c>
      <c r="I54" s="77" t="str">
        <f t="shared" si="77"/>
        <v/>
      </c>
      <c r="J54" s="92" t="str">
        <f t="shared" si="78"/>
        <v/>
      </c>
      <c r="K54" s="93" t="str">
        <f t="shared" si="79"/>
        <v/>
      </c>
      <c r="L54" s="25" t="str">
        <f t="shared" si="80"/>
        <v/>
      </c>
      <c r="M54" s="25" t="str">
        <f t="shared" si="81"/>
        <v/>
      </c>
      <c r="N54" s="160" t="str">
        <f t="shared" si="82"/>
        <v/>
      </c>
      <c r="O54" s="77" t="str">
        <f>IF(G54="","",IF(A54="NB",O53,IF(N54="",SUM($N$5:$N54)+M54,SUM($N$5:$N54))))</f>
        <v/>
      </c>
      <c r="P54" s="78" t="str">
        <f t="shared" si="35"/>
        <v/>
      </c>
      <c r="Q54" s="94" t="str">
        <f t="shared" si="36"/>
        <v/>
      </c>
      <c r="R54" s="14" t="str">
        <f t="shared" si="6"/>
        <v/>
      </c>
      <c r="S54" s="14">
        <f>IF(Q54="",0,IFERROR(VLOOKUP(Q49&amp;Q50&amp;Q51&amp;Q52&amp;Q53&amp;Q54,$BL$3:$BM$126,2,FALSE),0))</f>
        <v>0</v>
      </c>
      <c r="T54" s="14" t="str">
        <f t="shared" si="83"/>
        <v/>
      </c>
      <c r="U54" s="14" t="str">
        <f t="shared" si="84"/>
        <v/>
      </c>
      <c r="V54" s="94" t="str">
        <f t="shared" si="85"/>
        <v/>
      </c>
      <c r="W54" s="14" t="str">
        <f t="shared" si="86"/>
        <v/>
      </c>
      <c r="X54" s="14" t="str">
        <f t="shared" si="87"/>
        <v/>
      </c>
      <c r="Y54" s="14" t="str">
        <f t="shared" si="88"/>
        <v/>
      </c>
      <c r="Z54" s="14" t="str">
        <f t="shared" si="89"/>
        <v/>
      </c>
      <c r="AA54" s="14" t="str">
        <f t="shared" si="90"/>
        <v/>
      </c>
      <c r="AB54" s="14" t="str">
        <f t="shared" si="91"/>
        <v/>
      </c>
      <c r="AC54" s="14" t="str">
        <f t="shared" si="92"/>
        <v/>
      </c>
      <c r="AD54" s="14" t="str">
        <f t="shared" si="93"/>
        <v/>
      </c>
      <c r="AE54" s="44" t="str">
        <f t="shared" si="38"/>
        <v/>
      </c>
      <c r="AF54" s="44" t="str">
        <f t="shared" si="39"/>
        <v/>
      </c>
      <c r="AG54" s="44" t="str">
        <f t="shared" si="40"/>
        <v/>
      </c>
      <c r="AH54" s="80" t="str">
        <f t="shared" si="59"/>
        <v/>
      </c>
      <c r="AI54" s="80" t="str">
        <f t="shared" si="60"/>
        <v/>
      </c>
      <c r="AJ54" s="80" t="str">
        <f t="shared" si="61"/>
        <v/>
      </c>
      <c r="AK54" s="80" t="str">
        <f t="shared" si="62"/>
        <v/>
      </c>
      <c r="AN54" s="14" t="str">
        <f t="shared" si="63"/>
        <v/>
      </c>
      <c r="AO54" s="14" t="str">
        <f t="shared" si="64"/>
        <v/>
      </c>
      <c r="AP54" s="14" t="str">
        <f>IF(Dashboard!N54="P",IF(AP53="",1,AP53+1),"")</f>
        <v/>
      </c>
      <c r="AQ54" s="14" t="str">
        <f>IF(Dashboard!N54="B",IF(AQ53="",1,AQ53+1),"")</f>
        <v/>
      </c>
      <c r="AR54" s="14" t="str">
        <f t="shared" si="65"/>
        <v>00000</v>
      </c>
      <c r="AS54" s="14" t="str">
        <f t="shared" si="66"/>
        <v>00000</v>
      </c>
      <c r="AT54" s="14" t="str">
        <f t="shared" si="67"/>
        <v>000000</v>
      </c>
      <c r="AU54" s="14" t="str">
        <f t="shared" si="68"/>
        <v>000000</v>
      </c>
      <c r="AV54" s="14" t="str">
        <f t="shared" si="69"/>
        <v>B</v>
      </c>
      <c r="AW54" s="14" t="str">
        <f t="shared" si="70"/>
        <v/>
      </c>
      <c r="AX54" s="14" t="str">
        <f t="shared" si="71"/>
        <v/>
      </c>
      <c r="AY54" s="14" t="str">
        <f t="shared" si="72"/>
        <v/>
      </c>
      <c r="AZ54" s="14" t="str">
        <f t="shared" si="73"/>
        <v/>
      </c>
      <c r="BA54" s="14">
        <f t="shared" si="74"/>
        <v>1</v>
      </c>
      <c r="BB54" s="14">
        <f t="shared" si="75"/>
        <v>1</v>
      </c>
      <c r="BL54" t="s">
        <v>205</v>
      </c>
      <c r="BM54" s="14">
        <v>6</v>
      </c>
    </row>
    <row r="55" spans="1:65">
      <c r="A55" s="86" t="str">
        <f t="shared" si="45"/>
        <v/>
      </c>
      <c r="B55" s="36" t="str">
        <f t="shared" si="46"/>
        <v/>
      </c>
      <c r="C55" s="87" t="str">
        <f t="shared" si="47"/>
        <v/>
      </c>
      <c r="D55" s="88" t="str">
        <f t="shared" si="48"/>
        <v/>
      </c>
      <c r="E55" s="89" t="str">
        <f t="shared" si="49"/>
        <v/>
      </c>
      <c r="G55" s="155" t="str">
        <f>IF(Dashboard!N55="","",Dashboard!N55)</f>
        <v/>
      </c>
      <c r="I55" s="86" t="str">
        <f t="shared" si="77"/>
        <v/>
      </c>
      <c r="J55" s="87" t="str">
        <f t="shared" si="78"/>
        <v/>
      </c>
      <c r="K55" s="88" t="str">
        <f t="shared" si="79"/>
        <v/>
      </c>
      <c r="L55" s="36" t="str">
        <f t="shared" si="80"/>
        <v/>
      </c>
      <c r="M55" s="36" t="str">
        <f t="shared" si="81"/>
        <v/>
      </c>
      <c r="N55" s="158" t="str">
        <f t="shared" si="82"/>
        <v/>
      </c>
      <c r="O55" s="86" t="str">
        <f>IF(G55="","",IF(A55="NB",O54,IF(N55="",SUM($N$5:$N55)+M55,SUM($N$5:$N55))))</f>
        <v/>
      </c>
      <c r="P55" s="89" t="str">
        <f t="shared" si="35"/>
        <v/>
      </c>
      <c r="Q55" s="94" t="str">
        <f t="shared" si="36"/>
        <v/>
      </c>
      <c r="R55" s="14" t="str">
        <f t="shared" si="6"/>
        <v/>
      </c>
      <c r="S55" s="14">
        <f>IF(Q55="",0,IFERROR(VLOOKUP(Q50&amp;Q51&amp;Q52&amp;Q53&amp;Q54&amp;Q55,$BL$3:$BM$126,2,FALSE),0))</f>
        <v>0</v>
      </c>
      <c r="T55" s="14" t="str">
        <f t="shared" si="83"/>
        <v/>
      </c>
      <c r="U55" s="14" t="str">
        <f t="shared" si="84"/>
        <v/>
      </c>
      <c r="V55" s="94" t="str">
        <f t="shared" si="85"/>
        <v/>
      </c>
      <c r="W55" s="14" t="str">
        <f t="shared" si="86"/>
        <v/>
      </c>
      <c r="X55" s="14" t="str">
        <f t="shared" si="87"/>
        <v/>
      </c>
      <c r="Y55" s="14" t="str">
        <f t="shared" si="88"/>
        <v/>
      </c>
      <c r="Z55" s="14" t="str">
        <f t="shared" si="89"/>
        <v/>
      </c>
      <c r="AA55" s="14" t="str">
        <f t="shared" si="90"/>
        <v/>
      </c>
      <c r="AB55" s="14" t="str">
        <f t="shared" si="91"/>
        <v/>
      </c>
      <c r="AC55" s="14" t="str">
        <f t="shared" si="92"/>
        <v/>
      </c>
      <c r="AD55" s="14" t="str">
        <f t="shared" si="93"/>
        <v/>
      </c>
      <c r="AE55" s="44" t="str">
        <f t="shared" si="38"/>
        <v/>
      </c>
      <c r="AF55" s="44" t="str">
        <f t="shared" si="39"/>
        <v/>
      </c>
      <c r="AG55" s="44" t="str">
        <f t="shared" si="40"/>
        <v/>
      </c>
      <c r="AH55" s="80" t="str">
        <f t="shared" si="59"/>
        <v/>
      </c>
      <c r="AI55" s="80" t="str">
        <f t="shared" si="60"/>
        <v/>
      </c>
      <c r="AJ55" s="80" t="str">
        <f t="shared" si="61"/>
        <v/>
      </c>
      <c r="AK55" s="80" t="str">
        <f t="shared" si="62"/>
        <v/>
      </c>
      <c r="AN55" s="14" t="str">
        <f t="shared" si="63"/>
        <v/>
      </c>
      <c r="AO55" s="14" t="str">
        <f t="shared" si="64"/>
        <v/>
      </c>
      <c r="AP55" s="14" t="str">
        <f>IF(Dashboard!N55="P",IF(AP54="",1,AP54+1),"")</f>
        <v/>
      </c>
      <c r="AQ55" s="14" t="str">
        <f>IF(Dashboard!N55="B",IF(AQ54="",1,AQ54+1),"")</f>
        <v/>
      </c>
      <c r="AR55" s="14" t="str">
        <f t="shared" si="65"/>
        <v>00000</v>
      </c>
      <c r="AS55" s="14" t="str">
        <f t="shared" si="66"/>
        <v>00000</v>
      </c>
      <c r="AT55" s="14" t="str">
        <f t="shared" si="67"/>
        <v>000000</v>
      </c>
      <c r="AU55" s="14" t="str">
        <f t="shared" si="68"/>
        <v>000000</v>
      </c>
      <c r="AV55" s="14" t="str">
        <f t="shared" si="69"/>
        <v>B</v>
      </c>
      <c r="AW55" s="14" t="str">
        <f t="shared" si="70"/>
        <v/>
      </c>
      <c r="AX55" s="14" t="str">
        <f t="shared" si="71"/>
        <v/>
      </c>
      <c r="AY55" s="14" t="str">
        <f t="shared" si="72"/>
        <v/>
      </c>
      <c r="AZ55" s="14" t="str">
        <f t="shared" si="73"/>
        <v/>
      </c>
      <c r="BA55" s="14">
        <f t="shared" si="74"/>
        <v>1</v>
      </c>
      <c r="BB55" s="14">
        <f t="shared" si="75"/>
        <v>1</v>
      </c>
      <c r="BL55" t="s">
        <v>206</v>
      </c>
      <c r="BM55" s="14">
        <v>6</v>
      </c>
    </row>
    <row r="56" spans="1:65">
      <c r="A56" s="75" t="str">
        <f t="shared" si="45"/>
        <v/>
      </c>
      <c r="B56" s="24" t="str">
        <f t="shared" si="46"/>
        <v/>
      </c>
      <c r="C56" s="90" t="str">
        <f t="shared" si="47"/>
        <v/>
      </c>
      <c r="D56" s="91" t="str">
        <f t="shared" si="48"/>
        <v/>
      </c>
      <c r="E56" s="74" t="str">
        <f t="shared" si="49"/>
        <v/>
      </c>
      <c r="G56" s="156" t="str">
        <f>IF(Dashboard!N56="","",Dashboard!N56)</f>
        <v/>
      </c>
      <c r="I56" s="75" t="str">
        <f t="shared" si="77"/>
        <v/>
      </c>
      <c r="J56" s="90" t="str">
        <f t="shared" si="78"/>
        <v/>
      </c>
      <c r="K56" s="91" t="str">
        <f t="shared" si="79"/>
        <v/>
      </c>
      <c r="L56" s="24" t="str">
        <f t="shared" si="80"/>
        <v/>
      </c>
      <c r="M56" s="24" t="str">
        <f t="shared" si="81"/>
        <v/>
      </c>
      <c r="N56" s="159" t="str">
        <f t="shared" si="82"/>
        <v/>
      </c>
      <c r="O56" s="75" t="str">
        <f>IF(G56="","",IF(A56="NB",O55,IF(N56="",SUM($N$5:$N56)+M56,SUM($N$5:$N56))))</f>
        <v/>
      </c>
      <c r="P56" s="74" t="str">
        <f t="shared" si="35"/>
        <v/>
      </c>
      <c r="Q56" s="94" t="str">
        <f t="shared" si="36"/>
        <v/>
      </c>
      <c r="R56" s="14" t="str">
        <f t="shared" si="6"/>
        <v/>
      </c>
      <c r="S56" s="14">
        <f>IF(Q56="",0,IFERROR(VLOOKUP(Q51&amp;Q52&amp;Q53&amp;Q54&amp;Q55&amp;Q56,$BL$3:$BM$126,2,FALSE),0))</f>
        <v>0</v>
      </c>
      <c r="T56" s="14" t="str">
        <f t="shared" si="83"/>
        <v/>
      </c>
      <c r="U56" s="14" t="str">
        <f t="shared" si="84"/>
        <v/>
      </c>
      <c r="V56" s="94" t="str">
        <f t="shared" si="85"/>
        <v/>
      </c>
      <c r="W56" s="14" t="str">
        <f t="shared" si="86"/>
        <v/>
      </c>
      <c r="X56" s="14" t="str">
        <f t="shared" si="87"/>
        <v/>
      </c>
      <c r="Y56" s="14" t="str">
        <f t="shared" si="88"/>
        <v/>
      </c>
      <c r="Z56" s="14" t="str">
        <f t="shared" si="89"/>
        <v/>
      </c>
      <c r="AA56" s="14" t="str">
        <f t="shared" si="90"/>
        <v/>
      </c>
      <c r="AB56" s="14" t="str">
        <f t="shared" si="91"/>
        <v/>
      </c>
      <c r="AC56" s="14" t="str">
        <f t="shared" si="92"/>
        <v/>
      </c>
      <c r="AD56" s="14" t="str">
        <f t="shared" si="93"/>
        <v/>
      </c>
      <c r="AE56" s="44" t="str">
        <f t="shared" si="38"/>
        <v/>
      </c>
      <c r="AF56" s="44" t="str">
        <f t="shared" si="39"/>
        <v/>
      </c>
      <c r="AG56" s="44" t="str">
        <f t="shared" si="40"/>
        <v/>
      </c>
      <c r="AH56" s="80" t="str">
        <f t="shared" si="59"/>
        <v/>
      </c>
      <c r="AI56" s="80" t="str">
        <f t="shared" si="60"/>
        <v/>
      </c>
      <c r="AJ56" s="80" t="str">
        <f t="shared" si="61"/>
        <v/>
      </c>
      <c r="AK56" s="80" t="str">
        <f t="shared" si="62"/>
        <v/>
      </c>
      <c r="AN56" s="14" t="str">
        <f t="shared" si="63"/>
        <v/>
      </c>
      <c r="AO56" s="14" t="str">
        <f t="shared" si="64"/>
        <v/>
      </c>
      <c r="AP56" s="14" t="str">
        <f>IF(Dashboard!N56="P",IF(AP55="",1,AP55+1),"")</f>
        <v/>
      </c>
      <c r="AQ56" s="14" t="str">
        <f>IF(Dashboard!N56="B",IF(AQ55="",1,AQ55+1),"")</f>
        <v/>
      </c>
      <c r="AR56" s="14" t="str">
        <f t="shared" si="65"/>
        <v>00000</v>
      </c>
      <c r="AS56" s="14" t="str">
        <f t="shared" si="66"/>
        <v>00000</v>
      </c>
      <c r="AT56" s="14" t="str">
        <f t="shared" si="67"/>
        <v>000000</v>
      </c>
      <c r="AU56" s="14" t="str">
        <f t="shared" si="68"/>
        <v>000000</v>
      </c>
      <c r="AV56" s="14" t="str">
        <f t="shared" si="69"/>
        <v>B</v>
      </c>
      <c r="AW56" s="14" t="str">
        <f t="shared" si="70"/>
        <v/>
      </c>
      <c r="AX56" s="14" t="str">
        <f t="shared" si="71"/>
        <v/>
      </c>
      <c r="AY56" s="14" t="str">
        <f t="shared" si="72"/>
        <v/>
      </c>
      <c r="AZ56" s="14" t="str">
        <f t="shared" si="73"/>
        <v/>
      </c>
      <c r="BA56" s="14">
        <f t="shared" si="74"/>
        <v>1</v>
      </c>
      <c r="BB56" s="14">
        <f t="shared" si="75"/>
        <v>1</v>
      </c>
      <c r="BL56" t="s">
        <v>207</v>
      </c>
      <c r="BM56" s="14">
        <v>1</v>
      </c>
    </row>
    <row r="57" spans="1:65">
      <c r="A57" s="75" t="str">
        <f t="shared" si="45"/>
        <v/>
      </c>
      <c r="B57" s="24" t="str">
        <f t="shared" si="46"/>
        <v/>
      </c>
      <c r="C57" s="90" t="str">
        <f t="shared" si="47"/>
        <v/>
      </c>
      <c r="D57" s="91" t="str">
        <f t="shared" si="48"/>
        <v/>
      </c>
      <c r="E57" s="74" t="str">
        <f t="shared" si="49"/>
        <v/>
      </c>
      <c r="G57" s="156" t="str">
        <f>IF(Dashboard!N57="","",Dashboard!N57)</f>
        <v/>
      </c>
      <c r="I57" s="75" t="str">
        <f t="shared" si="77"/>
        <v/>
      </c>
      <c r="J57" s="90" t="str">
        <f t="shared" si="78"/>
        <v/>
      </c>
      <c r="K57" s="91" t="str">
        <f t="shared" si="79"/>
        <v/>
      </c>
      <c r="L57" s="24" t="str">
        <f t="shared" si="80"/>
        <v/>
      </c>
      <c r="M57" s="24" t="str">
        <f t="shared" si="81"/>
        <v/>
      </c>
      <c r="N57" s="159" t="str">
        <f t="shared" si="82"/>
        <v/>
      </c>
      <c r="O57" s="75" t="str">
        <f>IF(G57="","",IF(A57="NB",O56,IF(N57="",SUM($N$5:$N57)+M57,SUM($N$5:$N57))))</f>
        <v/>
      </c>
      <c r="P57" s="74" t="str">
        <f t="shared" si="35"/>
        <v/>
      </c>
      <c r="Q57" s="94" t="str">
        <f t="shared" si="36"/>
        <v/>
      </c>
      <c r="R57" s="14" t="str">
        <f t="shared" si="6"/>
        <v/>
      </c>
      <c r="S57" s="14">
        <f>IF(Q57="",0,IFERROR(VLOOKUP(Q52&amp;Q53&amp;Q54&amp;Q55&amp;Q56&amp;Q57,$BL$3:$BM$126,2,FALSE),0))</f>
        <v>0</v>
      </c>
      <c r="T57" s="14" t="str">
        <f t="shared" si="83"/>
        <v/>
      </c>
      <c r="U57" s="14" t="str">
        <f t="shared" si="84"/>
        <v/>
      </c>
      <c r="V57" s="94" t="str">
        <f t="shared" si="85"/>
        <v/>
      </c>
      <c r="W57" s="14" t="str">
        <f t="shared" si="86"/>
        <v/>
      </c>
      <c r="X57" s="14" t="str">
        <f t="shared" si="87"/>
        <v/>
      </c>
      <c r="Y57" s="14" t="str">
        <f t="shared" si="88"/>
        <v/>
      </c>
      <c r="Z57" s="14" t="str">
        <f t="shared" si="89"/>
        <v/>
      </c>
      <c r="AA57" s="14" t="str">
        <f t="shared" si="90"/>
        <v/>
      </c>
      <c r="AB57" s="14" t="str">
        <f t="shared" si="91"/>
        <v/>
      </c>
      <c r="AC57" s="14" t="str">
        <f t="shared" si="92"/>
        <v/>
      </c>
      <c r="AD57" s="14" t="str">
        <f t="shared" si="93"/>
        <v/>
      </c>
      <c r="AE57" s="44" t="str">
        <f t="shared" si="38"/>
        <v/>
      </c>
      <c r="AF57" s="44" t="str">
        <f t="shared" si="39"/>
        <v/>
      </c>
      <c r="AG57" s="44" t="str">
        <f t="shared" si="40"/>
        <v/>
      </c>
      <c r="AH57" s="80" t="str">
        <f t="shared" si="59"/>
        <v/>
      </c>
      <c r="AI57" s="80" t="str">
        <f t="shared" si="60"/>
        <v/>
      </c>
      <c r="AJ57" s="80" t="str">
        <f t="shared" si="61"/>
        <v/>
      </c>
      <c r="AK57" s="80" t="str">
        <f t="shared" si="62"/>
        <v/>
      </c>
      <c r="AN57" s="14" t="str">
        <f t="shared" si="63"/>
        <v/>
      </c>
      <c r="AO57" s="14" t="str">
        <f t="shared" si="64"/>
        <v/>
      </c>
      <c r="AP57" s="14" t="str">
        <f>IF(Dashboard!N57="P",IF(AP56="",1,AP56+1),"")</f>
        <v/>
      </c>
      <c r="AQ57" s="14" t="str">
        <f>IF(Dashboard!N57="B",IF(AQ56="",1,AQ56+1),"")</f>
        <v/>
      </c>
      <c r="AR57" s="14" t="str">
        <f t="shared" si="65"/>
        <v>00000</v>
      </c>
      <c r="AS57" s="14" t="str">
        <f t="shared" si="66"/>
        <v>00000</v>
      </c>
      <c r="AT57" s="14" t="str">
        <f t="shared" si="67"/>
        <v>000000</v>
      </c>
      <c r="AU57" s="14" t="str">
        <f t="shared" si="68"/>
        <v>000000</v>
      </c>
      <c r="AV57" s="14" t="str">
        <f t="shared" si="69"/>
        <v>B</v>
      </c>
      <c r="AW57" s="14" t="str">
        <f t="shared" si="70"/>
        <v/>
      </c>
      <c r="AX57" s="14" t="str">
        <f t="shared" si="71"/>
        <v/>
      </c>
      <c r="AY57" s="14" t="str">
        <f t="shared" si="72"/>
        <v/>
      </c>
      <c r="AZ57" s="14" t="str">
        <f t="shared" si="73"/>
        <v/>
      </c>
      <c r="BA57" s="14">
        <f t="shared" si="74"/>
        <v>1</v>
      </c>
      <c r="BB57" s="14">
        <f t="shared" si="75"/>
        <v>1</v>
      </c>
      <c r="BL57" t="s">
        <v>208</v>
      </c>
      <c r="BM57" s="14">
        <v>1</v>
      </c>
    </row>
    <row r="58" spans="1:65">
      <c r="A58" s="75" t="str">
        <f t="shared" si="45"/>
        <v/>
      </c>
      <c r="B58" s="24" t="str">
        <f t="shared" si="46"/>
        <v/>
      </c>
      <c r="C58" s="90" t="str">
        <f t="shared" si="47"/>
        <v/>
      </c>
      <c r="D58" s="91" t="str">
        <f t="shared" si="48"/>
        <v/>
      </c>
      <c r="E58" s="74" t="str">
        <f t="shared" si="49"/>
        <v/>
      </c>
      <c r="G58" s="156" t="str">
        <f>IF(Dashboard!N58="","",Dashboard!N58)</f>
        <v/>
      </c>
      <c r="I58" s="75" t="str">
        <f t="shared" si="77"/>
        <v/>
      </c>
      <c r="J58" s="90" t="str">
        <f t="shared" si="78"/>
        <v/>
      </c>
      <c r="K58" s="91" t="str">
        <f t="shared" si="79"/>
        <v/>
      </c>
      <c r="L58" s="24" t="str">
        <f t="shared" si="80"/>
        <v/>
      </c>
      <c r="M58" s="24" t="str">
        <f t="shared" si="81"/>
        <v/>
      </c>
      <c r="N58" s="159" t="str">
        <f t="shared" si="82"/>
        <v/>
      </c>
      <c r="O58" s="75" t="str">
        <f>IF(G58="","",IF(A58="NB",O57,IF(N58="",SUM($N$5:$N58)+M58,SUM($N$5:$N58))))</f>
        <v/>
      </c>
      <c r="P58" s="74" t="str">
        <f t="shared" si="35"/>
        <v/>
      </c>
      <c r="Q58" s="94" t="str">
        <f t="shared" si="36"/>
        <v/>
      </c>
      <c r="R58" s="14" t="str">
        <f t="shared" si="6"/>
        <v/>
      </c>
      <c r="S58" s="14">
        <f>IF(Q58="",0,IFERROR(VLOOKUP(Q53&amp;Q54&amp;Q55&amp;Q56&amp;Q57&amp;Q58,$BL$3:$BM$126,2,FALSE),0))</f>
        <v>0</v>
      </c>
      <c r="T58" s="14" t="str">
        <f t="shared" si="83"/>
        <v/>
      </c>
      <c r="U58" s="14" t="str">
        <f t="shared" si="84"/>
        <v/>
      </c>
      <c r="V58" s="94" t="str">
        <f t="shared" si="85"/>
        <v/>
      </c>
      <c r="W58" s="14" t="str">
        <f t="shared" si="86"/>
        <v/>
      </c>
      <c r="X58" s="14" t="str">
        <f t="shared" si="87"/>
        <v/>
      </c>
      <c r="Y58" s="14" t="str">
        <f t="shared" si="88"/>
        <v/>
      </c>
      <c r="Z58" s="14" t="str">
        <f t="shared" si="89"/>
        <v/>
      </c>
      <c r="AA58" s="14" t="str">
        <f t="shared" si="90"/>
        <v/>
      </c>
      <c r="AB58" s="14" t="str">
        <f t="shared" si="91"/>
        <v/>
      </c>
      <c r="AC58" s="14" t="str">
        <f t="shared" si="92"/>
        <v/>
      </c>
      <c r="AD58" s="14" t="str">
        <f t="shared" si="93"/>
        <v/>
      </c>
      <c r="AE58" s="44" t="str">
        <f t="shared" si="38"/>
        <v/>
      </c>
      <c r="AF58" s="44" t="str">
        <f t="shared" si="39"/>
        <v/>
      </c>
      <c r="AG58" s="44" t="str">
        <f t="shared" si="40"/>
        <v/>
      </c>
      <c r="AH58" s="80" t="str">
        <f t="shared" si="59"/>
        <v/>
      </c>
      <c r="AI58" s="80" t="str">
        <f t="shared" si="60"/>
        <v/>
      </c>
      <c r="AJ58" s="80" t="str">
        <f t="shared" si="61"/>
        <v/>
      </c>
      <c r="AK58" s="80" t="str">
        <f t="shared" si="62"/>
        <v/>
      </c>
      <c r="AN58" s="14" t="str">
        <f t="shared" si="63"/>
        <v/>
      </c>
      <c r="AO58" s="14" t="str">
        <f t="shared" si="64"/>
        <v/>
      </c>
      <c r="AP58" s="14" t="str">
        <f>IF(Dashboard!N58="P",IF(AP57="",1,AP57+1),"")</f>
        <v/>
      </c>
      <c r="AQ58" s="14" t="str">
        <f>IF(Dashboard!N58="B",IF(AQ57="",1,AQ57+1),"")</f>
        <v/>
      </c>
      <c r="AR58" s="14" t="str">
        <f t="shared" si="65"/>
        <v>00000</v>
      </c>
      <c r="AS58" s="14" t="str">
        <f t="shared" si="66"/>
        <v>00000</v>
      </c>
      <c r="AT58" s="14" t="str">
        <f t="shared" si="67"/>
        <v>000000</v>
      </c>
      <c r="AU58" s="14" t="str">
        <f t="shared" si="68"/>
        <v>000000</v>
      </c>
      <c r="AV58" s="14" t="str">
        <f t="shared" si="69"/>
        <v>B</v>
      </c>
      <c r="AW58" s="14" t="str">
        <f t="shared" si="70"/>
        <v/>
      </c>
      <c r="AX58" s="14" t="str">
        <f t="shared" si="71"/>
        <v/>
      </c>
      <c r="AY58" s="14" t="str">
        <f t="shared" si="72"/>
        <v/>
      </c>
      <c r="AZ58" s="14" t="str">
        <f t="shared" si="73"/>
        <v/>
      </c>
      <c r="BA58" s="14">
        <f t="shared" si="74"/>
        <v>1</v>
      </c>
      <c r="BB58" s="14">
        <f t="shared" si="75"/>
        <v>1</v>
      </c>
      <c r="BL58" t="s">
        <v>209</v>
      </c>
      <c r="BM58" s="14">
        <v>1</v>
      </c>
    </row>
    <row r="59" spans="1:65" ht="15.75" thickBot="1">
      <c r="A59" s="77" t="str">
        <f t="shared" si="45"/>
        <v/>
      </c>
      <c r="B59" s="25" t="str">
        <f t="shared" si="46"/>
        <v/>
      </c>
      <c r="C59" s="92" t="str">
        <f t="shared" si="47"/>
        <v/>
      </c>
      <c r="D59" s="93" t="str">
        <f t="shared" si="48"/>
        <v/>
      </c>
      <c r="E59" s="78" t="str">
        <f t="shared" si="49"/>
        <v/>
      </c>
      <c r="G59" s="157" t="str">
        <f>IF(Dashboard!N59="","",Dashboard!N59)</f>
        <v/>
      </c>
      <c r="I59" s="77" t="str">
        <f t="shared" si="77"/>
        <v/>
      </c>
      <c r="J59" s="92" t="str">
        <f t="shared" si="78"/>
        <v/>
      </c>
      <c r="K59" s="93" t="str">
        <f t="shared" si="79"/>
        <v/>
      </c>
      <c r="L59" s="25" t="str">
        <f t="shared" si="80"/>
        <v/>
      </c>
      <c r="M59" s="25" t="str">
        <f t="shared" si="81"/>
        <v/>
      </c>
      <c r="N59" s="160" t="str">
        <f t="shared" si="82"/>
        <v/>
      </c>
      <c r="O59" s="77" t="str">
        <f>IF(G59="","",IF(A59="NB",O58,IF(N59="",SUM($N$5:$N59)+M59,SUM($N$5:$N59))))</f>
        <v/>
      </c>
      <c r="P59" s="78" t="str">
        <f t="shared" si="35"/>
        <v/>
      </c>
      <c r="Q59" s="94" t="str">
        <f t="shared" si="36"/>
        <v/>
      </c>
      <c r="R59" s="14" t="str">
        <f t="shared" si="6"/>
        <v/>
      </c>
      <c r="S59" s="14">
        <f>IF(Q59="",0,IFERROR(VLOOKUP(Q54&amp;Q55&amp;Q56&amp;Q57&amp;Q58&amp;Q59,$BL$3:$BM$126,2,FALSE),0))</f>
        <v>0</v>
      </c>
      <c r="T59" s="14" t="str">
        <f t="shared" si="83"/>
        <v/>
      </c>
      <c r="U59" s="14" t="str">
        <f t="shared" si="84"/>
        <v/>
      </c>
      <c r="V59" s="94" t="str">
        <f t="shared" si="85"/>
        <v/>
      </c>
      <c r="W59" s="14" t="str">
        <f t="shared" si="86"/>
        <v/>
      </c>
      <c r="X59" s="14" t="str">
        <f t="shared" si="87"/>
        <v/>
      </c>
      <c r="Y59" s="14" t="str">
        <f t="shared" si="88"/>
        <v/>
      </c>
      <c r="Z59" s="14" t="str">
        <f t="shared" si="89"/>
        <v/>
      </c>
      <c r="AA59" s="14" t="str">
        <f t="shared" si="90"/>
        <v/>
      </c>
      <c r="AB59" s="14" t="str">
        <f t="shared" si="91"/>
        <v/>
      </c>
      <c r="AC59" s="14" t="str">
        <f t="shared" si="92"/>
        <v/>
      </c>
      <c r="AD59" s="14" t="str">
        <f t="shared" si="93"/>
        <v/>
      </c>
      <c r="AE59" s="44" t="str">
        <f t="shared" si="38"/>
        <v/>
      </c>
      <c r="AF59" s="44" t="str">
        <f t="shared" si="39"/>
        <v/>
      </c>
      <c r="AG59" s="44" t="str">
        <f t="shared" si="40"/>
        <v/>
      </c>
      <c r="AH59" s="80" t="str">
        <f t="shared" si="59"/>
        <v/>
      </c>
      <c r="AI59" s="80" t="str">
        <f t="shared" si="60"/>
        <v/>
      </c>
      <c r="AJ59" s="80" t="str">
        <f t="shared" si="61"/>
        <v/>
      </c>
      <c r="AK59" s="80" t="str">
        <f t="shared" si="62"/>
        <v/>
      </c>
      <c r="AN59" s="14" t="str">
        <f t="shared" si="63"/>
        <v/>
      </c>
      <c r="AO59" s="14" t="str">
        <f t="shared" si="64"/>
        <v/>
      </c>
      <c r="AP59" s="14" t="str">
        <f>IF(Dashboard!N59="P",IF(AP58="",1,AP58+1),"")</f>
        <v/>
      </c>
      <c r="AQ59" s="14" t="str">
        <f>IF(Dashboard!N59="B",IF(AQ58="",1,AQ58+1),"")</f>
        <v/>
      </c>
      <c r="AR59" s="14" t="str">
        <f t="shared" si="65"/>
        <v>00000</v>
      </c>
      <c r="AS59" s="14" t="str">
        <f t="shared" si="66"/>
        <v>00000</v>
      </c>
      <c r="AT59" s="14" t="str">
        <f t="shared" si="67"/>
        <v>000000</v>
      </c>
      <c r="AU59" s="14" t="str">
        <f t="shared" si="68"/>
        <v>000000</v>
      </c>
      <c r="AV59" s="14" t="str">
        <f t="shared" si="69"/>
        <v>B</v>
      </c>
      <c r="AW59" s="14" t="str">
        <f t="shared" si="70"/>
        <v/>
      </c>
      <c r="AX59" s="14" t="str">
        <f t="shared" si="71"/>
        <v/>
      </c>
      <c r="AY59" s="14" t="str">
        <f t="shared" si="72"/>
        <v/>
      </c>
      <c r="AZ59" s="14" t="str">
        <f t="shared" si="73"/>
        <v/>
      </c>
      <c r="BA59" s="14">
        <f t="shared" si="74"/>
        <v>1</v>
      </c>
      <c r="BB59" s="14">
        <f t="shared" si="75"/>
        <v>1</v>
      </c>
      <c r="BL59" t="s">
        <v>210</v>
      </c>
      <c r="BM59" s="14">
        <v>1</v>
      </c>
    </row>
    <row r="60" spans="1:65">
      <c r="A60" s="86" t="str">
        <f t="shared" si="45"/>
        <v/>
      </c>
      <c r="B60" s="36" t="str">
        <f t="shared" si="46"/>
        <v/>
      </c>
      <c r="C60" s="87" t="str">
        <f t="shared" si="47"/>
        <v/>
      </c>
      <c r="D60" s="88" t="str">
        <f t="shared" si="48"/>
        <v/>
      </c>
      <c r="E60" s="89" t="str">
        <f t="shared" si="49"/>
        <v/>
      </c>
      <c r="G60" s="155" t="str">
        <f>IF(Dashboard!N60="","",Dashboard!N60)</f>
        <v/>
      </c>
      <c r="I60" s="86" t="str">
        <f t="shared" si="77"/>
        <v/>
      </c>
      <c r="J60" s="87" t="str">
        <f t="shared" si="78"/>
        <v/>
      </c>
      <c r="K60" s="88" t="str">
        <f t="shared" si="79"/>
        <v/>
      </c>
      <c r="L60" s="36" t="str">
        <f t="shared" si="80"/>
        <v/>
      </c>
      <c r="M60" s="36" t="str">
        <f t="shared" si="81"/>
        <v/>
      </c>
      <c r="N60" s="158" t="str">
        <f t="shared" si="82"/>
        <v/>
      </c>
      <c r="O60" s="86" t="str">
        <f>IF(G60="","",IF(A60="NB",O59,IF(N60="",SUM($N$5:$N60)+M60,SUM($N$5:$N60))))</f>
        <v/>
      </c>
      <c r="P60" s="89" t="str">
        <f t="shared" si="35"/>
        <v/>
      </c>
      <c r="Q60" s="94" t="str">
        <f t="shared" si="36"/>
        <v/>
      </c>
      <c r="R60" s="14" t="str">
        <f t="shared" si="6"/>
        <v/>
      </c>
      <c r="S60" s="14">
        <f>IF(Q60="",0,IFERROR(VLOOKUP(Q55&amp;Q56&amp;Q57&amp;Q58&amp;Q59&amp;Q60,$BL$3:$BM$126,2,FALSE),0))</f>
        <v>0</v>
      </c>
      <c r="T60" s="14" t="str">
        <f t="shared" si="83"/>
        <v/>
      </c>
      <c r="U60" s="14" t="str">
        <f t="shared" si="84"/>
        <v/>
      </c>
      <c r="V60" s="94" t="str">
        <f t="shared" si="85"/>
        <v/>
      </c>
      <c r="W60" s="14" t="str">
        <f t="shared" si="86"/>
        <v/>
      </c>
      <c r="X60" s="14" t="str">
        <f t="shared" si="87"/>
        <v/>
      </c>
      <c r="Y60" s="14" t="str">
        <f t="shared" si="88"/>
        <v/>
      </c>
      <c r="Z60" s="14" t="str">
        <f t="shared" si="89"/>
        <v/>
      </c>
      <c r="AA60" s="14" t="str">
        <f t="shared" si="90"/>
        <v/>
      </c>
      <c r="AB60" s="14" t="str">
        <f t="shared" si="91"/>
        <v/>
      </c>
      <c r="AC60" s="14" t="str">
        <f t="shared" si="92"/>
        <v/>
      </c>
      <c r="AD60" s="14" t="str">
        <f t="shared" si="93"/>
        <v/>
      </c>
      <c r="AE60" s="44" t="str">
        <f t="shared" si="38"/>
        <v/>
      </c>
      <c r="AF60" s="44" t="str">
        <f t="shared" si="39"/>
        <v/>
      </c>
      <c r="AG60" s="44" t="str">
        <f t="shared" si="40"/>
        <v/>
      </c>
      <c r="AH60" s="80" t="str">
        <f t="shared" si="59"/>
        <v/>
      </c>
      <c r="AI60" s="80" t="str">
        <f t="shared" si="60"/>
        <v/>
      </c>
      <c r="AJ60" s="80" t="str">
        <f t="shared" si="61"/>
        <v/>
      </c>
      <c r="AK60" s="80" t="str">
        <f t="shared" si="62"/>
        <v/>
      </c>
      <c r="AN60" s="14" t="str">
        <f t="shared" si="63"/>
        <v/>
      </c>
      <c r="AO60" s="14" t="str">
        <f t="shared" si="64"/>
        <v/>
      </c>
      <c r="AP60" s="14" t="str">
        <f>IF(Dashboard!N60="P",IF(AP59="",1,AP59+1),"")</f>
        <v/>
      </c>
      <c r="AQ60" s="14" t="str">
        <f>IF(Dashboard!N60="B",IF(AQ59="",1,AQ59+1),"")</f>
        <v/>
      </c>
      <c r="AR60" s="14" t="str">
        <f t="shared" si="65"/>
        <v>00000</v>
      </c>
      <c r="AS60" s="14" t="str">
        <f t="shared" si="66"/>
        <v>00000</v>
      </c>
      <c r="AT60" s="14" t="str">
        <f t="shared" si="67"/>
        <v>000000</v>
      </c>
      <c r="AU60" s="14" t="str">
        <f t="shared" si="68"/>
        <v>000000</v>
      </c>
      <c r="AV60" s="14" t="str">
        <f t="shared" si="69"/>
        <v>B</v>
      </c>
      <c r="AW60" s="14" t="str">
        <f t="shared" si="70"/>
        <v/>
      </c>
      <c r="AX60" s="14" t="str">
        <f t="shared" si="71"/>
        <v/>
      </c>
      <c r="AY60" s="14" t="str">
        <f t="shared" si="72"/>
        <v/>
      </c>
      <c r="AZ60" s="14" t="str">
        <f t="shared" si="73"/>
        <v/>
      </c>
      <c r="BA60" s="14">
        <f t="shared" si="74"/>
        <v>1</v>
      </c>
      <c r="BB60" s="14">
        <f t="shared" si="75"/>
        <v>1</v>
      </c>
      <c r="BL60" t="s">
        <v>211</v>
      </c>
      <c r="BM60" s="14">
        <v>3</v>
      </c>
    </row>
    <row r="61" spans="1:65">
      <c r="A61" s="75" t="str">
        <f t="shared" si="45"/>
        <v/>
      </c>
      <c r="B61" s="24" t="str">
        <f t="shared" si="46"/>
        <v/>
      </c>
      <c r="C61" s="90" t="str">
        <f t="shared" si="47"/>
        <v/>
      </c>
      <c r="D61" s="91" t="str">
        <f t="shared" si="48"/>
        <v/>
      </c>
      <c r="E61" s="74" t="str">
        <f t="shared" si="49"/>
        <v/>
      </c>
      <c r="G61" s="156" t="str">
        <f>IF(Dashboard!N61="","",Dashboard!N61)</f>
        <v/>
      </c>
      <c r="I61" s="75" t="str">
        <f t="shared" si="77"/>
        <v/>
      </c>
      <c r="J61" s="90" t="str">
        <f t="shared" si="78"/>
        <v/>
      </c>
      <c r="K61" s="91" t="str">
        <f t="shared" si="79"/>
        <v/>
      </c>
      <c r="L61" s="24" t="str">
        <f t="shared" si="80"/>
        <v/>
      </c>
      <c r="M61" s="24" t="str">
        <f t="shared" si="81"/>
        <v/>
      </c>
      <c r="N61" s="159" t="str">
        <f t="shared" si="82"/>
        <v/>
      </c>
      <c r="O61" s="75" t="str">
        <f>IF(G61="","",IF(A61="NB",O60,IF(N61="",SUM($N$5:$N61)+M61,SUM($N$5:$N61))))</f>
        <v/>
      </c>
      <c r="P61" s="74" t="str">
        <f t="shared" si="35"/>
        <v/>
      </c>
      <c r="Q61" s="94" t="str">
        <f t="shared" si="36"/>
        <v/>
      </c>
      <c r="R61" s="14" t="str">
        <f t="shared" si="6"/>
        <v/>
      </c>
      <c r="S61" s="14">
        <f>IF(Q61="",0,IFERROR(VLOOKUP(Q56&amp;Q57&amp;Q58&amp;Q59&amp;Q60&amp;Q61,$BL$3:$BM$126,2,FALSE),0))</f>
        <v>0</v>
      </c>
      <c r="T61" s="14" t="str">
        <f t="shared" si="83"/>
        <v/>
      </c>
      <c r="U61" s="14" t="str">
        <f t="shared" si="84"/>
        <v/>
      </c>
      <c r="V61" s="94" t="str">
        <f t="shared" si="85"/>
        <v/>
      </c>
      <c r="W61" s="14" t="str">
        <f t="shared" si="86"/>
        <v/>
      </c>
      <c r="X61" s="14" t="str">
        <f t="shared" si="87"/>
        <v/>
      </c>
      <c r="Y61" s="14" t="str">
        <f t="shared" si="88"/>
        <v/>
      </c>
      <c r="Z61" s="14" t="str">
        <f t="shared" si="89"/>
        <v/>
      </c>
      <c r="AA61" s="14" t="str">
        <f t="shared" si="90"/>
        <v/>
      </c>
      <c r="AB61" s="14" t="str">
        <f t="shared" si="91"/>
        <v/>
      </c>
      <c r="AC61" s="14" t="str">
        <f t="shared" si="92"/>
        <v/>
      </c>
      <c r="AD61" s="14" t="str">
        <f t="shared" si="93"/>
        <v/>
      </c>
      <c r="AE61" s="44" t="str">
        <f t="shared" si="38"/>
        <v/>
      </c>
      <c r="AF61" s="44" t="str">
        <f t="shared" si="39"/>
        <v/>
      </c>
      <c r="AG61" s="44" t="str">
        <f t="shared" si="40"/>
        <v/>
      </c>
      <c r="AH61" s="80" t="str">
        <f t="shared" si="59"/>
        <v/>
      </c>
      <c r="AI61" s="80" t="str">
        <f t="shared" si="60"/>
        <v/>
      </c>
      <c r="AJ61" s="80" t="str">
        <f t="shared" si="61"/>
        <v/>
      </c>
      <c r="AK61" s="80" t="str">
        <f t="shared" si="62"/>
        <v/>
      </c>
      <c r="AN61" s="14" t="str">
        <f t="shared" si="63"/>
        <v/>
      </c>
      <c r="AO61" s="14" t="str">
        <f t="shared" si="64"/>
        <v/>
      </c>
      <c r="AP61" s="14" t="str">
        <f>IF(Dashboard!N61="P",IF(AP60="",1,AP60+1),"")</f>
        <v/>
      </c>
      <c r="AQ61" s="14" t="str">
        <f>IF(Dashboard!N61="B",IF(AQ60="",1,AQ60+1),"")</f>
        <v/>
      </c>
      <c r="AR61" s="14" t="str">
        <f t="shared" si="65"/>
        <v>00000</v>
      </c>
      <c r="AS61" s="14" t="str">
        <f t="shared" si="66"/>
        <v>00000</v>
      </c>
      <c r="AT61" s="14" t="str">
        <f t="shared" si="67"/>
        <v>000000</v>
      </c>
      <c r="AU61" s="14" t="str">
        <f t="shared" si="68"/>
        <v>000000</v>
      </c>
      <c r="AV61" s="14" t="str">
        <f t="shared" si="69"/>
        <v>B</v>
      </c>
      <c r="AW61" s="14" t="str">
        <f t="shared" si="70"/>
        <v/>
      </c>
      <c r="AX61" s="14" t="str">
        <f t="shared" si="71"/>
        <v/>
      </c>
      <c r="AY61" s="14" t="str">
        <f t="shared" si="72"/>
        <v/>
      </c>
      <c r="AZ61" s="14" t="str">
        <f t="shared" si="73"/>
        <v/>
      </c>
      <c r="BA61" s="14">
        <f t="shared" si="74"/>
        <v>1</v>
      </c>
      <c r="BB61" s="14">
        <f t="shared" si="75"/>
        <v>1</v>
      </c>
      <c r="BL61" t="s">
        <v>212</v>
      </c>
      <c r="BM61" s="14">
        <v>3</v>
      </c>
    </row>
    <row r="62" spans="1:65">
      <c r="A62" s="75" t="str">
        <f t="shared" si="45"/>
        <v/>
      </c>
      <c r="B62" s="24" t="str">
        <f t="shared" si="46"/>
        <v/>
      </c>
      <c r="C62" s="90" t="str">
        <f t="shared" si="47"/>
        <v/>
      </c>
      <c r="D62" s="91" t="str">
        <f t="shared" si="48"/>
        <v/>
      </c>
      <c r="E62" s="74" t="str">
        <f t="shared" si="49"/>
        <v/>
      </c>
      <c r="G62" s="156" t="str">
        <f>IF(Dashboard!N62="","",Dashboard!N62)</f>
        <v/>
      </c>
      <c r="I62" s="75" t="str">
        <f t="shared" si="77"/>
        <v/>
      </c>
      <c r="J62" s="90" t="str">
        <f t="shared" si="78"/>
        <v/>
      </c>
      <c r="K62" s="91" t="str">
        <f t="shared" si="79"/>
        <v/>
      </c>
      <c r="L62" s="24" t="str">
        <f t="shared" si="80"/>
        <v/>
      </c>
      <c r="M62" s="24" t="str">
        <f t="shared" si="81"/>
        <v/>
      </c>
      <c r="N62" s="159" t="str">
        <f t="shared" si="82"/>
        <v/>
      </c>
      <c r="O62" s="75" t="str">
        <f>IF(G62="","",IF(A62="NB",O61,IF(N62="",SUM($N$5:$N62)+M62,SUM($N$5:$N62))))</f>
        <v/>
      </c>
      <c r="P62" s="74" t="str">
        <f t="shared" si="35"/>
        <v/>
      </c>
      <c r="Q62" s="94" t="str">
        <f t="shared" si="36"/>
        <v/>
      </c>
      <c r="R62" s="14" t="str">
        <f t="shared" si="6"/>
        <v/>
      </c>
      <c r="S62" s="14">
        <f>IF(Q62="",0,IFERROR(VLOOKUP(Q57&amp;Q58&amp;Q59&amp;Q60&amp;Q61&amp;Q62,$BL$3:$BM$126,2,FALSE),0))</f>
        <v>0</v>
      </c>
      <c r="T62" s="14" t="str">
        <f t="shared" si="83"/>
        <v/>
      </c>
      <c r="U62" s="14" t="str">
        <f t="shared" si="84"/>
        <v/>
      </c>
      <c r="V62" s="94" t="str">
        <f t="shared" si="85"/>
        <v/>
      </c>
      <c r="W62" s="14" t="str">
        <f t="shared" si="86"/>
        <v/>
      </c>
      <c r="X62" s="14" t="str">
        <f t="shared" si="87"/>
        <v/>
      </c>
      <c r="Y62" s="14" t="str">
        <f t="shared" si="88"/>
        <v/>
      </c>
      <c r="Z62" s="14" t="str">
        <f t="shared" si="89"/>
        <v/>
      </c>
      <c r="AA62" s="14" t="str">
        <f t="shared" si="90"/>
        <v/>
      </c>
      <c r="AB62" s="14" t="str">
        <f t="shared" si="91"/>
        <v/>
      </c>
      <c r="AC62" s="14" t="str">
        <f t="shared" si="92"/>
        <v/>
      </c>
      <c r="AD62" s="14" t="str">
        <f t="shared" si="93"/>
        <v/>
      </c>
      <c r="AE62" s="44" t="str">
        <f t="shared" si="38"/>
        <v/>
      </c>
      <c r="AF62" s="44" t="str">
        <f t="shared" si="39"/>
        <v/>
      </c>
      <c r="AG62" s="44" t="str">
        <f t="shared" si="40"/>
        <v/>
      </c>
      <c r="AH62" s="80" t="str">
        <f t="shared" si="59"/>
        <v/>
      </c>
      <c r="AI62" s="80" t="str">
        <f t="shared" si="60"/>
        <v/>
      </c>
      <c r="AJ62" s="80" t="str">
        <f t="shared" si="61"/>
        <v/>
      </c>
      <c r="AK62" s="80" t="str">
        <f t="shared" si="62"/>
        <v/>
      </c>
      <c r="AN62" s="14" t="str">
        <f t="shared" si="63"/>
        <v/>
      </c>
      <c r="AO62" s="14" t="str">
        <f t="shared" si="64"/>
        <v/>
      </c>
      <c r="AP62" s="14" t="str">
        <f>IF(Dashboard!N62="P",IF(AP61="",1,AP61+1),"")</f>
        <v/>
      </c>
      <c r="AQ62" s="14" t="str">
        <f>IF(Dashboard!N62="B",IF(AQ61="",1,AQ61+1),"")</f>
        <v/>
      </c>
      <c r="AR62" s="14" t="str">
        <f t="shared" si="65"/>
        <v>00000</v>
      </c>
      <c r="AS62" s="14" t="str">
        <f t="shared" si="66"/>
        <v>00000</v>
      </c>
      <c r="AT62" s="14" t="str">
        <f t="shared" si="67"/>
        <v>000000</v>
      </c>
      <c r="AU62" s="14" t="str">
        <f t="shared" si="68"/>
        <v>000000</v>
      </c>
      <c r="AV62" s="14" t="str">
        <f t="shared" si="69"/>
        <v>B</v>
      </c>
      <c r="AW62" s="14" t="str">
        <f t="shared" si="70"/>
        <v/>
      </c>
      <c r="AX62" s="14" t="str">
        <f t="shared" si="71"/>
        <v/>
      </c>
      <c r="AY62" s="14" t="str">
        <f t="shared" si="72"/>
        <v/>
      </c>
      <c r="AZ62" s="14" t="str">
        <f t="shared" si="73"/>
        <v/>
      </c>
      <c r="BA62" s="14">
        <f t="shared" si="74"/>
        <v>1</v>
      </c>
      <c r="BB62" s="14">
        <f t="shared" si="75"/>
        <v>1</v>
      </c>
      <c r="BL62" t="s">
        <v>213</v>
      </c>
      <c r="BM62" s="14">
        <v>6</v>
      </c>
    </row>
    <row r="63" spans="1:65">
      <c r="A63" s="75" t="str">
        <f t="shared" si="45"/>
        <v/>
      </c>
      <c r="B63" s="24" t="str">
        <f t="shared" si="46"/>
        <v/>
      </c>
      <c r="C63" s="90" t="str">
        <f t="shared" si="47"/>
        <v/>
      </c>
      <c r="D63" s="91" t="str">
        <f t="shared" si="48"/>
        <v/>
      </c>
      <c r="E63" s="74" t="str">
        <f t="shared" si="49"/>
        <v/>
      </c>
      <c r="G63" s="156" t="str">
        <f>IF(Dashboard!N63="","",Dashboard!N63)</f>
        <v/>
      </c>
      <c r="I63" s="75" t="str">
        <f t="shared" si="77"/>
        <v/>
      </c>
      <c r="J63" s="90" t="str">
        <f t="shared" si="78"/>
        <v/>
      </c>
      <c r="K63" s="91" t="str">
        <f t="shared" si="79"/>
        <v/>
      </c>
      <c r="L63" s="24" t="str">
        <f t="shared" si="80"/>
        <v/>
      </c>
      <c r="M63" s="24" t="str">
        <f t="shared" si="81"/>
        <v/>
      </c>
      <c r="N63" s="159" t="str">
        <f t="shared" si="82"/>
        <v/>
      </c>
      <c r="O63" s="75" t="str">
        <f>IF(G63="","",IF(A63="NB",O62,IF(N63="",SUM($N$5:$N63)+M63,SUM($N$5:$N63))))</f>
        <v/>
      </c>
      <c r="P63" s="74" t="str">
        <f t="shared" si="35"/>
        <v/>
      </c>
      <c r="Q63" s="94" t="str">
        <f t="shared" si="36"/>
        <v/>
      </c>
      <c r="R63" s="14" t="str">
        <f t="shared" si="6"/>
        <v/>
      </c>
      <c r="S63" s="14">
        <f>IF(Q63="",0,IFERROR(VLOOKUP(Q58&amp;Q59&amp;Q60&amp;Q61&amp;Q62&amp;Q63,$BL$3:$BM$126,2,FALSE),0))</f>
        <v>0</v>
      </c>
      <c r="T63" s="14" t="str">
        <f t="shared" si="83"/>
        <v/>
      </c>
      <c r="U63" s="14" t="str">
        <f t="shared" si="84"/>
        <v/>
      </c>
      <c r="V63" s="94" t="str">
        <f t="shared" si="85"/>
        <v/>
      </c>
      <c r="W63" s="14" t="str">
        <f t="shared" si="86"/>
        <v/>
      </c>
      <c r="X63" s="14" t="str">
        <f t="shared" si="87"/>
        <v/>
      </c>
      <c r="Y63" s="14" t="str">
        <f t="shared" si="88"/>
        <v/>
      </c>
      <c r="Z63" s="14" t="str">
        <f t="shared" si="89"/>
        <v/>
      </c>
      <c r="AA63" s="14" t="str">
        <f t="shared" si="90"/>
        <v/>
      </c>
      <c r="AB63" s="14" t="str">
        <f t="shared" si="91"/>
        <v/>
      </c>
      <c r="AC63" s="14" t="str">
        <f t="shared" si="92"/>
        <v/>
      </c>
      <c r="AD63" s="14" t="str">
        <f t="shared" si="93"/>
        <v/>
      </c>
      <c r="AE63" s="44" t="str">
        <f t="shared" si="38"/>
        <v/>
      </c>
      <c r="AF63" s="44" t="str">
        <f t="shared" si="39"/>
        <v/>
      </c>
      <c r="AG63" s="44" t="str">
        <f t="shared" si="40"/>
        <v/>
      </c>
      <c r="AH63" s="80" t="str">
        <f t="shared" si="59"/>
        <v/>
      </c>
      <c r="AI63" s="80" t="str">
        <f t="shared" si="60"/>
        <v/>
      </c>
      <c r="AJ63" s="80" t="str">
        <f t="shared" si="61"/>
        <v/>
      </c>
      <c r="AK63" s="80" t="str">
        <f t="shared" si="62"/>
        <v/>
      </c>
      <c r="AN63" s="14" t="str">
        <f t="shared" si="63"/>
        <v/>
      </c>
      <c r="AO63" s="14" t="str">
        <f t="shared" si="64"/>
        <v/>
      </c>
      <c r="AP63" s="14" t="str">
        <f>IF(Dashboard!N63="P",IF(AP62="",1,AP62+1),"")</f>
        <v/>
      </c>
      <c r="AQ63" s="14" t="str">
        <f>IF(Dashboard!N63="B",IF(AQ62="",1,AQ62+1),"")</f>
        <v/>
      </c>
      <c r="AR63" s="14" t="str">
        <f t="shared" si="65"/>
        <v>00000</v>
      </c>
      <c r="AS63" s="14" t="str">
        <f t="shared" si="66"/>
        <v>00000</v>
      </c>
      <c r="AT63" s="14" t="str">
        <f t="shared" si="67"/>
        <v>000000</v>
      </c>
      <c r="AU63" s="14" t="str">
        <f t="shared" si="68"/>
        <v>000000</v>
      </c>
      <c r="AV63" s="14" t="str">
        <f t="shared" si="69"/>
        <v>B</v>
      </c>
      <c r="AW63" s="14" t="str">
        <f t="shared" si="70"/>
        <v/>
      </c>
      <c r="AX63" s="14" t="str">
        <f t="shared" si="71"/>
        <v/>
      </c>
      <c r="AY63" s="14" t="str">
        <f t="shared" si="72"/>
        <v/>
      </c>
      <c r="AZ63" s="14" t="str">
        <f t="shared" si="73"/>
        <v/>
      </c>
      <c r="BA63" s="14">
        <f t="shared" si="74"/>
        <v>1</v>
      </c>
      <c r="BB63" s="14">
        <f t="shared" si="75"/>
        <v>1</v>
      </c>
      <c r="BL63" t="s">
        <v>214</v>
      </c>
      <c r="BM63" s="14">
        <v>6</v>
      </c>
    </row>
    <row r="64" spans="1:65" ht="15.75" thickBot="1">
      <c r="A64" s="77" t="str">
        <f t="shared" si="45"/>
        <v/>
      </c>
      <c r="B64" s="25" t="str">
        <f t="shared" si="46"/>
        <v/>
      </c>
      <c r="C64" s="92" t="str">
        <f t="shared" si="47"/>
        <v/>
      </c>
      <c r="D64" s="93" t="str">
        <f t="shared" si="48"/>
        <v/>
      </c>
      <c r="E64" s="78" t="str">
        <f t="shared" si="49"/>
        <v/>
      </c>
      <c r="G64" s="157" t="str">
        <f>IF(Dashboard!N64="","",Dashboard!N64)</f>
        <v/>
      </c>
      <c r="I64" s="77" t="str">
        <f t="shared" si="77"/>
        <v/>
      </c>
      <c r="J64" s="92" t="str">
        <f t="shared" si="78"/>
        <v/>
      </c>
      <c r="K64" s="93" t="str">
        <f t="shared" si="79"/>
        <v/>
      </c>
      <c r="L64" s="25" t="str">
        <f t="shared" si="80"/>
        <v/>
      </c>
      <c r="M64" s="25" t="str">
        <f t="shared" si="81"/>
        <v/>
      </c>
      <c r="N64" s="160" t="str">
        <f t="shared" si="82"/>
        <v/>
      </c>
      <c r="O64" s="77" t="str">
        <f>IF(G64="","",IF(A64="NB",O63,IF(N64="",SUM($N$5:$N64)+M64,SUM($N$5:$N64))))</f>
        <v/>
      </c>
      <c r="P64" s="78" t="str">
        <f t="shared" si="35"/>
        <v/>
      </c>
      <c r="Q64" s="94" t="str">
        <f t="shared" si="36"/>
        <v/>
      </c>
      <c r="R64" s="14" t="str">
        <f t="shared" si="6"/>
        <v/>
      </c>
      <c r="S64" s="14">
        <f>IF(Q64="",0,IFERROR(VLOOKUP(Q59&amp;Q60&amp;Q61&amp;Q62&amp;Q63&amp;Q64,$BL$3:$BM$126,2,FALSE),0))</f>
        <v>0</v>
      </c>
      <c r="T64" s="14" t="str">
        <f t="shared" si="83"/>
        <v/>
      </c>
      <c r="U64" s="14" t="str">
        <f t="shared" si="84"/>
        <v/>
      </c>
      <c r="V64" s="94" t="str">
        <f t="shared" si="85"/>
        <v/>
      </c>
      <c r="W64" s="14" t="str">
        <f t="shared" si="86"/>
        <v/>
      </c>
      <c r="X64" s="14" t="str">
        <f t="shared" si="87"/>
        <v/>
      </c>
      <c r="Y64" s="14" t="str">
        <f t="shared" si="88"/>
        <v/>
      </c>
      <c r="Z64" s="14" t="str">
        <f t="shared" si="89"/>
        <v/>
      </c>
      <c r="AA64" s="14" t="str">
        <f t="shared" si="90"/>
        <v/>
      </c>
      <c r="AB64" s="14" t="str">
        <f t="shared" si="91"/>
        <v/>
      </c>
      <c r="AC64" s="14" t="str">
        <f t="shared" si="92"/>
        <v/>
      </c>
      <c r="AD64" s="14" t="str">
        <f t="shared" si="93"/>
        <v/>
      </c>
      <c r="AE64" s="44" t="str">
        <f t="shared" si="38"/>
        <v/>
      </c>
      <c r="AF64" s="44" t="str">
        <f t="shared" si="39"/>
        <v/>
      </c>
      <c r="AG64" s="44" t="str">
        <f t="shared" si="40"/>
        <v/>
      </c>
      <c r="AH64" s="80" t="str">
        <f t="shared" si="59"/>
        <v/>
      </c>
      <c r="AI64" s="80" t="str">
        <f t="shared" si="60"/>
        <v/>
      </c>
      <c r="AJ64" s="80" t="str">
        <f t="shared" si="61"/>
        <v/>
      </c>
      <c r="AK64" s="80" t="str">
        <f t="shared" si="62"/>
        <v/>
      </c>
      <c r="AN64" s="14" t="str">
        <f t="shared" si="63"/>
        <v/>
      </c>
      <c r="AO64" s="14" t="str">
        <f t="shared" si="64"/>
        <v/>
      </c>
      <c r="AP64" s="14" t="str">
        <f>IF(Dashboard!N64="P",IF(AP63="",1,AP63+1),"")</f>
        <v/>
      </c>
      <c r="AQ64" s="14" t="str">
        <f>IF(Dashboard!N64="B",IF(AQ63="",1,AQ63+1),"")</f>
        <v/>
      </c>
      <c r="AR64" s="14" t="str">
        <f t="shared" si="65"/>
        <v>00000</v>
      </c>
      <c r="AS64" s="14" t="str">
        <f t="shared" si="66"/>
        <v>00000</v>
      </c>
      <c r="AT64" s="14" t="str">
        <f t="shared" si="67"/>
        <v>000000</v>
      </c>
      <c r="AU64" s="14" t="str">
        <f t="shared" si="68"/>
        <v>000000</v>
      </c>
      <c r="AV64" s="14" t="str">
        <f t="shared" si="69"/>
        <v>B</v>
      </c>
      <c r="AW64" s="14" t="str">
        <f t="shared" si="70"/>
        <v/>
      </c>
      <c r="AX64" s="14" t="str">
        <f t="shared" si="71"/>
        <v/>
      </c>
      <c r="AY64" s="14" t="str">
        <f t="shared" si="72"/>
        <v/>
      </c>
      <c r="AZ64" s="14" t="str">
        <f t="shared" si="73"/>
        <v/>
      </c>
      <c r="BA64" s="14">
        <f t="shared" si="74"/>
        <v>1</v>
      </c>
      <c r="BB64" s="14">
        <f t="shared" si="75"/>
        <v>1</v>
      </c>
      <c r="BL64" s="165" t="s">
        <v>278</v>
      </c>
      <c r="BM64" s="14">
        <v>-6</v>
      </c>
    </row>
    <row r="65" spans="1:65">
      <c r="A65" s="86" t="str">
        <f t="shared" si="45"/>
        <v/>
      </c>
      <c r="B65" s="36" t="str">
        <f t="shared" si="46"/>
        <v/>
      </c>
      <c r="C65" s="87" t="str">
        <f t="shared" si="47"/>
        <v/>
      </c>
      <c r="D65" s="88" t="str">
        <f t="shared" si="48"/>
        <v/>
      </c>
      <c r="E65" s="89" t="str">
        <f t="shared" si="49"/>
        <v/>
      </c>
      <c r="G65" s="155" t="str">
        <f>IF(Dashboard!N65="","",Dashboard!N65)</f>
        <v/>
      </c>
      <c r="I65" s="86" t="str">
        <f t="shared" si="77"/>
        <v/>
      </c>
      <c r="J65" s="87" t="str">
        <f t="shared" si="78"/>
        <v/>
      </c>
      <c r="K65" s="88" t="str">
        <f t="shared" si="79"/>
        <v/>
      </c>
      <c r="L65" s="36" t="str">
        <f t="shared" si="80"/>
        <v/>
      </c>
      <c r="M65" s="36" t="str">
        <f t="shared" si="81"/>
        <v/>
      </c>
      <c r="N65" s="158" t="str">
        <f t="shared" si="82"/>
        <v/>
      </c>
      <c r="O65" s="86" t="str">
        <f>IF(G65="","",IF(A65="NB",O64,IF(N65="",SUM($N$5:$N65)+M65,SUM($N$5:$N65))))</f>
        <v/>
      </c>
      <c r="P65" s="89" t="str">
        <f t="shared" si="35"/>
        <v/>
      </c>
      <c r="Q65" s="94" t="str">
        <f t="shared" si="36"/>
        <v/>
      </c>
      <c r="R65" s="14" t="str">
        <f t="shared" si="6"/>
        <v/>
      </c>
      <c r="S65" s="14">
        <f>IF(Q65="",0,IFERROR(VLOOKUP(Q60&amp;Q61&amp;Q62&amp;Q63&amp;Q64&amp;Q65,$BL$3:$BM$126,2,FALSE),0))</f>
        <v>0</v>
      </c>
      <c r="T65" s="14" t="str">
        <f t="shared" si="83"/>
        <v/>
      </c>
      <c r="U65" s="14" t="str">
        <f t="shared" si="84"/>
        <v/>
      </c>
      <c r="V65" s="94" t="str">
        <f t="shared" si="85"/>
        <v/>
      </c>
      <c r="W65" s="14" t="str">
        <f t="shared" si="86"/>
        <v/>
      </c>
      <c r="X65" s="14" t="str">
        <f t="shared" si="87"/>
        <v/>
      </c>
      <c r="Y65" s="14" t="str">
        <f t="shared" si="88"/>
        <v/>
      </c>
      <c r="Z65" s="14" t="str">
        <f t="shared" si="89"/>
        <v/>
      </c>
      <c r="AA65" s="14" t="str">
        <f t="shared" si="90"/>
        <v/>
      </c>
      <c r="AB65" s="14" t="str">
        <f t="shared" si="91"/>
        <v/>
      </c>
      <c r="AC65" s="14" t="str">
        <f t="shared" si="92"/>
        <v/>
      </c>
      <c r="AD65" s="14" t="str">
        <f t="shared" si="93"/>
        <v/>
      </c>
      <c r="AE65" s="44" t="str">
        <f t="shared" si="38"/>
        <v/>
      </c>
      <c r="AF65" s="44" t="str">
        <f t="shared" si="39"/>
        <v/>
      </c>
      <c r="AG65" s="44" t="str">
        <f t="shared" si="40"/>
        <v/>
      </c>
      <c r="AH65" s="80" t="str">
        <f t="shared" si="59"/>
        <v/>
      </c>
      <c r="AI65" s="80" t="str">
        <f t="shared" si="60"/>
        <v/>
      </c>
      <c r="AJ65" s="80" t="str">
        <f t="shared" si="61"/>
        <v/>
      </c>
      <c r="AK65" s="80" t="str">
        <f t="shared" si="62"/>
        <v/>
      </c>
      <c r="AN65" s="14" t="str">
        <f t="shared" si="63"/>
        <v/>
      </c>
      <c r="AO65" s="14" t="str">
        <f t="shared" si="64"/>
        <v/>
      </c>
      <c r="AP65" s="14" t="str">
        <f>IF(Dashboard!N65="P",IF(AP64="",1,AP64+1),"")</f>
        <v/>
      </c>
      <c r="AQ65" s="14" t="str">
        <f>IF(Dashboard!N65="B",IF(AQ64="",1,AQ64+1),"")</f>
        <v/>
      </c>
      <c r="AR65" s="14" t="str">
        <f t="shared" si="65"/>
        <v>00000</v>
      </c>
      <c r="AS65" s="14" t="str">
        <f t="shared" si="66"/>
        <v>00000</v>
      </c>
      <c r="AT65" s="14" t="str">
        <f t="shared" si="67"/>
        <v>000000</v>
      </c>
      <c r="AU65" s="14" t="str">
        <f t="shared" si="68"/>
        <v>000000</v>
      </c>
      <c r="AV65" s="14" t="str">
        <f t="shared" si="69"/>
        <v>B</v>
      </c>
      <c r="AW65" s="14" t="str">
        <f t="shared" si="70"/>
        <v/>
      </c>
      <c r="AX65" s="14" t="str">
        <f t="shared" si="71"/>
        <v/>
      </c>
      <c r="AY65" s="14" t="str">
        <f t="shared" si="72"/>
        <v/>
      </c>
      <c r="AZ65" s="14" t="str">
        <f t="shared" si="73"/>
        <v/>
      </c>
      <c r="BA65" s="14">
        <f t="shared" si="74"/>
        <v>1</v>
      </c>
      <c r="BB65" s="14">
        <f t="shared" si="75"/>
        <v>1</v>
      </c>
      <c r="BL65" s="165" t="s">
        <v>215</v>
      </c>
      <c r="BM65" s="14">
        <v>1</v>
      </c>
    </row>
    <row r="66" spans="1:65">
      <c r="A66" s="75" t="str">
        <f t="shared" si="45"/>
        <v/>
      </c>
      <c r="B66" s="24" t="str">
        <f t="shared" si="46"/>
        <v/>
      </c>
      <c r="C66" s="90" t="str">
        <f t="shared" si="47"/>
        <v/>
      </c>
      <c r="D66" s="91" t="str">
        <f t="shared" si="48"/>
        <v/>
      </c>
      <c r="E66" s="74" t="str">
        <f t="shared" si="49"/>
        <v/>
      </c>
      <c r="G66" s="156" t="str">
        <f>IF(Dashboard!N66="","",Dashboard!N66)</f>
        <v/>
      </c>
      <c r="I66" s="75" t="str">
        <f t="shared" si="77"/>
        <v/>
      </c>
      <c r="J66" s="90" t="str">
        <f t="shared" si="78"/>
        <v/>
      </c>
      <c r="K66" s="91" t="str">
        <f t="shared" si="79"/>
        <v/>
      </c>
      <c r="L66" s="24" t="str">
        <f t="shared" si="80"/>
        <v/>
      </c>
      <c r="M66" s="24" t="str">
        <f t="shared" si="81"/>
        <v/>
      </c>
      <c r="N66" s="159" t="str">
        <f t="shared" si="82"/>
        <v/>
      </c>
      <c r="O66" s="75" t="str">
        <f>IF(G66="","",IF(A66="NB",O65,IF(N66="",SUM($N$5:$N66)+M66,SUM($N$5:$N66))))</f>
        <v/>
      </c>
      <c r="P66" s="74" t="str">
        <f t="shared" si="35"/>
        <v/>
      </c>
      <c r="Q66" s="94" t="str">
        <f t="shared" si="36"/>
        <v/>
      </c>
      <c r="R66" s="14" t="str">
        <f t="shared" si="6"/>
        <v/>
      </c>
      <c r="S66" s="14">
        <f>IF(Q66="",0,IFERROR(VLOOKUP(Q61&amp;Q62&amp;Q63&amp;Q64&amp;Q65&amp;Q66,$BL$3:$BM$126,2,FALSE),0))</f>
        <v>0</v>
      </c>
      <c r="T66" s="14" t="str">
        <f t="shared" si="83"/>
        <v/>
      </c>
      <c r="U66" s="14" t="str">
        <f t="shared" si="84"/>
        <v/>
      </c>
      <c r="V66" s="94" t="str">
        <f t="shared" si="85"/>
        <v/>
      </c>
      <c r="W66" s="14" t="str">
        <f t="shared" si="86"/>
        <v/>
      </c>
      <c r="X66" s="14" t="str">
        <f t="shared" si="87"/>
        <v/>
      </c>
      <c r="Y66" s="14" t="str">
        <f t="shared" si="88"/>
        <v/>
      </c>
      <c r="Z66" s="14" t="str">
        <f t="shared" si="89"/>
        <v/>
      </c>
      <c r="AA66" s="14" t="str">
        <f t="shared" si="90"/>
        <v/>
      </c>
      <c r="AB66" s="14" t="str">
        <f t="shared" si="91"/>
        <v/>
      </c>
      <c r="AC66" s="14" t="str">
        <f t="shared" si="92"/>
        <v/>
      </c>
      <c r="AD66" s="14" t="str">
        <f t="shared" si="93"/>
        <v/>
      </c>
      <c r="AE66" s="44" t="str">
        <f t="shared" si="38"/>
        <v/>
      </c>
      <c r="AF66" s="44" t="str">
        <f t="shared" si="39"/>
        <v/>
      </c>
      <c r="AG66" s="44" t="str">
        <f t="shared" si="40"/>
        <v/>
      </c>
      <c r="AH66" s="80" t="str">
        <f t="shared" si="59"/>
        <v/>
      </c>
      <c r="AI66" s="80" t="str">
        <f t="shared" si="60"/>
        <v/>
      </c>
      <c r="AJ66" s="80" t="str">
        <f t="shared" si="61"/>
        <v/>
      </c>
      <c r="AK66" s="80" t="str">
        <f t="shared" si="62"/>
        <v/>
      </c>
      <c r="AN66" s="14" t="str">
        <f t="shared" si="63"/>
        <v/>
      </c>
      <c r="AO66" s="14" t="str">
        <f t="shared" si="64"/>
        <v/>
      </c>
      <c r="AP66" s="14" t="str">
        <f>IF(Dashboard!N66="P",IF(AP65="",1,AP65+1),"")</f>
        <v/>
      </c>
      <c r="AQ66" s="14" t="str">
        <f>IF(Dashboard!N66="B",IF(AQ65="",1,AQ65+1),"")</f>
        <v/>
      </c>
      <c r="AR66" s="14" t="str">
        <f t="shared" si="65"/>
        <v>00000</v>
      </c>
      <c r="AS66" s="14" t="str">
        <f t="shared" si="66"/>
        <v>00000</v>
      </c>
      <c r="AT66" s="14" t="str">
        <f t="shared" si="67"/>
        <v>000000</v>
      </c>
      <c r="AU66" s="14" t="str">
        <f t="shared" si="68"/>
        <v>000000</v>
      </c>
      <c r="AV66" s="14" t="str">
        <f t="shared" si="69"/>
        <v>B</v>
      </c>
      <c r="AW66" s="14" t="str">
        <f t="shared" si="70"/>
        <v/>
      </c>
      <c r="AX66" s="14" t="str">
        <f t="shared" si="71"/>
        <v/>
      </c>
      <c r="AY66" s="14" t="str">
        <f t="shared" si="72"/>
        <v/>
      </c>
      <c r="AZ66" s="14" t="str">
        <f t="shared" si="73"/>
        <v/>
      </c>
      <c r="BA66" s="14">
        <f t="shared" si="74"/>
        <v>1</v>
      </c>
      <c r="BB66" s="14">
        <f t="shared" si="75"/>
        <v>1</v>
      </c>
      <c r="BL66" s="165" t="s">
        <v>216</v>
      </c>
      <c r="BM66" s="14">
        <v>-1</v>
      </c>
    </row>
    <row r="67" spans="1:65">
      <c r="A67" s="75" t="str">
        <f t="shared" si="45"/>
        <v/>
      </c>
      <c r="B67" s="24" t="str">
        <f t="shared" si="46"/>
        <v/>
      </c>
      <c r="C67" s="90" t="str">
        <f t="shared" si="47"/>
        <v/>
      </c>
      <c r="D67" s="91" t="str">
        <f t="shared" si="48"/>
        <v/>
      </c>
      <c r="E67" s="74" t="str">
        <f t="shared" si="49"/>
        <v/>
      </c>
      <c r="G67" s="156" t="str">
        <f>IF(Dashboard!N67="","",Dashboard!N67)</f>
        <v/>
      </c>
      <c r="I67" s="75" t="str">
        <f t="shared" si="77"/>
        <v/>
      </c>
      <c r="J67" s="90" t="str">
        <f t="shared" si="78"/>
        <v/>
      </c>
      <c r="K67" s="91" t="str">
        <f t="shared" si="79"/>
        <v/>
      </c>
      <c r="L67" s="24" t="str">
        <f t="shared" si="80"/>
        <v/>
      </c>
      <c r="M67" s="24" t="str">
        <f t="shared" si="81"/>
        <v/>
      </c>
      <c r="N67" s="159" t="str">
        <f t="shared" si="82"/>
        <v/>
      </c>
      <c r="O67" s="75" t="str">
        <f>IF(G67="","",IF(A67="NB",O66,IF(N67="",SUM($N$5:$N67)+M67,SUM($N$5:$N67))))</f>
        <v/>
      </c>
      <c r="P67" s="74" t="str">
        <f t="shared" si="35"/>
        <v/>
      </c>
      <c r="Q67" s="94" t="str">
        <f t="shared" si="36"/>
        <v/>
      </c>
      <c r="R67" s="14" t="str">
        <f t="shared" si="6"/>
        <v/>
      </c>
      <c r="S67" s="14">
        <f>IF(Q67="",0,IFERROR(VLOOKUP(Q62&amp;Q63&amp;Q64&amp;Q65&amp;Q66&amp;Q67,$BL$3:$BM$126,2,FALSE),0))</f>
        <v>0</v>
      </c>
      <c r="T67" s="14" t="str">
        <f t="shared" si="83"/>
        <v/>
      </c>
      <c r="U67" s="14" t="str">
        <f t="shared" si="84"/>
        <v/>
      </c>
      <c r="V67" s="94" t="str">
        <f t="shared" si="85"/>
        <v/>
      </c>
      <c r="W67" s="14" t="str">
        <f t="shared" si="86"/>
        <v/>
      </c>
      <c r="X67" s="14" t="str">
        <f t="shared" si="87"/>
        <v/>
      </c>
      <c r="Y67" s="14" t="str">
        <f t="shared" si="88"/>
        <v/>
      </c>
      <c r="Z67" s="14" t="str">
        <f t="shared" si="89"/>
        <v/>
      </c>
      <c r="AA67" s="14" t="str">
        <f t="shared" si="90"/>
        <v/>
      </c>
      <c r="AB67" s="14" t="str">
        <f t="shared" si="91"/>
        <v/>
      </c>
      <c r="AC67" s="14" t="str">
        <f t="shared" si="92"/>
        <v/>
      </c>
      <c r="AD67" s="14" t="str">
        <f t="shared" si="93"/>
        <v/>
      </c>
      <c r="AE67" s="44" t="str">
        <f t="shared" si="38"/>
        <v/>
      </c>
      <c r="AF67" s="44" t="str">
        <f t="shared" si="39"/>
        <v/>
      </c>
      <c r="AG67" s="44" t="str">
        <f t="shared" si="40"/>
        <v/>
      </c>
      <c r="AH67" s="80" t="str">
        <f t="shared" si="59"/>
        <v/>
      </c>
      <c r="AI67" s="80" t="str">
        <f t="shared" si="60"/>
        <v/>
      </c>
      <c r="AJ67" s="80" t="str">
        <f t="shared" si="61"/>
        <v/>
      </c>
      <c r="AK67" s="80" t="str">
        <f t="shared" si="62"/>
        <v/>
      </c>
      <c r="AN67" s="14" t="str">
        <f t="shared" si="63"/>
        <v/>
      </c>
      <c r="AO67" s="14" t="str">
        <f t="shared" si="64"/>
        <v/>
      </c>
      <c r="AP67" s="14" t="str">
        <f>IF(Dashboard!N67="P",IF(AP66="",1,AP66+1),"")</f>
        <v/>
      </c>
      <c r="AQ67" s="14" t="str">
        <f>IF(Dashboard!N67="B",IF(AQ66="",1,AQ66+1),"")</f>
        <v/>
      </c>
      <c r="AR67" s="14" t="str">
        <f t="shared" si="65"/>
        <v>00000</v>
      </c>
      <c r="AS67" s="14" t="str">
        <f t="shared" si="66"/>
        <v>00000</v>
      </c>
      <c r="AT67" s="14" t="str">
        <f t="shared" si="67"/>
        <v>000000</v>
      </c>
      <c r="AU67" s="14" t="str">
        <f t="shared" si="68"/>
        <v>000000</v>
      </c>
      <c r="AV67" s="14" t="str">
        <f t="shared" si="69"/>
        <v>B</v>
      </c>
      <c r="AW67" s="14" t="str">
        <f t="shared" si="70"/>
        <v/>
      </c>
      <c r="AX67" s="14" t="str">
        <f t="shared" si="71"/>
        <v/>
      </c>
      <c r="AY67" s="14" t="str">
        <f t="shared" si="72"/>
        <v/>
      </c>
      <c r="AZ67" s="14" t="str">
        <f t="shared" si="73"/>
        <v/>
      </c>
      <c r="BA67" s="14">
        <f t="shared" si="74"/>
        <v>1</v>
      </c>
      <c r="BB67" s="14">
        <f t="shared" si="75"/>
        <v>1</v>
      </c>
      <c r="BL67" s="165" t="s">
        <v>217</v>
      </c>
      <c r="BM67" s="14">
        <v>3</v>
      </c>
    </row>
    <row r="68" spans="1:65">
      <c r="A68" s="75" t="str">
        <f t="shared" si="45"/>
        <v/>
      </c>
      <c r="B68" s="24" t="str">
        <f t="shared" si="46"/>
        <v/>
      </c>
      <c r="C68" s="90" t="str">
        <f t="shared" si="47"/>
        <v/>
      </c>
      <c r="D68" s="91" t="str">
        <f t="shared" si="48"/>
        <v/>
      </c>
      <c r="E68" s="74" t="str">
        <f t="shared" si="49"/>
        <v/>
      </c>
      <c r="G68" s="156" t="str">
        <f>IF(Dashboard!N68="","",Dashboard!N68)</f>
        <v/>
      </c>
      <c r="I68" s="75" t="str">
        <f t="shared" si="77"/>
        <v/>
      </c>
      <c r="J68" s="90" t="str">
        <f t="shared" si="78"/>
        <v/>
      </c>
      <c r="K68" s="91" t="str">
        <f t="shared" si="79"/>
        <v/>
      </c>
      <c r="L68" s="24" t="str">
        <f t="shared" si="80"/>
        <v/>
      </c>
      <c r="M68" s="24" t="str">
        <f t="shared" si="81"/>
        <v/>
      </c>
      <c r="N68" s="159" t="str">
        <f t="shared" si="82"/>
        <v/>
      </c>
      <c r="O68" s="75" t="str">
        <f>IF(G68="","",IF(A68="NB",O67,IF(N68="",SUM($N$5:$N68)+M68,SUM($N$5:$N68))))</f>
        <v/>
      </c>
      <c r="P68" s="74" t="str">
        <f t="shared" si="35"/>
        <v/>
      </c>
      <c r="Q68" s="94" t="str">
        <f t="shared" si="36"/>
        <v/>
      </c>
      <c r="R68" s="14" t="str">
        <f t="shared" si="6"/>
        <v/>
      </c>
      <c r="S68" s="14">
        <f>IF(Q68="",0,IFERROR(VLOOKUP(Q63&amp;Q64&amp;Q65&amp;Q66&amp;Q67&amp;Q68,$BL$3:$BM$126,2,FALSE),0))</f>
        <v>0</v>
      </c>
      <c r="T68" s="14" t="str">
        <f t="shared" si="83"/>
        <v/>
      </c>
      <c r="U68" s="14" t="str">
        <f t="shared" si="84"/>
        <v/>
      </c>
      <c r="V68" s="94" t="str">
        <f t="shared" si="85"/>
        <v/>
      </c>
      <c r="W68" s="14" t="str">
        <f t="shared" si="86"/>
        <v/>
      </c>
      <c r="X68" s="14" t="str">
        <f t="shared" si="87"/>
        <v/>
      </c>
      <c r="Y68" s="14" t="str">
        <f t="shared" si="88"/>
        <v/>
      </c>
      <c r="Z68" s="14" t="str">
        <f t="shared" si="89"/>
        <v/>
      </c>
      <c r="AA68" s="14" t="str">
        <f t="shared" si="90"/>
        <v/>
      </c>
      <c r="AB68" s="14" t="str">
        <f t="shared" si="91"/>
        <v/>
      </c>
      <c r="AC68" s="14" t="str">
        <f t="shared" si="92"/>
        <v/>
      </c>
      <c r="AD68" s="14" t="str">
        <f t="shared" si="93"/>
        <v/>
      </c>
      <c r="AE68" s="44" t="str">
        <f t="shared" si="38"/>
        <v/>
      </c>
      <c r="AF68" s="44" t="str">
        <f t="shared" si="39"/>
        <v/>
      </c>
      <c r="AG68" s="44" t="str">
        <f t="shared" si="40"/>
        <v/>
      </c>
      <c r="AH68" s="80" t="str">
        <f t="shared" si="59"/>
        <v/>
      </c>
      <c r="AI68" s="80" t="str">
        <f t="shared" si="60"/>
        <v/>
      </c>
      <c r="AJ68" s="80" t="str">
        <f t="shared" si="61"/>
        <v/>
      </c>
      <c r="AK68" s="80" t="str">
        <f t="shared" si="62"/>
        <v/>
      </c>
      <c r="AN68" s="14" t="str">
        <f t="shared" si="63"/>
        <v/>
      </c>
      <c r="AO68" s="14" t="str">
        <f t="shared" si="64"/>
        <v/>
      </c>
      <c r="AP68" s="14" t="str">
        <f>IF(Dashboard!N68="P",IF(AP67="",1,AP67+1),"")</f>
        <v/>
      </c>
      <c r="AQ68" s="14" t="str">
        <f>IF(Dashboard!N68="B",IF(AQ67="",1,AQ67+1),"")</f>
        <v/>
      </c>
      <c r="AR68" s="14" t="str">
        <f t="shared" si="65"/>
        <v>00000</v>
      </c>
      <c r="AS68" s="14" t="str">
        <f t="shared" si="66"/>
        <v>00000</v>
      </c>
      <c r="AT68" s="14" t="str">
        <f t="shared" si="67"/>
        <v>000000</v>
      </c>
      <c r="AU68" s="14" t="str">
        <f t="shared" si="68"/>
        <v>000000</v>
      </c>
      <c r="AV68" s="14" t="str">
        <f t="shared" si="69"/>
        <v>B</v>
      </c>
      <c r="AW68" s="14" t="str">
        <f t="shared" si="70"/>
        <v/>
      </c>
      <c r="AX68" s="14" t="str">
        <f t="shared" si="71"/>
        <v/>
      </c>
      <c r="AY68" s="14" t="str">
        <f t="shared" si="72"/>
        <v/>
      </c>
      <c r="AZ68" s="14" t="str">
        <f t="shared" si="73"/>
        <v/>
      </c>
      <c r="BA68" s="14">
        <f t="shared" si="74"/>
        <v>1</v>
      </c>
      <c r="BB68" s="14">
        <f t="shared" si="75"/>
        <v>1</v>
      </c>
      <c r="BL68" s="165" t="s">
        <v>218</v>
      </c>
      <c r="BM68" s="14">
        <v>-3</v>
      </c>
    </row>
    <row r="69" spans="1:65" ht="15.75" thickBot="1">
      <c r="A69" s="77" t="str">
        <f t="shared" si="45"/>
        <v/>
      </c>
      <c r="B69" s="25" t="str">
        <f t="shared" si="46"/>
        <v/>
      </c>
      <c r="C69" s="92" t="str">
        <f t="shared" si="47"/>
        <v/>
      </c>
      <c r="D69" s="93" t="str">
        <f t="shared" si="48"/>
        <v/>
      </c>
      <c r="E69" s="78" t="str">
        <f t="shared" si="49"/>
        <v/>
      </c>
      <c r="G69" s="157" t="str">
        <f>IF(Dashboard!N69="","",Dashboard!N69)</f>
        <v/>
      </c>
      <c r="I69" s="77" t="str">
        <f t="shared" si="77"/>
        <v/>
      </c>
      <c r="J69" s="92" t="str">
        <f t="shared" si="78"/>
        <v/>
      </c>
      <c r="K69" s="93" t="str">
        <f t="shared" si="79"/>
        <v/>
      </c>
      <c r="L69" s="25" t="str">
        <f t="shared" si="80"/>
        <v/>
      </c>
      <c r="M69" s="25" t="str">
        <f t="shared" si="81"/>
        <v/>
      </c>
      <c r="N69" s="160" t="str">
        <f t="shared" si="82"/>
        <v/>
      </c>
      <c r="O69" s="77" t="str">
        <f>IF(G69="","",IF(A69="NB",O68,IF(N69="",SUM($N$5:$N69)+M69,SUM($N$5:$N69))))</f>
        <v/>
      </c>
      <c r="P69" s="78" t="str">
        <f t="shared" si="35"/>
        <v/>
      </c>
      <c r="Q69" s="94" t="str">
        <f t="shared" si="36"/>
        <v/>
      </c>
      <c r="R69" s="14" t="str">
        <f t="shared" si="6"/>
        <v/>
      </c>
      <c r="S69" s="14">
        <f>IF(Q69="",0,IFERROR(VLOOKUP(Q64&amp;Q65&amp;Q66&amp;Q67&amp;Q68&amp;Q69,$BL$3:$BM$126,2,FALSE),0))</f>
        <v>0</v>
      </c>
      <c r="T69" s="14" t="str">
        <f t="shared" si="83"/>
        <v/>
      </c>
      <c r="U69" s="14" t="str">
        <f t="shared" si="84"/>
        <v/>
      </c>
      <c r="V69" s="94" t="str">
        <f t="shared" si="85"/>
        <v/>
      </c>
      <c r="W69" s="14" t="str">
        <f t="shared" si="86"/>
        <v/>
      </c>
      <c r="X69" s="14" t="str">
        <f t="shared" si="87"/>
        <v/>
      </c>
      <c r="Y69" s="14" t="str">
        <f t="shared" si="88"/>
        <v/>
      </c>
      <c r="Z69" s="14" t="str">
        <f t="shared" si="89"/>
        <v/>
      </c>
      <c r="AA69" s="14" t="str">
        <f t="shared" si="90"/>
        <v/>
      </c>
      <c r="AB69" s="14" t="str">
        <f t="shared" si="91"/>
        <v/>
      </c>
      <c r="AC69" s="14" t="str">
        <f t="shared" si="92"/>
        <v/>
      </c>
      <c r="AD69" s="14" t="str">
        <f t="shared" si="93"/>
        <v/>
      </c>
      <c r="AE69" s="44" t="str">
        <f t="shared" si="38"/>
        <v/>
      </c>
      <c r="AF69" s="44" t="str">
        <f t="shared" si="39"/>
        <v/>
      </c>
      <c r="AG69" s="44" t="str">
        <f t="shared" si="40"/>
        <v/>
      </c>
      <c r="AH69" s="80" t="str">
        <f t="shared" si="59"/>
        <v/>
      </c>
      <c r="AI69" s="80" t="str">
        <f t="shared" si="60"/>
        <v/>
      </c>
      <c r="AJ69" s="80" t="str">
        <f t="shared" si="61"/>
        <v/>
      </c>
      <c r="AK69" s="80" t="str">
        <f t="shared" si="62"/>
        <v/>
      </c>
      <c r="AN69" s="14" t="str">
        <f t="shared" si="63"/>
        <v/>
      </c>
      <c r="AO69" s="14" t="str">
        <f t="shared" si="64"/>
        <v/>
      </c>
      <c r="AP69" s="14" t="str">
        <f>IF(Dashboard!N69="P",IF(AP68="",1,AP68+1),"")</f>
        <v/>
      </c>
      <c r="AQ69" s="14" t="str">
        <f>IF(Dashboard!N69="B",IF(AQ68="",1,AQ68+1),"")</f>
        <v/>
      </c>
      <c r="AR69" s="14" t="str">
        <f t="shared" si="65"/>
        <v>00000</v>
      </c>
      <c r="AS69" s="14" t="str">
        <f t="shared" si="66"/>
        <v>00000</v>
      </c>
      <c r="AT69" s="14" t="str">
        <f t="shared" si="67"/>
        <v>000000</v>
      </c>
      <c r="AU69" s="14" t="str">
        <f t="shared" si="68"/>
        <v>000000</v>
      </c>
      <c r="AV69" s="14" t="str">
        <f t="shared" si="69"/>
        <v>B</v>
      </c>
      <c r="AW69" s="14" t="str">
        <f t="shared" si="70"/>
        <v/>
      </c>
      <c r="AX69" s="14" t="str">
        <f t="shared" si="71"/>
        <v/>
      </c>
      <c r="AY69" s="14" t="str">
        <f t="shared" si="72"/>
        <v/>
      </c>
      <c r="AZ69" s="14" t="str">
        <f t="shared" si="73"/>
        <v/>
      </c>
      <c r="BA69" s="14">
        <f t="shared" si="74"/>
        <v>1</v>
      </c>
      <c r="BB69" s="14">
        <f t="shared" si="75"/>
        <v>1</v>
      </c>
      <c r="BL69" s="165" t="s">
        <v>219</v>
      </c>
      <c r="BM69" s="14">
        <v>1</v>
      </c>
    </row>
    <row r="70" spans="1:65">
      <c r="A70" s="86" t="str">
        <f t="shared" si="45"/>
        <v/>
      </c>
      <c r="B70" s="36" t="str">
        <f t="shared" si="46"/>
        <v/>
      </c>
      <c r="C70" s="87" t="str">
        <f t="shared" si="47"/>
        <v/>
      </c>
      <c r="D70" s="88" t="str">
        <f t="shared" si="48"/>
        <v/>
      </c>
      <c r="E70" s="89" t="str">
        <f t="shared" si="49"/>
        <v/>
      </c>
      <c r="G70" s="155" t="str">
        <f>IF(Dashboard!N70="","",Dashboard!N70)</f>
        <v/>
      </c>
      <c r="I70" s="86" t="str">
        <f t="shared" si="77"/>
        <v/>
      </c>
      <c r="J70" s="87" t="str">
        <f t="shared" si="78"/>
        <v/>
      </c>
      <c r="K70" s="88" t="str">
        <f t="shared" si="79"/>
        <v/>
      </c>
      <c r="L70" s="36" t="str">
        <f t="shared" si="80"/>
        <v/>
      </c>
      <c r="M70" s="36" t="str">
        <f t="shared" si="81"/>
        <v/>
      </c>
      <c r="N70" s="158" t="str">
        <f t="shared" si="82"/>
        <v/>
      </c>
      <c r="O70" s="86" t="str">
        <f>IF(G70="","",IF(A70="NB",O69,IF(N70="",SUM($N$5:$N70)+M70,SUM($N$5:$N70))))</f>
        <v/>
      </c>
      <c r="P70" s="89" t="str">
        <f t="shared" si="35"/>
        <v/>
      </c>
      <c r="Q70" s="94" t="str">
        <f t="shared" si="36"/>
        <v/>
      </c>
      <c r="R70" s="14" t="str">
        <f t="shared" si="6"/>
        <v/>
      </c>
      <c r="S70" s="14">
        <f>IF(Q70="",0,IFERROR(VLOOKUP(Q65&amp;Q66&amp;Q67&amp;Q68&amp;Q69&amp;Q70,$BL$3:$BM$126,2,FALSE),0))</f>
        <v>0</v>
      </c>
      <c r="T70" s="14" t="str">
        <f t="shared" si="83"/>
        <v/>
      </c>
      <c r="U70" s="14" t="str">
        <f t="shared" si="84"/>
        <v/>
      </c>
      <c r="V70" s="94" t="str">
        <f t="shared" si="85"/>
        <v/>
      </c>
      <c r="W70" s="14" t="str">
        <f t="shared" si="86"/>
        <v/>
      </c>
      <c r="X70" s="14" t="str">
        <f t="shared" si="87"/>
        <v/>
      </c>
      <c r="Y70" s="14" t="str">
        <f t="shared" si="88"/>
        <v/>
      </c>
      <c r="Z70" s="14" t="str">
        <f t="shared" si="89"/>
        <v/>
      </c>
      <c r="AA70" s="14" t="str">
        <f t="shared" si="90"/>
        <v/>
      </c>
      <c r="AB70" s="14" t="str">
        <f t="shared" si="91"/>
        <v/>
      </c>
      <c r="AC70" s="14" t="str">
        <f t="shared" si="92"/>
        <v/>
      </c>
      <c r="AD70" s="14" t="str">
        <f t="shared" si="93"/>
        <v/>
      </c>
      <c r="AE70" s="44" t="str">
        <f t="shared" si="38"/>
        <v/>
      </c>
      <c r="AF70" s="44" t="str">
        <f t="shared" si="39"/>
        <v/>
      </c>
      <c r="AG70" s="44" t="str">
        <f t="shared" si="40"/>
        <v/>
      </c>
      <c r="AH70" s="80" t="str">
        <f t="shared" si="59"/>
        <v/>
      </c>
      <c r="AI70" s="80" t="str">
        <f t="shared" si="60"/>
        <v/>
      </c>
      <c r="AJ70" s="80" t="str">
        <f t="shared" si="61"/>
        <v/>
      </c>
      <c r="AK70" s="80" t="str">
        <f t="shared" si="62"/>
        <v/>
      </c>
      <c r="AN70" s="14" t="str">
        <f t="shared" si="63"/>
        <v/>
      </c>
      <c r="AO70" s="14" t="str">
        <f t="shared" si="64"/>
        <v/>
      </c>
      <c r="AP70" s="14" t="str">
        <f>IF(Dashboard!N70="P",IF(AP69="",1,AP69+1),"")</f>
        <v/>
      </c>
      <c r="AQ70" s="14" t="str">
        <f>IF(Dashboard!N70="B",IF(AQ69="",1,AQ69+1),"")</f>
        <v/>
      </c>
      <c r="AR70" s="14" t="str">
        <f t="shared" si="65"/>
        <v>00000</v>
      </c>
      <c r="AS70" s="14" t="str">
        <f t="shared" si="66"/>
        <v>00000</v>
      </c>
      <c r="AT70" s="14" t="str">
        <f t="shared" si="67"/>
        <v>000000</v>
      </c>
      <c r="AU70" s="14" t="str">
        <f t="shared" si="68"/>
        <v>000000</v>
      </c>
      <c r="AV70" s="14" t="str">
        <f t="shared" si="69"/>
        <v>B</v>
      </c>
      <c r="AW70" s="14" t="str">
        <f t="shared" si="70"/>
        <v/>
      </c>
      <c r="AX70" s="14" t="str">
        <f t="shared" si="71"/>
        <v/>
      </c>
      <c r="AY70" s="14" t="str">
        <f t="shared" si="72"/>
        <v/>
      </c>
      <c r="AZ70" s="14" t="str">
        <f t="shared" si="73"/>
        <v/>
      </c>
      <c r="BA70" s="14">
        <f t="shared" si="74"/>
        <v>1</v>
      </c>
      <c r="BB70" s="14">
        <f t="shared" si="75"/>
        <v>1</v>
      </c>
      <c r="BL70" s="165" t="s">
        <v>220</v>
      </c>
      <c r="BM70" s="14">
        <v>-1</v>
      </c>
    </row>
    <row r="71" spans="1:65">
      <c r="A71" s="75" t="str">
        <f t="shared" si="45"/>
        <v/>
      </c>
      <c r="B71" s="24" t="str">
        <f t="shared" si="46"/>
        <v/>
      </c>
      <c r="C71" s="90" t="str">
        <f t="shared" si="47"/>
        <v/>
      </c>
      <c r="D71" s="91" t="str">
        <f t="shared" si="48"/>
        <v/>
      </c>
      <c r="E71" s="74" t="str">
        <f t="shared" si="49"/>
        <v/>
      </c>
      <c r="G71" s="156" t="str">
        <f>IF(Dashboard!N71="","",Dashboard!N71)</f>
        <v/>
      </c>
      <c r="I71" s="75" t="str">
        <f t="shared" si="77"/>
        <v/>
      </c>
      <c r="J71" s="90" t="str">
        <f t="shared" si="78"/>
        <v/>
      </c>
      <c r="K71" s="91" t="str">
        <f t="shared" si="79"/>
        <v/>
      </c>
      <c r="L71" s="24" t="str">
        <f t="shared" si="80"/>
        <v/>
      </c>
      <c r="M71" s="24" t="str">
        <f t="shared" si="81"/>
        <v/>
      </c>
      <c r="N71" s="159" t="str">
        <f t="shared" si="82"/>
        <v/>
      </c>
      <c r="O71" s="75" t="str">
        <f>IF(G71="","",IF(A71="NB",O70,IF(N71="",SUM($N$5:$N71)+M71,SUM($N$5:$N71))))</f>
        <v/>
      </c>
      <c r="P71" s="74" t="str">
        <f t="shared" si="35"/>
        <v/>
      </c>
      <c r="Q71" s="94" t="str">
        <f t="shared" si="36"/>
        <v/>
      </c>
      <c r="R71" s="14" t="str">
        <f t="shared" si="6"/>
        <v/>
      </c>
      <c r="S71" s="14">
        <f>IF(Q71="",0,IFERROR(VLOOKUP(Q66&amp;Q67&amp;Q68&amp;Q69&amp;Q70&amp;Q71,$BL$3:$BM$126,2,FALSE),0))</f>
        <v>0</v>
      </c>
      <c r="T71" s="14" t="str">
        <f t="shared" si="83"/>
        <v/>
      </c>
      <c r="U71" s="14" t="str">
        <f t="shared" si="84"/>
        <v/>
      </c>
      <c r="V71" s="94" t="str">
        <f t="shared" si="85"/>
        <v/>
      </c>
      <c r="W71" s="14" t="str">
        <f t="shared" si="86"/>
        <v/>
      </c>
      <c r="X71" s="14" t="str">
        <f t="shared" si="87"/>
        <v/>
      </c>
      <c r="Y71" s="14" t="str">
        <f t="shared" si="88"/>
        <v/>
      </c>
      <c r="Z71" s="14" t="str">
        <f t="shared" si="89"/>
        <v/>
      </c>
      <c r="AA71" s="14" t="str">
        <f t="shared" si="90"/>
        <v/>
      </c>
      <c r="AB71" s="14" t="str">
        <f t="shared" si="91"/>
        <v/>
      </c>
      <c r="AC71" s="14" t="str">
        <f t="shared" si="92"/>
        <v/>
      </c>
      <c r="AD71" s="14" t="str">
        <f t="shared" si="93"/>
        <v/>
      </c>
      <c r="AE71" s="44" t="str">
        <f t="shared" si="38"/>
        <v/>
      </c>
      <c r="AF71" s="44" t="str">
        <f t="shared" si="39"/>
        <v/>
      </c>
      <c r="AG71" s="44" t="str">
        <f t="shared" si="40"/>
        <v/>
      </c>
      <c r="AH71" s="80" t="str">
        <f t="shared" si="59"/>
        <v/>
      </c>
      <c r="AI71" s="80" t="str">
        <f t="shared" si="60"/>
        <v/>
      </c>
      <c r="AJ71" s="80" t="str">
        <f t="shared" si="61"/>
        <v/>
      </c>
      <c r="AK71" s="80" t="str">
        <f t="shared" si="62"/>
        <v/>
      </c>
      <c r="AN71" s="14" t="str">
        <f t="shared" si="63"/>
        <v/>
      </c>
      <c r="AO71" s="14" t="str">
        <f t="shared" si="64"/>
        <v/>
      </c>
      <c r="AP71" s="14" t="str">
        <f>IF(Dashboard!N71="P",IF(AP70="",1,AP70+1),"")</f>
        <v/>
      </c>
      <c r="AQ71" s="14" t="str">
        <f>IF(Dashboard!N71="B",IF(AQ70="",1,AQ70+1),"")</f>
        <v/>
      </c>
      <c r="AR71" s="14" t="str">
        <f t="shared" si="65"/>
        <v>00000</v>
      </c>
      <c r="AS71" s="14" t="str">
        <f t="shared" si="66"/>
        <v>00000</v>
      </c>
      <c r="AT71" s="14" t="str">
        <f t="shared" si="67"/>
        <v>000000</v>
      </c>
      <c r="AU71" s="14" t="str">
        <f t="shared" si="68"/>
        <v>000000</v>
      </c>
      <c r="AV71" s="14" t="str">
        <f t="shared" si="69"/>
        <v>B</v>
      </c>
      <c r="AW71" s="14" t="str">
        <f t="shared" si="70"/>
        <v/>
      </c>
      <c r="AX71" s="14" t="str">
        <f t="shared" si="71"/>
        <v/>
      </c>
      <c r="AY71" s="14" t="str">
        <f t="shared" si="72"/>
        <v/>
      </c>
      <c r="AZ71" s="14" t="str">
        <f t="shared" si="73"/>
        <v/>
      </c>
      <c r="BA71" s="14">
        <f t="shared" si="74"/>
        <v>1</v>
      </c>
      <c r="BB71" s="14">
        <f t="shared" si="75"/>
        <v>1</v>
      </c>
      <c r="BL71" s="165" t="s">
        <v>221</v>
      </c>
      <c r="BM71" s="14">
        <v>6</v>
      </c>
    </row>
    <row r="72" spans="1:65">
      <c r="A72" s="75" t="str">
        <f t="shared" si="45"/>
        <v/>
      </c>
      <c r="B72" s="24" t="str">
        <f t="shared" si="46"/>
        <v/>
      </c>
      <c r="C72" s="90" t="str">
        <f t="shared" si="47"/>
        <v/>
      </c>
      <c r="D72" s="91" t="str">
        <f t="shared" si="48"/>
        <v/>
      </c>
      <c r="E72" s="74" t="str">
        <f t="shared" si="49"/>
        <v/>
      </c>
      <c r="G72" s="156" t="str">
        <f>IF(Dashboard!N72="","",Dashboard!N72)</f>
        <v/>
      </c>
      <c r="I72" s="75" t="str">
        <f t="shared" si="77"/>
        <v/>
      </c>
      <c r="J72" s="90" t="str">
        <f t="shared" si="78"/>
        <v/>
      </c>
      <c r="K72" s="91" t="str">
        <f t="shared" si="79"/>
        <v/>
      </c>
      <c r="L72" s="24" t="str">
        <f t="shared" si="80"/>
        <v/>
      </c>
      <c r="M72" s="24" t="str">
        <f t="shared" si="81"/>
        <v/>
      </c>
      <c r="N72" s="159" t="str">
        <f t="shared" si="82"/>
        <v/>
      </c>
      <c r="O72" s="75" t="str">
        <f>IF(G72="","",IF(A72="NB",O71,IF(N72="",SUM($N$5:$N72)+M72,SUM($N$5:$N72))))</f>
        <v/>
      </c>
      <c r="P72" s="74" t="str">
        <f t="shared" si="35"/>
        <v/>
      </c>
      <c r="Q72" s="94" t="str">
        <f t="shared" si="36"/>
        <v/>
      </c>
      <c r="R72" s="14" t="str">
        <f t="shared" ref="R72:R104" si="94">IF(G72="","",IF(R71+S72&gt;=10,10,IF(R71+S72&lt;=-10,-10,R71+S72)))</f>
        <v/>
      </c>
      <c r="S72" s="14">
        <f>IF(Q72="",0,IFERROR(VLOOKUP(Q67&amp;Q68&amp;Q69&amp;Q70&amp;Q71&amp;Q72,$BL$3:$BM$126,2,FALSE),0))</f>
        <v>0</v>
      </c>
      <c r="T72" s="14" t="str">
        <f t="shared" si="83"/>
        <v/>
      </c>
      <c r="U72" s="14" t="str">
        <f t="shared" si="84"/>
        <v/>
      </c>
      <c r="V72" s="94" t="str">
        <f t="shared" si="85"/>
        <v/>
      </c>
      <c r="W72" s="14" t="str">
        <f t="shared" si="86"/>
        <v/>
      </c>
      <c r="X72" s="14" t="str">
        <f t="shared" si="87"/>
        <v/>
      </c>
      <c r="Y72" s="14" t="str">
        <f t="shared" si="88"/>
        <v/>
      </c>
      <c r="Z72" s="14" t="str">
        <f t="shared" si="89"/>
        <v/>
      </c>
      <c r="AA72" s="14" t="str">
        <f t="shared" si="90"/>
        <v/>
      </c>
      <c r="AB72" s="14" t="str">
        <f t="shared" si="91"/>
        <v/>
      </c>
      <c r="AC72" s="14" t="str">
        <f t="shared" si="92"/>
        <v/>
      </c>
      <c r="AD72" s="14" t="str">
        <f t="shared" si="93"/>
        <v/>
      </c>
      <c r="AE72" s="44" t="str">
        <f t="shared" si="38"/>
        <v/>
      </c>
      <c r="AF72" s="44" t="str">
        <f t="shared" si="39"/>
        <v/>
      </c>
      <c r="AG72" s="44" t="str">
        <f t="shared" si="40"/>
        <v/>
      </c>
      <c r="AH72" s="80" t="str">
        <f t="shared" si="59"/>
        <v/>
      </c>
      <c r="AI72" s="80" t="str">
        <f t="shared" si="60"/>
        <v/>
      </c>
      <c r="AJ72" s="80" t="str">
        <f t="shared" si="61"/>
        <v/>
      </c>
      <c r="AK72" s="80" t="str">
        <f t="shared" si="62"/>
        <v/>
      </c>
      <c r="AN72" s="14" t="str">
        <f t="shared" si="63"/>
        <v/>
      </c>
      <c r="AO72" s="14" t="str">
        <f t="shared" si="64"/>
        <v/>
      </c>
      <c r="AP72" s="14" t="str">
        <f>IF(Dashboard!N72="P",IF(AP71="",1,AP71+1),"")</f>
        <v/>
      </c>
      <c r="AQ72" s="14" t="str">
        <f>IF(Dashboard!N72="B",IF(AQ71="",1,AQ71+1),"")</f>
        <v/>
      </c>
      <c r="AR72" s="14" t="str">
        <f t="shared" si="65"/>
        <v>00000</v>
      </c>
      <c r="AS72" s="14" t="str">
        <f t="shared" si="66"/>
        <v>00000</v>
      </c>
      <c r="AT72" s="14" t="str">
        <f t="shared" si="67"/>
        <v>000000</v>
      </c>
      <c r="AU72" s="14" t="str">
        <f t="shared" si="68"/>
        <v>000000</v>
      </c>
      <c r="AV72" s="14" t="str">
        <f t="shared" si="69"/>
        <v>B</v>
      </c>
      <c r="AW72" s="14" t="str">
        <f t="shared" si="70"/>
        <v/>
      </c>
      <c r="AX72" s="14" t="str">
        <f t="shared" si="71"/>
        <v/>
      </c>
      <c r="AY72" s="14" t="str">
        <f t="shared" si="72"/>
        <v/>
      </c>
      <c r="AZ72" s="14" t="str">
        <f t="shared" si="73"/>
        <v/>
      </c>
      <c r="BA72" s="14">
        <f t="shared" si="74"/>
        <v>1</v>
      </c>
      <c r="BB72" s="14">
        <f t="shared" si="75"/>
        <v>1</v>
      </c>
      <c r="BL72" s="165" t="s">
        <v>222</v>
      </c>
      <c r="BM72" s="14">
        <v>-6</v>
      </c>
    </row>
    <row r="73" spans="1:65">
      <c r="A73" s="75" t="str">
        <f t="shared" si="45"/>
        <v/>
      </c>
      <c r="B73" s="24" t="str">
        <f t="shared" si="46"/>
        <v/>
      </c>
      <c r="C73" s="90" t="str">
        <f t="shared" si="47"/>
        <v/>
      </c>
      <c r="D73" s="91" t="str">
        <f t="shared" si="48"/>
        <v/>
      </c>
      <c r="E73" s="74" t="str">
        <f t="shared" si="49"/>
        <v/>
      </c>
      <c r="G73" s="156" t="str">
        <f>IF(Dashboard!N73="","",Dashboard!N73)</f>
        <v/>
      </c>
      <c r="I73" s="75" t="str">
        <f t="shared" si="77"/>
        <v/>
      </c>
      <c r="J73" s="90" t="str">
        <f t="shared" si="78"/>
        <v/>
      </c>
      <c r="K73" s="91" t="str">
        <f t="shared" si="79"/>
        <v/>
      </c>
      <c r="L73" s="24" t="str">
        <f t="shared" si="80"/>
        <v/>
      </c>
      <c r="M73" s="24" t="str">
        <f t="shared" si="81"/>
        <v/>
      </c>
      <c r="N73" s="159" t="str">
        <f t="shared" si="82"/>
        <v/>
      </c>
      <c r="O73" s="75" t="str">
        <f>IF(G73="","",IF(A73="NB",O72,IF(N73="",SUM($N$5:$N73)+M73,SUM($N$5:$N73))))</f>
        <v/>
      </c>
      <c r="P73" s="74" t="str">
        <f t="shared" si="35"/>
        <v/>
      </c>
      <c r="Q73" s="94" t="str">
        <f t="shared" si="36"/>
        <v/>
      </c>
      <c r="R73" s="14" t="str">
        <f t="shared" si="94"/>
        <v/>
      </c>
      <c r="S73" s="14">
        <f>IF(Q73="",0,IFERROR(VLOOKUP(Q68&amp;Q69&amp;Q70&amp;Q71&amp;Q72&amp;Q73,$BL$3:$BM$126,2,FALSE),0))</f>
        <v>0</v>
      </c>
      <c r="T73" s="14" t="str">
        <f t="shared" si="83"/>
        <v/>
      </c>
      <c r="U73" s="14" t="str">
        <f t="shared" si="84"/>
        <v/>
      </c>
      <c r="V73" s="94" t="str">
        <f t="shared" si="85"/>
        <v/>
      </c>
      <c r="W73" s="14" t="str">
        <f t="shared" si="86"/>
        <v/>
      </c>
      <c r="X73" s="14" t="str">
        <f t="shared" si="87"/>
        <v/>
      </c>
      <c r="Y73" s="14" t="str">
        <f t="shared" si="88"/>
        <v/>
      </c>
      <c r="Z73" s="14" t="str">
        <f t="shared" si="89"/>
        <v/>
      </c>
      <c r="AA73" s="14" t="str">
        <f t="shared" si="90"/>
        <v/>
      </c>
      <c r="AB73" s="14" t="str">
        <f t="shared" si="91"/>
        <v/>
      </c>
      <c r="AC73" s="14" t="str">
        <f t="shared" si="92"/>
        <v/>
      </c>
      <c r="AD73" s="14" t="str">
        <f t="shared" si="93"/>
        <v/>
      </c>
      <c r="AE73" s="44" t="str">
        <f t="shared" si="38"/>
        <v/>
      </c>
      <c r="AF73" s="44" t="str">
        <f t="shared" si="39"/>
        <v/>
      </c>
      <c r="AG73" s="44" t="str">
        <f t="shared" si="40"/>
        <v/>
      </c>
      <c r="AH73" s="80" t="str">
        <f t="shared" si="59"/>
        <v/>
      </c>
      <c r="AI73" s="80" t="str">
        <f t="shared" si="60"/>
        <v/>
      </c>
      <c r="AJ73" s="80" t="str">
        <f t="shared" si="61"/>
        <v/>
      </c>
      <c r="AK73" s="80" t="str">
        <f t="shared" si="62"/>
        <v/>
      </c>
      <c r="AN73" s="14" t="str">
        <f t="shared" si="63"/>
        <v/>
      </c>
      <c r="AO73" s="14" t="str">
        <f t="shared" si="64"/>
        <v/>
      </c>
      <c r="AP73" s="14" t="str">
        <f>IF(Dashboard!N73="P",IF(AP72="",1,AP72+1),"")</f>
        <v/>
      </c>
      <c r="AQ73" s="14" t="str">
        <f>IF(Dashboard!N73="B",IF(AQ72="",1,AQ72+1),"")</f>
        <v/>
      </c>
      <c r="AR73" s="14" t="str">
        <f t="shared" si="65"/>
        <v>00000</v>
      </c>
      <c r="AS73" s="14" t="str">
        <f t="shared" si="66"/>
        <v>00000</v>
      </c>
      <c r="AT73" s="14" t="str">
        <f t="shared" si="67"/>
        <v>000000</v>
      </c>
      <c r="AU73" s="14" t="str">
        <f t="shared" si="68"/>
        <v>000000</v>
      </c>
      <c r="AV73" s="14" t="str">
        <f t="shared" si="69"/>
        <v>B</v>
      </c>
      <c r="AW73" s="14" t="str">
        <f t="shared" si="70"/>
        <v/>
      </c>
      <c r="AX73" s="14" t="str">
        <f t="shared" si="71"/>
        <v/>
      </c>
      <c r="AY73" s="14" t="str">
        <f t="shared" si="72"/>
        <v/>
      </c>
      <c r="AZ73" s="14" t="str">
        <f t="shared" si="73"/>
        <v/>
      </c>
      <c r="BA73" s="14">
        <f t="shared" si="74"/>
        <v>1</v>
      </c>
      <c r="BB73" s="14">
        <f t="shared" si="75"/>
        <v>1</v>
      </c>
      <c r="BL73" s="165" t="s">
        <v>223</v>
      </c>
      <c r="BM73" s="14">
        <v>1</v>
      </c>
    </row>
    <row r="74" spans="1:65" ht="15.75" thickBot="1">
      <c r="A74" s="77" t="str">
        <f t="shared" si="45"/>
        <v/>
      </c>
      <c r="B74" s="25" t="str">
        <f t="shared" si="46"/>
        <v/>
      </c>
      <c r="C74" s="92" t="str">
        <f t="shared" si="47"/>
        <v/>
      </c>
      <c r="D74" s="93" t="str">
        <f t="shared" si="48"/>
        <v/>
      </c>
      <c r="E74" s="78" t="str">
        <f t="shared" si="49"/>
        <v/>
      </c>
      <c r="G74" s="157" t="str">
        <f>IF(Dashboard!N74="","",Dashboard!N74)</f>
        <v/>
      </c>
      <c r="I74" s="77" t="str">
        <f t="shared" si="77"/>
        <v/>
      </c>
      <c r="J74" s="92" t="str">
        <f t="shared" si="78"/>
        <v/>
      </c>
      <c r="K74" s="93" t="str">
        <f t="shared" si="79"/>
        <v/>
      </c>
      <c r="L74" s="25" t="str">
        <f t="shared" si="80"/>
        <v/>
      </c>
      <c r="M74" s="25" t="str">
        <f t="shared" si="81"/>
        <v/>
      </c>
      <c r="N74" s="160" t="str">
        <f t="shared" si="82"/>
        <v/>
      </c>
      <c r="O74" s="77" t="str">
        <f>IF(G74="","",IF(A74="NB",O73,IF(N74="",SUM($N$5:$N74)+M74,SUM($N$5:$N74))))</f>
        <v/>
      </c>
      <c r="P74" s="78" t="str">
        <f t="shared" si="35"/>
        <v/>
      </c>
      <c r="Q74" s="94" t="str">
        <f t="shared" si="36"/>
        <v/>
      </c>
      <c r="R74" s="14" t="str">
        <f t="shared" si="94"/>
        <v/>
      </c>
      <c r="S74" s="14">
        <f>IF(Q74="",0,IFERROR(VLOOKUP(Q69&amp;Q70&amp;Q71&amp;Q72&amp;Q73&amp;Q74,$BL$3:$BM$126,2,FALSE),0))</f>
        <v>0</v>
      </c>
      <c r="T74" s="14" t="str">
        <f t="shared" si="83"/>
        <v/>
      </c>
      <c r="U74" s="14" t="str">
        <f t="shared" si="84"/>
        <v/>
      </c>
      <c r="V74" s="94" t="str">
        <f t="shared" si="85"/>
        <v/>
      </c>
      <c r="W74" s="14" t="str">
        <f t="shared" si="86"/>
        <v/>
      </c>
      <c r="X74" s="14" t="str">
        <f t="shared" si="87"/>
        <v/>
      </c>
      <c r="Y74" s="14" t="str">
        <f t="shared" si="88"/>
        <v/>
      </c>
      <c r="Z74" s="14" t="str">
        <f t="shared" si="89"/>
        <v/>
      </c>
      <c r="AA74" s="14" t="str">
        <f t="shared" si="90"/>
        <v/>
      </c>
      <c r="AB74" s="14" t="str">
        <f t="shared" si="91"/>
        <v/>
      </c>
      <c r="AC74" s="14" t="str">
        <f t="shared" si="92"/>
        <v/>
      </c>
      <c r="AD74" s="14" t="str">
        <f t="shared" si="93"/>
        <v/>
      </c>
      <c r="AE74" s="44" t="str">
        <f t="shared" si="38"/>
        <v/>
      </c>
      <c r="AF74" s="44" t="str">
        <f t="shared" si="39"/>
        <v/>
      </c>
      <c r="AG74" s="44" t="str">
        <f t="shared" si="40"/>
        <v/>
      </c>
      <c r="AH74" s="80" t="str">
        <f t="shared" si="59"/>
        <v/>
      </c>
      <c r="AI74" s="80" t="str">
        <f t="shared" si="60"/>
        <v/>
      </c>
      <c r="AJ74" s="80" t="str">
        <f t="shared" si="61"/>
        <v/>
      </c>
      <c r="AK74" s="80" t="str">
        <f t="shared" si="62"/>
        <v/>
      </c>
      <c r="AN74" s="14" t="str">
        <f t="shared" si="63"/>
        <v/>
      </c>
      <c r="AO74" s="14" t="str">
        <f t="shared" si="64"/>
        <v/>
      </c>
      <c r="AP74" s="14" t="str">
        <f>IF(Dashboard!N74="P",IF(AP73="",1,AP73+1),"")</f>
        <v/>
      </c>
      <c r="AQ74" s="14" t="str">
        <f>IF(Dashboard!N74="B",IF(AQ73="",1,AQ73+1),"")</f>
        <v/>
      </c>
      <c r="AR74" s="14" t="str">
        <f t="shared" si="65"/>
        <v>00000</v>
      </c>
      <c r="AS74" s="14" t="str">
        <f t="shared" si="66"/>
        <v>00000</v>
      </c>
      <c r="AT74" s="14" t="str">
        <f t="shared" si="67"/>
        <v>000000</v>
      </c>
      <c r="AU74" s="14" t="str">
        <f t="shared" si="68"/>
        <v>000000</v>
      </c>
      <c r="AV74" s="14" t="str">
        <f t="shared" si="69"/>
        <v>B</v>
      </c>
      <c r="AW74" s="14" t="str">
        <f t="shared" si="70"/>
        <v/>
      </c>
      <c r="AX74" s="14" t="str">
        <f t="shared" si="71"/>
        <v/>
      </c>
      <c r="AY74" s="14" t="str">
        <f t="shared" si="72"/>
        <v/>
      </c>
      <c r="AZ74" s="14" t="str">
        <f t="shared" si="73"/>
        <v/>
      </c>
      <c r="BA74" s="14">
        <f t="shared" si="74"/>
        <v>1</v>
      </c>
      <c r="BB74" s="14">
        <f t="shared" si="75"/>
        <v>1</v>
      </c>
      <c r="BL74" s="165" t="s">
        <v>224</v>
      </c>
      <c r="BM74" s="14">
        <v>-1</v>
      </c>
    </row>
    <row r="75" spans="1:65">
      <c r="A75" s="86" t="str">
        <f t="shared" si="45"/>
        <v/>
      </c>
      <c r="B75" s="36" t="str">
        <f t="shared" si="46"/>
        <v/>
      </c>
      <c r="C75" s="87" t="str">
        <f t="shared" si="47"/>
        <v/>
      </c>
      <c r="D75" s="88" t="str">
        <f t="shared" si="48"/>
        <v/>
      </c>
      <c r="E75" s="89" t="str">
        <f t="shared" si="49"/>
        <v/>
      </c>
      <c r="G75" s="155" t="str">
        <f>IF(Dashboard!N75="","",Dashboard!N75)</f>
        <v/>
      </c>
      <c r="I75" s="86" t="str">
        <f t="shared" si="77"/>
        <v/>
      </c>
      <c r="J75" s="87" t="str">
        <f t="shared" si="78"/>
        <v/>
      </c>
      <c r="K75" s="88" t="str">
        <f t="shared" si="79"/>
        <v/>
      </c>
      <c r="L75" s="36" t="str">
        <f t="shared" si="80"/>
        <v/>
      </c>
      <c r="M75" s="36" t="str">
        <f t="shared" si="81"/>
        <v/>
      </c>
      <c r="N75" s="158" t="str">
        <f t="shared" si="82"/>
        <v/>
      </c>
      <c r="O75" s="86" t="str">
        <f>IF(G75="","",IF(A75="NB",O74,IF(N75="",SUM($N$5:$N75)+M75,SUM($N$5:$N75))))</f>
        <v/>
      </c>
      <c r="P75" s="89" t="str">
        <f t="shared" ref="P75:P104" si="95">IF(G75="","",IF(L75="W",0+BB75,0-BB75)+IF(E75="W",0+BA75,0-BA75))</f>
        <v/>
      </c>
      <c r="Q75" s="94" t="str">
        <f t="shared" ref="Q75:Q104" si="96">IF(G75="","",IF(P75&gt;0,"W",IF(P75&lt;0,"L","")))</f>
        <v/>
      </c>
      <c r="R75" s="14" t="str">
        <f t="shared" si="94"/>
        <v/>
      </c>
      <c r="S75" s="14">
        <f>IF(Q75="",0,IFERROR(VLOOKUP(Q70&amp;Q71&amp;Q72&amp;Q73&amp;Q74&amp;Q75,$BL$3:$BM$126,2,FALSE),0))</f>
        <v>0</v>
      </c>
      <c r="T75" s="14" t="str">
        <f t="shared" si="83"/>
        <v/>
      </c>
      <c r="U75" s="14" t="str">
        <f t="shared" si="84"/>
        <v/>
      </c>
      <c r="V75" s="94" t="str">
        <f t="shared" si="85"/>
        <v/>
      </c>
      <c r="W75" s="14" t="str">
        <f t="shared" si="86"/>
        <v/>
      </c>
      <c r="X75" s="14" t="str">
        <f t="shared" si="87"/>
        <v/>
      </c>
      <c r="Y75" s="14" t="str">
        <f t="shared" si="88"/>
        <v/>
      </c>
      <c r="Z75" s="14" t="str">
        <f t="shared" si="89"/>
        <v/>
      </c>
      <c r="AA75" s="14" t="str">
        <f t="shared" si="90"/>
        <v/>
      </c>
      <c r="AB75" s="14" t="str">
        <f t="shared" si="91"/>
        <v/>
      </c>
      <c r="AC75" s="14" t="str">
        <f t="shared" si="92"/>
        <v/>
      </c>
      <c r="AD75" s="14" t="str">
        <f t="shared" si="93"/>
        <v/>
      </c>
      <c r="AE75" s="44" t="str">
        <f t="shared" ref="AE75:AE104" si="97">IF(G75="","",IF(AR75="10101","Y",IF(AS75="10101","Y","N")))</f>
        <v/>
      </c>
      <c r="AF75" s="44" t="str">
        <f t="shared" ref="AF75:AF104" si="98">IF(G75="","",IF(AR75="12345","Y",IF(AS75="12345","Y","N")))</f>
        <v/>
      </c>
      <c r="AG75" s="44" t="str">
        <f t="shared" ref="AG75:AG104" si="99">IF(G75="","",IF(AT75="120012","Y",IF(AU75="120012","Y","N")))</f>
        <v/>
      </c>
      <c r="AH75" s="80" t="str">
        <f t="shared" si="59"/>
        <v/>
      </c>
      <c r="AI75" s="80" t="str">
        <f t="shared" si="60"/>
        <v/>
      </c>
      <c r="AJ75" s="80" t="str">
        <f t="shared" si="61"/>
        <v/>
      </c>
      <c r="AK75" s="80" t="str">
        <f t="shared" si="62"/>
        <v/>
      </c>
      <c r="AN75" s="14" t="str">
        <f t="shared" si="63"/>
        <v/>
      </c>
      <c r="AO75" s="14" t="str">
        <f t="shared" si="64"/>
        <v/>
      </c>
      <c r="AP75" s="14" t="str">
        <f>IF(Dashboard!N75="P",IF(AP74="",1,AP74+1),"")</f>
        <v/>
      </c>
      <c r="AQ75" s="14" t="str">
        <f>IF(Dashboard!N75="B",IF(AQ74="",1,AQ74+1),"")</f>
        <v/>
      </c>
      <c r="AR75" s="14" t="str">
        <f t="shared" si="65"/>
        <v>00000</v>
      </c>
      <c r="AS75" s="14" t="str">
        <f t="shared" si="66"/>
        <v>00000</v>
      </c>
      <c r="AT75" s="14" t="str">
        <f t="shared" si="67"/>
        <v>000000</v>
      </c>
      <c r="AU75" s="14" t="str">
        <f t="shared" si="68"/>
        <v>000000</v>
      </c>
      <c r="AV75" s="14" t="str">
        <f t="shared" si="69"/>
        <v>B</v>
      </c>
      <c r="AW75" s="14" t="str">
        <f t="shared" si="70"/>
        <v/>
      </c>
      <c r="AX75" s="14" t="str">
        <f t="shared" si="71"/>
        <v/>
      </c>
      <c r="AY75" s="14" t="str">
        <f t="shared" si="72"/>
        <v/>
      </c>
      <c r="AZ75" s="14" t="str">
        <f t="shared" si="73"/>
        <v/>
      </c>
      <c r="BA75" s="14">
        <f t="shared" si="74"/>
        <v>1</v>
      </c>
      <c r="BB75" s="14">
        <f t="shared" si="75"/>
        <v>1</v>
      </c>
      <c r="BL75" s="165" t="s">
        <v>225</v>
      </c>
      <c r="BM75" s="14">
        <v>3</v>
      </c>
    </row>
    <row r="76" spans="1:65">
      <c r="A76" s="75" t="str">
        <f t="shared" ref="A76:A104" si="100">IF(G75="","",IF(AND(D76="",K76=""),"P"&amp;(Y76+AA76),IF(AND(C76="",J76=""),"B"&amp;(Z76+AB76),IF(AND(C76="",K76=""),IF(Z76&gt;AA76,"B"&amp;(Z76-AA76),IF(Z76=AA76,"NB","P"&amp;(AA76-Z76))),IF(AND(D76="",J76=""),IF(Y76&gt;AB76,"P"&amp;(Y76-AB76),IF(Y76=AB76,"NB","B"&amp;(AB76-Y76))))))))</f>
        <v/>
      </c>
      <c r="B76" s="24" t="str">
        <f t="shared" ref="B76:B104" si="101">IF(G75="","",IF(AN75=AN76,"",AN76))</f>
        <v/>
      </c>
      <c r="C76" s="90" t="str">
        <f t="shared" ref="C76:C104" si="102">IF(G75="","",IF(AN76="PD",IF(AV76="P",AX76,""),AH76))</f>
        <v/>
      </c>
      <c r="D76" s="91" t="str">
        <f t="shared" ref="D76:D104" si="103">IF(G75="","",IF(AN76="PD",IF(AV76="B",AX76,""),AI76))</f>
        <v/>
      </c>
      <c r="E76" s="74" t="str">
        <f t="shared" ref="E76:E104" si="104">IF(G76="","",IF(G76="P",IF(C76="","L","W"),IF(D76="","L","W")))</f>
        <v/>
      </c>
      <c r="G76" s="156" t="str">
        <f>IF(Dashboard!N76="","",Dashboard!N76)</f>
        <v/>
      </c>
      <c r="I76" s="75" t="str">
        <f t="shared" si="77"/>
        <v/>
      </c>
      <c r="J76" s="90" t="str">
        <f t="shared" si="78"/>
        <v/>
      </c>
      <c r="K76" s="91" t="str">
        <f t="shared" si="79"/>
        <v/>
      </c>
      <c r="L76" s="24" t="str">
        <f t="shared" si="80"/>
        <v/>
      </c>
      <c r="M76" s="24" t="str">
        <f t="shared" si="81"/>
        <v/>
      </c>
      <c r="N76" s="159" t="str">
        <f t="shared" si="82"/>
        <v/>
      </c>
      <c r="O76" s="75" t="str">
        <f>IF(G76="","",IF(A76="NB",O75,IF(N76="",SUM($N$5:$N76)+M76,SUM($N$5:$N76))))</f>
        <v/>
      </c>
      <c r="P76" s="74" t="str">
        <f t="shared" si="95"/>
        <v/>
      </c>
      <c r="Q76" s="94" t="str">
        <f t="shared" si="96"/>
        <v/>
      </c>
      <c r="R76" s="14" t="str">
        <f t="shared" si="94"/>
        <v/>
      </c>
      <c r="S76" s="14">
        <f>IF(Q76="",0,IFERROR(VLOOKUP(Q71&amp;Q72&amp;Q73&amp;Q74&amp;Q75&amp;Q76,$BL$3:$BM$126,2,FALSE),0))</f>
        <v>0</v>
      </c>
      <c r="T76" s="14" t="str">
        <f t="shared" si="83"/>
        <v/>
      </c>
      <c r="U76" s="14" t="str">
        <f t="shared" si="84"/>
        <v/>
      </c>
      <c r="V76" s="94" t="str">
        <f t="shared" si="85"/>
        <v/>
      </c>
      <c r="W76" s="14" t="str">
        <f t="shared" si="86"/>
        <v/>
      </c>
      <c r="X76" s="14" t="str">
        <f t="shared" si="87"/>
        <v/>
      </c>
      <c r="Y76" s="14" t="str">
        <f t="shared" si="88"/>
        <v/>
      </c>
      <c r="Z76" s="14" t="str">
        <f t="shared" si="89"/>
        <v/>
      </c>
      <c r="AA76" s="14" t="str">
        <f t="shared" si="90"/>
        <v/>
      </c>
      <c r="AB76" s="14" t="str">
        <f t="shared" si="91"/>
        <v/>
      </c>
      <c r="AC76" s="14" t="str">
        <f t="shared" si="92"/>
        <v/>
      </c>
      <c r="AD76" s="14" t="str">
        <f t="shared" si="93"/>
        <v/>
      </c>
      <c r="AE76" s="44" t="str">
        <f t="shared" si="97"/>
        <v/>
      </c>
      <c r="AF76" s="44" t="str">
        <f t="shared" si="98"/>
        <v/>
      </c>
      <c r="AG76" s="44" t="str">
        <f t="shared" si="99"/>
        <v/>
      </c>
      <c r="AH76" s="80" t="str">
        <f t="shared" si="59"/>
        <v/>
      </c>
      <c r="AI76" s="80" t="str">
        <f t="shared" si="60"/>
        <v/>
      </c>
      <c r="AJ76" s="80" t="str">
        <f t="shared" si="61"/>
        <v/>
      </c>
      <c r="AK76" s="80" t="str">
        <f t="shared" si="62"/>
        <v/>
      </c>
      <c r="AN76" s="14" t="str">
        <f t="shared" si="63"/>
        <v/>
      </c>
      <c r="AO76" s="14" t="str">
        <f t="shared" si="64"/>
        <v/>
      </c>
      <c r="AP76" s="14" t="str">
        <f>IF(Dashboard!N76="P",IF(AP75="",1,AP75+1),"")</f>
        <v/>
      </c>
      <c r="AQ76" s="14" t="str">
        <f>IF(Dashboard!N76="B",IF(AQ75="",1,AQ75+1),"")</f>
        <v/>
      </c>
      <c r="AR76" s="14" t="str">
        <f t="shared" si="65"/>
        <v>00000</v>
      </c>
      <c r="AS76" s="14" t="str">
        <f t="shared" si="66"/>
        <v>00000</v>
      </c>
      <c r="AT76" s="14" t="str">
        <f t="shared" si="67"/>
        <v>000000</v>
      </c>
      <c r="AU76" s="14" t="str">
        <f t="shared" si="68"/>
        <v>000000</v>
      </c>
      <c r="AV76" s="14" t="str">
        <f t="shared" si="69"/>
        <v>B</v>
      </c>
      <c r="AW76" s="14" t="str">
        <f t="shared" si="70"/>
        <v/>
      </c>
      <c r="AX76" s="14" t="str">
        <f t="shared" si="71"/>
        <v/>
      </c>
      <c r="AY76" s="14" t="str">
        <f t="shared" si="72"/>
        <v/>
      </c>
      <c r="AZ76" s="14" t="str">
        <f t="shared" si="73"/>
        <v/>
      </c>
      <c r="BA76" s="14">
        <f t="shared" si="74"/>
        <v>1</v>
      </c>
      <c r="BB76" s="14">
        <f t="shared" si="75"/>
        <v>1</v>
      </c>
      <c r="BL76" s="165" t="s">
        <v>226</v>
      </c>
      <c r="BM76" s="14">
        <v>-3</v>
      </c>
    </row>
    <row r="77" spans="1:65">
      <c r="A77" s="75" t="str">
        <f t="shared" si="100"/>
        <v/>
      </c>
      <c r="B77" s="24" t="str">
        <f t="shared" si="101"/>
        <v/>
      </c>
      <c r="C77" s="90" t="str">
        <f t="shared" si="102"/>
        <v/>
      </c>
      <c r="D77" s="91" t="str">
        <f t="shared" si="103"/>
        <v/>
      </c>
      <c r="E77" s="74" t="str">
        <f t="shared" si="104"/>
        <v/>
      </c>
      <c r="G77" s="156" t="str">
        <f>IF(Dashboard!N77="","",Dashboard!N77)</f>
        <v/>
      </c>
      <c r="I77" s="75" t="str">
        <f t="shared" si="77"/>
        <v/>
      </c>
      <c r="J77" s="90" t="str">
        <f t="shared" si="78"/>
        <v/>
      </c>
      <c r="K77" s="91" t="str">
        <f t="shared" si="79"/>
        <v/>
      </c>
      <c r="L77" s="24" t="str">
        <f t="shared" si="80"/>
        <v/>
      </c>
      <c r="M77" s="24" t="str">
        <f t="shared" si="81"/>
        <v/>
      </c>
      <c r="N77" s="159" t="str">
        <f t="shared" si="82"/>
        <v/>
      </c>
      <c r="O77" s="75" t="str">
        <f>IF(G77="","",IF(A77="NB",O76,IF(N77="",SUM($N$5:$N77)+M77,SUM($N$5:$N77))))</f>
        <v/>
      </c>
      <c r="P77" s="74" t="str">
        <f t="shared" si="95"/>
        <v/>
      </c>
      <c r="Q77" s="94" t="str">
        <f t="shared" si="96"/>
        <v/>
      </c>
      <c r="R77" s="14" t="str">
        <f t="shared" si="94"/>
        <v/>
      </c>
      <c r="S77" s="14">
        <f>IF(Q77="",0,IFERROR(VLOOKUP(Q72&amp;Q73&amp;Q74&amp;Q75&amp;Q76&amp;Q77,$BL$3:$BM$126,2,FALSE),0))</f>
        <v>0</v>
      </c>
      <c r="T77" s="14" t="str">
        <f t="shared" si="83"/>
        <v/>
      </c>
      <c r="U77" s="14" t="str">
        <f t="shared" si="84"/>
        <v/>
      </c>
      <c r="V77" s="94" t="str">
        <f t="shared" si="85"/>
        <v/>
      </c>
      <c r="W77" s="14" t="str">
        <f t="shared" si="86"/>
        <v/>
      </c>
      <c r="X77" s="14" t="str">
        <f t="shared" si="87"/>
        <v/>
      </c>
      <c r="Y77" s="14" t="str">
        <f t="shared" si="88"/>
        <v/>
      </c>
      <c r="Z77" s="14" t="str">
        <f t="shared" si="89"/>
        <v/>
      </c>
      <c r="AA77" s="14" t="str">
        <f t="shared" si="90"/>
        <v/>
      </c>
      <c r="AB77" s="14" t="str">
        <f t="shared" si="91"/>
        <v/>
      </c>
      <c r="AC77" s="14" t="str">
        <f t="shared" si="92"/>
        <v/>
      </c>
      <c r="AD77" s="14" t="str">
        <f t="shared" si="93"/>
        <v/>
      </c>
      <c r="AE77" s="44" t="str">
        <f t="shared" si="97"/>
        <v/>
      </c>
      <c r="AF77" s="44" t="str">
        <f t="shared" si="98"/>
        <v/>
      </c>
      <c r="AG77" s="44" t="str">
        <f t="shared" si="99"/>
        <v/>
      </c>
      <c r="AH77" s="80" t="str">
        <f t="shared" si="59"/>
        <v/>
      </c>
      <c r="AI77" s="80" t="str">
        <f t="shared" si="60"/>
        <v/>
      </c>
      <c r="AJ77" s="80" t="str">
        <f t="shared" si="61"/>
        <v/>
      </c>
      <c r="AK77" s="80" t="str">
        <f t="shared" si="62"/>
        <v/>
      </c>
      <c r="AN77" s="14" t="str">
        <f t="shared" si="63"/>
        <v/>
      </c>
      <c r="AO77" s="14" t="str">
        <f t="shared" si="64"/>
        <v/>
      </c>
      <c r="AP77" s="14" t="str">
        <f>IF(Dashboard!N77="P",IF(AP76="",1,AP76+1),"")</f>
        <v/>
      </c>
      <c r="AQ77" s="14" t="str">
        <f>IF(Dashboard!N77="B",IF(AQ76="",1,AQ76+1),"")</f>
        <v/>
      </c>
      <c r="AR77" s="14" t="str">
        <f t="shared" si="65"/>
        <v>00000</v>
      </c>
      <c r="AS77" s="14" t="str">
        <f t="shared" si="66"/>
        <v>00000</v>
      </c>
      <c r="AT77" s="14" t="str">
        <f t="shared" si="67"/>
        <v>000000</v>
      </c>
      <c r="AU77" s="14" t="str">
        <f t="shared" si="68"/>
        <v>000000</v>
      </c>
      <c r="AV77" s="14" t="str">
        <f t="shared" si="69"/>
        <v>B</v>
      </c>
      <c r="AW77" s="14" t="str">
        <f t="shared" si="70"/>
        <v/>
      </c>
      <c r="AX77" s="14" t="str">
        <f t="shared" si="71"/>
        <v/>
      </c>
      <c r="AY77" s="14" t="str">
        <f t="shared" si="72"/>
        <v/>
      </c>
      <c r="AZ77" s="14" t="str">
        <f t="shared" si="73"/>
        <v/>
      </c>
      <c r="BA77" s="14">
        <f t="shared" si="74"/>
        <v>1</v>
      </c>
      <c r="BB77" s="14">
        <f t="shared" si="75"/>
        <v>1</v>
      </c>
      <c r="BL77" s="165" t="s">
        <v>227</v>
      </c>
      <c r="BM77" s="14">
        <v>1</v>
      </c>
    </row>
    <row r="78" spans="1:65">
      <c r="A78" s="75" t="str">
        <f t="shared" si="100"/>
        <v/>
      </c>
      <c r="B78" s="24" t="str">
        <f t="shared" si="101"/>
        <v/>
      </c>
      <c r="C78" s="90" t="str">
        <f t="shared" si="102"/>
        <v/>
      </c>
      <c r="D78" s="91" t="str">
        <f t="shared" si="103"/>
        <v/>
      </c>
      <c r="E78" s="74" t="str">
        <f t="shared" si="104"/>
        <v/>
      </c>
      <c r="G78" s="156" t="str">
        <f>IF(Dashboard!N78="","",Dashboard!N78)</f>
        <v/>
      </c>
      <c r="I78" s="75" t="str">
        <f t="shared" si="77"/>
        <v/>
      </c>
      <c r="J78" s="90" t="str">
        <f t="shared" si="78"/>
        <v/>
      </c>
      <c r="K78" s="91" t="str">
        <f t="shared" si="79"/>
        <v/>
      </c>
      <c r="L78" s="24" t="str">
        <f t="shared" si="80"/>
        <v/>
      </c>
      <c r="M78" s="24" t="str">
        <f t="shared" si="81"/>
        <v/>
      </c>
      <c r="N78" s="159" t="str">
        <f t="shared" si="82"/>
        <v/>
      </c>
      <c r="O78" s="75" t="str">
        <f>IF(G78="","",IF(A78="NB",O77,IF(N78="",SUM($N$5:$N78)+M78,SUM($N$5:$N78))))</f>
        <v/>
      </c>
      <c r="P78" s="74" t="str">
        <f t="shared" si="95"/>
        <v/>
      </c>
      <c r="Q78" s="94" t="str">
        <f t="shared" si="96"/>
        <v/>
      </c>
      <c r="R78" s="14" t="str">
        <f t="shared" si="94"/>
        <v/>
      </c>
      <c r="S78" s="14">
        <f>IF(Q78="",0,IFERROR(VLOOKUP(Q73&amp;Q74&amp;Q75&amp;Q76&amp;Q77&amp;Q78,$BL$3:$BM$126,2,FALSE),0))</f>
        <v>0</v>
      </c>
      <c r="T78" s="14" t="str">
        <f t="shared" si="83"/>
        <v/>
      </c>
      <c r="U78" s="14" t="str">
        <f t="shared" si="84"/>
        <v/>
      </c>
      <c r="V78" s="94" t="str">
        <f t="shared" si="85"/>
        <v/>
      </c>
      <c r="W78" s="14" t="str">
        <f t="shared" si="86"/>
        <v/>
      </c>
      <c r="X78" s="14" t="str">
        <f t="shared" si="87"/>
        <v/>
      </c>
      <c r="Y78" s="14" t="str">
        <f t="shared" si="88"/>
        <v/>
      </c>
      <c r="Z78" s="14" t="str">
        <f t="shared" si="89"/>
        <v/>
      </c>
      <c r="AA78" s="14" t="str">
        <f t="shared" si="90"/>
        <v/>
      </c>
      <c r="AB78" s="14" t="str">
        <f t="shared" si="91"/>
        <v/>
      </c>
      <c r="AC78" s="14" t="str">
        <f t="shared" si="92"/>
        <v/>
      </c>
      <c r="AD78" s="14" t="str">
        <f t="shared" si="93"/>
        <v/>
      </c>
      <c r="AE78" s="44" t="str">
        <f t="shared" si="97"/>
        <v/>
      </c>
      <c r="AF78" s="44" t="str">
        <f t="shared" si="98"/>
        <v/>
      </c>
      <c r="AG78" s="44" t="str">
        <f t="shared" si="99"/>
        <v/>
      </c>
      <c r="AH78" s="80" t="str">
        <f t="shared" si="59"/>
        <v/>
      </c>
      <c r="AI78" s="80" t="str">
        <f t="shared" si="60"/>
        <v/>
      </c>
      <c r="AJ78" s="80" t="str">
        <f t="shared" si="61"/>
        <v/>
      </c>
      <c r="AK78" s="80" t="str">
        <f t="shared" si="62"/>
        <v/>
      </c>
      <c r="AN78" s="14" t="str">
        <f t="shared" si="63"/>
        <v/>
      </c>
      <c r="AO78" s="14" t="str">
        <f t="shared" si="64"/>
        <v/>
      </c>
      <c r="AP78" s="14" t="str">
        <f>IF(Dashboard!N78="P",IF(AP77="",1,AP77+1),"")</f>
        <v/>
      </c>
      <c r="AQ78" s="14" t="str">
        <f>IF(Dashboard!N78="B",IF(AQ77="",1,AQ77+1),"")</f>
        <v/>
      </c>
      <c r="AR78" s="14" t="str">
        <f t="shared" si="65"/>
        <v>00000</v>
      </c>
      <c r="AS78" s="14" t="str">
        <f t="shared" si="66"/>
        <v>00000</v>
      </c>
      <c r="AT78" s="14" t="str">
        <f t="shared" si="67"/>
        <v>000000</v>
      </c>
      <c r="AU78" s="14" t="str">
        <f t="shared" si="68"/>
        <v>000000</v>
      </c>
      <c r="AV78" s="14" t="str">
        <f t="shared" si="69"/>
        <v>B</v>
      </c>
      <c r="AW78" s="14" t="str">
        <f t="shared" si="70"/>
        <v/>
      </c>
      <c r="AX78" s="14" t="str">
        <f t="shared" si="71"/>
        <v/>
      </c>
      <c r="AY78" s="14" t="str">
        <f t="shared" si="72"/>
        <v/>
      </c>
      <c r="AZ78" s="14" t="str">
        <f t="shared" si="73"/>
        <v/>
      </c>
      <c r="BA78" s="14">
        <f t="shared" si="74"/>
        <v>1</v>
      </c>
      <c r="BB78" s="14">
        <f t="shared" si="75"/>
        <v>1</v>
      </c>
      <c r="BL78" s="165" t="s">
        <v>228</v>
      </c>
      <c r="BM78" s="14">
        <v>-1</v>
      </c>
    </row>
    <row r="79" spans="1:65" ht="15.75" thickBot="1">
      <c r="A79" s="77" t="str">
        <f t="shared" si="100"/>
        <v/>
      </c>
      <c r="B79" s="25" t="str">
        <f t="shared" si="101"/>
        <v/>
      </c>
      <c r="C79" s="92" t="str">
        <f t="shared" si="102"/>
        <v/>
      </c>
      <c r="D79" s="93" t="str">
        <f t="shared" si="103"/>
        <v/>
      </c>
      <c r="E79" s="78" t="str">
        <f t="shared" si="104"/>
        <v/>
      </c>
      <c r="G79" s="157" t="str">
        <f>IF(Dashboard!N79="","",Dashboard!N79)</f>
        <v/>
      </c>
      <c r="I79" s="77" t="str">
        <f t="shared" si="77"/>
        <v/>
      </c>
      <c r="J79" s="92" t="str">
        <f t="shared" si="78"/>
        <v/>
      </c>
      <c r="K79" s="93" t="str">
        <f t="shared" si="79"/>
        <v/>
      </c>
      <c r="L79" s="25" t="str">
        <f t="shared" si="80"/>
        <v/>
      </c>
      <c r="M79" s="25" t="str">
        <f t="shared" si="81"/>
        <v/>
      </c>
      <c r="N79" s="160" t="str">
        <f t="shared" si="82"/>
        <v/>
      </c>
      <c r="O79" s="77" t="str">
        <f>IF(G79="","",IF(A79="NB",O78,IF(N79="",SUM($N$5:$N79)+M79,SUM($N$5:$N79))))</f>
        <v/>
      </c>
      <c r="P79" s="78" t="str">
        <f t="shared" si="95"/>
        <v/>
      </c>
      <c r="Q79" s="94" t="str">
        <f t="shared" si="96"/>
        <v/>
      </c>
      <c r="R79" s="14" t="str">
        <f t="shared" si="94"/>
        <v/>
      </c>
      <c r="S79" s="14">
        <f>IF(Q79="",0,IFERROR(VLOOKUP(Q74&amp;Q75&amp;Q76&amp;Q77&amp;Q78&amp;Q79,$BL$3:$BM$126,2,FALSE),0))</f>
        <v>0</v>
      </c>
      <c r="T79" s="14" t="str">
        <f t="shared" si="83"/>
        <v/>
      </c>
      <c r="U79" s="14" t="str">
        <f t="shared" si="84"/>
        <v/>
      </c>
      <c r="V79" s="94" t="str">
        <f t="shared" si="85"/>
        <v/>
      </c>
      <c r="W79" s="14" t="str">
        <f t="shared" si="86"/>
        <v/>
      </c>
      <c r="X79" s="14" t="str">
        <f t="shared" si="87"/>
        <v/>
      </c>
      <c r="Y79" s="14" t="str">
        <f t="shared" si="88"/>
        <v/>
      </c>
      <c r="Z79" s="14" t="str">
        <f t="shared" si="89"/>
        <v/>
      </c>
      <c r="AA79" s="14" t="str">
        <f t="shared" si="90"/>
        <v/>
      </c>
      <c r="AB79" s="14" t="str">
        <f t="shared" si="91"/>
        <v/>
      </c>
      <c r="AC79" s="14" t="str">
        <f t="shared" si="92"/>
        <v/>
      </c>
      <c r="AD79" s="14" t="str">
        <f t="shared" si="93"/>
        <v/>
      </c>
      <c r="AE79" s="44" t="str">
        <f t="shared" si="97"/>
        <v/>
      </c>
      <c r="AF79" s="44" t="str">
        <f t="shared" si="98"/>
        <v/>
      </c>
      <c r="AG79" s="44" t="str">
        <f t="shared" si="99"/>
        <v/>
      </c>
      <c r="AH79" s="80" t="str">
        <f t="shared" si="59"/>
        <v/>
      </c>
      <c r="AI79" s="80" t="str">
        <f t="shared" si="60"/>
        <v/>
      </c>
      <c r="AJ79" s="80" t="str">
        <f t="shared" si="61"/>
        <v/>
      </c>
      <c r="AK79" s="80" t="str">
        <f t="shared" si="62"/>
        <v/>
      </c>
      <c r="AN79" s="14" t="str">
        <f t="shared" si="63"/>
        <v/>
      </c>
      <c r="AO79" s="14" t="str">
        <f t="shared" si="64"/>
        <v/>
      </c>
      <c r="AP79" s="14" t="str">
        <f>IF(Dashboard!N79="P",IF(AP78="",1,AP78+1),"")</f>
        <v/>
      </c>
      <c r="AQ79" s="14" t="str">
        <f>IF(Dashboard!N79="B",IF(AQ78="",1,AQ78+1),"")</f>
        <v/>
      </c>
      <c r="AR79" s="14" t="str">
        <f t="shared" si="65"/>
        <v>00000</v>
      </c>
      <c r="AS79" s="14" t="str">
        <f t="shared" si="66"/>
        <v>00000</v>
      </c>
      <c r="AT79" s="14" t="str">
        <f t="shared" si="67"/>
        <v>000000</v>
      </c>
      <c r="AU79" s="14" t="str">
        <f t="shared" si="68"/>
        <v>000000</v>
      </c>
      <c r="AV79" s="14" t="str">
        <f t="shared" si="69"/>
        <v>B</v>
      </c>
      <c r="AW79" s="14" t="str">
        <f t="shared" si="70"/>
        <v/>
      </c>
      <c r="AX79" s="14" t="str">
        <f t="shared" si="71"/>
        <v/>
      </c>
      <c r="AY79" s="14" t="str">
        <f t="shared" si="72"/>
        <v/>
      </c>
      <c r="AZ79" s="14" t="str">
        <f t="shared" si="73"/>
        <v/>
      </c>
      <c r="BA79" s="14">
        <f t="shared" si="74"/>
        <v>1</v>
      </c>
      <c r="BB79" s="14">
        <f t="shared" si="75"/>
        <v>1</v>
      </c>
      <c r="BL79" s="165" t="s">
        <v>229</v>
      </c>
      <c r="BM79" s="14">
        <v>6</v>
      </c>
    </row>
    <row r="80" spans="1:65">
      <c r="A80" s="86" t="str">
        <f t="shared" si="100"/>
        <v/>
      </c>
      <c r="B80" s="36" t="str">
        <f t="shared" si="101"/>
        <v/>
      </c>
      <c r="C80" s="87" t="str">
        <f t="shared" si="102"/>
        <v/>
      </c>
      <c r="D80" s="88" t="str">
        <f t="shared" si="103"/>
        <v/>
      </c>
      <c r="E80" s="89" t="str">
        <f t="shared" si="104"/>
        <v/>
      </c>
      <c r="G80" s="155" t="str">
        <f>IF(Dashboard!N80="","",Dashboard!N80)</f>
        <v/>
      </c>
      <c r="I80" s="86" t="str">
        <f t="shared" si="77"/>
        <v/>
      </c>
      <c r="J80" s="87" t="str">
        <f t="shared" si="78"/>
        <v/>
      </c>
      <c r="K80" s="88" t="str">
        <f t="shared" si="79"/>
        <v/>
      </c>
      <c r="L80" s="36" t="str">
        <f t="shared" si="80"/>
        <v/>
      </c>
      <c r="M80" s="36" t="str">
        <f t="shared" si="81"/>
        <v/>
      </c>
      <c r="N80" s="158" t="str">
        <f t="shared" si="82"/>
        <v/>
      </c>
      <c r="O80" s="86" t="str">
        <f>IF(G80="","",IF(A80="NB",O79,IF(N80="",SUM($N$5:$N80)+M80,SUM($N$5:$N80))))</f>
        <v/>
      </c>
      <c r="P80" s="89" t="str">
        <f t="shared" si="95"/>
        <v/>
      </c>
      <c r="Q80" s="94" t="str">
        <f t="shared" si="96"/>
        <v/>
      </c>
      <c r="R80" s="14" t="str">
        <f t="shared" si="94"/>
        <v/>
      </c>
      <c r="S80" s="14">
        <f>IF(Q80="",0,IFERROR(VLOOKUP(Q75&amp;Q76&amp;Q77&amp;Q78&amp;Q79&amp;Q80,$BL$3:$BM$126,2,FALSE),0))</f>
        <v>0</v>
      </c>
      <c r="T80" s="14" t="str">
        <f t="shared" si="83"/>
        <v/>
      </c>
      <c r="U80" s="14" t="str">
        <f t="shared" si="84"/>
        <v/>
      </c>
      <c r="V80" s="94" t="str">
        <f t="shared" si="85"/>
        <v/>
      </c>
      <c r="W80" s="14" t="str">
        <f t="shared" si="86"/>
        <v/>
      </c>
      <c r="X80" s="14" t="str">
        <f t="shared" si="87"/>
        <v/>
      </c>
      <c r="Y80" s="14" t="str">
        <f t="shared" si="88"/>
        <v/>
      </c>
      <c r="Z80" s="14" t="str">
        <f t="shared" si="89"/>
        <v/>
      </c>
      <c r="AA80" s="14" t="str">
        <f t="shared" si="90"/>
        <v/>
      </c>
      <c r="AB80" s="14" t="str">
        <f t="shared" si="91"/>
        <v/>
      </c>
      <c r="AC80" s="14" t="str">
        <f t="shared" si="92"/>
        <v/>
      </c>
      <c r="AD80" s="14" t="str">
        <f t="shared" si="93"/>
        <v/>
      </c>
      <c r="AE80" s="44" t="str">
        <f t="shared" si="97"/>
        <v/>
      </c>
      <c r="AF80" s="44" t="str">
        <f t="shared" si="98"/>
        <v/>
      </c>
      <c r="AG80" s="44" t="str">
        <f t="shared" si="99"/>
        <v/>
      </c>
      <c r="AH80" s="80" t="str">
        <f t="shared" si="59"/>
        <v/>
      </c>
      <c r="AI80" s="80" t="str">
        <f t="shared" si="60"/>
        <v/>
      </c>
      <c r="AJ80" s="80" t="str">
        <f t="shared" si="61"/>
        <v/>
      </c>
      <c r="AK80" s="80" t="str">
        <f t="shared" si="62"/>
        <v/>
      </c>
      <c r="AN80" s="14" t="str">
        <f t="shared" si="63"/>
        <v/>
      </c>
      <c r="AO80" s="14" t="str">
        <f t="shared" si="64"/>
        <v/>
      </c>
      <c r="AP80" s="14" t="str">
        <f>IF(Dashboard!N80="P",IF(AP79="",1,AP79+1),"")</f>
        <v/>
      </c>
      <c r="AQ80" s="14" t="str">
        <f>IF(Dashboard!N80="B",IF(AQ79="",1,AQ79+1),"")</f>
        <v/>
      </c>
      <c r="AR80" s="14" t="str">
        <f t="shared" si="65"/>
        <v>00000</v>
      </c>
      <c r="AS80" s="14" t="str">
        <f t="shared" si="66"/>
        <v>00000</v>
      </c>
      <c r="AT80" s="14" t="str">
        <f t="shared" si="67"/>
        <v>000000</v>
      </c>
      <c r="AU80" s="14" t="str">
        <f t="shared" si="68"/>
        <v>000000</v>
      </c>
      <c r="AV80" s="14" t="str">
        <f t="shared" si="69"/>
        <v>B</v>
      </c>
      <c r="AW80" s="14" t="str">
        <f t="shared" si="70"/>
        <v/>
      </c>
      <c r="AX80" s="14" t="str">
        <f t="shared" si="71"/>
        <v/>
      </c>
      <c r="AY80" s="14" t="str">
        <f t="shared" si="72"/>
        <v/>
      </c>
      <c r="AZ80" s="14" t="str">
        <f t="shared" si="73"/>
        <v/>
      </c>
      <c r="BA80" s="14">
        <f t="shared" si="74"/>
        <v>1</v>
      </c>
      <c r="BB80" s="14">
        <f t="shared" si="75"/>
        <v>1</v>
      </c>
      <c r="BL80" s="165" t="s">
        <v>230</v>
      </c>
      <c r="BM80" s="14">
        <v>-6</v>
      </c>
    </row>
    <row r="81" spans="1:65">
      <c r="A81" s="75" t="str">
        <f t="shared" si="100"/>
        <v/>
      </c>
      <c r="B81" s="24" t="str">
        <f t="shared" si="101"/>
        <v/>
      </c>
      <c r="C81" s="90" t="str">
        <f t="shared" si="102"/>
        <v/>
      </c>
      <c r="D81" s="91" t="str">
        <f t="shared" si="103"/>
        <v/>
      </c>
      <c r="E81" s="74" t="str">
        <f t="shared" si="104"/>
        <v/>
      </c>
      <c r="G81" s="156" t="str">
        <f>IF(Dashboard!N81="","",Dashboard!N81)</f>
        <v/>
      </c>
      <c r="I81" s="75" t="str">
        <f t="shared" si="77"/>
        <v/>
      </c>
      <c r="J81" s="90" t="str">
        <f t="shared" si="78"/>
        <v/>
      </c>
      <c r="K81" s="91" t="str">
        <f t="shared" si="79"/>
        <v/>
      </c>
      <c r="L81" s="24" t="str">
        <f t="shared" si="80"/>
        <v/>
      </c>
      <c r="M81" s="24" t="str">
        <f t="shared" si="81"/>
        <v/>
      </c>
      <c r="N81" s="159" t="str">
        <f t="shared" si="82"/>
        <v/>
      </c>
      <c r="O81" s="75" t="str">
        <f>IF(G81="","",IF(A81="NB",O80,IF(N81="",SUM($N$5:$N81)+M81,SUM($N$5:$N81))))</f>
        <v/>
      </c>
      <c r="P81" s="74" t="str">
        <f t="shared" si="95"/>
        <v/>
      </c>
      <c r="Q81" s="94" t="str">
        <f t="shared" si="96"/>
        <v/>
      </c>
      <c r="R81" s="14" t="str">
        <f t="shared" si="94"/>
        <v/>
      </c>
      <c r="S81" s="14">
        <f>IF(Q81="",0,IFERROR(VLOOKUP(Q76&amp;Q77&amp;Q78&amp;Q79&amp;Q80&amp;Q81,$BL$3:$BM$126,2,FALSE),0))</f>
        <v>0</v>
      </c>
      <c r="T81" s="14" t="str">
        <f t="shared" si="83"/>
        <v/>
      </c>
      <c r="U81" s="14" t="str">
        <f t="shared" si="84"/>
        <v/>
      </c>
      <c r="V81" s="94" t="str">
        <f t="shared" si="85"/>
        <v/>
      </c>
      <c r="W81" s="14" t="str">
        <f t="shared" si="86"/>
        <v/>
      </c>
      <c r="X81" s="14" t="str">
        <f t="shared" si="87"/>
        <v/>
      </c>
      <c r="Y81" s="14" t="str">
        <f t="shared" si="88"/>
        <v/>
      </c>
      <c r="Z81" s="14" t="str">
        <f t="shared" si="89"/>
        <v/>
      </c>
      <c r="AA81" s="14" t="str">
        <f t="shared" si="90"/>
        <v/>
      </c>
      <c r="AB81" s="14" t="str">
        <f t="shared" si="91"/>
        <v/>
      </c>
      <c r="AC81" s="14" t="str">
        <f t="shared" si="92"/>
        <v/>
      </c>
      <c r="AD81" s="14" t="str">
        <f t="shared" si="93"/>
        <v/>
      </c>
      <c r="AE81" s="44" t="str">
        <f t="shared" si="97"/>
        <v/>
      </c>
      <c r="AF81" s="44" t="str">
        <f t="shared" si="98"/>
        <v/>
      </c>
      <c r="AG81" s="44" t="str">
        <f t="shared" si="99"/>
        <v/>
      </c>
      <c r="AH81" s="80" t="str">
        <f t="shared" si="59"/>
        <v/>
      </c>
      <c r="AI81" s="80" t="str">
        <f t="shared" si="60"/>
        <v/>
      </c>
      <c r="AJ81" s="80" t="str">
        <f t="shared" si="61"/>
        <v/>
      </c>
      <c r="AK81" s="80" t="str">
        <f t="shared" si="62"/>
        <v/>
      </c>
      <c r="AN81" s="14" t="str">
        <f t="shared" si="63"/>
        <v/>
      </c>
      <c r="AO81" s="14" t="str">
        <f t="shared" si="64"/>
        <v/>
      </c>
      <c r="AP81" s="14" t="str">
        <f>IF(Dashboard!N81="P",IF(AP80="",1,AP80+1),"")</f>
        <v/>
      </c>
      <c r="AQ81" s="14" t="str">
        <f>IF(Dashboard!N81="B",IF(AQ80="",1,AQ80+1),"")</f>
        <v/>
      </c>
      <c r="AR81" s="14" t="str">
        <f t="shared" si="65"/>
        <v>00000</v>
      </c>
      <c r="AS81" s="14" t="str">
        <f t="shared" si="66"/>
        <v>00000</v>
      </c>
      <c r="AT81" s="14" t="str">
        <f t="shared" si="67"/>
        <v>000000</v>
      </c>
      <c r="AU81" s="14" t="str">
        <f t="shared" si="68"/>
        <v>000000</v>
      </c>
      <c r="AV81" s="14" t="str">
        <f t="shared" si="69"/>
        <v>B</v>
      </c>
      <c r="AW81" s="14" t="str">
        <f t="shared" si="70"/>
        <v/>
      </c>
      <c r="AX81" s="14" t="str">
        <f t="shared" si="71"/>
        <v/>
      </c>
      <c r="AY81" s="14" t="str">
        <f t="shared" si="72"/>
        <v/>
      </c>
      <c r="AZ81" s="14" t="str">
        <f t="shared" si="73"/>
        <v/>
      </c>
      <c r="BA81" s="14">
        <f t="shared" si="74"/>
        <v>1</v>
      </c>
      <c r="BB81" s="14">
        <f t="shared" si="75"/>
        <v>1</v>
      </c>
      <c r="BL81" s="165" t="s">
        <v>231</v>
      </c>
      <c r="BM81" s="14">
        <v>1</v>
      </c>
    </row>
    <row r="82" spans="1:65">
      <c r="A82" s="75" t="str">
        <f t="shared" si="100"/>
        <v/>
      </c>
      <c r="B82" s="24" t="str">
        <f t="shared" si="101"/>
        <v/>
      </c>
      <c r="C82" s="90" t="str">
        <f t="shared" si="102"/>
        <v/>
      </c>
      <c r="D82" s="91" t="str">
        <f t="shared" si="103"/>
        <v/>
      </c>
      <c r="E82" s="74" t="str">
        <f t="shared" si="104"/>
        <v/>
      </c>
      <c r="G82" s="156" t="str">
        <f>IF(Dashboard!N82="","",Dashboard!N82)</f>
        <v/>
      </c>
      <c r="I82" s="75" t="str">
        <f t="shared" si="77"/>
        <v/>
      </c>
      <c r="J82" s="90" t="str">
        <f t="shared" si="78"/>
        <v/>
      </c>
      <c r="K82" s="91" t="str">
        <f t="shared" si="79"/>
        <v/>
      </c>
      <c r="L82" s="24" t="str">
        <f t="shared" si="80"/>
        <v/>
      </c>
      <c r="M82" s="24" t="str">
        <f t="shared" si="81"/>
        <v/>
      </c>
      <c r="N82" s="159" t="str">
        <f t="shared" si="82"/>
        <v/>
      </c>
      <c r="O82" s="75" t="str">
        <f>IF(G82="","",IF(A82="NB",O81,IF(N82="",SUM($N$5:$N82)+M82,SUM($N$5:$N82))))</f>
        <v/>
      </c>
      <c r="P82" s="74" t="str">
        <f t="shared" si="95"/>
        <v/>
      </c>
      <c r="Q82" s="94" t="str">
        <f t="shared" si="96"/>
        <v/>
      </c>
      <c r="R82" s="14" t="str">
        <f t="shared" si="94"/>
        <v/>
      </c>
      <c r="S82" s="14">
        <f>IF(Q82="",0,IFERROR(VLOOKUP(Q77&amp;Q78&amp;Q79&amp;Q80&amp;Q81&amp;Q82,$BL$3:$BM$126,2,FALSE),0))</f>
        <v>0</v>
      </c>
      <c r="T82" s="14" t="str">
        <f t="shared" si="83"/>
        <v/>
      </c>
      <c r="U82" s="14" t="str">
        <f t="shared" si="84"/>
        <v/>
      </c>
      <c r="V82" s="94" t="str">
        <f t="shared" si="85"/>
        <v/>
      </c>
      <c r="W82" s="14" t="str">
        <f t="shared" si="86"/>
        <v/>
      </c>
      <c r="X82" s="14" t="str">
        <f t="shared" si="87"/>
        <v/>
      </c>
      <c r="Y82" s="14" t="str">
        <f t="shared" si="88"/>
        <v/>
      </c>
      <c r="Z82" s="14" t="str">
        <f t="shared" si="89"/>
        <v/>
      </c>
      <c r="AA82" s="14" t="str">
        <f t="shared" si="90"/>
        <v/>
      </c>
      <c r="AB82" s="14" t="str">
        <f t="shared" si="91"/>
        <v/>
      </c>
      <c r="AC82" s="14" t="str">
        <f t="shared" si="92"/>
        <v/>
      </c>
      <c r="AD82" s="14" t="str">
        <f t="shared" si="93"/>
        <v/>
      </c>
      <c r="AE82" s="44" t="str">
        <f t="shared" si="97"/>
        <v/>
      </c>
      <c r="AF82" s="44" t="str">
        <f t="shared" si="98"/>
        <v/>
      </c>
      <c r="AG82" s="44" t="str">
        <f t="shared" si="99"/>
        <v/>
      </c>
      <c r="AH82" s="80" t="str">
        <f t="shared" si="59"/>
        <v/>
      </c>
      <c r="AI82" s="80" t="str">
        <f t="shared" si="60"/>
        <v/>
      </c>
      <c r="AJ82" s="80" t="str">
        <f t="shared" si="61"/>
        <v/>
      </c>
      <c r="AK82" s="80" t="str">
        <f t="shared" si="62"/>
        <v/>
      </c>
      <c r="AN82" s="14" t="str">
        <f t="shared" si="63"/>
        <v/>
      </c>
      <c r="AO82" s="14" t="str">
        <f t="shared" si="64"/>
        <v/>
      </c>
      <c r="AP82" s="14" t="str">
        <f>IF(Dashboard!N82="P",IF(AP81="",1,AP81+1),"")</f>
        <v/>
      </c>
      <c r="AQ82" s="14" t="str">
        <f>IF(Dashboard!N82="B",IF(AQ81="",1,AQ81+1),"")</f>
        <v/>
      </c>
      <c r="AR82" s="14" t="str">
        <f t="shared" si="65"/>
        <v>00000</v>
      </c>
      <c r="AS82" s="14" t="str">
        <f t="shared" si="66"/>
        <v>00000</v>
      </c>
      <c r="AT82" s="14" t="str">
        <f t="shared" si="67"/>
        <v>000000</v>
      </c>
      <c r="AU82" s="14" t="str">
        <f t="shared" si="68"/>
        <v>000000</v>
      </c>
      <c r="AV82" s="14" t="str">
        <f t="shared" si="69"/>
        <v>B</v>
      </c>
      <c r="AW82" s="14" t="str">
        <f t="shared" si="70"/>
        <v/>
      </c>
      <c r="AX82" s="14" t="str">
        <f t="shared" si="71"/>
        <v/>
      </c>
      <c r="AY82" s="14" t="str">
        <f t="shared" si="72"/>
        <v/>
      </c>
      <c r="AZ82" s="14" t="str">
        <f t="shared" si="73"/>
        <v/>
      </c>
      <c r="BA82" s="14">
        <f t="shared" si="74"/>
        <v>1</v>
      </c>
      <c r="BB82" s="14">
        <f t="shared" si="75"/>
        <v>1</v>
      </c>
      <c r="BL82" s="165" t="s">
        <v>232</v>
      </c>
      <c r="BM82" s="14">
        <v>-1</v>
      </c>
    </row>
    <row r="83" spans="1:65">
      <c r="A83" s="75" t="str">
        <f t="shared" si="100"/>
        <v/>
      </c>
      <c r="B83" s="24" t="str">
        <f t="shared" si="101"/>
        <v/>
      </c>
      <c r="C83" s="90" t="str">
        <f t="shared" si="102"/>
        <v/>
      </c>
      <c r="D83" s="91" t="str">
        <f t="shared" si="103"/>
        <v/>
      </c>
      <c r="E83" s="74" t="str">
        <f t="shared" si="104"/>
        <v/>
      </c>
      <c r="G83" s="156" t="str">
        <f>IF(Dashboard!N83="","",Dashboard!N83)</f>
        <v/>
      </c>
      <c r="I83" s="75" t="str">
        <f t="shared" si="77"/>
        <v/>
      </c>
      <c r="J83" s="90" t="str">
        <f t="shared" si="78"/>
        <v/>
      </c>
      <c r="K83" s="91" t="str">
        <f t="shared" si="79"/>
        <v/>
      </c>
      <c r="L83" s="24" t="str">
        <f t="shared" si="80"/>
        <v/>
      </c>
      <c r="M83" s="24" t="str">
        <f t="shared" si="81"/>
        <v/>
      </c>
      <c r="N83" s="159" t="str">
        <f t="shared" si="82"/>
        <v/>
      </c>
      <c r="O83" s="75" t="str">
        <f>IF(G83="","",IF(A83="NB",O82,IF(N83="",SUM($N$5:$N83)+M83,SUM($N$5:$N83))))</f>
        <v/>
      </c>
      <c r="P83" s="74" t="str">
        <f t="shared" si="95"/>
        <v/>
      </c>
      <c r="Q83" s="94" t="str">
        <f t="shared" si="96"/>
        <v/>
      </c>
      <c r="R83" s="14" t="str">
        <f t="shared" si="94"/>
        <v/>
      </c>
      <c r="S83" s="14">
        <f>IF(Q83="",0,IFERROR(VLOOKUP(Q78&amp;Q79&amp;Q80&amp;Q81&amp;Q82&amp;Q83,$BL$3:$BM$126,2,FALSE),0))</f>
        <v>0</v>
      </c>
      <c r="T83" s="14" t="str">
        <f t="shared" si="83"/>
        <v/>
      </c>
      <c r="U83" s="14" t="str">
        <f t="shared" si="84"/>
        <v/>
      </c>
      <c r="V83" s="94" t="str">
        <f t="shared" si="85"/>
        <v/>
      </c>
      <c r="W83" s="14" t="str">
        <f t="shared" si="86"/>
        <v/>
      </c>
      <c r="X83" s="14" t="str">
        <f t="shared" si="87"/>
        <v/>
      </c>
      <c r="Y83" s="14" t="str">
        <f t="shared" si="88"/>
        <v/>
      </c>
      <c r="Z83" s="14" t="str">
        <f t="shared" si="89"/>
        <v/>
      </c>
      <c r="AA83" s="14" t="str">
        <f t="shared" si="90"/>
        <v/>
      </c>
      <c r="AB83" s="14" t="str">
        <f t="shared" si="91"/>
        <v/>
      </c>
      <c r="AC83" s="14" t="str">
        <f t="shared" si="92"/>
        <v/>
      </c>
      <c r="AD83" s="14" t="str">
        <f t="shared" si="93"/>
        <v/>
      </c>
      <c r="AE83" s="44" t="str">
        <f t="shared" si="97"/>
        <v/>
      </c>
      <c r="AF83" s="44" t="str">
        <f t="shared" si="98"/>
        <v/>
      </c>
      <c r="AG83" s="44" t="str">
        <f t="shared" si="99"/>
        <v/>
      </c>
      <c r="AH83" s="80" t="str">
        <f t="shared" si="59"/>
        <v/>
      </c>
      <c r="AI83" s="80" t="str">
        <f t="shared" si="60"/>
        <v/>
      </c>
      <c r="AJ83" s="80" t="str">
        <f t="shared" si="61"/>
        <v/>
      </c>
      <c r="AK83" s="80" t="str">
        <f t="shared" si="62"/>
        <v/>
      </c>
      <c r="AN83" s="14" t="str">
        <f t="shared" si="63"/>
        <v/>
      </c>
      <c r="AO83" s="14" t="str">
        <f t="shared" si="64"/>
        <v/>
      </c>
      <c r="AP83" s="14" t="str">
        <f>IF(Dashboard!N83="P",IF(AP82="",1,AP82+1),"")</f>
        <v/>
      </c>
      <c r="AQ83" s="14" t="str">
        <f>IF(Dashboard!N83="B",IF(AQ82="",1,AQ82+1),"")</f>
        <v/>
      </c>
      <c r="AR83" s="14" t="str">
        <f t="shared" si="65"/>
        <v>00000</v>
      </c>
      <c r="AS83" s="14" t="str">
        <f t="shared" si="66"/>
        <v>00000</v>
      </c>
      <c r="AT83" s="14" t="str">
        <f t="shared" si="67"/>
        <v>000000</v>
      </c>
      <c r="AU83" s="14" t="str">
        <f t="shared" si="68"/>
        <v>000000</v>
      </c>
      <c r="AV83" s="14" t="str">
        <f t="shared" si="69"/>
        <v>B</v>
      </c>
      <c r="AW83" s="14" t="str">
        <f t="shared" si="70"/>
        <v/>
      </c>
      <c r="AX83" s="14" t="str">
        <f t="shared" si="71"/>
        <v/>
      </c>
      <c r="AY83" s="14" t="str">
        <f t="shared" si="72"/>
        <v/>
      </c>
      <c r="AZ83" s="14" t="str">
        <f t="shared" si="73"/>
        <v/>
      </c>
      <c r="BA83" s="14">
        <f t="shared" si="74"/>
        <v>1</v>
      </c>
      <c r="BB83" s="14">
        <f t="shared" si="75"/>
        <v>1</v>
      </c>
      <c r="BL83" s="165" t="s">
        <v>233</v>
      </c>
      <c r="BM83" s="14">
        <v>3</v>
      </c>
    </row>
    <row r="84" spans="1:65" ht="15.75" thickBot="1">
      <c r="A84" s="77" t="str">
        <f t="shared" si="100"/>
        <v/>
      </c>
      <c r="B84" s="25" t="str">
        <f t="shared" si="101"/>
        <v/>
      </c>
      <c r="C84" s="92" t="str">
        <f t="shared" si="102"/>
        <v/>
      </c>
      <c r="D84" s="93" t="str">
        <f t="shared" si="103"/>
        <v/>
      </c>
      <c r="E84" s="78" t="str">
        <f t="shared" si="104"/>
        <v/>
      </c>
      <c r="G84" s="157" t="str">
        <f>IF(Dashboard!N84="","",Dashboard!N84)</f>
        <v/>
      </c>
      <c r="I84" s="77" t="str">
        <f t="shared" si="77"/>
        <v/>
      </c>
      <c r="J84" s="92" t="str">
        <f t="shared" si="78"/>
        <v/>
      </c>
      <c r="K84" s="93" t="str">
        <f t="shared" si="79"/>
        <v/>
      </c>
      <c r="L84" s="25" t="str">
        <f t="shared" si="80"/>
        <v/>
      </c>
      <c r="M84" s="25" t="str">
        <f t="shared" si="81"/>
        <v/>
      </c>
      <c r="N84" s="160" t="str">
        <f t="shared" si="82"/>
        <v/>
      </c>
      <c r="O84" s="77" t="str">
        <f>IF(G84="","",IF(A84="NB",O83,IF(N84="",SUM($N$5:$N84)+M84,SUM($N$5:$N84))))</f>
        <v/>
      </c>
      <c r="P84" s="78" t="str">
        <f t="shared" si="95"/>
        <v/>
      </c>
      <c r="Q84" s="94" t="str">
        <f t="shared" si="96"/>
        <v/>
      </c>
      <c r="R84" s="14" t="str">
        <f t="shared" si="94"/>
        <v/>
      </c>
      <c r="S84" s="14">
        <f>IF(Q84="",0,IFERROR(VLOOKUP(Q79&amp;Q80&amp;Q81&amp;Q82&amp;Q83&amp;Q84,$BL$3:$BM$126,2,FALSE),0))</f>
        <v>0</v>
      </c>
      <c r="T84" s="14" t="str">
        <f t="shared" si="83"/>
        <v/>
      </c>
      <c r="U84" s="14" t="str">
        <f t="shared" si="84"/>
        <v/>
      </c>
      <c r="V84" s="94" t="str">
        <f t="shared" si="85"/>
        <v/>
      </c>
      <c r="W84" s="14" t="str">
        <f t="shared" si="86"/>
        <v/>
      </c>
      <c r="X84" s="14" t="str">
        <f t="shared" si="87"/>
        <v/>
      </c>
      <c r="Y84" s="14" t="str">
        <f t="shared" si="88"/>
        <v/>
      </c>
      <c r="Z84" s="14" t="str">
        <f t="shared" si="89"/>
        <v/>
      </c>
      <c r="AA84" s="14" t="str">
        <f t="shared" si="90"/>
        <v/>
      </c>
      <c r="AB84" s="14" t="str">
        <f t="shared" si="91"/>
        <v/>
      </c>
      <c r="AC84" s="14" t="str">
        <f t="shared" si="92"/>
        <v/>
      </c>
      <c r="AD84" s="14" t="str">
        <f t="shared" si="93"/>
        <v/>
      </c>
      <c r="AE84" s="44" t="str">
        <f t="shared" si="97"/>
        <v/>
      </c>
      <c r="AF84" s="44" t="str">
        <f t="shared" si="98"/>
        <v/>
      </c>
      <c r="AG84" s="44" t="str">
        <f t="shared" si="99"/>
        <v/>
      </c>
      <c r="AH84" s="80" t="str">
        <f t="shared" si="59"/>
        <v/>
      </c>
      <c r="AI84" s="80" t="str">
        <f t="shared" si="60"/>
        <v/>
      </c>
      <c r="AJ84" s="80" t="str">
        <f t="shared" si="61"/>
        <v/>
      </c>
      <c r="AK84" s="80" t="str">
        <f t="shared" si="62"/>
        <v/>
      </c>
      <c r="AN84" s="14" t="str">
        <f t="shared" si="63"/>
        <v/>
      </c>
      <c r="AO84" s="14" t="str">
        <f t="shared" si="64"/>
        <v/>
      </c>
      <c r="AP84" s="14" t="str">
        <f>IF(Dashboard!N84="P",IF(AP83="",1,AP83+1),"")</f>
        <v/>
      </c>
      <c r="AQ84" s="14" t="str">
        <f>IF(Dashboard!N84="B",IF(AQ83="",1,AQ83+1),"")</f>
        <v/>
      </c>
      <c r="AR84" s="14" t="str">
        <f t="shared" si="65"/>
        <v>00000</v>
      </c>
      <c r="AS84" s="14" t="str">
        <f t="shared" si="66"/>
        <v>00000</v>
      </c>
      <c r="AT84" s="14" t="str">
        <f t="shared" si="67"/>
        <v>000000</v>
      </c>
      <c r="AU84" s="14" t="str">
        <f t="shared" si="68"/>
        <v>000000</v>
      </c>
      <c r="AV84" s="14" t="str">
        <f t="shared" si="69"/>
        <v>B</v>
      </c>
      <c r="AW84" s="14" t="str">
        <f t="shared" si="70"/>
        <v/>
      </c>
      <c r="AX84" s="14" t="str">
        <f t="shared" si="71"/>
        <v/>
      </c>
      <c r="AY84" s="14" t="str">
        <f t="shared" si="72"/>
        <v/>
      </c>
      <c r="AZ84" s="14" t="str">
        <f t="shared" si="73"/>
        <v/>
      </c>
      <c r="BA84" s="14">
        <f t="shared" si="74"/>
        <v>1</v>
      </c>
      <c r="BB84" s="14">
        <f t="shared" si="75"/>
        <v>1</v>
      </c>
      <c r="BL84" s="165" t="s">
        <v>234</v>
      </c>
      <c r="BM84" s="14">
        <v>-3</v>
      </c>
    </row>
    <row r="85" spans="1:65">
      <c r="A85" s="86" t="str">
        <f t="shared" si="100"/>
        <v/>
      </c>
      <c r="B85" s="36" t="str">
        <f t="shared" si="101"/>
        <v/>
      </c>
      <c r="C85" s="87" t="str">
        <f t="shared" si="102"/>
        <v/>
      </c>
      <c r="D85" s="88" t="str">
        <f t="shared" si="103"/>
        <v/>
      </c>
      <c r="E85" s="89" t="str">
        <f t="shared" si="104"/>
        <v/>
      </c>
      <c r="G85" s="155" t="str">
        <f>IF(Dashboard!N85="","",Dashboard!N85)</f>
        <v/>
      </c>
      <c r="I85" s="86" t="str">
        <f t="shared" si="77"/>
        <v/>
      </c>
      <c r="J85" s="87" t="str">
        <f t="shared" si="78"/>
        <v/>
      </c>
      <c r="K85" s="88" t="str">
        <f t="shared" si="79"/>
        <v/>
      </c>
      <c r="L85" s="36" t="str">
        <f t="shared" si="80"/>
        <v/>
      </c>
      <c r="M85" s="36" t="str">
        <f t="shared" si="81"/>
        <v/>
      </c>
      <c r="N85" s="158" t="str">
        <f t="shared" si="82"/>
        <v/>
      </c>
      <c r="O85" s="86" t="str">
        <f>IF(G85="","",IF(A85="NB",O84,IF(N85="",SUM($N$5:$N85)+M85,SUM($N$5:$N85))))</f>
        <v/>
      </c>
      <c r="P85" s="89" t="str">
        <f t="shared" si="95"/>
        <v/>
      </c>
      <c r="Q85" s="94" t="str">
        <f t="shared" si="96"/>
        <v/>
      </c>
      <c r="R85" s="14" t="str">
        <f t="shared" si="94"/>
        <v/>
      </c>
      <c r="S85" s="14">
        <f>IF(Q85="",0,IFERROR(VLOOKUP(Q80&amp;Q81&amp;Q82&amp;Q83&amp;Q84&amp;Q85,$BL$3:$BM$126,2,FALSE),0))</f>
        <v>0</v>
      </c>
      <c r="T85" s="14" t="str">
        <f t="shared" si="83"/>
        <v/>
      </c>
      <c r="U85" s="14" t="str">
        <f t="shared" si="84"/>
        <v/>
      </c>
      <c r="V85" s="94" t="str">
        <f t="shared" si="85"/>
        <v/>
      </c>
      <c r="W85" s="14" t="str">
        <f t="shared" si="86"/>
        <v/>
      </c>
      <c r="X85" s="14" t="str">
        <f t="shared" si="87"/>
        <v/>
      </c>
      <c r="Y85" s="14" t="str">
        <f t="shared" si="88"/>
        <v/>
      </c>
      <c r="Z85" s="14" t="str">
        <f t="shared" si="89"/>
        <v/>
      </c>
      <c r="AA85" s="14" t="str">
        <f t="shared" si="90"/>
        <v/>
      </c>
      <c r="AB85" s="14" t="str">
        <f t="shared" si="91"/>
        <v/>
      </c>
      <c r="AC85" s="14" t="str">
        <f t="shared" si="92"/>
        <v/>
      </c>
      <c r="AD85" s="14" t="str">
        <f t="shared" si="93"/>
        <v/>
      </c>
      <c r="AE85" s="44" t="str">
        <f t="shared" si="97"/>
        <v/>
      </c>
      <c r="AF85" s="44" t="str">
        <f t="shared" si="98"/>
        <v/>
      </c>
      <c r="AG85" s="44" t="str">
        <f t="shared" si="99"/>
        <v/>
      </c>
      <c r="AH85" s="80" t="str">
        <f t="shared" si="59"/>
        <v/>
      </c>
      <c r="AI85" s="80" t="str">
        <f t="shared" si="60"/>
        <v/>
      </c>
      <c r="AJ85" s="80" t="str">
        <f t="shared" si="61"/>
        <v/>
      </c>
      <c r="AK85" s="80" t="str">
        <f t="shared" si="62"/>
        <v/>
      </c>
      <c r="AN85" s="14" t="str">
        <f t="shared" si="63"/>
        <v/>
      </c>
      <c r="AO85" s="14" t="str">
        <f t="shared" si="64"/>
        <v/>
      </c>
      <c r="AP85" s="14" t="str">
        <f>IF(Dashboard!N85="P",IF(AP84="",1,AP84+1),"")</f>
        <v/>
      </c>
      <c r="AQ85" s="14" t="str">
        <f>IF(Dashboard!N85="B",IF(AQ84="",1,AQ84+1),"")</f>
        <v/>
      </c>
      <c r="AR85" s="14" t="str">
        <f t="shared" si="65"/>
        <v>00000</v>
      </c>
      <c r="AS85" s="14" t="str">
        <f t="shared" si="66"/>
        <v>00000</v>
      </c>
      <c r="AT85" s="14" t="str">
        <f t="shared" si="67"/>
        <v>000000</v>
      </c>
      <c r="AU85" s="14" t="str">
        <f t="shared" si="68"/>
        <v>000000</v>
      </c>
      <c r="AV85" s="14" t="str">
        <f t="shared" si="69"/>
        <v>B</v>
      </c>
      <c r="AW85" s="14" t="str">
        <f t="shared" si="70"/>
        <v/>
      </c>
      <c r="AX85" s="14" t="str">
        <f t="shared" si="71"/>
        <v/>
      </c>
      <c r="AY85" s="14" t="str">
        <f t="shared" si="72"/>
        <v/>
      </c>
      <c r="AZ85" s="14" t="str">
        <f t="shared" si="73"/>
        <v/>
      </c>
      <c r="BA85" s="14">
        <f t="shared" si="74"/>
        <v>1</v>
      </c>
      <c r="BB85" s="14">
        <f t="shared" si="75"/>
        <v>1</v>
      </c>
      <c r="BL85" s="165" t="s">
        <v>235</v>
      </c>
      <c r="BM85" s="14">
        <v>1</v>
      </c>
    </row>
    <row r="86" spans="1:65">
      <c r="A86" s="75" t="str">
        <f t="shared" si="100"/>
        <v/>
      </c>
      <c r="B86" s="24" t="str">
        <f t="shared" si="101"/>
        <v/>
      </c>
      <c r="C86" s="90" t="str">
        <f t="shared" si="102"/>
        <v/>
      </c>
      <c r="D86" s="91" t="str">
        <f t="shared" si="103"/>
        <v/>
      </c>
      <c r="E86" s="74" t="str">
        <f t="shared" si="104"/>
        <v/>
      </c>
      <c r="G86" s="156" t="str">
        <f>IF(Dashboard!N86="","",Dashboard!N86)</f>
        <v/>
      </c>
      <c r="I86" s="75" t="str">
        <f t="shared" si="77"/>
        <v/>
      </c>
      <c r="J86" s="90" t="str">
        <f t="shared" si="78"/>
        <v/>
      </c>
      <c r="K86" s="91" t="str">
        <f t="shared" si="79"/>
        <v/>
      </c>
      <c r="L86" s="24" t="str">
        <f t="shared" si="80"/>
        <v/>
      </c>
      <c r="M86" s="24" t="str">
        <f t="shared" si="81"/>
        <v/>
      </c>
      <c r="N86" s="159" t="str">
        <f t="shared" si="82"/>
        <v/>
      </c>
      <c r="O86" s="75" t="str">
        <f>IF(G86="","",IF(A86="NB",O85,IF(N86="",SUM($N$5:$N86)+M86,SUM($N$5:$N86))))</f>
        <v/>
      </c>
      <c r="P86" s="74" t="str">
        <f t="shared" si="95"/>
        <v/>
      </c>
      <c r="Q86" s="94" t="str">
        <f t="shared" si="96"/>
        <v/>
      </c>
      <c r="R86" s="14" t="str">
        <f t="shared" si="94"/>
        <v/>
      </c>
      <c r="S86" s="14">
        <f>IF(Q86="",0,IFERROR(VLOOKUP(Q81&amp;Q82&amp;Q83&amp;Q84&amp;Q85&amp;Q86,$BL$3:$BM$126,2,FALSE),0))</f>
        <v>0</v>
      </c>
      <c r="T86" s="14" t="str">
        <f t="shared" si="83"/>
        <v/>
      </c>
      <c r="U86" s="14" t="str">
        <f t="shared" si="84"/>
        <v/>
      </c>
      <c r="V86" s="94" t="str">
        <f t="shared" si="85"/>
        <v/>
      </c>
      <c r="W86" s="14" t="str">
        <f t="shared" si="86"/>
        <v/>
      </c>
      <c r="X86" s="14" t="str">
        <f t="shared" si="87"/>
        <v/>
      </c>
      <c r="Y86" s="14" t="str">
        <f t="shared" si="88"/>
        <v/>
      </c>
      <c r="Z86" s="14" t="str">
        <f t="shared" si="89"/>
        <v/>
      </c>
      <c r="AA86" s="14" t="str">
        <f t="shared" si="90"/>
        <v/>
      </c>
      <c r="AB86" s="14" t="str">
        <f t="shared" si="91"/>
        <v/>
      </c>
      <c r="AC86" s="14" t="str">
        <f t="shared" si="92"/>
        <v/>
      </c>
      <c r="AD86" s="14" t="str">
        <f t="shared" si="93"/>
        <v/>
      </c>
      <c r="AE86" s="44" t="str">
        <f t="shared" si="97"/>
        <v/>
      </c>
      <c r="AF86" s="44" t="str">
        <f t="shared" si="98"/>
        <v/>
      </c>
      <c r="AG86" s="44" t="str">
        <f t="shared" si="99"/>
        <v/>
      </c>
      <c r="AH86" s="80" t="str">
        <f t="shared" si="59"/>
        <v/>
      </c>
      <c r="AI86" s="80" t="str">
        <f t="shared" si="60"/>
        <v/>
      </c>
      <c r="AJ86" s="80" t="str">
        <f t="shared" si="61"/>
        <v/>
      </c>
      <c r="AK86" s="80" t="str">
        <f t="shared" si="62"/>
        <v/>
      </c>
      <c r="AN86" s="14" t="str">
        <f t="shared" si="63"/>
        <v/>
      </c>
      <c r="AO86" s="14" t="str">
        <f t="shared" si="64"/>
        <v/>
      </c>
      <c r="AP86" s="14" t="str">
        <f>IF(Dashboard!N86="P",IF(AP85="",1,AP85+1),"")</f>
        <v/>
      </c>
      <c r="AQ86" s="14" t="str">
        <f>IF(Dashboard!N86="B",IF(AQ85="",1,AQ85+1),"")</f>
        <v/>
      </c>
      <c r="AR86" s="14" t="str">
        <f t="shared" si="65"/>
        <v>00000</v>
      </c>
      <c r="AS86" s="14" t="str">
        <f t="shared" si="66"/>
        <v>00000</v>
      </c>
      <c r="AT86" s="14" t="str">
        <f t="shared" si="67"/>
        <v>000000</v>
      </c>
      <c r="AU86" s="14" t="str">
        <f t="shared" si="68"/>
        <v>000000</v>
      </c>
      <c r="AV86" s="14" t="str">
        <f t="shared" si="69"/>
        <v>B</v>
      </c>
      <c r="AW86" s="14" t="str">
        <f t="shared" si="70"/>
        <v/>
      </c>
      <c r="AX86" s="14" t="str">
        <f t="shared" si="71"/>
        <v/>
      </c>
      <c r="AY86" s="14" t="str">
        <f t="shared" si="72"/>
        <v/>
      </c>
      <c r="AZ86" s="14" t="str">
        <f t="shared" si="73"/>
        <v/>
      </c>
      <c r="BA86" s="14">
        <f t="shared" si="74"/>
        <v>1</v>
      </c>
      <c r="BB86" s="14">
        <f t="shared" si="75"/>
        <v>1</v>
      </c>
      <c r="BL86" s="165" t="s">
        <v>236</v>
      </c>
      <c r="BM86" s="14">
        <v>-1</v>
      </c>
    </row>
    <row r="87" spans="1:65">
      <c r="A87" s="75" t="str">
        <f t="shared" si="100"/>
        <v/>
      </c>
      <c r="B87" s="24" t="str">
        <f t="shared" si="101"/>
        <v/>
      </c>
      <c r="C87" s="90" t="str">
        <f t="shared" si="102"/>
        <v/>
      </c>
      <c r="D87" s="91" t="str">
        <f t="shared" si="103"/>
        <v/>
      </c>
      <c r="E87" s="74" t="str">
        <f t="shared" si="104"/>
        <v/>
      </c>
      <c r="G87" s="156" t="str">
        <f>IF(Dashboard!N87="","",Dashboard!N87)</f>
        <v/>
      </c>
      <c r="I87" s="75" t="str">
        <f t="shared" si="77"/>
        <v/>
      </c>
      <c r="J87" s="90" t="str">
        <f t="shared" si="78"/>
        <v/>
      </c>
      <c r="K87" s="91" t="str">
        <f t="shared" si="79"/>
        <v/>
      </c>
      <c r="L87" s="24" t="str">
        <f t="shared" si="80"/>
        <v/>
      </c>
      <c r="M87" s="24" t="str">
        <f t="shared" si="81"/>
        <v/>
      </c>
      <c r="N87" s="159" t="str">
        <f t="shared" si="82"/>
        <v/>
      </c>
      <c r="O87" s="75" t="str">
        <f>IF(G87="","",IF(A87="NB",O86,IF(N87="",SUM($N$5:$N87)+M87,SUM($N$5:$N87))))</f>
        <v/>
      </c>
      <c r="P87" s="74" t="str">
        <f t="shared" si="95"/>
        <v/>
      </c>
      <c r="Q87" s="94" t="str">
        <f t="shared" si="96"/>
        <v/>
      </c>
      <c r="R87" s="14" t="str">
        <f t="shared" si="94"/>
        <v/>
      </c>
      <c r="S87" s="14">
        <f>IF(Q87="",0,IFERROR(VLOOKUP(Q82&amp;Q83&amp;Q84&amp;Q85&amp;Q86&amp;Q87,$BL$3:$BM$126,2,FALSE),0))</f>
        <v>0</v>
      </c>
      <c r="T87" s="14" t="str">
        <f t="shared" si="83"/>
        <v/>
      </c>
      <c r="U87" s="14" t="str">
        <f t="shared" si="84"/>
        <v/>
      </c>
      <c r="V87" s="94" t="str">
        <f t="shared" si="85"/>
        <v/>
      </c>
      <c r="W87" s="14" t="str">
        <f t="shared" si="86"/>
        <v/>
      </c>
      <c r="X87" s="14" t="str">
        <f t="shared" si="87"/>
        <v/>
      </c>
      <c r="Y87" s="14" t="str">
        <f t="shared" si="88"/>
        <v/>
      </c>
      <c r="Z87" s="14" t="str">
        <f t="shared" si="89"/>
        <v/>
      </c>
      <c r="AA87" s="14" t="str">
        <f t="shared" si="90"/>
        <v/>
      </c>
      <c r="AB87" s="14" t="str">
        <f t="shared" si="91"/>
        <v/>
      </c>
      <c r="AC87" s="14" t="str">
        <f t="shared" si="92"/>
        <v/>
      </c>
      <c r="AD87" s="14" t="str">
        <f t="shared" si="93"/>
        <v/>
      </c>
      <c r="AE87" s="44" t="str">
        <f t="shared" si="97"/>
        <v/>
      </c>
      <c r="AF87" s="44" t="str">
        <f t="shared" si="98"/>
        <v/>
      </c>
      <c r="AG87" s="44" t="str">
        <f t="shared" si="99"/>
        <v/>
      </c>
      <c r="AH87" s="80" t="str">
        <f t="shared" si="59"/>
        <v/>
      </c>
      <c r="AI87" s="80" t="str">
        <f t="shared" si="60"/>
        <v/>
      </c>
      <c r="AJ87" s="80" t="str">
        <f t="shared" si="61"/>
        <v/>
      </c>
      <c r="AK87" s="80" t="str">
        <f t="shared" si="62"/>
        <v/>
      </c>
      <c r="AN87" s="14" t="str">
        <f t="shared" si="63"/>
        <v/>
      </c>
      <c r="AO87" s="14" t="str">
        <f t="shared" si="64"/>
        <v/>
      </c>
      <c r="AP87" s="14" t="str">
        <f>IF(Dashboard!N87="P",IF(AP86="",1,AP86+1),"")</f>
        <v/>
      </c>
      <c r="AQ87" s="14" t="str">
        <f>IF(Dashboard!N87="B",IF(AQ86="",1,AQ86+1),"")</f>
        <v/>
      </c>
      <c r="AR87" s="14" t="str">
        <f t="shared" si="65"/>
        <v>00000</v>
      </c>
      <c r="AS87" s="14" t="str">
        <f t="shared" si="66"/>
        <v>00000</v>
      </c>
      <c r="AT87" s="14" t="str">
        <f t="shared" si="67"/>
        <v>000000</v>
      </c>
      <c r="AU87" s="14" t="str">
        <f t="shared" si="68"/>
        <v>000000</v>
      </c>
      <c r="AV87" s="14" t="str">
        <f t="shared" si="69"/>
        <v>B</v>
      </c>
      <c r="AW87" s="14" t="str">
        <f t="shared" si="70"/>
        <v/>
      </c>
      <c r="AX87" s="14" t="str">
        <f t="shared" si="71"/>
        <v/>
      </c>
      <c r="AY87" s="14" t="str">
        <f t="shared" si="72"/>
        <v/>
      </c>
      <c r="AZ87" s="14" t="str">
        <f t="shared" si="73"/>
        <v/>
      </c>
      <c r="BA87" s="14">
        <f t="shared" si="74"/>
        <v>1</v>
      </c>
      <c r="BB87" s="14">
        <f t="shared" si="75"/>
        <v>1</v>
      </c>
      <c r="BL87" s="165" t="s">
        <v>237</v>
      </c>
      <c r="BM87" s="14">
        <v>6</v>
      </c>
    </row>
    <row r="88" spans="1:65">
      <c r="A88" s="75" t="str">
        <f t="shared" si="100"/>
        <v/>
      </c>
      <c r="B88" s="24" t="str">
        <f t="shared" si="101"/>
        <v/>
      </c>
      <c r="C88" s="90" t="str">
        <f t="shared" si="102"/>
        <v/>
      </c>
      <c r="D88" s="91" t="str">
        <f t="shared" si="103"/>
        <v/>
      </c>
      <c r="E88" s="74" t="str">
        <f t="shared" si="104"/>
        <v/>
      </c>
      <c r="G88" s="156" t="str">
        <f>IF(Dashboard!N88="","",Dashboard!N88)</f>
        <v/>
      </c>
      <c r="I88" s="75" t="str">
        <f t="shared" si="77"/>
        <v/>
      </c>
      <c r="J88" s="90" t="str">
        <f t="shared" si="78"/>
        <v/>
      </c>
      <c r="K88" s="91" t="str">
        <f t="shared" si="79"/>
        <v/>
      </c>
      <c r="L88" s="24" t="str">
        <f t="shared" si="80"/>
        <v/>
      </c>
      <c r="M88" s="24" t="str">
        <f t="shared" si="81"/>
        <v/>
      </c>
      <c r="N88" s="159" t="str">
        <f t="shared" si="82"/>
        <v/>
      </c>
      <c r="O88" s="75" t="str">
        <f>IF(G88="","",IF(A88="NB",O87,IF(N88="",SUM($N$5:$N88)+M88,SUM($N$5:$N88))))</f>
        <v/>
      </c>
      <c r="P88" s="74" t="str">
        <f t="shared" si="95"/>
        <v/>
      </c>
      <c r="Q88" s="94" t="str">
        <f t="shared" si="96"/>
        <v/>
      </c>
      <c r="R88" s="14" t="str">
        <f t="shared" si="94"/>
        <v/>
      </c>
      <c r="S88" s="14">
        <f>IF(Q88="",0,IFERROR(VLOOKUP(Q83&amp;Q84&amp;Q85&amp;Q86&amp;Q87&amp;Q88,$BL$3:$BM$126,2,FALSE),0))</f>
        <v>0</v>
      </c>
      <c r="T88" s="14" t="str">
        <f t="shared" si="83"/>
        <v/>
      </c>
      <c r="U88" s="14" t="str">
        <f t="shared" si="84"/>
        <v/>
      </c>
      <c r="V88" s="94" t="str">
        <f t="shared" si="85"/>
        <v/>
      </c>
      <c r="W88" s="14" t="str">
        <f t="shared" si="86"/>
        <v/>
      </c>
      <c r="X88" s="14" t="str">
        <f t="shared" si="87"/>
        <v/>
      </c>
      <c r="Y88" s="14" t="str">
        <f t="shared" si="88"/>
        <v/>
      </c>
      <c r="Z88" s="14" t="str">
        <f t="shared" si="89"/>
        <v/>
      </c>
      <c r="AA88" s="14" t="str">
        <f t="shared" si="90"/>
        <v/>
      </c>
      <c r="AB88" s="14" t="str">
        <f t="shared" si="91"/>
        <v/>
      </c>
      <c r="AC88" s="14" t="str">
        <f t="shared" si="92"/>
        <v/>
      </c>
      <c r="AD88" s="14" t="str">
        <f t="shared" si="93"/>
        <v/>
      </c>
      <c r="AE88" s="44" t="str">
        <f t="shared" si="97"/>
        <v/>
      </c>
      <c r="AF88" s="44" t="str">
        <f t="shared" si="98"/>
        <v/>
      </c>
      <c r="AG88" s="44" t="str">
        <f t="shared" si="99"/>
        <v/>
      </c>
      <c r="AH88" s="80" t="str">
        <f t="shared" si="59"/>
        <v/>
      </c>
      <c r="AI88" s="80" t="str">
        <f t="shared" si="60"/>
        <v/>
      </c>
      <c r="AJ88" s="80" t="str">
        <f t="shared" si="61"/>
        <v/>
      </c>
      <c r="AK88" s="80" t="str">
        <f t="shared" si="62"/>
        <v/>
      </c>
      <c r="AN88" s="14" t="str">
        <f t="shared" si="63"/>
        <v/>
      </c>
      <c r="AO88" s="14" t="str">
        <f t="shared" si="64"/>
        <v/>
      </c>
      <c r="AP88" s="14" t="str">
        <f>IF(Dashboard!N88="P",IF(AP87="",1,AP87+1),"")</f>
        <v/>
      </c>
      <c r="AQ88" s="14" t="str">
        <f>IF(Dashboard!N88="B",IF(AQ87="",1,AQ87+1),"")</f>
        <v/>
      </c>
      <c r="AR88" s="14" t="str">
        <f t="shared" si="65"/>
        <v>00000</v>
      </c>
      <c r="AS88" s="14" t="str">
        <f t="shared" si="66"/>
        <v>00000</v>
      </c>
      <c r="AT88" s="14" t="str">
        <f t="shared" si="67"/>
        <v>000000</v>
      </c>
      <c r="AU88" s="14" t="str">
        <f t="shared" si="68"/>
        <v>000000</v>
      </c>
      <c r="AV88" s="14" t="str">
        <f t="shared" si="69"/>
        <v>B</v>
      </c>
      <c r="AW88" s="14" t="str">
        <f t="shared" si="70"/>
        <v/>
      </c>
      <c r="AX88" s="14" t="str">
        <f t="shared" si="71"/>
        <v/>
      </c>
      <c r="AY88" s="14" t="str">
        <f t="shared" si="72"/>
        <v/>
      </c>
      <c r="AZ88" s="14" t="str">
        <f t="shared" si="73"/>
        <v/>
      </c>
      <c r="BA88" s="14">
        <f t="shared" si="74"/>
        <v>1</v>
      </c>
      <c r="BB88" s="14">
        <f t="shared" si="75"/>
        <v>1</v>
      </c>
      <c r="BL88" s="165" t="s">
        <v>238</v>
      </c>
      <c r="BM88" s="14">
        <v>-6</v>
      </c>
    </row>
    <row r="89" spans="1:65" ht="15.75" thickBot="1">
      <c r="A89" s="77" t="str">
        <f t="shared" si="100"/>
        <v/>
      </c>
      <c r="B89" s="25" t="str">
        <f t="shared" si="101"/>
        <v/>
      </c>
      <c r="C89" s="92" t="str">
        <f t="shared" si="102"/>
        <v/>
      </c>
      <c r="D89" s="93" t="str">
        <f t="shared" si="103"/>
        <v/>
      </c>
      <c r="E89" s="78" t="str">
        <f t="shared" si="104"/>
        <v/>
      </c>
      <c r="G89" s="157" t="str">
        <f>IF(Dashboard!N89="","",Dashboard!N89)</f>
        <v/>
      </c>
      <c r="I89" s="77" t="str">
        <f t="shared" si="77"/>
        <v/>
      </c>
      <c r="J89" s="92" t="str">
        <f t="shared" si="78"/>
        <v/>
      </c>
      <c r="K89" s="93" t="str">
        <f t="shared" si="79"/>
        <v/>
      </c>
      <c r="L89" s="25" t="str">
        <f t="shared" si="80"/>
        <v/>
      </c>
      <c r="M89" s="25" t="str">
        <f t="shared" si="81"/>
        <v/>
      </c>
      <c r="N89" s="160" t="str">
        <f t="shared" si="82"/>
        <v/>
      </c>
      <c r="O89" s="77" t="str">
        <f>IF(G89="","",IF(A89="NB",O88,IF(N89="",SUM($N$5:$N89)+M89,SUM($N$5:$N89))))</f>
        <v/>
      </c>
      <c r="P89" s="78" t="str">
        <f t="shared" si="95"/>
        <v/>
      </c>
      <c r="Q89" s="94" t="str">
        <f t="shared" si="96"/>
        <v/>
      </c>
      <c r="R89" s="14" t="str">
        <f t="shared" si="94"/>
        <v/>
      </c>
      <c r="S89" s="14">
        <f>IF(Q89="",0,IFERROR(VLOOKUP(Q84&amp;Q85&amp;Q86&amp;Q87&amp;Q88&amp;Q89,$BL$3:$BM$126,2,FALSE),0))</f>
        <v>0</v>
      </c>
      <c r="T89" s="14" t="str">
        <f t="shared" si="83"/>
        <v/>
      </c>
      <c r="U89" s="14" t="str">
        <f t="shared" si="84"/>
        <v/>
      </c>
      <c r="V89" s="94" t="str">
        <f t="shared" si="85"/>
        <v/>
      </c>
      <c r="W89" s="14" t="str">
        <f t="shared" si="86"/>
        <v/>
      </c>
      <c r="X89" s="14" t="str">
        <f t="shared" si="87"/>
        <v/>
      </c>
      <c r="Y89" s="14" t="str">
        <f t="shared" si="88"/>
        <v/>
      </c>
      <c r="Z89" s="14" t="str">
        <f t="shared" si="89"/>
        <v/>
      </c>
      <c r="AA89" s="14" t="str">
        <f t="shared" si="90"/>
        <v/>
      </c>
      <c r="AB89" s="14" t="str">
        <f t="shared" si="91"/>
        <v/>
      </c>
      <c r="AC89" s="14" t="str">
        <f t="shared" si="92"/>
        <v/>
      </c>
      <c r="AD89" s="14" t="str">
        <f t="shared" si="93"/>
        <v/>
      </c>
      <c r="AE89" s="44" t="str">
        <f t="shared" si="97"/>
        <v/>
      </c>
      <c r="AF89" s="44" t="str">
        <f t="shared" si="98"/>
        <v/>
      </c>
      <c r="AG89" s="44" t="str">
        <f t="shared" si="99"/>
        <v/>
      </c>
      <c r="AH89" s="80" t="str">
        <f t="shared" si="59"/>
        <v/>
      </c>
      <c r="AI89" s="80" t="str">
        <f t="shared" si="60"/>
        <v/>
      </c>
      <c r="AJ89" s="80" t="str">
        <f t="shared" si="61"/>
        <v/>
      </c>
      <c r="AK89" s="80" t="str">
        <f t="shared" si="62"/>
        <v/>
      </c>
      <c r="AN89" s="14" t="str">
        <f t="shared" si="63"/>
        <v/>
      </c>
      <c r="AO89" s="14" t="str">
        <f t="shared" si="64"/>
        <v/>
      </c>
      <c r="AP89" s="14" t="str">
        <f>IF(Dashboard!N89="P",IF(AP88="",1,AP88+1),"")</f>
        <v/>
      </c>
      <c r="AQ89" s="14" t="str">
        <f>IF(Dashboard!N89="B",IF(AQ88="",1,AQ88+1),"")</f>
        <v/>
      </c>
      <c r="AR89" s="14" t="str">
        <f t="shared" si="65"/>
        <v>00000</v>
      </c>
      <c r="AS89" s="14" t="str">
        <f t="shared" si="66"/>
        <v>00000</v>
      </c>
      <c r="AT89" s="14" t="str">
        <f t="shared" si="67"/>
        <v>000000</v>
      </c>
      <c r="AU89" s="14" t="str">
        <f t="shared" si="68"/>
        <v>000000</v>
      </c>
      <c r="AV89" s="14" t="str">
        <f t="shared" si="69"/>
        <v>B</v>
      </c>
      <c r="AW89" s="14" t="str">
        <f t="shared" si="70"/>
        <v/>
      </c>
      <c r="AX89" s="14" t="str">
        <f t="shared" si="71"/>
        <v/>
      </c>
      <c r="AY89" s="14" t="str">
        <f t="shared" si="72"/>
        <v/>
      </c>
      <c r="AZ89" s="14" t="str">
        <f t="shared" si="73"/>
        <v/>
      </c>
      <c r="BA89" s="14">
        <f t="shared" si="74"/>
        <v>1</v>
      </c>
      <c r="BB89" s="14">
        <f t="shared" si="75"/>
        <v>1</v>
      </c>
      <c r="BL89" s="165" t="s">
        <v>239</v>
      </c>
      <c r="BM89" s="14">
        <v>1</v>
      </c>
    </row>
    <row r="90" spans="1:65">
      <c r="A90" s="86" t="str">
        <f t="shared" si="100"/>
        <v/>
      </c>
      <c r="B90" s="36" t="str">
        <f t="shared" si="101"/>
        <v/>
      </c>
      <c r="C90" s="87" t="str">
        <f t="shared" si="102"/>
        <v/>
      </c>
      <c r="D90" s="88" t="str">
        <f t="shared" si="103"/>
        <v/>
      </c>
      <c r="E90" s="89" t="str">
        <f t="shared" si="104"/>
        <v/>
      </c>
      <c r="G90" s="155" t="str">
        <f>IF(Dashboard!N90="","",Dashboard!N90)</f>
        <v/>
      </c>
      <c r="I90" s="86" t="str">
        <f t="shared" si="77"/>
        <v/>
      </c>
      <c r="J90" s="87" t="str">
        <f t="shared" si="78"/>
        <v/>
      </c>
      <c r="K90" s="88" t="str">
        <f t="shared" si="79"/>
        <v/>
      </c>
      <c r="L90" s="36" t="str">
        <f t="shared" si="80"/>
        <v/>
      </c>
      <c r="M90" s="36" t="str">
        <f t="shared" si="81"/>
        <v/>
      </c>
      <c r="N90" s="158" t="str">
        <f t="shared" si="82"/>
        <v/>
      </c>
      <c r="O90" s="86" t="str">
        <f>IF(G90="","",IF(A90="NB",O89,IF(N90="",SUM($N$5:$N90)+M90,SUM($N$5:$N90))))</f>
        <v/>
      </c>
      <c r="P90" s="89" t="str">
        <f t="shared" si="95"/>
        <v/>
      </c>
      <c r="Q90" s="94" t="str">
        <f t="shared" si="96"/>
        <v/>
      </c>
      <c r="R90" s="14" t="str">
        <f t="shared" si="94"/>
        <v/>
      </c>
      <c r="S90" s="14">
        <f>IF(Q90="",0,IFERROR(VLOOKUP(Q85&amp;Q86&amp;Q87&amp;Q88&amp;Q89&amp;Q90,$BL$3:$BM$126,2,FALSE),0))</f>
        <v>0</v>
      </c>
      <c r="T90" s="14" t="str">
        <f t="shared" si="83"/>
        <v/>
      </c>
      <c r="U90" s="14" t="str">
        <f t="shared" si="84"/>
        <v/>
      </c>
      <c r="V90" s="94" t="str">
        <f t="shared" si="85"/>
        <v/>
      </c>
      <c r="W90" s="14" t="str">
        <f t="shared" si="86"/>
        <v/>
      </c>
      <c r="X90" s="14" t="str">
        <f t="shared" si="87"/>
        <v/>
      </c>
      <c r="Y90" s="14" t="str">
        <f t="shared" si="88"/>
        <v/>
      </c>
      <c r="Z90" s="14" t="str">
        <f t="shared" si="89"/>
        <v/>
      </c>
      <c r="AA90" s="14" t="str">
        <f t="shared" si="90"/>
        <v/>
      </c>
      <c r="AB90" s="14" t="str">
        <f t="shared" si="91"/>
        <v/>
      </c>
      <c r="AC90" s="14" t="str">
        <f t="shared" si="92"/>
        <v/>
      </c>
      <c r="AD90" s="14" t="str">
        <f t="shared" si="93"/>
        <v/>
      </c>
      <c r="AE90" s="44" t="str">
        <f t="shared" si="97"/>
        <v/>
      </c>
      <c r="AF90" s="44" t="str">
        <f t="shared" si="98"/>
        <v/>
      </c>
      <c r="AG90" s="44" t="str">
        <f t="shared" si="99"/>
        <v/>
      </c>
      <c r="AH90" s="80" t="str">
        <f t="shared" si="59"/>
        <v/>
      </c>
      <c r="AI90" s="80" t="str">
        <f t="shared" si="60"/>
        <v/>
      </c>
      <c r="AJ90" s="80" t="str">
        <f t="shared" si="61"/>
        <v/>
      </c>
      <c r="AK90" s="80" t="str">
        <f t="shared" si="62"/>
        <v/>
      </c>
      <c r="AN90" s="14" t="str">
        <f t="shared" si="63"/>
        <v/>
      </c>
      <c r="AO90" s="14" t="str">
        <f t="shared" si="64"/>
        <v/>
      </c>
      <c r="AP90" s="14" t="str">
        <f>IF(Dashboard!N90="P",IF(AP89="",1,AP89+1),"")</f>
        <v/>
      </c>
      <c r="AQ90" s="14" t="str">
        <f>IF(Dashboard!N90="B",IF(AQ89="",1,AQ89+1),"")</f>
        <v/>
      </c>
      <c r="AR90" s="14" t="str">
        <f t="shared" si="65"/>
        <v>00000</v>
      </c>
      <c r="AS90" s="14" t="str">
        <f t="shared" si="66"/>
        <v>00000</v>
      </c>
      <c r="AT90" s="14" t="str">
        <f t="shared" si="67"/>
        <v>000000</v>
      </c>
      <c r="AU90" s="14" t="str">
        <f t="shared" si="68"/>
        <v>000000</v>
      </c>
      <c r="AV90" s="14" t="str">
        <f t="shared" si="69"/>
        <v>B</v>
      </c>
      <c r="AW90" s="14" t="str">
        <f t="shared" si="70"/>
        <v/>
      </c>
      <c r="AX90" s="14" t="str">
        <f t="shared" si="71"/>
        <v/>
      </c>
      <c r="AY90" s="14" t="str">
        <f t="shared" si="72"/>
        <v/>
      </c>
      <c r="AZ90" s="14" t="str">
        <f t="shared" si="73"/>
        <v/>
      </c>
      <c r="BA90" s="14">
        <f t="shared" si="74"/>
        <v>1</v>
      </c>
      <c r="BB90" s="14">
        <f t="shared" si="75"/>
        <v>1</v>
      </c>
      <c r="BL90" s="165" t="s">
        <v>240</v>
      </c>
      <c r="BM90" s="14">
        <v>-1</v>
      </c>
    </row>
    <row r="91" spans="1:65">
      <c r="A91" s="75" t="str">
        <f t="shared" si="100"/>
        <v/>
      </c>
      <c r="B91" s="24" t="str">
        <f t="shared" si="101"/>
        <v/>
      </c>
      <c r="C91" s="90" t="str">
        <f t="shared" si="102"/>
        <v/>
      </c>
      <c r="D91" s="91" t="str">
        <f t="shared" si="103"/>
        <v/>
      </c>
      <c r="E91" s="74" t="str">
        <f t="shared" si="104"/>
        <v/>
      </c>
      <c r="G91" s="156" t="str">
        <f>IF(Dashboard!N91="","",Dashboard!N91)</f>
        <v/>
      </c>
      <c r="I91" s="75" t="str">
        <f t="shared" si="77"/>
        <v/>
      </c>
      <c r="J91" s="90" t="str">
        <f t="shared" si="78"/>
        <v/>
      </c>
      <c r="K91" s="91" t="str">
        <f t="shared" si="79"/>
        <v/>
      </c>
      <c r="L91" s="24" t="str">
        <f t="shared" si="80"/>
        <v/>
      </c>
      <c r="M91" s="24" t="str">
        <f t="shared" si="81"/>
        <v/>
      </c>
      <c r="N91" s="159" t="str">
        <f t="shared" si="82"/>
        <v/>
      </c>
      <c r="O91" s="75" t="str">
        <f>IF(G91="","",IF(A91="NB",O90,IF(N91="",SUM($N$5:$N91)+M91,SUM($N$5:$N91))))</f>
        <v/>
      </c>
      <c r="P91" s="74" t="str">
        <f t="shared" si="95"/>
        <v/>
      </c>
      <c r="Q91" s="94" t="str">
        <f t="shared" si="96"/>
        <v/>
      </c>
      <c r="R91" s="14" t="str">
        <f t="shared" si="94"/>
        <v/>
      </c>
      <c r="S91" s="14">
        <f>IF(Q91="",0,IFERROR(VLOOKUP(Q86&amp;Q87&amp;Q88&amp;Q89&amp;Q90&amp;Q91,$BL$3:$BM$126,2,FALSE),0))</f>
        <v>0</v>
      </c>
      <c r="T91" s="14" t="str">
        <f t="shared" si="83"/>
        <v/>
      </c>
      <c r="U91" s="14" t="str">
        <f t="shared" si="84"/>
        <v/>
      </c>
      <c r="V91" s="94" t="str">
        <f t="shared" si="85"/>
        <v/>
      </c>
      <c r="W91" s="14" t="str">
        <f t="shared" si="86"/>
        <v/>
      </c>
      <c r="X91" s="14" t="str">
        <f t="shared" si="87"/>
        <v/>
      </c>
      <c r="Y91" s="14" t="str">
        <f t="shared" si="88"/>
        <v/>
      </c>
      <c r="Z91" s="14" t="str">
        <f t="shared" si="89"/>
        <v/>
      </c>
      <c r="AA91" s="14" t="str">
        <f t="shared" si="90"/>
        <v/>
      </c>
      <c r="AB91" s="14" t="str">
        <f t="shared" si="91"/>
        <v/>
      </c>
      <c r="AC91" s="14" t="str">
        <f t="shared" si="92"/>
        <v/>
      </c>
      <c r="AD91" s="14" t="str">
        <f t="shared" si="93"/>
        <v/>
      </c>
      <c r="AE91" s="44" t="str">
        <f t="shared" si="97"/>
        <v/>
      </c>
      <c r="AF91" s="44" t="str">
        <f t="shared" si="98"/>
        <v/>
      </c>
      <c r="AG91" s="44" t="str">
        <f t="shared" si="99"/>
        <v/>
      </c>
      <c r="AH91" s="80" t="str">
        <f t="shared" si="59"/>
        <v/>
      </c>
      <c r="AI91" s="80" t="str">
        <f t="shared" si="60"/>
        <v/>
      </c>
      <c r="AJ91" s="80" t="str">
        <f t="shared" si="61"/>
        <v/>
      </c>
      <c r="AK91" s="80" t="str">
        <f t="shared" si="62"/>
        <v/>
      </c>
      <c r="AN91" s="14" t="str">
        <f t="shared" si="63"/>
        <v/>
      </c>
      <c r="AO91" s="14" t="str">
        <f t="shared" si="64"/>
        <v/>
      </c>
      <c r="AP91" s="14" t="str">
        <f>IF(Dashboard!N91="P",IF(AP90="",1,AP90+1),"")</f>
        <v/>
      </c>
      <c r="AQ91" s="14" t="str">
        <f>IF(Dashboard!N91="B",IF(AQ90="",1,AQ90+1),"")</f>
        <v/>
      </c>
      <c r="AR91" s="14" t="str">
        <f t="shared" si="65"/>
        <v>00000</v>
      </c>
      <c r="AS91" s="14" t="str">
        <f t="shared" si="66"/>
        <v>00000</v>
      </c>
      <c r="AT91" s="14" t="str">
        <f t="shared" si="67"/>
        <v>000000</v>
      </c>
      <c r="AU91" s="14" t="str">
        <f t="shared" si="68"/>
        <v>000000</v>
      </c>
      <c r="AV91" s="14" t="str">
        <f t="shared" si="69"/>
        <v>B</v>
      </c>
      <c r="AW91" s="14" t="str">
        <f t="shared" si="70"/>
        <v/>
      </c>
      <c r="AX91" s="14" t="str">
        <f t="shared" si="71"/>
        <v/>
      </c>
      <c r="AY91" s="14" t="str">
        <f t="shared" si="72"/>
        <v/>
      </c>
      <c r="AZ91" s="14" t="str">
        <f t="shared" si="73"/>
        <v/>
      </c>
      <c r="BA91" s="14">
        <f t="shared" si="74"/>
        <v>1</v>
      </c>
      <c r="BB91" s="14">
        <f t="shared" si="75"/>
        <v>1</v>
      </c>
      <c r="BL91" s="165" t="s">
        <v>241</v>
      </c>
      <c r="BM91" s="14">
        <v>3</v>
      </c>
    </row>
    <row r="92" spans="1:65">
      <c r="A92" s="75" t="str">
        <f t="shared" si="100"/>
        <v/>
      </c>
      <c r="B92" s="24" t="str">
        <f t="shared" si="101"/>
        <v/>
      </c>
      <c r="C92" s="90" t="str">
        <f t="shared" si="102"/>
        <v/>
      </c>
      <c r="D92" s="91" t="str">
        <f t="shared" si="103"/>
        <v/>
      </c>
      <c r="E92" s="74" t="str">
        <f t="shared" si="104"/>
        <v/>
      </c>
      <c r="G92" s="156" t="str">
        <f>IF(Dashboard!N92="","",Dashboard!N92)</f>
        <v/>
      </c>
      <c r="I92" s="75" t="str">
        <f t="shared" si="77"/>
        <v/>
      </c>
      <c r="J92" s="90" t="str">
        <f t="shared" si="78"/>
        <v/>
      </c>
      <c r="K92" s="91" t="str">
        <f t="shared" si="79"/>
        <v/>
      </c>
      <c r="L92" s="24" t="str">
        <f t="shared" si="80"/>
        <v/>
      </c>
      <c r="M92" s="24" t="str">
        <f t="shared" si="81"/>
        <v/>
      </c>
      <c r="N92" s="159" t="str">
        <f t="shared" si="82"/>
        <v/>
      </c>
      <c r="O92" s="75" t="str">
        <f>IF(G92="","",IF(A92="NB",O91,IF(N92="",SUM($N$5:$N92)+M92,SUM($N$5:$N92))))</f>
        <v/>
      </c>
      <c r="P92" s="74" t="str">
        <f t="shared" si="95"/>
        <v/>
      </c>
      <c r="Q92" s="94" t="str">
        <f t="shared" si="96"/>
        <v/>
      </c>
      <c r="R92" s="14" t="str">
        <f t="shared" si="94"/>
        <v/>
      </c>
      <c r="S92" s="14">
        <f>IF(Q92="",0,IFERROR(VLOOKUP(Q87&amp;Q88&amp;Q89&amp;Q90&amp;Q91&amp;Q92,$BL$3:$BM$126,2,FALSE),0))</f>
        <v>0</v>
      </c>
      <c r="T92" s="14" t="str">
        <f t="shared" si="83"/>
        <v/>
      </c>
      <c r="U92" s="14" t="str">
        <f t="shared" si="84"/>
        <v/>
      </c>
      <c r="V92" s="94" t="str">
        <f t="shared" si="85"/>
        <v/>
      </c>
      <c r="W92" s="14" t="str">
        <f t="shared" si="86"/>
        <v/>
      </c>
      <c r="X92" s="14" t="str">
        <f t="shared" si="87"/>
        <v/>
      </c>
      <c r="Y92" s="14" t="str">
        <f t="shared" si="88"/>
        <v/>
      </c>
      <c r="Z92" s="14" t="str">
        <f t="shared" si="89"/>
        <v/>
      </c>
      <c r="AA92" s="14" t="str">
        <f t="shared" si="90"/>
        <v/>
      </c>
      <c r="AB92" s="14" t="str">
        <f t="shared" si="91"/>
        <v/>
      </c>
      <c r="AC92" s="14" t="str">
        <f t="shared" si="92"/>
        <v/>
      </c>
      <c r="AD92" s="14" t="str">
        <f t="shared" si="93"/>
        <v/>
      </c>
      <c r="AE92" s="44" t="str">
        <f t="shared" si="97"/>
        <v/>
      </c>
      <c r="AF92" s="44" t="str">
        <f t="shared" si="98"/>
        <v/>
      </c>
      <c r="AG92" s="44" t="str">
        <f t="shared" si="99"/>
        <v/>
      </c>
      <c r="AH92" s="80" t="str">
        <f t="shared" si="59"/>
        <v/>
      </c>
      <c r="AI92" s="80" t="str">
        <f t="shared" si="60"/>
        <v/>
      </c>
      <c r="AJ92" s="80" t="str">
        <f t="shared" si="61"/>
        <v/>
      </c>
      <c r="AK92" s="80" t="str">
        <f t="shared" si="62"/>
        <v/>
      </c>
      <c r="AN92" s="14" t="str">
        <f t="shared" si="63"/>
        <v/>
      </c>
      <c r="AO92" s="14" t="str">
        <f t="shared" si="64"/>
        <v/>
      </c>
      <c r="AP92" s="14" t="str">
        <f>IF(Dashboard!N92="P",IF(AP91="",1,AP91+1),"")</f>
        <v/>
      </c>
      <c r="AQ92" s="14" t="str">
        <f>IF(Dashboard!N92="B",IF(AQ91="",1,AQ91+1),"")</f>
        <v/>
      </c>
      <c r="AR92" s="14" t="str">
        <f t="shared" si="65"/>
        <v>00000</v>
      </c>
      <c r="AS92" s="14" t="str">
        <f t="shared" si="66"/>
        <v>00000</v>
      </c>
      <c r="AT92" s="14" t="str">
        <f t="shared" si="67"/>
        <v>000000</v>
      </c>
      <c r="AU92" s="14" t="str">
        <f t="shared" si="68"/>
        <v>000000</v>
      </c>
      <c r="AV92" s="14" t="str">
        <f t="shared" si="69"/>
        <v>B</v>
      </c>
      <c r="AW92" s="14" t="str">
        <f t="shared" si="70"/>
        <v/>
      </c>
      <c r="AX92" s="14" t="str">
        <f t="shared" si="71"/>
        <v/>
      </c>
      <c r="AY92" s="14" t="str">
        <f t="shared" si="72"/>
        <v/>
      </c>
      <c r="AZ92" s="14" t="str">
        <f t="shared" si="73"/>
        <v/>
      </c>
      <c r="BA92" s="14">
        <f t="shared" si="74"/>
        <v>1</v>
      </c>
      <c r="BB92" s="14">
        <f t="shared" si="75"/>
        <v>1</v>
      </c>
      <c r="BL92" s="165" t="s">
        <v>242</v>
      </c>
      <c r="BM92" s="14">
        <v>-3</v>
      </c>
    </row>
    <row r="93" spans="1:65">
      <c r="A93" s="75" t="str">
        <f t="shared" si="100"/>
        <v/>
      </c>
      <c r="B93" s="24" t="str">
        <f t="shared" si="101"/>
        <v/>
      </c>
      <c r="C93" s="90" t="str">
        <f t="shared" si="102"/>
        <v/>
      </c>
      <c r="D93" s="91" t="str">
        <f t="shared" si="103"/>
        <v/>
      </c>
      <c r="E93" s="74" t="str">
        <f t="shared" si="104"/>
        <v/>
      </c>
      <c r="G93" s="156" t="str">
        <f>IF(Dashboard!N93="","",Dashboard!N93)</f>
        <v/>
      </c>
      <c r="I93" s="75" t="str">
        <f t="shared" si="77"/>
        <v/>
      </c>
      <c r="J93" s="90" t="str">
        <f t="shared" si="78"/>
        <v/>
      </c>
      <c r="K93" s="91" t="str">
        <f t="shared" si="79"/>
        <v/>
      </c>
      <c r="L93" s="24" t="str">
        <f t="shared" si="80"/>
        <v/>
      </c>
      <c r="M93" s="24" t="str">
        <f t="shared" si="81"/>
        <v/>
      </c>
      <c r="N93" s="159" t="str">
        <f t="shared" si="82"/>
        <v/>
      </c>
      <c r="O93" s="75" t="str">
        <f>IF(G93="","",IF(A93="NB",O92,IF(N93="",SUM($N$5:$N93)+M93,SUM($N$5:$N93))))</f>
        <v/>
      </c>
      <c r="P93" s="74" t="str">
        <f t="shared" si="95"/>
        <v/>
      </c>
      <c r="Q93" s="94" t="str">
        <f t="shared" si="96"/>
        <v/>
      </c>
      <c r="R93" s="14" t="str">
        <f t="shared" si="94"/>
        <v/>
      </c>
      <c r="S93" s="14">
        <f>IF(Q93="",0,IFERROR(VLOOKUP(Q88&amp;Q89&amp;Q90&amp;Q91&amp;Q92&amp;Q93,$BL$3:$BM$126,2,FALSE),0))</f>
        <v>0</v>
      </c>
      <c r="T93" s="14" t="str">
        <f t="shared" si="83"/>
        <v/>
      </c>
      <c r="U93" s="14" t="str">
        <f t="shared" si="84"/>
        <v/>
      </c>
      <c r="V93" s="94" t="str">
        <f t="shared" si="85"/>
        <v/>
      </c>
      <c r="W93" s="14" t="str">
        <f t="shared" si="86"/>
        <v/>
      </c>
      <c r="X93" s="14" t="str">
        <f t="shared" si="87"/>
        <v/>
      </c>
      <c r="Y93" s="14" t="str">
        <f t="shared" si="88"/>
        <v/>
      </c>
      <c r="Z93" s="14" t="str">
        <f t="shared" si="89"/>
        <v/>
      </c>
      <c r="AA93" s="14" t="str">
        <f t="shared" si="90"/>
        <v/>
      </c>
      <c r="AB93" s="14" t="str">
        <f t="shared" si="91"/>
        <v/>
      </c>
      <c r="AC93" s="14" t="str">
        <f t="shared" si="92"/>
        <v/>
      </c>
      <c r="AD93" s="14" t="str">
        <f t="shared" si="93"/>
        <v/>
      </c>
      <c r="AE93" s="44" t="str">
        <f t="shared" si="97"/>
        <v/>
      </c>
      <c r="AF93" s="44" t="str">
        <f t="shared" si="98"/>
        <v/>
      </c>
      <c r="AG93" s="44" t="str">
        <f t="shared" si="99"/>
        <v/>
      </c>
      <c r="AH93" s="80" t="str">
        <f t="shared" si="59"/>
        <v/>
      </c>
      <c r="AI93" s="80" t="str">
        <f t="shared" si="60"/>
        <v/>
      </c>
      <c r="AJ93" s="80" t="str">
        <f t="shared" si="61"/>
        <v/>
      </c>
      <c r="AK93" s="80" t="str">
        <f t="shared" si="62"/>
        <v/>
      </c>
      <c r="AN93" s="14" t="str">
        <f t="shared" si="63"/>
        <v/>
      </c>
      <c r="AO93" s="14" t="str">
        <f t="shared" si="64"/>
        <v/>
      </c>
      <c r="AP93" s="14" t="str">
        <f>IF(Dashboard!N93="P",IF(AP92="",1,AP92+1),"")</f>
        <v/>
      </c>
      <c r="AQ93" s="14" t="str">
        <f>IF(Dashboard!N93="B",IF(AQ92="",1,AQ92+1),"")</f>
        <v/>
      </c>
      <c r="AR93" s="14" t="str">
        <f t="shared" si="65"/>
        <v>00000</v>
      </c>
      <c r="AS93" s="14" t="str">
        <f t="shared" si="66"/>
        <v>00000</v>
      </c>
      <c r="AT93" s="14" t="str">
        <f t="shared" si="67"/>
        <v>000000</v>
      </c>
      <c r="AU93" s="14" t="str">
        <f t="shared" si="68"/>
        <v>000000</v>
      </c>
      <c r="AV93" s="14" t="str">
        <f t="shared" si="69"/>
        <v>B</v>
      </c>
      <c r="AW93" s="14" t="str">
        <f t="shared" si="70"/>
        <v/>
      </c>
      <c r="AX93" s="14" t="str">
        <f t="shared" si="71"/>
        <v/>
      </c>
      <c r="AY93" s="14" t="str">
        <f t="shared" si="72"/>
        <v/>
      </c>
      <c r="AZ93" s="14" t="str">
        <f t="shared" si="73"/>
        <v/>
      </c>
      <c r="BA93" s="14">
        <f t="shared" si="74"/>
        <v>1</v>
      </c>
      <c r="BB93" s="14">
        <f t="shared" si="75"/>
        <v>1</v>
      </c>
      <c r="BL93" s="165" t="s">
        <v>243</v>
      </c>
      <c r="BM93" s="14">
        <v>1</v>
      </c>
    </row>
    <row r="94" spans="1:65" ht="15.75" thickBot="1">
      <c r="A94" s="77" t="str">
        <f t="shared" si="100"/>
        <v/>
      </c>
      <c r="B94" s="25" t="str">
        <f t="shared" si="101"/>
        <v/>
      </c>
      <c r="C94" s="92" t="str">
        <f t="shared" si="102"/>
        <v/>
      </c>
      <c r="D94" s="93" t="str">
        <f t="shared" si="103"/>
        <v/>
      </c>
      <c r="E94" s="78" t="str">
        <f t="shared" si="104"/>
        <v/>
      </c>
      <c r="G94" s="157" t="str">
        <f>IF(Dashboard!N94="","",Dashboard!N94)</f>
        <v/>
      </c>
      <c r="I94" s="77" t="str">
        <f t="shared" si="77"/>
        <v/>
      </c>
      <c r="J94" s="92" t="str">
        <f t="shared" si="78"/>
        <v/>
      </c>
      <c r="K94" s="93" t="str">
        <f t="shared" si="79"/>
        <v/>
      </c>
      <c r="L94" s="25" t="str">
        <f t="shared" si="80"/>
        <v/>
      </c>
      <c r="M94" s="25" t="str">
        <f t="shared" si="81"/>
        <v/>
      </c>
      <c r="N94" s="160" t="str">
        <f t="shared" si="82"/>
        <v/>
      </c>
      <c r="O94" s="77" t="str">
        <f>IF(G94="","",IF(A94="NB",O93,IF(N94="",SUM($N$5:$N94)+M94,SUM($N$5:$N94))))</f>
        <v/>
      </c>
      <c r="P94" s="78" t="str">
        <f t="shared" si="95"/>
        <v/>
      </c>
      <c r="Q94" s="94" t="str">
        <f t="shared" si="96"/>
        <v/>
      </c>
      <c r="R94" s="14" t="str">
        <f t="shared" si="94"/>
        <v/>
      </c>
      <c r="S94" s="14">
        <f>IF(Q94="",0,IFERROR(VLOOKUP(Q89&amp;Q90&amp;Q91&amp;Q92&amp;Q93&amp;Q94,$BL$3:$BM$126,2,FALSE),0))</f>
        <v>0</v>
      </c>
      <c r="T94" s="14" t="str">
        <f t="shared" si="83"/>
        <v/>
      </c>
      <c r="U94" s="14" t="str">
        <f t="shared" si="84"/>
        <v/>
      </c>
      <c r="V94" s="94" t="str">
        <f t="shared" si="85"/>
        <v/>
      </c>
      <c r="W94" s="14" t="str">
        <f t="shared" si="86"/>
        <v/>
      </c>
      <c r="X94" s="14" t="str">
        <f t="shared" si="87"/>
        <v/>
      </c>
      <c r="Y94" s="14" t="str">
        <f t="shared" si="88"/>
        <v/>
      </c>
      <c r="Z94" s="14" t="str">
        <f t="shared" si="89"/>
        <v/>
      </c>
      <c r="AA94" s="14" t="str">
        <f t="shared" si="90"/>
        <v/>
      </c>
      <c r="AB94" s="14" t="str">
        <f t="shared" si="91"/>
        <v/>
      </c>
      <c r="AC94" s="14" t="str">
        <f t="shared" si="92"/>
        <v/>
      </c>
      <c r="AD94" s="14" t="str">
        <f t="shared" si="93"/>
        <v/>
      </c>
      <c r="AE94" s="44" t="str">
        <f t="shared" si="97"/>
        <v/>
      </c>
      <c r="AF94" s="44" t="str">
        <f t="shared" si="98"/>
        <v/>
      </c>
      <c r="AG94" s="44" t="str">
        <f t="shared" si="99"/>
        <v/>
      </c>
      <c r="AH94" s="80" t="str">
        <f t="shared" si="59"/>
        <v/>
      </c>
      <c r="AI94" s="80" t="str">
        <f t="shared" si="60"/>
        <v/>
      </c>
      <c r="AJ94" s="80" t="str">
        <f t="shared" si="61"/>
        <v/>
      </c>
      <c r="AK94" s="80" t="str">
        <f t="shared" si="62"/>
        <v/>
      </c>
      <c r="AN94" s="14" t="str">
        <f t="shared" si="63"/>
        <v/>
      </c>
      <c r="AO94" s="14" t="str">
        <f t="shared" si="64"/>
        <v/>
      </c>
      <c r="AP94" s="14" t="str">
        <f>IF(Dashboard!N94="P",IF(AP93="",1,AP93+1),"")</f>
        <v/>
      </c>
      <c r="AQ94" s="14" t="str">
        <f>IF(Dashboard!N94="B",IF(AQ93="",1,AQ93+1),"")</f>
        <v/>
      </c>
      <c r="AR94" s="14" t="str">
        <f t="shared" si="65"/>
        <v>00000</v>
      </c>
      <c r="AS94" s="14" t="str">
        <f t="shared" si="66"/>
        <v>00000</v>
      </c>
      <c r="AT94" s="14" t="str">
        <f t="shared" si="67"/>
        <v>000000</v>
      </c>
      <c r="AU94" s="14" t="str">
        <f t="shared" si="68"/>
        <v>000000</v>
      </c>
      <c r="AV94" s="14" t="str">
        <f t="shared" si="69"/>
        <v>B</v>
      </c>
      <c r="AW94" s="14" t="str">
        <f t="shared" si="70"/>
        <v/>
      </c>
      <c r="AX94" s="14" t="str">
        <f t="shared" si="71"/>
        <v/>
      </c>
      <c r="AY94" s="14" t="str">
        <f t="shared" si="72"/>
        <v/>
      </c>
      <c r="AZ94" s="14" t="str">
        <f t="shared" si="73"/>
        <v/>
      </c>
      <c r="BA94" s="14">
        <f t="shared" si="74"/>
        <v>1</v>
      </c>
      <c r="BB94" s="14">
        <f t="shared" si="75"/>
        <v>1</v>
      </c>
      <c r="BL94" s="165" t="s">
        <v>244</v>
      </c>
      <c r="BM94" s="14">
        <v>-1</v>
      </c>
    </row>
    <row r="95" spans="1:65">
      <c r="A95" s="86" t="str">
        <f t="shared" si="100"/>
        <v/>
      </c>
      <c r="B95" s="36" t="str">
        <f t="shared" si="101"/>
        <v/>
      </c>
      <c r="C95" s="87" t="str">
        <f t="shared" si="102"/>
        <v/>
      </c>
      <c r="D95" s="88" t="str">
        <f t="shared" si="103"/>
        <v/>
      </c>
      <c r="E95" s="89" t="str">
        <f t="shared" si="104"/>
        <v/>
      </c>
      <c r="G95" s="155" t="str">
        <f>IF(Dashboard!N95="","",Dashboard!N95)</f>
        <v/>
      </c>
      <c r="I95" s="86" t="str">
        <f t="shared" si="77"/>
        <v/>
      </c>
      <c r="J95" s="87" t="str">
        <f t="shared" si="78"/>
        <v/>
      </c>
      <c r="K95" s="88" t="str">
        <f t="shared" si="79"/>
        <v/>
      </c>
      <c r="L95" s="36" t="str">
        <f t="shared" si="80"/>
        <v/>
      </c>
      <c r="M95" s="36" t="str">
        <f t="shared" si="81"/>
        <v/>
      </c>
      <c r="N95" s="158" t="str">
        <f t="shared" si="82"/>
        <v/>
      </c>
      <c r="O95" s="86" t="str">
        <f>IF(G95="","",IF(A95="NB",O94,IF(N95="",SUM($N$5:$N95)+M95,SUM($N$5:$N95))))</f>
        <v/>
      </c>
      <c r="P95" s="89" t="str">
        <f t="shared" si="95"/>
        <v/>
      </c>
      <c r="Q95" s="94" t="str">
        <f t="shared" si="96"/>
        <v/>
      </c>
      <c r="R95" s="14" t="str">
        <f t="shared" si="94"/>
        <v/>
      </c>
      <c r="S95" s="14">
        <f>IF(Q95="",0,IFERROR(VLOOKUP(Q90&amp;Q91&amp;Q92&amp;Q93&amp;Q94&amp;Q95,$BL$3:$BM$126,2,FALSE),0))</f>
        <v>0</v>
      </c>
      <c r="T95" s="14" t="str">
        <f t="shared" si="83"/>
        <v/>
      </c>
      <c r="U95" s="14" t="str">
        <f t="shared" si="84"/>
        <v/>
      </c>
      <c r="V95" s="94" t="str">
        <f t="shared" si="85"/>
        <v/>
      </c>
      <c r="W95" s="14" t="str">
        <f t="shared" si="86"/>
        <v/>
      </c>
      <c r="X95" s="14" t="str">
        <f t="shared" si="87"/>
        <v/>
      </c>
      <c r="Y95" s="14" t="str">
        <f t="shared" si="88"/>
        <v/>
      </c>
      <c r="Z95" s="14" t="str">
        <f t="shared" si="89"/>
        <v/>
      </c>
      <c r="AA95" s="14" t="str">
        <f t="shared" si="90"/>
        <v/>
      </c>
      <c r="AB95" s="14" t="str">
        <f t="shared" si="91"/>
        <v/>
      </c>
      <c r="AC95" s="14" t="str">
        <f t="shared" si="92"/>
        <v/>
      </c>
      <c r="AD95" s="14" t="str">
        <f t="shared" si="93"/>
        <v/>
      </c>
      <c r="AE95" s="44" t="str">
        <f t="shared" si="97"/>
        <v/>
      </c>
      <c r="AF95" s="44" t="str">
        <f t="shared" si="98"/>
        <v/>
      </c>
      <c r="AG95" s="44" t="str">
        <f t="shared" si="99"/>
        <v/>
      </c>
      <c r="AH95" s="80" t="str">
        <f t="shared" si="59"/>
        <v/>
      </c>
      <c r="AI95" s="80" t="str">
        <f t="shared" si="60"/>
        <v/>
      </c>
      <c r="AJ95" s="80" t="str">
        <f t="shared" si="61"/>
        <v/>
      </c>
      <c r="AK95" s="80" t="str">
        <f t="shared" si="62"/>
        <v/>
      </c>
      <c r="AN95" s="14" t="str">
        <f t="shared" si="63"/>
        <v/>
      </c>
      <c r="AO95" s="14" t="str">
        <f t="shared" si="64"/>
        <v/>
      </c>
      <c r="AP95" s="14" t="str">
        <f>IF(Dashboard!N95="P",IF(AP94="",1,AP94+1),"")</f>
        <v/>
      </c>
      <c r="AQ95" s="14" t="str">
        <f>IF(Dashboard!N95="B",IF(AQ94="",1,AQ94+1),"")</f>
        <v/>
      </c>
      <c r="AR95" s="14" t="str">
        <f t="shared" si="65"/>
        <v>00000</v>
      </c>
      <c r="AS95" s="14" t="str">
        <f t="shared" si="66"/>
        <v>00000</v>
      </c>
      <c r="AT95" s="14" t="str">
        <f t="shared" si="67"/>
        <v>000000</v>
      </c>
      <c r="AU95" s="14" t="str">
        <f t="shared" si="68"/>
        <v>000000</v>
      </c>
      <c r="AV95" s="14" t="str">
        <f t="shared" si="69"/>
        <v>B</v>
      </c>
      <c r="AW95" s="14" t="str">
        <f t="shared" si="70"/>
        <v/>
      </c>
      <c r="AX95" s="14" t="str">
        <f t="shared" si="71"/>
        <v/>
      </c>
      <c r="AY95" s="14" t="str">
        <f t="shared" si="72"/>
        <v/>
      </c>
      <c r="AZ95" s="14" t="str">
        <f t="shared" si="73"/>
        <v/>
      </c>
      <c r="BA95" s="14">
        <f t="shared" si="74"/>
        <v>1</v>
      </c>
      <c r="BB95" s="14">
        <f t="shared" si="75"/>
        <v>1</v>
      </c>
      <c r="BL95" s="165" t="s">
        <v>245</v>
      </c>
      <c r="BM95" s="14">
        <v>6</v>
      </c>
    </row>
    <row r="96" spans="1:65">
      <c r="A96" s="75" t="str">
        <f t="shared" si="100"/>
        <v/>
      </c>
      <c r="B96" s="24" t="str">
        <f t="shared" si="101"/>
        <v/>
      </c>
      <c r="C96" s="90" t="str">
        <f t="shared" si="102"/>
        <v/>
      </c>
      <c r="D96" s="91" t="str">
        <f t="shared" si="103"/>
        <v/>
      </c>
      <c r="E96" s="74" t="str">
        <f t="shared" si="104"/>
        <v/>
      </c>
      <c r="G96" s="156" t="str">
        <f>IF(Dashboard!N96="","",Dashboard!N96)</f>
        <v/>
      </c>
      <c r="I96" s="75" t="str">
        <f t="shared" si="77"/>
        <v/>
      </c>
      <c r="J96" s="90" t="str">
        <f t="shared" si="78"/>
        <v/>
      </c>
      <c r="K96" s="91" t="str">
        <f t="shared" si="79"/>
        <v/>
      </c>
      <c r="L96" s="24" t="str">
        <f t="shared" si="80"/>
        <v/>
      </c>
      <c r="M96" s="24" t="str">
        <f t="shared" si="81"/>
        <v/>
      </c>
      <c r="N96" s="159" t="str">
        <f t="shared" si="82"/>
        <v/>
      </c>
      <c r="O96" s="75" t="str">
        <f>IF(G96="","",IF(A96="NB",O95,IF(N96="",SUM($N$5:$N96)+M96,SUM($N$5:$N96))))</f>
        <v/>
      </c>
      <c r="P96" s="74" t="str">
        <f t="shared" si="95"/>
        <v/>
      </c>
      <c r="Q96" s="94" t="str">
        <f t="shared" si="96"/>
        <v/>
      </c>
      <c r="R96" s="14" t="str">
        <f t="shared" si="94"/>
        <v/>
      </c>
      <c r="S96" s="14">
        <f>IF(Q96="",0,IFERROR(VLOOKUP(Q91&amp;Q92&amp;Q93&amp;Q94&amp;Q95&amp;Q96,$BL$3:$BM$126,2,FALSE),0))</f>
        <v>0</v>
      </c>
      <c r="T96" s="14" t="str">
        <f t="shared" si="83"/>
        <v/>
      </c>
      <c r="U96" s="14" t="str">
        <f t="shared" si="84"/>
        <v/>
      </c>
      <c r="V96" s="94" t="str">
        <f t="shared" si="85"/>
        <v/>
      </c>
      <c r="W96" s="14" t="str">
        <f t="shared" si="86"/>
        <v/>
      </c>
      <c r="X96" s="14" t="str">
        <f t="shared" si="87"/>
        <v/>
      </c>
      <c r="Y96" s="14" t="str">
        <f t="shared" si="88"/>
        <v/>
      </c>
      <c r="Z96" s="14" t="str">
        <f t="shared" si="89"/>
        <v/>
      </c>
      <c r="AA96" s="14" t="str">
        <f t="shared" si="90"/>
        <v/>
      </c>
      <c r="AB96" s="14" t="str">
        <f t="shared" si="91"/>
        <v/>
      </c>
      <c r="AC96" s="14" t="str">
        <f t="shared" si="92"/>
        <v/>
      </c>
      <c r="AD96" s="14" t="str">
        <f t="shared" si="93"/>
        <v/>
      </c>
      <c r="AE96" s="44" t="str">
        <f t="shared" si="97"/>
        <v/>
      </c>
      <c r="AF96" s="44" t="str">
        <f t="shared" si="98"/>
        <v/>
      </c>
      <c r="AG96" s="44" t="str">
        <f t="shared" si="99"/>
        <v/>
      </c>
      <c r="AH96" s="80" t="str">
        <f t="shared" ref="AH96:AH104" si="105">IF(AN96="T-T",IF(G94="B",AX96,""),IF(AN96="T-C",IF(G95="B",AX96,""),IF(AN96="T-B",IF(G95="P",AX96,""),"")))</f>
        <v/>
      </c>
      <c r="AI96" s="80" t="str">
        <f t="shared" ref="AI96:AI104" si="106">IF(AN96="T-T",IF(G94="P",AX96,""),IF(AN96="T-C",IF(G95="P",AX96,""),IF(AN96="T-B",IF(G95="B",AX96,""),"")))</f>
        <v/>
      </c>
      <c r="AJ96" s="80" t="str">
        <f t="shared" ref="AJ96:AJ104" si="107">IF(AN96="T-T",IF(G94="B",AZ96,""),IF(AN96="T-C",IF(G95="B",AZ96,""),IF(AN96="T-B",IF(G95="P",AZ96,""),"")))</f>
        <v/>
      </c>
      <c r="AK96" s="80" t="str">
        <f t="shared" ref="AK96:AK104" si="108">IF(AN96="T-T",IF(G94="P",AZ96,""),IF(AN96="T-C",IF(G95="P",AZ96,""),IF(AN96="T-B",IF(G95="B",AZ96,""),"")))</f>
        <v/>
      </c>
      <c r="AN96" s="14" t="str">
        <f t="shared" ref="AN96:AN104" si="109">IF(G95="","",IF(AE96="Y","T-C",IF(AF96="Y","T-B",IF(AG96="Y","T-T",IF(AN95="PD","PD",IF(OR(AND(AN95="T-T",AN94="T-T",L94&amp;L95="LL"),AND(OR(AN95="T-B",AN95="T-C"),L95="L")),"PD",AN95))))))</f>
        <v/>
      </c>
      <c r="AO96" s="14" t="str">
        <f t="shared" ref="AO96:AO104" si="110">IF(G95="","",IF(AE96="Y","T-C",IF(AF96="Y","T-B",IF(AG96="Y","T-T",IF(AO95="TG","TG",IF(G95="","",IF(AE96="Y","T-C",IF(AF96="Y","T-B",IF(AG96="Y","T-T",IF(AO95="TG","TG",IF(OR(AND(AO95="T-T",AO94="T-T",L94&amp;L95="LL"),AND(OR(AO95="T-B",AO95="T-C"),L95="L")),"TG",AO95)))))))))))</f>
        <v/>
      </c>
      <c r="AP96" s="14" t="str">
        <f>IF(Dashboard!N96="P",IF(AP95="",1,AP95+1),"")</f>
        <v/>
      </c>
      <c r="AQ96" s="14" t="str">
        <f>IF(Dashboard!N96="B",IF(AQ95="",1,AQ95+1),"")</f>
        <v/>
      </c>
      <c r="AR96" s="14" t="str">
        <f t="shared" ref="AR96:AR104" si="111">IF(AP91="",0,AP91)&amp;IF(AP92="",0,AP92)&amp;IF(AP93="",0,AP93)&amp;IF(AP94="",0,AP94)&amp;IF(AP95="",0,AP95)</f>
        <v>00000</v>
      </c>
      <c r="AS96" s="14" t="str">
        <f t="shared" ref="AS96:AS104" si="112">IF(AQ91="",0,AQ91)&amp;IF(AQ92="",0,AQ92)&amp;IF(AQ93="",0,AQ93)&amp;IF(AQ94="",0,AQ94)&amp;IF(AQ95="",0,AQ95)</f>
        <v>00000</v>
      </c>
      <c r="AT96" s="14" t="str">
        <f t="shared" ref="AT96:AT104" si="113">IF(AP90="",0,AP90)&amp;IF(AP91="",0,AP91)&amp;IF(AP92="",0,AP92)&amp;IF(AP93="",0,AP93)&amp;IF(AP94="",0,AP94)&amp;IF(AP95="",0,AP95)</f>
        <v>000000</v>
      </c>
      <c r="AU96" s="14" t="str">
        <f t="shared" ref="AU96:AU104" si="114">IF(AQ90="",0,AQ90)&amp;IF(AQ91="",0,AQ91)&amp;IF(AQ92="",0,AQ92)&amp;IF(AQ93="",0,AQ93)&amp;IF(AQ94="",0,AQ94)&amp;IF(AQ95="",0,AQ95)</f>
        <v>000000</v>
      </c>
      <c r="AV96" s="14" t="str">
        <f t="shared" ref="AV96:AV104" si="115">IF(COUNTBLANK(AP91:AP95)&gt;2,"B","P")</f>
        <v>B</v>
      </c>
      <c r="AW96" s="14" t="str">
        <f t="shared" ref="AW96:AW104" si="116">IF(C95="",D95,C95)&amp;E95</f>
        <v/>
      </c>
      <c r="AX96" s="14" t="str">
        <f t="shared" ref="AX96:AX104" si="117">IF(OR(T96="S",V95="Y"),"B",IFERROR(VLOOKUP(AW96,$BI$3:$BJ$100,2,FALSE),""))</f>
        <v/>
      </c>
      <c r="AY96" s="14" t="str">
        <f t="shared" ref="AY96:AY104" si="118">IF(J95="",K95,J95)&amp;L95</f>
        <v/>
      </c>
      <c r="AZ96" s="14" t="str">
        <f t="shared" ref="AZ96:AZ104" si="119">IF(OR(T96="S",W95="Y"),"B",IFERROR(VLOOKUP(AY96,$BI$3:$BJ$100,2,FALSE),""))</f>
        <v/>
      </c>
      <c r="BA96" s="14">
        <f t="shared" ref="BA96:BA104" si="120">IF(REPLACE(AX96, 1, 1, "")="",1,REPLACE(AX96, 1, 1, ""))</f>
        <v>1</v>
      </c>
      <c r="BB96" s="14">
        <f t="shared" ref="BB96:BB104" si="121">IF(REPLACE(AZ96, 1, 1, "")="",1,REPLACE(AZ96, 1, 1, ""))</f>
        <v>1</v>
      </c>
      <c r="BL96" s="165" t="s">
        <v>246</v>
      </c>
      <c r="BM96" s="14">
        <v>-6</v>
      </c>
    </row>
    <row r="97" spans="1:65">
      <c r="A97" s="75" t="str">
        <f t="shared" si="100"/>
        <v/>
      </c>
      <c r="B97" s="24" t="str">
        <f t="shared" si="101"/>
        <v/>
      </c>
      <c r="C97" s="90" t="str">
        <f t="shared" si="102"/>
        <v/>
      </c>
      <c r="D97" s="91" t="str">
        <f t="shared" si="103"/>
        <v/>
      </c>
      <c r="E97" s="74" t="str">
        <f t="shared" si="104"/>
        <v/>
      </c>
      <c r="G97" s="156" t="str">
        <f>IF(Dashboard!N97="","",Dashboard!N97)</f>
        <v/>
      </c>
      <c r="I97" s="75" t="str">
        <f t="shared" si="77"/>
        <v/>
      </c>
      <c r="J97" s="90" t="str">
        <f t="shared" si="78"/>
        <v/>
      </c>
      <c r="K97" s="91" t="str">
        <f t="shared" si="79"/>
        <v/>
      </c>
      <c r="L97" s="24" t="str">
        <f t="shared" si="80"/>
        <v/>
      </c>
      <c r="M97" s="24" t="str">
        <f t="shared" si="81"/>
        <v/>
      </c>
      <c r="N97" s="159" t="str">
        <f t="shared" si="82"/>
        <v/>
      </c>
      <c r="O97" s="75" t="str">
        <f>IF(G97="","",IF(A97="NB",O96,IF(N97="",SUM($N$5:$N97)+M97,SUM($N$5:$N97))))</f>
        <v/>
      </c>
      <c r="P97" s="74" t="str">
        <f t="shared" si="95"/>
        <v/>
      </c>
      <c r="Q97" s="94" t="str">
        <f t="shared" si="96"/>
        <v/>
      </c>
      <c r="R97" s="14" t="str">
        <f t="shared" si="94"/>
        <v/>
      </c>
      <c r="S97" s="14">
        <f>IF(Q97="",0,IFERROR(VLOOKUP(Q92&amp;Q93&amp;Q94&amp;Q95&amp;Q96&amp;Q97,$BL$3:$BM$126,2,FALSE),0))</f>
        <v>0</v>
      </c>
      <c r="T97" s="14" t="str">
        <f t="shared" si="83"/>
        <v/>
      </c>
      <c r="U97" s="14" t="str">
        <f t="shared" si="84"/>
        <v/>
      </c>
      <c r="V97" s="94" t="str">
        <f t="shared" si="85"/>
        <v/>
      </c>
      <c r="W97" s="14" t="str">
        <f t="shared" si="86"/>
        <v/>
      </c>
      <c r="X97" s="14" t="str">
        <f t="shared" si="87"/>
        <v/>
      </c>
      <c r="Y97" s="14" t="str">
        <f t="shared" si="88"/>
        <v/>
      </c>
      <c r="Z97" s="14" t="str">
        <f t="shared" si="89"/>
        <v/>
      </c>
      <c r="AA97" s="14" t="str">
        <f t="shared" si="90"/>
        <v/>
      </c>
      <c r="AB97" s="14" t="str">
        <f t="shared" si="91"/>
        <v/>
      </c>
      <c r="AC97" s="14" t="str">
        <f t="shared" si="92"/>
        <v/>
      </c>
      <c r="AD97" s="14" t="str">
        <f t="shared" si="93"/>
        <v/>
      </c>
      <c r="AE97" s="44" t="str">
        <f t="shared" si="97"/>
        <v/>
      </c>
      <c r="AF97" s="44" t="str">
        <f t="shared" si="98"/>
        <v/>
      </c>
      <c r="AG97" s="44" t="str">
        <f t="shared" si="99"/>
        <v/>
      </c>
      <c r="AH97" s="80" t="str">
        <f t="shared" si="105"/>
        <v/>
      </c>
      <c r="AI97" s="80" t="str">
        <f t="shared" si="106"/>
        <v/>
      </c>
      <c r="AJ97" s="80" t="str">
        <f t="shared" si="107"/>
        <v/>
      </c>
      <c r="AK97" s="80" t="str">
        <f t="shared" si="108"/>
        <v/>
      </c>
      <c r="AN97" s="14" t="str">
        <f t="shared" si="109"/>
        <v/>
      </c>
      <c r="AO97" s="14" t="str">
        <f t="shared" si="110"/>
        <v/>
      </c>
      <c r="AP97" s="14" t="str">
        <f>IF(Dashboard!N97="P",IF(AP96="",1,AP96+1),"")</f>
        <v/>
      </c>
      <c r="AQ97" s="14" t="str">
        <f>IF(Dashboard!N97="B",IF(AQ96="",1,AQ96+1),"")</f>
        <v/>
      </c>
      <c r="AR97" s="14" t="str">
        <f t="shared" si="111"/>
        <v>00000</v>
      </c>
      <c r="AS97" s="14" t="str">
        <f t="shared" si="112"/>
        <v>00000</v>
      </c>
      <c r="AT97" s="14" t="str">
        <f t="shared" si="113"/>
        <v>000000</v>
      </c>
      <c r="AU97" s="14" t="str">
        <f t="shared" si="114"/>
        <v>000000</v>
      </c>
      <c r="AV97" s="14" t="str">
        <f t="shared" si="115"/>
        <v>B</v>
      </c>
      <c r="AW97" s="14" t="str">
        <f t="shared" si="116"/>
        <v/>
      </c>
      <c r="AX97" s="14" t="str">
        <f t="shared" si="117"/>
        <v/>
      </c>
      <c r="AY97" s="14" t="str">
        <f t="shared" si="118"/>
        <v/>
      </c>
      <c r="AZ97" s="14" t="str">
        <f t="shared" si="119"/>
        <v/>
      </c>
      <c r="BA97" s="14">
        <f t="shared" si="120"/>
        <v>1</v>
      </c>
      <c r="BB97" s="14">
        <f t="shared" si="121"/>
        <v>1</v>
      </c>
      <c r="BL97" s="165" t="s">
        <v>247</v>
      </c>
      <c r="BM97" s="14">
        <v>1</v>
      </c>
    </row>
    <row r="98" spans="1:65">
      <c r="A98" s="75" t="str">
        <f t="shared" si="100"/>
        <v/>
      </c>
      <c r="B98" s="24" t="str">
        <f t="shared" si="101"/>
        <v/>
      </c>
      <c r="C98" s="90" t="str">
        <f t="shared" si="102"/>
        <v/>
      </c>
      <c r="D98" s="91" t="str">
        <f t="shared" si="103"/>
        <v/>
      </c>
      <c r="E98" s="74" t="str">
        <f t="shared" si="104"/>
        <v/>
      </c>
      <c r="G98" s="156" t="str">
        <f>IF(Dashboard!N98="","",Dashboard!N98)</f>
        <v/>
      </c>
      <c r="I98" s="75" t="str">
        <f t="shared" si="77"/>
        <v/>
      </c>
      <c r="J98" s="90" t="str">
        <f t="shared" si="78"/>
        <v/>
      </c>
      <c r="K98" s="91" t="str">
        <f t="shared" si="79"/>
        <v/>
      </c>
      <c r="L98" s="24" t="str">
        <f t="shared" si="80"/>
        <v/>
      </c>
      <c r="M98" s="24" t="str">
        <f t="shared" si="81"/>
        <v/>
      </c>
      <c r="N98" s="159" t="str">
        <f t="shared" si="82"/>
        <v/>
      </c>
      <c r="O98" s="75" t="str">
        <f>IF(G98="","",IF(A98="NB",O97,IF(N98="",SUM($N$5:$N98)+M98,SUM($N$5:$N98))))</f>
        <v/>
      </c>
      <c r="P98" s="74" t="str">
        <f t="shared" si="95"/>
        <v/>
      </c>
      <c r="Q98" s="94" t="str">
        <f t="shared" si="96"/>
        <v/>
      </c>
      <c r="R98" s="14" t="str">
        <f t="shared" si="94"/>
        <v/>
      </c>
      <c r="S98" s="14">
        <f>IF(Q98="",0,IFERROR(VLOOKUP(Q93&amp;Q94&amp;Q95&amp;Q96&amp;Q97&amp;Q98,$BL$3:$BM$126,2,FALSE),0))</f>
        <v>0</v>
      </c>
      <c r="T98" s="14" t="str">
        <f t="shared" si="83"/>
        <v/>
      </c>
      <c r="U98" s="14" t="str">
        <f t="shared" si="84"/>
        <v/>
      </c>
      <c r="V98" s="94" t="str">
        <f t="shared" si="85"/>
        <v/>
      </c>
      <c r="W98" s="14" t="str">
        <f t="shared" si="86"/>
        <v/>
      </c>
      <c r="X98" s="14" t="str">
        <f t="shared" si="87"/>
        <v/>
      </c>
      <c r="Y98" s="14" t="str">
        <f t="shared" si="88"/>
        <v/>
      </c>
      <c r="Z98" s="14" t="str">
        <f t="shared" si="89"/>
        <v/>
      </c>
      <c r="AA98" s="14" t="str">
        <f t="shared" si="90"/>
        <v/>
      </c>
      <c r="AB98" s="14" t="str">
        <f t="shared" si="91"/>
        <v/>
      </c>
      <c r="AC98" s="14" t="str">
        <f t="shared" si="92"/>
        <v/>
      </c>
      <c r="AD98" s="14" t="str">
        <f t="shared" si="93"/>
        <v/>
      </c>
      <c r="AE98" s="44" t="str">
        <f t="shared" si="97"/>
        <v/>
      </c>
      <c r="AF98" s="44" t="str">
        <f t="shared" si="98"/>
        <v/>
      </c>
      <c r="AG98" s="44" t="str">
        <f t="shared" si="99"/>
        <v/>
      </c>
      <c r="AH98" s="80" t="str">
        <f t="shared" si="105"/>
        <v/>
      </c>
      <c r="AI98" s="80" t="str">
        <f t="shared" si="106"/>
        <v/>
      </c>
      <c r="AJ98" s="80" t="str">
        <f t="shared" si="107"/>
        <v/>
      </c>
      <c r="AK98" s="80" t="str">
        <f t="shared" si="108"/>
        <v/>
      </c>
      <c r="AN98" s="14" t="str">
        <f t="shared" si="109"/>
        <v/>
      </c>
      <c r="AO98" s="14" t="str">
        <f t="shared" si="110"/>
        <v/>
      </c>
      <c r="AP98" s="14" t="str">
        <f>IF(Dashboard!N98="P",IF(AP97="",1,AP97+1),"")</f>
        <v/>
      </c>
      <c r="AQ98" s="14" t="str">
        <f>IF(Dashboard!N98="B",IF(AQ97="",1,AQ97+1),"")</f>
        <v/>
      </c>
      <c r="AR98" s="14" t="str">
        <f t="shared" si="111"/>
        <v>00000</v>
      </c>
      <c r="AS98" s="14" t="str">
        <f t="shared" si="112"/>
        <v>00000</v>
      </c>
      <c r="AT98" s="14" t="str">
        <f t="shared" si="113"/>
        <v>000000</v>
      </c>
      <c r="AU98" s="14" t="str">
        <f t="shared" si="114"/>
        <v>000000</v>
      </c>
      <c r="AV98" s="14" t="str">
        <f t="shared" si="115"/>
        <v>B</v>
      </c>
      <c r="AW98" s="14" t="str">
        <f t="shared" si="116"/>
        <v/>
      </c>
      <c r="AX98" s="14" t="str">
        <f t="shared" si="117"/>
        <v/>
      </c>
      <c r="AY98" s="14" t="str">
        <f t="shared" si="118"/>
        <v/>
      </c>
      <c r="AZ98" s="14" t="str">
        <f t="shared" si="119"/>
        <v/>
      </c>
      <c r="BA98" s="14">
        <f t="shared" si="120"/>
        <v>1</v>
      </c>
      <c r="BB98" s="14">
        <f t="shared" si="121"/>
        <v>1</v>
      </c>
      <c r="BL98" s="165" t="s">
        <v>248</v>
      </c>
      <c r="BM98" s="14">
        <v>-1</v>
      </c>
    </row>
    <row r="99" spans="1:65" ht="15.75" thickBot="1">
      <c r="A99" s="77" t="str">
        <f t="shared" si="100"/>
        <v/>
      </c>
      <c r="B99" s="25" t="str">
        <f t="shared" si="101"/>
        <v/>
      </c>
      <c r="C99" s="92" t="str">
        <f t="shared" si="102"/>
        <v/>
      </c>
      <c r="D99" s="93" t="str">
        <f t="shared" si="103"/>
        <v/>
      </c>
      <c r="E99" s="78" t="str">
        <f t="shared" si="104"/>
        <v/>
      </c>
      <c r="G99" s="157" t="str">
        <f>IF(Dashboard!N99="","",Dashboard!N99)</f>
        <v/>
      </c>
      <c r="I99" s="77" t="str">
        <f t="shared" si="77"/>
        <v/>
      </c>
      <c r="J99" s="92" t="str">
        <f t="shared" si="78"/>
        <v/>
      </c>
      <c r="K99" s="93" t="str">
        <f t="shared" si="79"/>
        <v/>
      </c>
      <c r="L99" s="25" t="str">
        <f t="shared" si="80"/>
        <v/>
      </c>
      <c r="M99" s="25" t="str">
        <f t="shared" si="81"/>
        <v/>
      </c>
      <c r="N99" s="160" t="str">
        <f t="shared" si="82"/>
        <v/>
      </c>
      <c r="O99" s="77" t="str">
        <f>IF(G99="","",IF(A99="NB",O98,IF(N99="",SUM($N$5:$N99)+M99,SUM($N$5:$N99))))</f>
        <v/>
      </c>
      <c r="P99" s="78" t="str">
        <f t="shared" si="95"/>
        <v/>
      </c>
      <c r="Q99" s="94" t="str">
        <f t="shared" si="96"/>
        <v/>
      </c>
      <c r="R99" s="14" t="str">
        <f t="shared" si="94"/>
        <v/>
      </c>
      <c r="S99" s="14">
        <f>IF(Q99="",0,IFERROR(VLOOKUP(Q94&amp;Q95&amp;Q96&amp;Q97&amp;Q98&amp;Q99,$BL$3:$BM$126,2,FALSE),0))</f>
        <v>0</v>
      </c>
      <c r="T99" s="14" t="str">
        <f t="shared" si="83"/>
        <v/>
      </c>
      <c r="U99" s="14" t="str">
        <f t="shared" si="84"/>
        <v/>
      </c>
      <c r="V99" s="94" t="str">
        <f t="shared" si="85"/>
        <v/>
      </c>
      <c r="W99" s="14" t="str">
        <f t="shared" si="86"/>
        <v/>
      </c>
      <c r="X99" s="14" t="str">
        <f t="shared" si="87"/>
        <v/>
      </c>
      <c r="Y99" s="14" t="str">
        <f t="shared" si="88"/>
        <v/>
      </c>
      <c r="Z99" s="14" t="str">
        <f t="shared" si="89"/>
        <v/>
      </c>
      <c r="AA99" s="14" t="str">
        <f t="shared" si="90"/>
        <v/>
      </c>
      <c r="AB99" s="14" t="str">
        <f t="shared" si="91"/>
        <v/>
      </c>
      <c r="AC99" s="14" t="str">
        <f t="shared" si="92"/>
        <v/>
      </c>
      <c r="AD99" s="14" t="str">
        <f t="shared" si="93"/>
        <v/>
      </c>
      <c r="AE99" s="44" t="str">
        <f t="shared" si="97"/>
        <v/>
      </c>
      <c r="AF99" s="44" t="str">
        <f t="shared" si="98"/>
        <v/>
      </c>
      <c r="AG99" s="44" t="str">
        <f t="shared" si="99"/>
        <v/>
      </c>
      <c r="AH99" s="80" t="str">
        <f t="shared" si="105"/>
        <v/>
      </c>
      <c r="AI99" s="80" t="str">
        <f t="shared" si="106"/>
        <v/>
      </c>
      <c r="AJ99" s="80" t="str">
        <f t="shared" si="107"/>
        <v/>
      </c>
      <c r="AK99" s="80" t="str">
        <f t="shared" si="108"/>
        <v/>
      </c>
      <c r="AN99" s="14" t="str">
        <f t="shared" si="109"/>
        <v/>
      </c>
      <c r="AO99" s="14" t="str">
        <f t="shared" si="110"/>
        <v/>
      </c>
      <c r="AP99" s="14" t="str">
        <f>IF(Dashboard!N99="P",IF(AP98="",1,AP98+1),"")</f>
        <v/>
      </c>
      <c r="AQ99" s="14" t="str">
        <f>IF(Dashboard!N99="B",IF(AQ98="",1,AQ98+1),"")</f>
        <v/>
      </c>
      <c r="AR99" s="14" t="str">
        <f t="shared" si="111"/>
        <v>00000</v>
      </c>
      <c r="AS99" s="14" t="str">
        <f t="shared" si="112"/>
        <v>00000</v>
      </c>
      <c r="AT99" s="14" t="str">
        <f t="shared" si="113"/>
        <v>000000</v>
      </c>
      <c r="AU99" s="14" t="str">
        <f t="shared" si="114"/>
        <v>000000</v>
      </c>
      <c r="AV99" s="14" t="str">
        <f t="shared" si="115"/>
        <v>B</v>
      </c>
      <c r="AW99" s="14" t="str">
        <f t="shared" si="116"/>
        <v/>
      </c>
      <c r="AX99" s="14" t="str">
        <f t="shared" si="117"/>
        <v/>
      </c>
      <c r="AY99" s="14" t="str">
        <f t="shared" si="118"/>
        <v/>
      </c>
      <c r="AZ99" s="14" t="str">
        <f t="shared" si="119"/>
        <v/>
      </c>
      <c r="BA99" s="14">
        <f t="shared" si="120"/>
        <v>1</v>
      </c>
      <c r="BB99" s="14">
        <f t="shared" si="121"/>
        <v>1</v>
      </c>
      <c r="BL99" t="s">
        <v>249</v>
      </c>
      <c r="BM99" s="14">
        <v>3</v>
      </c>
    </row>
    <row r="100" spans="1:65">
      <c r="A100" s="86" t="str">
        <f t="shared" si="100"/>
        <v/>
      </c>
      <c r="B100" s="36" t="str">
        <f t="shared" si="101"/>
        <v/>
      </c>
      <c r="C100" s="87" t="str">
        <f t="shared" si="102"/>
        <v/>
      </c>
      <c r="D100" s="88" t="str">
        <f t="shared" si="103"/>
        <v/>
      </c>
      <c r="E100" s="89" t="str">
        <f t="shared" si="104"/>
        <v/>
      </c>
      <c r="G100" s="155" t="str">
        <f>IF(Dashboard!N100="","",Dashboard!N100)</f>
        <v/>
      </c>
      <c r="I100" s="86" t="str">
        <f t="shared" si="77"/>
        <v/>
      </c>
      <c r="J100" s="87" t="str">
        <f t="shared" si="78"/>
        <v/>
      </c>
      <c r="K100" s="88" t="str">
        <f t="shared" si="79"/>
        <v/>
      </c>
      <c r="L100" s="36" t="str">
        <f t="shared" si="80"/>
        <v/>
      </c>
      <c r="M100" s="36" t="str">
        <f t="shared" si="81"/>
        <v/>
      </c>
      <c r="N100" s="158" t="str">
        <f t="shared" si="82"/>
        <v/>
      </c>
      <c r="O100" s="86" t="str">
        <f>IF(G100="","",IF(A100="NB",O99,IF(N100="",SUM($N$5:$N100)+M100,SUM($N$5:$N100))))</f>
        <v/>
      </c>
      <c r="P100" s="89" t="str">
        <f t="shared" si="95"/>
        <v/>
      </c>
      <c r="Q100" s="94" t="str">
        <f t="shared" si="96"/>
        <v/>
      </c>
      <c r="R100" s="14" t="str">
        <f t="shared" si="94"/>
        <v/>
      </c>
      <c r="S100" s="14">
        <f>IF(Q100="",0,IFERROR(VLOOKUP(Q95&amp;Q96&amp;Q97&amp;Q98&amp;Q99&amp;Q100,$BL$3:$BM$126,2,FALSE),0))</f>
        <v>0</v>
      </c>
      <c r="T100" s="14" t="str">
        <f t="shared" si="83"/>
        <v/>
      </c>
      <c r="U100" s="14" t="str">
        <f t="shared" si="84"/>
        <v/>
      </c>
      <c r="V100" s="94" t="str">
        <f t="shared" si="85"/>
        <v/>
      </c>
      <c r="W100" s="14" t="str">
        <f t="shared" si="86"/>
        <v/>
      </c>
      <c r="X100" s="14" t="str">
        <f t="shared" si="87"/>
        <v/>
      </c>
      <c r="Y100" s="14" t="str">
        <f t="shared" si="88"/>
        <v/>
      </c>
      <c r="Z100" s="14" t="str">
        <f t="shared" si="89"/>
        <v/>
      </c>
      <c r="AA100" s="14" t="str">
        <f t="shared" si="90"/>
        <v/>
      </c>
      <c r="AB100" s="14" t="str">
        <f t="shared" si="91"/>
        <v/>
      </c>
      <c r="AC100" s="14" t="str">
        <f t="shared" si="92"/>
        <v/>
      </c>
      <c r="AD100" s="14" t="str">
        <f t="shared" si="93"/>
        <v/>
      </c>
      <c r="AE100" s="44" t="str">
        <f t="shared" si="97"/>
        <v/>
      </c>
      <c r="AF100" s="44" t="str">
        <f t="shared" si="98"/>
        <v/>
      </c>
      <c r="AG100" s="44" t="str">
        <f t="shared" si="99"/>
        <v/>
      </c>
      <c r="AH100" s="80" t="str">
        <f t="shared" si="105"/>
        <v/>
      </c>
      <c r="AI100" s="80" t="str">
        <f t="shared" si="106"/>
        <v/>
      </c>
      <c r="AJ100" s="80" t="str">
        <f t="shared" si="107"/>
        <v/>
      </c>
      <c r="AK100" s="80" t="str">
        <f t="shared" si="108"/>
        <v/>
      </c>
      <c r="AN100" s="14" t="str">
        <f t="shared" si="109"/>
        <v/>
      </c>
      <c r="AO100" s="14" t="str">
        <f t="shared" si="110"/>
        <v/>
      </c>
      <c r="AP100" s="14" t="str">
        <f>IF(Dashboard!N100="P",IF(AP99="",1,AP99+1),"")</f>
        <v/>
      </c>
      <c r="AQ100" s="14" t="str">
        <f>IF(Dashboard!N100="B",IF(AQ99="",1,AQ99+1),"")</f>
        <v/>
      </c>
      <c r="AR100" s="14" t="str">
        <f t="shared" si="111"/>
        <v>00000</v>
      </c>
      <c r="AS100" s="14" t="str">
        <f t="shared" si="112"/>
        <v>00000</v>
      </c>
      <c r="AT100" s="14" t="str">
        <f t="shared" si="113"/>
        <v>000000</v>
      </c>
      <c r="AU100" s="14" t="str">
        <f t="shared" si="114"/>
        <v>000000</v>
      </c>
      <c r="AV100" s="14" t="str">
        <f t="shared" si="115"/>
        <v>B</v>
      </c>
      <c r="AW100" s="14" t="str">
        <f t="shared" si="116"/>
        <v/>
      </c>
      <c r="AX100" s="14" t="str">
        <f t="shared" si="117"/>
        <v/>
      </c>
      <c r="AY100" s="14" t="str">
        <f t="shared" si="118"/>
        <v/>
      </c>
      <c r="AZ100" s="14" t="str">
        <f t="shared" si="119"/>
        <v/>
      </c>
      <c r="BA100" s="14">
        <f t="shared" si="120"/>
        <v>1</v>
      </c>
      <c r="BB100" s="14">
        <f t="shared" si="121"/>
        <v>1</v>
      </c>
      <c r="BL100" t="s">
        <v>250</v>
      </c>
      <c r="BM100" s="14">
        <v>-3</v>
      </c>
    </row>
    <row r="101" spans="1:65">
      <c r="A101" s="75" t="str">
        <f t="shared" si="100"/>
        <v/>
      </c>
      <c r="B101" s="24" t="str">
        <f t="shared" si="101"/>
        <v/>
      </c>
      <c r="C101" s="90" t="str">
        <f t="shared" si="102"/>
        <v/>
      </c>
      <c r="D101" s="91" t="str">
        <f t="shared" si="103"/>
        <v/>
      </c>
      <c r="E101" s="74" t="str">
        <f t="shared" si="104"/>
        <v/>
      </c>
      <c r="G101" s="156"/>
      <c r="I101" s="75" t="str">
        <f t="shared" si="77"/>
        <v/>
      </c>
      <c r="J101" s="90" t="str">
        <f t="shared" si="78"/>
        <v/>
      </c>
      <c r="K101" s="91" t="str">
        <f t="shared" si="79"/>
        <v/>
      </c>
      <c r="L101" s="24" t="str">
        <f t="shared" si="80"/>
        <v/>
      </c>
      <c r="M101" s="24" t="str">
        <f t="shared" si="81"/>
        <v/>
      </c>
      <c r="N101" s="159" t="str">
        <f t="shared" si="82"/>
        <v/>
      </c>
      <c r="O101" s="75" t="str">
        <f>IF(G101="","",IF(A101="NB",O100,IF(N101="",SUM($N$5:$N101)+M101,SUM($N$5:$N101))))</f>
        <v/>
      </c>
      <c r="P101" s="74" t="str">
        <f t="shared" si="95"/>
        <v/>
      </c>
      <c r="Q101" s="94" t="str">
        <f t="shared" si="96"/>
        <v/>
      </c>
      <c r="R101" s="14" t="str">
        <f t="shared" si="94"/>
        <v/>
      </c>
      <c r="S101" s="14">
        <f>IF(Q101="",0,IFERROR(VLOOKUP(Q96&amp;Q97&amp;Q98&amp;Q99&amp;Q100&amp;Q101,$BL$3:$BM$126,2,FALSE),0))</f>
        <v>0</v>
      </c>
      <c r="T101" s="14" t="str">
        <f t="shared" si="83"/>
        <v/>
      </c>
      <c r="U101" s="14" t="str">
        <f t="shared" si="84"/>
        <v/>
      </c>
      <c r="V101" s="94" t="str">
        <f t="shared" si="85"/>
        <v/>
      </c>
      <c r="W101" s="14" t="str">
        <f t="shared" si="86"/>
        <v/>
      </c>
      <c r="X101" s="14" t="str">
        <f t="shared" si="87"/>
        <v/>
      </c>
      <c r="Y101" s="14" t="str">
        <f t="shared" si="88"/>
        <v/>
      </c>
      <c r="Z101" s="14" t="str">
        <f t="shared" si="89"/>
        <v/>
      </c>
      <c r="AA101" s="14" t="str">
        <f t="shared" si="90"/>
        <v/>
      </c>
      <c r="AB101" s="14" t="str">
        <f t="shared" si="91"/>
        <v/>
      </c>
      <c r="AC101" s="14" t="str">
        <f t="shared" si="92"/>
        <v/>
      </c>
      <c r="AD101" s="14" t="str">
        <f t="shared" si="93"/>
        <v/>
      </c>
      <c r="AE101" s="44" t="str">
        <f t="shared" si="97"/>
        <v/>
      </c>
      <c r="AF101" s="44" t="str">
        <f t="shared" si="98"/>
        <v/>
      </c>
      <c r="AG101" s="44" t="str">
        <f t="shared" si="99"/>
        <v/>
      </c>
      <c r="AH101" s="80" t="str">
        <f t="shared" si="105"/>
        <v/>
      </c>
      <c r="AI101" s="80" t="str">
        <f t="shared" si="106"/>
        <v/>
      </c>
      <c r="AJ101" s="80" t="str">
        <f t="shared" si="107"/>
        <v/>
      </c>
      <c r="AK101" s="80" t="str">
        <f t="shared" si="108"/>
        <v/>
      </c>
      <c r="AN101" s="14" t="str">
        <f t="shared" si="109"/>
        <v/>
      </c>
      <c r="AO101" s="14" t="str">
        <f t="shared" si="110"/>
        <v/>
      </c>
      <c r="AP101" s="14" t="str">
        <f>IF(Dashboard!N101="P",IF(AP100="",1,AP100+1),"")</f>
        <v/>
      </c>
      <c r="AQ101" s="14" t="str">
        <f>IF(Dashboard!N101="B",IF(AQ100="",1,AQ100+1),"")</f>
        <v/>
      </c>
      <c r="AR101" s="14" t="str">
        <f t="shared" si="111"/>
        <v>00000</v>
      </c>
      <c r="AS101" s="14" t="str">
        <f t="shared" si="112"/>
        <v>00000</v>
      </c>
      <c r="AT101" s="14" t="str">
        <f t="shared" si="113"/>
        <v>000000</v>
      </c>
      <c r="AU101" s="14" t="str">
        <f t="shared" si="114"/>
        <v>000000</v>
      </c>
      <c r="AV101" s="14" t="str">
        <f t="shared" si="115"/>
        <v>B</v>
      </c>
      <c r="AW101" s="14" t="str">
        <f t="shared" si="116"/>
        <v/>
      </c>
      <c r="AX101" s="14" t="str">
        <f t="shared" si="117"/>
        <v/>
      </c>
      <c r="AY101" s="14" t="str">
        <f t="shared" si="118"/>
        <v/>
      </c>
      <c r="AZ101" s="14" t="str">
        <f t="shared" si="119"/>
        <v/>
      </c>
      <c r="BA101" s="14">
        <f t="shared" si="120"/>
        <v>1</v>
      </c>
      <c r="BB101" s="14">
        <f t="shared" si="121"/>
        <v>1</v>
      </c>
      <c r="BL101" t="s">
        <v>251</v>
      </c>
      <c r="BM101" s="14">
        <v>1</v>
      </c>
    </row>
    <row r="102" spans="1:65">
      <c r="A102" s="75" t="str">
        <f t="shared" si="100"/>
        <v/>
      </c>
      <c r="B102" s="24" t="str">
        <f t="shared" si="101"/>
        <v/>
      </c>
      <c r="C102" s="90" t="str">
        <f t="shared" si="102"/>
        <v/>
      </c>
      <c r="D102" s="91" t="str">
        <f t="shared" si="103"/>
        <v/>
      </c>
      <c r="E102" s="74" t="str">
        <f t="shared" si="104"/>
        <v/>
      </c>
      <c r="G102" s="156"/>
      <c r="I102" s="75" t="str">
        <f t="shared" si="77"/>
        <v/>
      </c>
      <c r="J102" s="90" t="str">
        <f t="shared" si="78"/>
        <v/>
      </c>
      <c r="K102" s="91" t="str">
        <f t="shared" si="79"/>
        <v/>
      </c>
      <c r="L102" s="24" t="str">
        <f t="shared" si="80"/>
        <v/>
      </c>
      <c r="M102" s="24" t="str">
        <f t="shared" si="81"/>
        <v/>
      </c>
      <c r="N102" s="159" t="str">
        <f t="shared" si="82"/>
        <v/>
      </c>
      <c r="O102" s="75" t="str">
        <f>IF(G102="","",IF(A102="NB",O101,IF(N102="",SUM($N$5:$N102)+M102,SUM($N$5:$N102))))</f>
        <v/>
      </c>
      <c r="P102" s="74" t="str">
        <f t="shared" si="95"/>
        <v/>
      </c>
      <c r="Q102" s="94" t="str">
        <f t="shared" si="96"/>
        <v/>
      </c>
      <c r="R102" s="14" t="str">
        <f t="shared" si="94"/>
        <v/>
      </c>
      <c r="S102" s="14">
        <f>IF(Q102="",0,IFERROR(VLOOKUP(Q97&amp;Q98&amp;Q99&amp;Q100&amp;Q101&amp;Q102,$BL$3:$BM$126,2,FALSE),0))</f>
        <v>0</v>
      </c>
      <c r="T102" s="14" t="str">
        <f t="shared" si="83"/>
        <v/>
      </c>
      <c r="U102" s="14" t="str">
        <f t="shared" si="84"/>
        <v/>
      </c>
      <c r="V102" s="94" t="str">
        <f t="shared" si="85"/>
        <v/>
      </c>
      <c r="W102" s="14" t="str">
        <f t="shared" si="86"/>
        <v/>
      </c>
      <c r="X102" s="14" t="str">
        <f t="shared" si="87"/>
        <v/>
      </c>
      <c r="Y102" s="14" t="str">
        <f t="shared" si="88"/>
        <v/>
      </c>
      <c r="Z102" s="14" t="str">
        <f t="shared" si="89"/>
        <v/>
      </c>
      <c r="AA102" s="14" t="str">
        <f t="shared" si="90"/>
        <v/>
      </c>
      <c r="AB102" s="14" t="str">
        <f t="shared" si="91"/>
        <v/>
      </c>
      <c r="AC102" s="14" t="str">
        <f t="shared" si="92"/>
        <v/>
      </c>
      <c r="AD102" s="14" t="str">
        <f t="shared" si="93"/>
        <v/>
      </c>
      <c r="AE102" s="44" t="str">
        <f t="shared" si="97"/>
        <v/>
      </c>
      <c r="AF102" s="44" t="str">
        <f t="shared" si="98"/>
        <v/>
      </c>
      <c r="AG102" s="44" t="str">
        <f t="shared" si="99"/>
        <v/>
      </c>
      <c r="AH102" s="80" t="str">
        <f t="shared" si="105"/>
        <v/>
      </c>
      <c r="AI102" s="80" t="str">
        <f t="shared" si="106"/>
        <v/>
      </c>
      <c r="AJ102" s="80" t="str">
        <f t="shared" si="107"/>
        <v/>
      </c>
      <c r="AK102" s="80" t="str">
        <f t="shared" si="108"/>
        <v/>
      </c>
      <c r="AN102" s="14" t="str">
        <f t="shared" si="109"/>
        <v/>
      </c>
      <c r="AO102" s="14" t="str">
        <f t="shared" si="110"/>
        <v/>
      </c>
      <c r="AP102" s="14" t="str">
        <f>IF(Dashboard!N102="P",IF(AP101="",1,AP101+1),"")</f>
        <v/>
      </c>
      <c r="AQ102" s="14" t="str">
        <f>IF(Dashboard!N102="B",IF(AQ101="",1,AQ101+1),"")</f>
        <v/>
      </c>
      <c r="AR102" s="14" t="str">
        <f t="shared" si="111"/>
        <v>00000</v>
      </c>
      <c r="AS102" s="14" t="str">
        <f t="shared" si="112"/>
        <v>00000</v>
      </c>
      <c r="AT102" s="14" t="str">
        <f t="shared" si="113"/>
        <v>000000</v>
      </c>
      <c r="AU102" s="14" t="str">
        <f t="shared" si="114"/>
        <v>000000</v>
      </c>
      <c r="AV102" s="14" t="str">
        <f t="shared" si="115"/>
        <v>B</v>
      </c>
      <c r="AW102" s="14" t="str">
        <f t="shared" si="116"/>
        <v/>
      </c>
      <c r="AX102" s="14" t="str">
        <f t="shared" si="117"/>
        <v/>
      </c>
      <c r="AY102" s="14" t="str">
        <f t="shared" si="118"/>
        <v/>
      </c>
      <c r="AZ102" s="14" t="str">
        <f t="shared" si="119"/>
        <v/>
      </c>
      <c r="BA102" s="14">
        <f t="shared" si="120"/>
        <v>1</v>
      </c>
      <c r="BB102" s="14">
        <f t="shared" si="121"/>
        <v>1</v>
      </c>
      <c r="BL102" t="s">
        <v>252</v>
      </c>
      <c r="BM102" s="14">
        <v>-1</v>
      </c>
    </row>
    <row r="103" spans="1:65">
      <c r="A103" s="75" t="str">
        <f t="shared" si="100"/>
        <v/>
      </c>
      <c r="B103" s="24" t="str">
        <f t="shared" si="101"/>
        <v/>
      </c>
      <c r="C103" s="90" t="str">
        <f t="shared" si="102"/>
        <v/>
      </c>
      <c r="D103" s="91" t="str">
        <f t="shared" si="103"/>
        <v/>
      </c>
      <c r="E103" s="74" t="str">
        <f t="shared" si="104"/>
        <v/>
      </c>
      <c r="G103" s="156"/>
      <c r="I103" s="75" t="str">
        <f t="shared" si="77"/>
        <v/>
      </c>
      <c r="J103" s="90" t="str">
        <f t="shared" si="78"/>
        <v/>
      </c>
      <c r="K103" s="91" t="str">
        <f t="shared" si="79"/>
        <v/>
      </c>
      <c r="L103" s="24" t="str">
        <f t="shared" si="80"/>
        <v/>
      </c>
      <c r="M103" s="24" t="str">
        <f t="shared" si="81"/>
        <v/>
      </c>
      <c r="N103" s="159" t="str">
        <f t="shared" si="82"/>
        <v/>
      </c>
      <c r="O103" s="75" t="str">
        <f>IF(G103="","",IF(A103="NB",O102,IF(N103="",SUM($N$5:$N103)+M103,SUM($N$5:$N103))))</f>
        <v/>
      </c>
      <c r="P103" s="74" t="str">
        <f t="shared" si="95"/>
        <v/>
      </c>
      <c r="Q103" s="94" t="str">
        <f t="shared" si="96"/>
        <v/>
      </c>
      <c r="R103" s="14" t="str">
        <f t="shared" si="94"/>
        <v/>
      </c>
      <c r="S103" s="14">
        <f>IF(Q103="",0,IFERROR(VLOOKUP(Q98&amp;Q99&amp;Q100&amp;Q101&amp;Q102&amp;Q103,$BL$3:$BM$126,2,FALSE),0))</f>
        <v>0</v>
      </c>
      <c r="T103" s="14" t="str">
        <f t="shared" si="83"/>
        <v/>
      </c>
      <c r="U103" s="14" t="str">
        <f t="shared" si="84"/>
        <v/>
      </c>
      <c r="V103" s="94" t="str">
        <f t="shared" si="85"/>
        <v/>
      </c>
      <c r="W103" s="14" t="str">
        <f t="shared" si="86"/>
        <v/>
      </c>
      <c r="X103" s="14" t="str">
        <f t="shared" si="87"/>
        <v/>
      </c>
      <c r="Y103" s="14" t="str">
        <f t="shared" si="88"/>
        <v/>
      </c>
      <c r="Z103" s="14" t="str">
        <f t="shared" si="89"/>
        <v/>
      </c>
      <c r="AA103" s="14" t="str">
        <f t="shared" si="90"/>
        <v/>
      </c>
      <c r="AB103" s="14" t="str">
        <f t="shared" si="91"/>
        <v/>
      </c>
      <c r="AC103" s="14" t="str">
        <f t="shared" si="92"/>
        <v/>
      </c>
      <c r="AD103" s="14" t="str">
        <f t="shared" si="93"/>
        <v/>
      </c>
      <c r="AE103" s="44" t="str">
        <f t="shared" si="97"/>
        <v/>
      </c>
      <c r="AF103" s="44" t="str">
        <f t="shared" si="98"/>
        <v/>
      </c>
      <c r="AG103" s="44" t="str">
        <f t="shared" si="99"/>
        <v/>
      </c>
      <c r="AH103" s="80" t="str">
        <f t="shared" si="105"/>
        <v/>
      </c>
      <c r="AI103" s="80" t="str">
        <f t="shared" si="106"/>
        <v/>
      </c>
      <c r="AJ103" s="80" t="str">
        <f t="shared" si="107"/>
        <v/>
      </c>
      <c r="AK103" s="80" t="str">
        <f t="shared" si="108"/>
        <v/>
      </c>
      <c r="AN103" s="14" t="str">
        <f t="shared" si="109"/>
        <v/>
      </c>
      <c r="AO103" s="14" t="str">
        <f t="shared" si="110"/>
        <v/>
      </c>
      <c r="AP103" s="14" t="str">
        <f>IF(Dashboard!N103="P",IF(AP102="",1,AP102+1),"")</f>
        <v/>
      </c>
      <c r="AQ103" s="14" t="str">
        <f>IF(Dashboard!N103="B",IF(AQ102="",1,AQ102+1),"")</f>
        <v/>
      </c>
      <c r="AR103" s="14" t="str">
        <f t="shared" si="111"/>
        <v>00000</v>
      </c>
      <c r="AS103" s="14" t="str">
        <f t="shared" si="112"/>
        <v>00000</v>
      </c>
      <c r="AT103" s="14" t="str">
        <f t="shared" si="113"/>
        <v>000000</v>
      </c>
      <c r="AU103" s="14" t="str">
        <f t="shared" si="114"/>
        <v>000000</v>
      </c>
      <c r="AV103" s="14" t="str">
        <f t="shared" si="115"/>
        <v>B</v>
      </c>
      <c r="AW103" s="14" t="str">
        <f t="shared" si="116"/>
        <v/>
      </c>
      <c r="AX103" s="14" t="str">
        <f t="shared" si="117"/>
        <v/>
      </c>
      <c r="AY103" s="14" t="str">
        <f t="shared" si="118"/>
        <v/>
      </c>
      <c r="AZ103" s="14" t="str">
        <f t="shared" si="119"/>
        <v/>
      </c>
      <c r="BA103" s="14">
        <f t="shared" si="120"/>
        <v>1</v>
      </c>
      <c r="BB103" s="14">
        <f t="shared" si="121"/>
        <v>1</v>
      </c>
      <c r="BL103" t="s">
        <v>253</v>
      </c>
      <c r="BM103" s="14">
        <v>6</v>
      </c>
    </row>
    <row r="104" spans="1:65" ht="15.75" thickBot="1">
      <c r="A104" s="77" t="str">
        <f t="shared" si="100"/>
        <v/>
      </c>
      <c r="B104" s="25" t="str">
        <f t="shared" si="101"/>
        <v/>
      </c>
      <c r="C104" s="92" t="str">
        <f t="shared" si="102"/>
        <v/>
      </c>
      <c r="D104" s="93" t="str">
        <f t="shared" si="103"/>
        <v/>
      </c>
      <c r="E104" s="78" t="str">
        <f t="shared" si="104"/>
        <v/>
      </c>
      <c r="G104" s="157"/>
      <c r="I104" s="77" t="str">
        <f t="shared" si="77"/>
        <v/>
      </c>
      <c r="J104" s="92" t="str">
        <f t="shared" si="78"/>
        <v/>
      </c>
      <c r="K104" s="93" t="str">
        <f t="shared" si="79"/>
        <v/>
      </c>
      <c r="L104" s="25" t="str">
        <f t="shared" si="80"/>
        <v/>
      </c>
      <c r="M104" s="25" t="str">
        <f t="shared" si="81"/>
        <v/>
      </c>
      <c r="N104" s="160" t="str">
        <f t="shared" si="82"/>
        <v/>
      </c>
      <c r="O104" s="77" t="str">
        <f>IF(G104="","",IF(A104="NB",O103,IF(N104="",SUM($N$5:$N104)+M104,SUM($N$5:$N104))))</f>
        <v/>
      </c>
      <c r="P104" s="78" t="str">
        <f t="shared" si="95"/>
        <v/>
      </c>
      <c r="Q104" s="94" t="str">
        <f t="shared" si="96"/>
        <v/>
      </c>
      <c r="R104" s="14" t="str">
        <f t="shared" si="94"/>
        <v/>
      </c>
      <c r="S104" s="14">
        <f>IF(Q104="",0,IFERROR(VLOOKUP(Q99&amp;Q100&amp;Q101&amp;Q102&amp;Q103&amp;Q104,$BL$3:$BM$126,2,FALSE),0))</f>
        <v>0</v>
      </c>
      <c r="T104" s="14" t="str">
        <f t="shared" si="83"/>
        <v/>
      </c>
      <c r="U104" s="14" t="str">
        <f t="shared" si="84"/>
        <v/>
      </c>
      <c r="V104" s="94" t="str">
        <f t="shared" si="85"/>
        <v/>
      </c>
      <c r="W104" s="14" t="str">
        <f t="shared" si="86"/>
        <v/>
      </c>
      <c r="X104" s="14" t="str">
        <f t="shared" si="87"/>
        <v/>
      </c>
      <c r="Y104" s="14" t="str">
        <f t="shared" si="88"/>
        <v/>
      </c>
      <c r="Z104" s="14" t="str">
        <f t="shared" si="89"/>
        <v/>
      </c>
      <c r="AA104" s="14" t="str">
        <f t="shared" si="90"/>
        <v/>
      </c>
      <c r="AB104" s="14" t="str">
        <f t="shared" si="91"/>
        <v/>
      </c>
      <c r="AC104" s="14" t="str">
        <f t="shared" si="92"/>
        <v/>
      </c>
      <c r="AD104" s="14" t="str">
        <f t="shared" si="93"/>
        <v/>
      </c>
      <c r="AE104" s="44" t="str">
        <f t="shared" si="97"/>
        <v/>
      </c>
      <c r="AF104" s="44" t="str">
        <f t="shared" si="98"/>
        <v/>
      </c>
      <c r="AG104" s="44" t="str">
        <f t="shared" si="99"/>
        <v/>
      </c>
      <c r="AH104" s="80" t="str">
        <f t="shared" si="105"/>
        <v/>
      </c>
      <c r="AI104" s="80" t="str">
        <f t="shared" si="106"/>
        <v/>
      </c>
      <c r="AJ104" s="80" t="str">
        <f t="shared" si="107"/>
        <v/>
      </c>
      <c r="AK104" s="80" t="str">
        <f t="shared" si="108"/>
        <v/>
      </c>
      <c r="AN104" s="14" t="str">
        <f t="shared" si="109"/>
        <v/>
      </c>
      <c r="AO104" s="14" t="str">
        <f t="shared" si="110"/>
        <v/>
      </c>
      <c r="AP104" s="14" t="str">
        <f>IF(Dashboard!N104="P",IF(AP103="",1,AP103+1),"")</f>
        <v/>
      </c>
      <c r="AQ104" s="14" t="str">
        <f>IF(Dashboard!N104="B",IF(AQ103="",1,AQ103+1),"")</f>
        <v/>
      </c>
      <c r="AR104" s="14" t="str">
        <f t="shared" si="111"/>
        <v>00000</v>
      </c>
      <c r="AS104" s="14" t="str">
        <f t="shared" si="112"/>
        <v>00000</v>
      </c>
      <c r="AT104" s="14" t="str">
        <f t="shared" si="113"/>
        <v>000000</v>
      </c>
      <c r="AU104" s="14" t="str">
        <f t="shared" si="114"/>
        <v>000000</v>
      </c>
      <c r="AV104" s="14" t="str">
        <f t="shared" si="115"/>
        <v>B</v>
      </c>
      <c r="AW104" s="14" t="str">
        <f t="shared" si="116"/>
        <v/>
      </c>
      <c r="AX104" s="14" t="str">
        <f t="shared" si="117"/>
        <v/>
      </c>
      <c r="AY104" s="14" t="str">
        <f t="shared" si="118"/>
        <v/>
      </c>
      <c r="AZ104" s="14" t="str">
        <f t="shared" si="119"/>
        <v/>
      </c>
      <c r="BA104" s="14">
        <f t="shared" si="120"/>
        <v>1</v>
      </c>
      <c r="BB104" s="14">
        <f t="shared" si="121"/>
        <v>1</v>
      </c>
      <c r="BL104" t="s">
        <v>254</v>
      </c>
      <c r="BM104" s="14">
        <v>-6</v>
      </c>
    </row>
    <row r="105" spans="1:65">
      <c r="BL105" t="s">
        <v>255</v>
      </c>
      <c r="BM105" s="14">
        <v>1</v>
      </c>
    </row>
    <row r="106" spans="1:65">
      <c r="BL106" t="s">
        <v>256</v>
      </c>
      <c r="BM106" s="14">
        <v>-1</v>
      </c>
    </row>
    <row r="107" spans="1:65">
      <c r="BL107" t="s">
        <v>257</v>
      </c>
      <c r="BM107" s="14">
        <v>3</v>
      </c>
    </row>
    <row r="108" spans="1:65">
      <c r="BL108" t="s">
        <v>258</v>
      </c>
      <c r="BM108" s="14">
        <v>-3</v>
      </c>
    </row>
    <row r="109" spans="1:65">
      <c r="BL109" t="s">
        <v>259</v>
      </c>
      <c r="BM109" s="14">
        <v>1</v>
      </c>
    </row>
    <row r="110" spans="1:65">
      <c r="BL110" t="s">
        <v>260</v>
      </c>
      <c r="BM110" s="14">
        <v>-1</v>
      </c>
    </row>
    <row r="111" spans="1:65">
      <c r="BL111" t="s">
        <v>261</v>
      </c>
      <c r="BM111" s="14">
        <v>6</v>
      </c>
    </row>
    <row r="112" spans="1:65">
      <c r="BL112" t="s">
        <v>262</v>
      </c>
      <c r="BM112" s="14">
        <v>-6</v>
      </c>
    </row>
    <row r="113" spans="64:65">
      <c r="BL113" t="s">
        <v>263</v>
      </c>
      <c r="BM113" s="14">
        <v>1</v>
      </c>
    </row>
    <row r="114" spans="64:65">
      <c r="BL114" t="s">
        <v>264</v>
      </c>
      <c r="BM114" s="14">
        <v>-1</v>
      </c>
    </row>
    <row r="115" spans="64:65">
      <c r="BL115" t="s">
        <v>265</v>
      </c>
      <c r="BM115" s="14">
        <v>3</v>
      </c>
    </row>
    <row r="116" spans="64:65">
      <c r="BL116" t="s">
        <v>266</v>
      </c>
      <c r="BM116" s="14">
        <v>-3</v>
      </c>
    </row>
    <row r="117" spans="64:65">
      <c r="BL117" t="s">
        <v>267</v>
      </c>
      <c r="BM117" s="14">
        <v>1</v>
      </c>
    </row>
    <row r="118" spans="64:65">
      <c r="BL118" t="s">
        <v>268</v>
      </c>
      <c r="BM118" s="14">
        <v>-1</v>
      </c>
    </row>
    <row r="119" spans="64:65">
      <c r="BL119" t="s">
        <v>269</v>
      </c>
      <c r="BM119" s="14">
        <v>6</v>
      </c>
    </row>
    <row r="120" spans="64:65">
      <c r="BL120" t="s">
        <v>270</v>
      </c>
      <c r="BM120" s="14">
        <v>-6</v>
      </c>
    </row>
    <row r="121" spans="64:65">
      <c r="BL121" t="s">
        <v>271</v>
      </c>
      <c r="BM121" s="14">
        <v>1</v>
      </c>
    </row>
    <row r="122" spans="64:65">
      <c r="BL122" t="s">
        <v>272</v>
      </c>
      <c r="BM122" s="14">
        <v>-1</v>
      </c>
    </row>
    <row r="123" spans="64:65">
      <c r="BL123" t="s">
        <v>273</v>
      </c>
      <c r="BM123" s="14">
        <v>3</v>
      </c>
    </row>
    <row r="124" spans="64:65">
      <c r="BL124" t="s">
        <v>274</v>
      </c>
      <c r="BM124" s="14">
        <v>-3</v>
      </c>
    </row>
    <row r="125" spans="64:65">
      <c r="BL125" t="s">
        <v>275</v>
      </c>
      <c r="BM125" s="14">
        <v>1</v>
      </c>
    </row>
    <row r="126" spans="64:65">
      <c r="BL126" t="s">
        <v>276</v>
      </c>
      <c r="BM126" s="14">
        <v>-1</v>
      </c>
    </row>
    <row r="127" spans="64:65">
      <c r="BL127" t="s">
        <v>277</v>
      </c>
      <c r="BM127" s="14">
        <v>6</v>
      </c>
    </row>
  </sheetData>
  <mergeCells count="12">
    <mergeCell ref="AE3:AG3"/>
    <mergeCell ref="AV3:AV4"/>
    <mergeCell ref="A3:N3"/>
    <mergeCell ref="BC3:BD3"/>
    <mergeCell ref="AP3:AP4"/>
    <mergeCell ref="AQ3:AQ4"/>
    <mergeCell ref="AW3:AX3"/>
    <mergeCell ref="AY3:AZ3"/>
    <mergeCell ref="AT3:AU3"/>
    <mergeCell ref="AR3:AS3"/>
    <mergeCell ref="O3:O4"/>
    <mergeCell ref="P3:P4"/>
  </mergeCells>
  <phoneticPr fontId="2" type="noConversion"/>
  <conditionalFormatting sqref="G5:G104">
    <cfRule type="cellIs" dxfId="45" priority="4" operator="equal">
      <formula>"P"</formula>
    </cfRule>
  </conditionalFormatting>
  <conditionalFormatting sqref="G5:G1048576">
    <cfRule type="cellIs" dxfId="44" priority="2" operator="equal">
      <formula>"B"</formula>
    </cfRule>
    <cfRule type="cellIs" dxfId="43" priority="3" operator="equal">
      <formula>"P"</formula>
    </cfRule>
  </conditionalFormatting>
  <conditionalFormatting sqref="N5:N104">
    <cfRule type="cellIs" dxfId="42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Sheet1</vt:lpstr>
      <vt:lpstr>Strategy1-Old</vt:lpstr>
      <vt:lpstr>Strategy-Rule</vt:lpstr>
      <vt:lpstr>Strategy1-PD-TG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2023-05-27T18:59:50Z</dcterms:modified>
</cp:coreProperties>
</file>