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firstSheet="1" activeTab="8"/>
  </bookViews>
  <sheets>
    <sheet name="Ques-1" sheetId="1" r:id="rId1"/>
    <sheet name="Ques-2" sheetId="2" r:id="rId2"/>
    <sheet name="Ques-3" sheetId="3" r:id="rId3"/>
    <sheet name="Ques-4" sheetId="4" r:id="rId4"/>
    <sheet name="Ques-5" sheetId="5" r:id="rId5"/>
    <sheet name="Ques-6" sheetId="6" r:id="rId6"/>
    <sheet name="Ques-7" sheetId="7" r:id="rId7"/>
    <sheet name="Ques-8" sheetId="8" r:id="rId8"/>
    <sheet name="Business Questions" sheetId="9" r:id="rId9"/>
  </sheets>
  <definedNames>
    <definedName name="Z_35868F84_30BB_46CE_8E91_DCBD494D63D4_.wvu.PrintArea" localSheetId="3">'Ques-4'!$B$1:$G$41</definedName>
    <definedName name="Z_24FA60FA_7D0B_436C_8ED0_796B3F3C5F35_.wvu.PrintArea" localSheetId="3">'Ques-4'!$B$1:$G$41</definedName>
    <definedName name="Z_24FA60FA_7D0B_436C_8ED0_796B3F3C5F35_.wvu.PrintArea" localSheetId="4">'Ques-5'!$A$1:$I$38</definedName>
    <definedName name="Z_35868F84_30BB_46CE_8E91_DCBD494D63D4_.wvu.PrintArea" localSheetId="4">'Ques-5'!$A$1:$I$38</definedName>
  </definedNames>
  <calcPr calcId="144525"/>
  <pivotCaches>
    <pivotCache cacheId="0" r:id="rId10"/>
    <pivotCache cacheId="1" r:id="rId11"/>
  </pivotCaches>
</workbook>
</file>

<file path=xl/comments1.xml><?xml version="1.0" encoding="utf-8"?>
<comments xmlns="http://schemas.openxmlformats.org/spreadsheetml/2006/main">
  <authors>
    <author/>
  </authors>
  <commentList>
    <comment ref="A1" authorId="0">
      <text>
        <r>
          <rPr>
            <sz val="10"/>
            <rFont val="SimSun"/>
            <charset val="134"/>
          </rPr>
          <t>======
ID#AAAAbe8te5M
Avinash Kumar    (2022-06-18 06:25:30)
@arpit.bajaj@pw.live
_Assigned to Arpit Bajaj_</t>
        </r>
      </text>
    </comment>
  </commentList>
</comments>
</file>

<file path=xl/comments2.xml><?xml version="1.0" encoding="utf-8"?>
<comments xmlns="http://schemas.openxmlformats.org/spreadsheetml/2006/main">
  <authors>
    <author/>
  </authors>
  <commentList>
    <comment ref="A1" authorId="0">
      <text>
        <r>
          <rPr>
            <sz val="10"/>
            <rFont val="SimSun"/>
            <charset val="134"/>
          </rPr>
          <t>======
ID#AAAAbe8te5Y
Avinash Kumar    (2022-06-18 06:26:45)
@amritarupa.laha@pw.live
_Assigned to Amritarupa Laha_
------
ID#AAAAbe8te58
Amritarupa Laha    (2022-06-18 07:09:14)
Done</t>
        </r>
      </text>
    </comment>
  </commentList>
</comments>
</file>

<file path=xl/sharedStrings.xml><?xml version="1.0" encoding="utf-8"?>
<sst xmlns="http://schemas.openxmlformats.org/spreadsheetml/2006/main" count="2914" uniqueCount="495">
  <si>
    <t>Question1 - Find the number of orders and quantity as per the following splits</t>
  </si>
  <si>
    <t># consider orders count or sum of quantity</t>
  </si>
  <si>
    <t>ID</t>
  </si>
  <si>
    <t>Empl Rcd#</t>
  </si>
  <si>
    <t>Name</t>
  </si>
  <si>
    <t>TRC</t>
  </si>
  <si>
    <t>Earn Code</t>
  </si>
  <si>
    <t>Quantity</t>
  </si>
  <si>
    <t>Rpt Dt</t>
  </si>
  <si>
    <t>DAY</t>
  </si>
  <si>
    <t>Orders</t>
  </si>
  <si>
    <t>Smith,Jacob</t>
  </si>
  <si>
    <t>SP</t>
  </si>
  <si>
    <t>SIC</t>
  </si>
  <si>
    <t>THURSDAY</t>
  </si>
  <si>
    <t>Johnson,Michael</t>
  </si>
  <si>
    <t>SFFNR</t>
  </si>
  <si>
    <t>WEDNESDAY</t>
  </si>
  <si>
    <t>SFAM</t>
  </si>
  <si>
    <t>Williams,Joshua</t>
  </si>
  <si>
    <t>SFNRL</t>
  </si>
  <si>
    <t>Jones,Matthew</t>
  </si>
  <si>
    <t>SICK</t>
  </si>
  <si>
    <t>Brown,Daniel</t>
  </si>
  <si>
    <t>Davis,Christopher</t>
  </si>
  <si>
    <t>Miller,Andrew</t>
  </si>
  <si>
    <t>Wilson,Ethan</t>
  </si>
  <si>
    <t>Moore,Joseph</t>
  </si>
  <si>
    <t>MONDAY</t>
  </si>
  <si>
    <t>TUESDAY</t>
  </si>
  <si>
    <t>Taylor,William</t>
  </si>
  <si>
    <t>Anderson,Anthony</t>
  </si>
  <si>
    <t>FRIDAY</t>
  </si>
  <si>
    <t>Thomas,David</t>
  </si>
  <si>
    <t>Jackson,Alexander</t>
  </si>
  <si>
    <t>White,Nicholas</t>
  </si>
  <si>
    <t>Total</t>
  </si>
  <si>
    <t>Harris,Ryan</t>
  </si>
  <si>
    <t>Martin,Tyler</t>
  </si>
  <si>
    <t>Thompson,James</t>
  </si>
  <si>
    <t>Garcia,John</t>
  </si>
  <si>
    <t>Martinez,Jonathan</t>
  </si>
  <si>
    <t>Robinson,Noah</t>
  </si>
  <si>
    <t>Clark,Brandon</t>
  </si>
  <si>
    <t>Rodriguez,Christian</t>
  </si>
  <si>
    <t>Lewis,Dylan</t>
  </si>
  <si>
    <t>Lee,Samuel</t>
  </si>
  <si>
    <t>Walker,Benjamin</t>
  </si>
  <si>
    <t>Hall,Zachary</t>
  </si>
  <si>
    <t>Allen,Nathan</t>
  </si>
  <si>
    <t>Young,Logan</t>
  </si>
  <si>
    <t>Hernandez,Justin</t>
  </si>
  <si>
    <t>King,Gabriel</t>
  </si>
  <si>
    <t>Wright,Jose</t>
  </si>
  <si>
    <t>Lopez,Austin</t>
  </si>
  <si>
    <t>Hill,Kevin</t>
  </si>
  <si>
    <t>Scott,Elijah</t>
  </si>
  <si>
    <t>Green,Caleb</t>
  </si>
  <si>
    <t>Adams,Robert</t>
  </si>
  <si>
    <t>Baker,Thomas</t>
  </si>
  <si>
    <t>Gonzalez,Jordan</t>
  </si>
  <si>
    <t>Nelson,Cameron</t>
  </si>
  <si>
    <t>Carter,Jack</t>
  </si>
  <si>
    <t>Mitchell,Hunter</t>
  </si>
  <si>
    <t>Perez,Jackson</t>
  </si>
  <si>
    <t>Roberts,Angel</t>
  </si>
  <si>
    <t>Turner,Isaiah</t>
  </si>
  <si>
    <t>Phillips,Evan</t>
  </si>
  <si>
    <t>Campbell,Isaac</t>
  </si>
  <si>
    <t>Parker,Mason</t>
  </si>
  <si>
    <t>Evans,Luke</t>
  </si>
  <si>
    <t>Edwards,Jason</t>
  </si>
  <si>
    <t>Collins,Gavin</t>
  </si>
  <si>
    <t>Stewart,Jayden</t>
  </si>
  <si>
    <t>Sanchez,Aaron</t>
  </si>
  <si>
    <t>Morris,Connor</t>
  </si>
  <si>
    <t>Rogers,Aiden</t>
  </si>
  <si>
    <t>Reed,Aidan</t>
  </si>
  <si>
    <t>Cook,Kyle</t>
  </si>
  <si>
    <t>Morgan,Juan</t>
  </si>
  <si>
    <t>Bell,Charles</t>
  </si>
  <si>
    <t>Murphy,Luis</t>
  </si>
  <si>
    <t>Bailey,Adam</t>
  </si>
  <si>
    <t>Rivera,Lucas</t>
  </si>
  <si>
    <t>Cooper,Brian</t>
  </si>
  <si>
    <t>Richardson,Eric</t>
  </si>
  <si>
    <t>Cox,Adrian</t>
  </si>
  <si>
    <t>Howard,Nathaniel</t>
  </si>
  <si>
    <t>Ward,Sean</t>
  </si>
  <si>
    <t>Torres,Alex</t>
  </si>
  <si>
    <t>Peterson,Carlos</t>
  </si>
  <si>
    <t>Gray,Bryan</t>
  </si>
  <si>
    <t>Ramirez,Ian</t>
  </si>
  <si>
    <t>James,Owen</t>
  </si>
  <si>
    <t>Watson,Jesus</t>
  </si>
  <si>
    <t>Brooks,Landon</t>
  </si>
  <si>
    <t>Kelly,Julian</t>
  </si>
  <si>
    <t>Sanders,Chase</t>
  </si>
  <si>
    <t>Price,Cole</t>
  </si>
  <si>
    <t>Bennett,Diego</t>
  </si>
  <si>
    <t>Wood,Jeremiah</t>
  </si>
  <si>
    <t>Barnes,Steven</t>
  </si>
  <si>
    <t>Ross,Sebastian</t>
  </si>
  <si>
    <t>Henderson,Xavier</t>
  </si>
  <si>
    <t>Coleman,Timothy</t>
  </si>
  <si>
    <t>Jenkins,Carter</t>
  </si>
  <si>
    <t>Perry,Wyatt</t>
  </si>
  <si>
    <t>Powell,Brayden</t>
  </si>
  <si>
    <t>Long,Blake</t>
  </si>
  <si>
    <t>Patterson,Hayden</t>
  </si>
  <si>
    <t>Hughes,Devin</t>
  </si>
  <si>
    <t>Flores,Cody</t>
  </si>
  <si>
    <t>Washington,Richard</t>
  </si>
  <si>
    <t>Butler,Seth</t>
  </si>
  <si>
    <t>Simmons,Dominic</t>
  </si>
  <si>
    <t>Foster,Jaden</t>
  </si>
  <si>
    <t>Gonzales,Antonio</t>
  </si>
  <si>
    <t>Bryant,Miguel</t>
  </si>
  <si>
    <t>Alexander,Liam</t>
  </si>
  <si>
    <t>Russell,Patrick</t>
  </si>
  <si>
    <t>Griffin,Carson</t>
  </si>
  <si>
    <t>Diaz,Jesse</t>
  </si>
  <si>
    <t>Hayes,Tristan</t>
  </si>
  <si>
    <t>Myers,Alejandro</t>
  </si>
  <si>
    <t>Ford,Henry</t>
  </si>
  <si>
    <t>Hamilton,Victor</t>
  </si>
  <si>
    <t>Graham,Trevor</t>
  </si>
  <si>
    <t>Sullivan,Bryce</t>
  </si>
  <si>
    <t>Wallace,Jake</t>
  </si>
  <si>
    <t>Woods,Riley</t>
  </si>
  <si>
    <t>Cole,Colin</t>
  </si>
  <si>
    <t>West,Jared</t>
  </si>
  <si>
    <t>Jordan,Jeremy</t>
  </si>
  <si>
    <t>Owens,Mark</t>
  </si>
  <si>
    <t>Reynolds,Caden</t>
  </si>
  <si>
    <t>Fisher,Garrett</t>
  </si>
  <si>
    <t>Ellis,Parker</t>
  </si>
  <si>
    <t>Harrison,Marcus</t>
  </si>
  <si>
    <t>Gibson,Vincent</t>
  </si>
  <si>
    <t>Mcdonald,Kaleb</t>
  </si>
  <si>
    <t>Cruz,Kaden</t>
  </si>
  <si>
    <t>Marshall,Brady</t>
  </si>
  <si>
    <t>Ortiz,Colton</t>
  </si>
  <si>
    <t>Question 2- Calculate the expense% and hide the messy errors(if occurs) in Percent column with '-' using functions</t>
  </si>
  <si>
    <t>Dept</t>
  </si>
  <si>
    <t>Account</t>
  </si>
  <si>
    <t>SID</t>
  </si>
  <si>
    <t>Budget</t>
  </si>
  <si>
    <t>Assoc Revenue</t>
  </si>
  <si>
    <t>Pre-Encumbrance</t>
  </si>
  <si>
    <t>Encumbrance</t>
  </si>
  <si>
    <t>Expense</t>
  </si>
  <si>
    <t>Remaining</t>
  </si>
  <si>
    <t>Percent</t>
  </si>
  <si>
    <t>DOB37011</t>
  </si>
  <si>
    <t>Question 3-Categorize the user based on given conditions using the excel function:</t>
  </si>
  <si>
    <t>(a)- If vouchers are more than 10 then Bonus else Slacker</t>
  </si>
  <si>
    <t>(b)- If vouchers are more than equal to 10 and Days Between Vchr Entry and Payment less than equal to 3 then Bonus else Slacker)</t>
  </si>
  <si>
    <t>(c)- If vouchers are more than equal to 10 or Days Between Vchr Entry and Payment less than equal to 3 then Bonus else Slacker)</t>
  </si>
  <si>
    <t>Business Unit</t>
  </si>
  <si>
    <t># of Vouchers</t>
  </si>
  <si>
    <t>Days Between
Vchr Entry and Payment</t>
  </si>
  <si>
    <t>User</t>
  </si>
  <si>
    <t>Q.3(a)
Bonus / Slacker</t>
  </si>
  <si>
    <t>Q.3(b)
Bonus / Slacker</t>
  </si>
  <si>
    <t>Q.3(c)
Bonus / Slacker</t>
  </si>
  <si>
    <t>OSCM1</t>
  </si>
  <si>
    <t>Jim Ignatowski</t>
  </si>
  <si>
    <t>John Locke </t>
  </si>
  <si>
    <t>Kim Bauer </t>
  </si>
  <si>
    <t>Liz Lemon </t>
  </si>
  <si>
    <t>Lorelai Gilmore </t>
  </si>
  <si>
    <t>Lynette Scavo </t>
  </si>
  <si>
    <t>Maddie Hayes </t>
  </si>
  <si>
    <t>Matt Saracen </t>
  </si>
  <si>
    <t>Monica Bing </t>
  </si>
  <si>
    <t>Natalie Teeger </t>
  </si>
  <si>
    <t>Niles Crane </t>
  </si>
  <si>
    <t>Norm Peterson </t>
  </si>
  <si>
    <t>Phil Dunphy </t>
  </si>
  <si>
    <t>Phillip J. Fry </t>
  </si>
  <si>
    <t>Red Forman </t>
  </si>
  <si>
    <t>Robert Barone </t>
  </si>
  <si>
    <t>=IF(OR(A39="",A39=0),0,1)</t>
  </si>
  <si>
    <t>Question 4- Fill the respective data in blank cell from the data given below using excel functions</t>
  </si>
  <si>
    <t>Character</t>
  </si>
  <si>
    <t>Show</t>
  </si>
  <si>
    <t>Student</t>
  </si>
  <si>
    <t>Grade</t>
  </si>
  <si>
    <t>Letter Grade</t>
  </si>
  <si>
    <t>No. Grade</t>
  </si>
  <si>
    <t>Carlton Lassiter </t>
  </si>
  <si>
    <t>Moonlighting</t>
  </si>
  <si>
    <t>Russ Geller</t>
  </si>
  <si>
    <t>F</t>
  </si>
  <si>
    <t>Dale Cooper</t>
  </si>
  <si>
    <t>Sam Malone </t>
  </si>
  <si>
    <t>Cheers</t>
  </si>
  <si>
    <t>Sheldon Cooper </t>
  </si>
  <si>
    <t>D-</t>
  </si>
  <si>
    <t>David Addison </t>
  </si>
  <si>
    <t>Dexter Morgan </t>
  </si>
  <si>
    <t>D</t>
  </si>
  <si>
    <t>Adrian Monk</t>
  </si>
  <si>
    <t>Monk</t>
  </si>
  <si>
    <t>D+</t>
  </si>
  <si>
    <t>Dr. Elliot Reid </t>
  </si>
  <si>
    <t>Jeff Greene </t>
  </si>
  <si>
    <t>Curb Your Enthusiasm</t>
  </si>
  <si>
    <t>Harold T. Stone</t>
  </si>
  <si>
    <t>C-</t>
  </si>
  <si>
    <t>Dr. Gregory House </t>
  </si>
  <si>
    <t>Shawn Spencer </t>
  </si>
  <si>
    <t>C</t>
  </si>
  <si>
    <t>Edmund Blackadder </t>
  </si>
  <si>
    <t>Friday Night Lights</t>
  </si>
  <si>
    <t>C+</t>
  </si>
  <si>
    <t>Eric Cartman </t>
  </si>
  <si>
    <t>Barney Stinson </t>
  </si>
  <si>
    <t>How I Met Your Mother</t>
  </si>
  <si>
    <t>B-</t>
  </si>
  <si>
    <t>Fox Mulder </t>
  </si>
  <si>
    <t>Bill McNeal </t>
  </si>
  <si>
    <t>NewsRadio</t>
  </si>
  <si>
    <t>B</t>
  </si>
  <si>
    <t>George Costanza </t>
  </si>
  <si>
    <t>Harry Solomon </t>
  </si>
  <si>
    <t>3rd Rock from the Sun</t>
  </si>
  <si>
    <t>B+</t>
  </si>
  <si>
    <t>Gloria Pritchett </t>
  </si>
  <si>
    <t>A-</t>
  </si>
  <si>
    <t>Hank Hill </t>
  </si>
  <si>
    <t>Modern Family</t>
  </si>
  <si>
    <t>A</t>
  </si>
  <si>
    <t>Jack Bauer </t>
  </si>
  <si>
    <t>A+</t>
  </si>
  <si>
    <t>Seinfeld</t>
  </si>
  <si>
    <t>Homer Simpson </t>
  </si>
  <si>
    <t>Hurley Reyes </t>
  </si>
  <si>
    <t>Desperate Housewives</t>
  </si>
  <si>
    <t>Bob Kelso</t>
  </si>
  <si>
    <t>King of the Hill</t>
  </si>
  <si>
    <t>Jack Malone </t>
  </si>
  <si>
    <t>Veronica Mars </t>
  </si>
  <si>
    <t>Veronica Mars</t>
  </si>
  <si>
    <t>Walter White </t>
  </si>
  <si>
    <t>Breaking Bad</t>
  </si>
  <si>
    <t>Psych</t>
  </si>
  <si>
    <t>Scrubs</t>
  </si>
  <si>
    <t>Friends</t>
  </si>
  <si>
    <t>Night Court</t>
  </si>
  <si>
    <t>South Park</t>
  </si>
  <si>
    <t>Mark Green</t>
  </si>
  <si>
    <t>ER</t>
  </si>
  <si>
    <t>That '70s Show</t>
  </si>
  <si>
    <t>Futurama</t>
  </si>
  <si>
    <t>Everybody Loves Raymond</t>
  </si>
  <si>
    <t>Carlton Banks </t>
  </si>
  <si>
    <t>Benjamin Linus </t>
  </si>
  <si>
    <t>Lost</t>
  </si>
  <si>
    <t>The X Files</t>
  </si>
  <si>
    <t>Without A Trace</t>
  </si>
  <si>
    <t>Taxi</t>
  </si>
  <si>
    <t>The Simpsons</t>
  </si>
  <si>
    <t>Blackadder</t>
  </si>
  <si>
    <t>The Fresh Prince of Bel-Air</t>
  </si>
  <si>
    <t>Twin Peaks</t>
  </si>
  <si>
    <t>House, M.D.</t>
  </si>
  <si>
    <t>Dexter</t>
  </si>
  <si>
    <t>Gilmore Girls</t>
  </si>
  <si>
    <t>Frasier</t>
  </si>
  <si>
    <t>30 Rock</t>
  </si>
  <si>
    <t>The Big Bang Theory</t>
  </si>
  <si>
    <t>Question 5- Split the contract Expire Dt into Period(day of the month),FY(Financial year),Month(Name of month),Quarter(Quarter of Fin. Year) using excel functions</t>
  </si>
  <si>
    <t>Contract Expire Dt</t>
  </si>
  <si>
    <t>Period</t>
  </si>
  <si>
    <t>FY</t>
  </si>
  <si>
    <t>Month</t>
  </si>
  <si>
    <t>Quarter</t>
  </si>
  <si>
    <t>Question 6-Create a chart depicting order count datewise.</t>
  </si>
  <si>
    <t>Count of ID</t>
  </si>
  <si>
    <t>Grand Total</t>
  </si>
  <si>
    <t>Question 7- Find out PO Amount,Voucher Amount,Fund,Number of units monthly and vendor-wise.</t>
  </si>
  <si>
    <t>Unit</t>
  </si>
  <si>
    <t>vendors</t>
  </si>
  <si>
    <t>Line</t>
  </si>
  <si>
    <t>Dist Line</t>
  </si>
  <si>
    <t>PO Amount</t>
  </si>
  <si>
    <t>Voucher Amount</t>
  </si>
  <si>
    <t>Voucher</t>
  </si>
  <si>
    <t>Fund</t>
  </si>
  <si>
    <t>Due Date</t>
  </si>
  <si>
    <t>Acctg Date</t>
  </si>
  <si>
    <t>month</t>
  </si>
  <si>
    <t>vendor</t>
  </si>
  <si>
    <t>Sum of PO Amount</t>
  </si>
  <si>
    <t>Sum of Voucher Amount</t>
  </si>
  <si>
    <t>Sum of Fund</t>
  </si>
  <si>
    <t>Count of Unit</t>
  </si>
  <si>
    <t>DOTM1</t>
  </si>
  <si>
    <t>0000119202</t>
  </si>
  <si>
    <t>GENUINE PARTS COMPANY</t>
  </si>
  <si>
    <t>25 VAN ZANT STREET CONDOMINIUM INC</t>
  </si>
  <si>
    <t>A &amp; A OFFICE SYSTEMS INC</t>
  </si>
  <si>
    <t>0000119204</t>
  </si>
  <si>
    <t>NUTMEG INTERNATIONAL TRUCKS INC</t>
  </si>
  <si>
    <t>ALAN SYLVESTRE</t>
  </si>
  <si>
    <t>ALL PHASE ELECTRIC SUPPLY COMPANY</t>
  </si>
  <si>
    <t>0000119205</t>
  </si>
  <si>
    <t>ALL WASTE INC</t>
  </si>
  <si>
    <t>ALLSTON SUPPLY CO INC</t>
  </si>
  <si>
    <t>AQUARION WATER COMPANY OF CT</t>
  </si>
  <si>
    <t>AUTOMATION INC</t>
  </si>
  <si>
    <t>B &amp; B ROADWAY LLC</t>
  </si>
  <si>
    <t>0000119206</t>
  </si>
  <si>
    <t>C &amp; C HYDRAULICS INC</t>
  </si>
  <si>
    <t>0000119207</t>
  </si>
  <si>
    <t>SOUTHERN CONNECTICUT FREIGHTLINER</t>
  </si>
  <si>
    <t>C &amp; C JANITORIAL SUPPLIES INC</t>
  </si>
  <si>
    <t>0000119208</t>
  </si>
  <si>
    <t>C N WOOD OF CONNECTICUT LLC</t>
  </si>
  <si>
    <t>0000119210</t>
  </si>
  <si>
    <t>TRI COUNTY CONTRACTORS SUPPLY</t>
  </si>
  <si>
    <t>CAMEROTA TRUCK PARTS</t>
  </si>
  <si>
    <t>CANNON INSTR CO</t>
  </si>
  <si>
    <t>0000119211</t>
  </si>
  <si>
    <t>CCM CONSTRUCTION SERVICES INC</t>
  </si>
  <si>
    <t>0000119212</t>
  </si>
  <si>
    <t>TOCE BROS INC</t>
  </si>
  <si>
    <t>CITY OF GROTON</t>
  </si>
  <si>
    <t>0000119213</t>
  </si>
  <si>
    <t>CONNECTICUT COMMUNITY PROVIDERS</t>
  </si>
  <si>
    <t>0000119214</t>
  </si>
  <si>
    <t>FORESTRY SUPP INC</t>
  </si>
  <si>
    <t>CONNECTICUT POLICE CHIEFS ASSOC</t>
  </si>
  <si>
    <t>0000119215</t>
  </si>
  <si>
    <t>COURVILLES GARAGE INC</t>
  </si>
  <si>
    <t>0000119216</t>
  </si>
  <si>
    <t>MIRABELLI AUTOMOTIVE LLC</t>
  </si>
  <si>
    <t>DENNISON LUBRICANTS</t>
  </si>
  <si>
    <t>DEPT OF PUBLIC SAFETY</t>
  </si>
  <si>
    <t>0000119217</t>
  </si>
  <si>
    <t>EOS CCA</t>
  </si>
  <si>
    <t>DEPT OF TRANSPORTATION</t>
  </si>
  <si>
    <t>0000119218</t>
  </si>
  <si>
    <t>VIKING-CIVES USA</t>
  </si>
  <si>
    <t>EER LIMITED</t>
  </si>
  <si>
    <t>0000119219</t>
  </si>
  <si>
    <t>EMC CORPORATION</t>
  </si>
  <si>
    <t>0000119220</t>
  </si>
  <si>
    <t>STAPLES CONTRACT &amp; COMMERCIAL INC</t>
  </si>
  <si>
    <t>EPLUS TECHNOLOGY INC</t>
  </si>
  <si>
    <t>0000119221</t>
  </si>
  <si>
    <t>F W WEBB COMPANY</t>
  </si>
  <si>
    <t>0000119223</t>
  </si>
  <si>
    <t>FLEETPRIDE INC</t>
  </si>
  <si>
    <t>0000119225</t>
  </si>
  <si>
    <t>0000119228</t>
  </si>
  <si>
    <t>TOWN OF EAST LYME</t>
  </si>
  <si>
    <t>GLOBAL PAYMENTS DIRECT INC</t>
  </si>
  <si>
    <t>GRAINGER INDUSTRIAL SUPPLY</t>
  </si>
  <si>
    <t>GRANITE GROUP INDUSTRIAL SUPPLY</t>
  </si>
  <si>
    <t>HARTFORD LUMBER COMPANY</t>
  </si>
  <si>
    <t>0000119229</t>
  </si>
  <si>
    <t>HOLLISTON SAND COMPANY INC</t>
  </si>
  <si>
    <t>J &amp; S RADIO SALES</t>
  </si>
  <si>
    <t>JOHN LO MONTE REAL ESTATE AP</t>
  </si>
  <si>
    <t>KELLY CONSTRUCTION SERVICES INC</t>
  </si>
  <si>
    <t>MARGO SUPPLIES LTD</t>
  </si>
  <si>
    <t>MISTERSCAPES LLC</t>
  </si>
  <si>
    <t>NEW ENGLAND TRUCK EQUIPMENT LLC</t>
  </si>
  <si>
    <t>NORMAN R BENEDICT ASSOC INC</t>
  </si>
  <si>
    <t>NORTHEAST PASSENGER TRANS ASSOC</t>
  </si>
  <si>
    <t>NORTHLAND INDUSTRIAL TRUCK CO</t>
  </si>
  <si>
    <t>OVERHEAD DOOR CO</t>
  </si>
  <si>
    <t>PULLMAN &amp; COMLEY LLC</t>
  </si>
  <si>
    <t>SAS INSTITUTE INC</t>
  </si>
  <si>
    <t>SHIPMANS FIRE EQUIP CO INC</t>
  </si>
  <si>
    <t>0000119230</t>
  </si>
  <si>
    <t>SUBURBAN STATIONERS INC</t>
  </si>
  <si>
    <t>0000119231</t>
  </si>
  <si>
    <t>THE LEXINGTON GROUP INC</t>
  </si>
  <si>
    <t>TOWN OF CHESHIRE</t>
  </si>
  <si>
    <t>0000119232</t>
  </si>
  <si>
    <t>ULTIMATE AUTOMOTIVE INC</t>
  </si>
  <si>
    <t>WATER &amp; WASTE EQUIP INC</t>
  </si>
  <si>
    <t>0000119233</t>
  </si>
  <si>
    <t>Jan</t>
  </si>
  <si>
    <t>Feb</t>
  </si>
  <si>
    <t>0000119234</t>
  </si>
  <si>
    <t>0000119235</t>
  </si>
  <si>
    <t>0000119239</t>
  </si>
  <si>
    <t>0000119240</t>
  </si>
  <si>
    <t>0000119242</t>
  </si>
  <si>
    <t>0000119288</t>
  </si>
  <si>
    <t>0000119296</t>
  </si>
  <si>
    <t>0000119297</t>
  </si>
  <si>
    <t>0000119298</t>
  </si>
  <si>
    <t>0000119299</t>
  </si>
  <si>
    <t>0000119300</t>
  </si>
  <si>
    <t>0000119301</t>
  </si>
  <si>
    <t>0000119302</t>
  </si>
  <si>
    <t>0000119303</t>
  </si>
  <si>
    <t>0000119304</t>
  </si>
  <si>
    <t>0000119305</t>
  </si>
  <si>
    <t>0000119306</t>
  </si>
  <si>
    <t>0000119307</t>
  </si>
  <si>
    <t>0000119308</t>
  </si>
  <si>
    <t>0000119309</t>
  </si>
  <si>
    <t>0000119310</t>
  </si>
  <si>
    <t>0000119311</t>
  </si>
  <si>
    <t>0000119312</t>
  </si>
  <si>
    <t>0000119313</t>
  </si>
  <si>
    <t>0000119314</t>
  </si>
  <si>
    <t>0000119315</t>
  </si>
  <si>
    <t>0000119316</t>
  </si>
  <si>
    <t>0000119317</t>
  </si>
  <si>
    <t>0000119320</t>
  </si>
  <si>
    <t>0000119321</t>
  </si>
  <si>
    <t>0000119323</t>
  </si>
  <si>
    <t>0000119325</t>
  </si>
  <si>
    <t>0000119326</t>
  </si>
  <si>
    <t>0000119327</t>
  </si>
  <si>
    <t>0000119331</t>
  </si>
  <si>
    <t>0000119332</t>
  </si>
  <si>
    <t>0000119333</t>
  </si>
  <si>
    <t>0000119334</t>
  </si>
  <si>
    <t>0000119339</t>
  </si>
  <si>
    <t>0000119342</t>
  </si>
  <si>
    <t>0000119343</t>
  </si>
  <si>
    <t>0000119345</t>
  </si>
  <si>
    <t>0000119346</t>
  </si>
  <si>
    <t>0000119347</t>
  </si>
  <si>
    <t>0000119348</t>
  </si>
  <si>
    <t>0000119349</t>
  </si>
  <si>
    <t>0000119351</t>
  </si>
  <si>
    <t>0000119353</t>
  </si>
  <si>
    <t>0000119354</t>
  </si>
  <si>
    <t>0000119355</t>
  </si>
  <si>
    <t>0000119359</t>
  </si>
  <si>
    <t>0000119360</t>
  </si>
  <si>
    <t>0000119361</t>
  </si>
  <si>
    <t>0000119362</t>
  </si>
  <si>
    <t>0000119363</t>
  </si>
  <si>
    <t>0000119364</t>
  </si>
  <si>
    <t>0000119365</t>
  </si>
  <si>
    <t>0000119366</t>
  </si>
  <si>
    <t>0000119367</t>
  </si>
  <si>
    <t>0000119368</t>
  </si>
  <si>
    <t>0000119369</t>
  </si>
  <si>
    <t>0000119370</t>
  </si>
  <si>
    <t>0000119375</t>
  </si>
  <si>
    <t>0000119376</t>
  </si>
  <si>
    <t>0000119377</t>
  </si>
  <si>
    <t>0000119381</t>
  </si>
  <si>
    <t>0000119383</t>
  </si>
  <si>
    <t>0000119384</t>
  </si>
  <si>
    <t>0000119385</t>
  </si>
  <si>
    <t>0000119386</t>
  </si>
  <si>
    <t>0000119387</t>
  </si>
  <si>
    <t>0000119388</t>
  </si>
  <si>
    <t>0000119392</t>
  </si>
  <si>
    <t>Question 8- Convert the original number data to data shown in next column using the excel function in the Result column</t>
  </si>
  <si>
    <t>Original Number</t>
  </si>
  <si>
    <t>Reqired format</t>
  </si>
  <si>
    <t>Result</t>
  </si>
  <si>
    <t>10.00</t>
  </si>
  <si>
    <t>if the required format matches with result and excel functions are used in result then that will be considered correct.</t>
  </si>
  <si>
    <t>$10.00</t>
  </si>
  <si>
    <t>10</t>
  </si>
  <si>
    <t>$10</t>
  </si>
  <si>
    <t>$10.25</t>
  </si>
  <si>
    <t>Thu</t>
  </si>
  <si>
    <t>Jan-09</t>
  </si>
  <si>
    <t>January</t>
  </si>
  <si>
    <t>Thursday</t>
  </si>
  <si>
    <t>01-01-09</t>
  </si>
  <si>
    <t>Jan-01-09</t>
  </si>
  <si>
    <t>Thursday, January 01, 2009</t>
  </si>
  <si>
    <t>Competition</t>
  </si>
  <si>
    <t>Co mpe titio n</t>
  </si>
  <si>
    <t xml:space="preserve">Answer the following questions </t>
  </si>
  <si>
    <t>a) How to reduce churn rate and increase retention ?</t>
  </si>
  <si>
    <t>b) What are some important video metrics to track the engagement of the students?</t>
  </si>
  <si>
    <t>c) What are some important business metrics to track in an edtech company?</t>
  </si>
  <si>
    <t>d) Mention 3 advantage and disadvantage of Online and Offline Education Industry?</t>
  </si>
  <si>
    <t>e) What are the common problems does an Ed-Tech Industry face?</t>
  </si>
  <si>
    <t>ans a: To reduce churn rate and increase retention, businesses can improve the onboarding experience, personalize the customer experience, provide excellent customer service, and use data to identify at-risk customers. Offering incentives, continuously improving the product, and fostering community can also help. By implementing these strategies, businesses can achieve sustainable growth and profitability.</t>
  </si>
  <si>
    <t>ans b : To track the engagement of students in an online course, it is important to monitor video metrics such as view count, play rate, completion rate, average view time, engagement rate, and drop-off rate. These metrics can provide valuable insights into how students are engaging with the course content and help identify areas for improvement to increase engagement and learning outcomes.</t>
  </si>
  <si>
    <t xml:space="preserve">ans c: </t>
  </si>
  <si>
    <t>In an edtech company, it is important to track key business metrics to ensure the health of the business and the effectiveness of its products and services. These metrics include monthly active users, retention rate, revenue, customer acquisition cost, lifetime value, and engagement metrics such as time spent on the platform and user feedback. Tracking these metrics can help identify areas for improvement, make data-driven decisions, and ensure that users are getting value from the platform. It is important to regularly monitor and analyze these metrics to ensure the long-term success of the edtech company.</t>
  </si>
  <si>
    <t xml:space="preserve">ans d: </t>
  </si>
  <si>
    <t>Advantages of Online Education Industry:
Flexibility: Online education provides students with the flexibility to learn at their own pace and schedule, which can be especially beneficial for working professionals and those with other commitments.
Access: Online education allows students to access courses and materials from anywhere in the world, which can increase access to education for students who live in remote areas or have limited access to traditional educational institutions.
Cost: Online education can be less expensive than traditional in-person education, as it often eliminates the need for transportation and other expenses associated with attending classes on-campus.
Disadvantages of Online Education Industry:
Limited Interaction: Online education can limit the opportunities for interaction and collaboration with instructors and fellow students, which can be important for some learners.
Technology Requirements: Online education requires access to reliable technology and internet connection, which can be a barrier for some students who do not have access to the required technology.
Self-Discipline: Online education requires students to be self-motivated and disciplined, which can be challenging for some learners who require the structure and accountability of traditional in-person education.
Advantages of Offline Education Industry:
Personal Interaction: Traditional in-person education allows for personal interaction and collaboration with instructors and peers, which can enhance the learning experience.
Hands-On Learning: Offline education provides opportunities for hands-on learning and practical experience, which can be especially beneficial for certain subjects and industries.
Established Institutions: Traditional educational institutions have a long-established reputation for academic excellence, which can be beneficial for students seeking credibility and recognition in their field.
Disadvantages of Offline Education Industry:
Cost: Traditional in-person education can be expensive, with high tuition fees and additional expenses such as housing and transportation.
Limited Access: Traditional in-person education requires physical attendance at a specific location, which can limit access for students who live in remote areas or have other commitments.
Limited Flexibility: Traditional in-person education often follows a fixed schedule and curriculum, which can limit the flexibility for students who require a more personalized learning experience.</t>
  </si>
  <si>
    <t xml:space="preserve">ans e: </t>
  </si>
  <si>
    <t>The Ed-Tech industry faces several common problems that can affect its growth and success. Here are some of the most common problems:
Technical Issues: The reliance on technology in Ed-Tech means that technical issues such as platform crashes, connectivity issues, and software glitches can significantly disrupt the learning experience.
Competition: The Ed-Tech industry is highly competitive, with many players offering similar products and services. It can be challenging for new entrants to gain traction and compete with established players.
User Adoption: Convincing potential users to adopt Ed-Tech products and services can be a significant challenge. Many users may prefer traditional classroom-based learning or may be hesitant to adopt new technology.
Cost: Developing and maintaining Ed-Tech platforms can be expensive, and the high cost can be a barrier for many startups and small businesses.
Content Quality: Ensuring high-quality educational content can be a significant challenge for Ed-Tech companies. The quality of content can significantly impact the effectiveness of the learning experience.
Regulation: The Ed-Tech industry is subject to various regulations and compliance requirements, which can be complex and time-consuming to navigate.
Privacy and Security: The collection and storage of sensitive student data can present privacy and security risks, and Ed-Tech companies must ensure that they have appropriate measures in place to protect student data.</t>
  </si>
</sst>
</file>

<file path=xl/styles.xml><?xml version="1.0" encoding="utf-8"?>
<styleSheet xmlns="http://schemas.openxmlformats.org/spreadsheetml/2006/main">
  <numFmts count="25">
    <numFmt numFmtId="176" formatCode="mm/dd/yy;@"/>
    <numFmt numFmtId="177" formatCode="_ * #,##0_ ;_ * \-#,##0_ ;_ * &quot;-&quot;_ ;_ @_ "/>
    <numFmt numFmtId="178" formatCode=";;;"/>
    <numFmt numFmtId="179" formatCode="_ * #,##0.00_ ;_ * \-#,##0.00_ ;_ * &quot;-&quot;??_ ;_ @_ "/>
    <numFmt numFmtId="180" formatCode="_ &quot;₹&quot;* #,##0.00_ ;_ &quot;₹&quot;* \-#,##0.00_ ;_ &quot;₹&quot;* &quot;-&quot;??_ ;_ @_ "/>
    <numFmt numFmtId="181" formatCode="mmm/dd/yy"/>
    <numFmt numFmtId="182" formatCode="_ &quot;₹&quot;* #,##0_ ;_ &quot;₹&quot;* \-#,##0_ ;_ &quot;₹&quot;* &quot;-&quot;_ ;_ @_ "/>
    <numFmt numFmtId="183" formatCode="[$$-45C]#,##0.00_);[Red]\([$$-45C]#,##0.00\)"/>
    <numFmt numFmtId="184" formatCode="000000"/>
    <numFmt numFmtId="185" formatCode="0.00_);[Red]\(0.00\)"/>
    <numFmt numFmtId="186" formatCode="[$$-45C]#,##0;[Red][$$-45C]#,##0"/>
    <numFmt numFmtId="187" formatCode="0.0_);[Red]\(0.0\)"/>
    <numFmt numFmtId="188" formatCode="[$-409]dddd;@"/>
    <numFmt numFmtId="189" formatCode="mmm"/>
    <numFmt numFmtId="190" formatCode="[$$-45C]#,##0.00_);\([$$-45C]#,##0.00\)"/>
    <numFmt numFmtId="191" formatCode="d/m/yyyy"/>
    <numFmt numFmtId="192" formatCode="[$-409]ddd;@"/>
    <numFmt numFmtId="193" formatCode="[$-409]mmm/yy;@"/>
    <numFmt numFmtId="194" formatCode="mmmm"/>
    <numFmt numFmtId="195" formatCode="_(* #,##0.00_);_(* \(#,##0.00\);_(* &quot;-&quot;??_);_(@_)"/>
    <numFmt numFmtId="196" formatCode="dddd\,\ mmmm\ dd\,\ yyyy"/>
    <numFmt numFmtId="197" formatCode="\'\C\o\ m\p\e\t\i\t\i\o\n\'"/>
    <numFmt numFmtId="198" formatCode="\c&quot;ompetition&quot;"/>
    <numFmt numFmtId="199" formatCode="0000000000"/>
    <numFmt numFmtId="200" formatCode="0.000000"/>
  </numFmts>
  <fonts count="38">
    <font>
      <sz val="10"/>
      <color rgb="FF000000"/>
      <name val="Arial"/>
      <charset val="134"/>
      <scheme val="minor"/>
    </font>
    <font>
      <b/>
      <sz val="14"/>
      <color theme="1"/>
      <name val="Arial"/>
      <charset val="134"/>
    </font>
    <font>
      <sz val="14"/>
      <color theme="1"/>
      <name val="Arial"/>
      <charset val="134"/>
      <scheme val="minor"/>
    </font>
    <font>
      <sz val="14"/>
      <color theme="1"/>
      <name val="Arial"/>
      <charset val="134"/>
    </font>
    <font>
      <b/>
      <sz val="10"/>
      <color theme="1"/>
      <name val="Arial"/>
      <charset val="134"/>
    </font>
    <font>
      <sz val="10"/>
      <name val="Arial"/>
      <charset val="134"/>
      <scheme val="minor"/>
    </font>
    <font>
      <sz val="10"/>
      <color theme="1"/>
      <name val="Arial"/>
      <charset val="134"/>
    </font>
    <font>
      <sz val="10"/>
      <color rgb="FF632423"/>
      <name val="Arial"/>
      <charset val="134"/>
    </font>
    <font>
      <sz val="10"/>
      <color rgb="FF1F497D"/>
      <name val="Arial"/>
      <charset val="134"/>
    </font>
    <font>
      <sz val="10"/>
      <color rgb="FF0000FF"/>
      <name val="Arial"/>
      <charset val="134"/>
    </font>
    <font>
      <u/>
      <sz val="10"/>
      <color rgb="FF0000FF"/>
      <name val="Arial"/>
      <charset val="134"/>
    </font>
    <font>
      <b/>
      <sz val="10"/>
      <color theme="1"/>
      <name val="Arimo"/>
      <charset val="134"/>
    </font>
    <font>
      <sz val="10"/>
      <color theme="1"/>
      <name val="Arial"/>
      <charset val="134"/>
      <scheme val="minor"/>
    </font>
    <font>
      <sz val="11"/>
      <color rgb="FF000000"/>
      <name val="Inconsolata"/>
      <charset val="134"/>
    </font>
    <font>
      <b/>
      <sz val="10"/>
      <color rgb="FFFFFFFF"/>
      <name val="Arial"/>
      <charset val="134"/>
    </font>
    <font>
      <b/>
      <sz val="10"/>
      <color rgb="FF000000"/>
      <name val="Arial"/>
      <charset val="134"/>
    </font>
    <font>
      <sz val="12"/>
      <color rgb="FF374151"/>
      <name val="Segoe UI"/>
      <charset val="134"/>
    </font>
    <font>
      <sz val="11"/>
      <color theme="1"/>
      <name val="Arial"/>
      <charset val="0"/>
      <scheme val="minor"/>
    </font>
    <font>
      <sz val="11"/>
      <color theme="0"/>
      <name val="Arial"/>
      <charset val="0"/>
      <scheme val="minor"/>
    </font>
    <font>
      <sz val="11"/>
      <color theme="1"/>
      <name val="Arial"/>
      <charset val="134"/>
      <scheme val="minor"/>
    </font>
    <font>
      <sz val="11"/>
      <color rgb="FFFA7D00"/>
      <name val="Arial"/>
      <charset val="0"/>
      <scheme val="minor"/>
    </font>
    <font>
      <b/>
      <sz val="11"/>
      <color rgb="FF3F3F3F"/>
      <name val="Arial"/>
      <charset val="0"/>
      <scheme val="minor"/>
    </font>
    <font>
      <b/>
      <sz val="11"/>
      <color theme="3"/>
      <name val="Arial"/>
      <charset val="134"/>
      <scheme val="minor"/>
    </font>
    <font>
      <u/>
      <sz val="11"/>
      <color rgb="FF0000FF"/>
      <name val="Arial"/>
      <charset val="0"/>
      <scheme val="minor"/>
    </font>
    <font>
      <sz val="11"/>
      <color rgb="FFFF0000"/>
      <name val="Arial"/>
      <charset val="0"/>
      <scheme val="minor"/>
    </font>
    <font>
      <u/>
      <sz val="11"/>
      <color rgb="FF800080"/>
      <name val="Arial"/>
      <charset val="0"/>
      <scheme val="minor"/>
    </font>
    <font>
      <b/>
      <sz val="11"/>
      <color rgb="FFFFFFFF"/>
      <name val="Arial"/>
      <charset val="0"/>
      <scheme val="minor"/>
    </font>
    <font>
      <b/>
      <sz val="13"/>
      <color theme="3"/>
      <name val="Arial"/>
      <charset val="134"/>
      <scheme val="minor"/>
    </font>
    <font>
      <b/>
      <sz val="18"/>
      <color theme="3"/>
      <name val="Arial"/>
      <charset val="134"/>
      <scheme val="minor"/>
    </font>
    <font>
      <i/>
      <sz val="11"/>
      <color rgb="FF7F7F7F"/>
      <name val="Arial"/>
      <charset val="0"/>
      <scheme val="minor"/>
    </font>
    <font>
      <b/>
      <sz val="15"/>
      <color theme="3"/>
      <name val="Arial"/>
      <charset val="134"/>
      <scheme val="minor"/>
    </font>
    <font>
      <b/>
      <sz val="11"/>
      <color theme="1"/>
      <name val="Arial"/>
      <charset val="0"/>
      <scheme val="minor"/>
    </font>
    <font>
      <sz val="11"/>
      <color rgb="FF9C0006"/>
      <name val="Arial"/>
      <charset val="0"/>
      <scheme val="minor"/>
    </font>
    <font>
      <sz val="11"/>
      <color rgb="FF3F3F76"/>
      <name val="Arial"/>
      <charset val="0"/>
      <scheme val="minor"/>
    </font>
    <font>
      <sz val="11"/>
      <color rgb="FF9C6500"/>
      <name val="Arial"/>
      <charset val="0"/>
      <scheme val="minor"/>
    </font>
    <font>
      <sz val="11"/>
      <color rgb="FF006100"/>
      <name val="Arial"/>
      <charset val="0"/>
      <scheme val="minor"/>
    </font>
    <font>
      <b/>
      <sz val="11"/>
      <color rgb="FFFA7D00"/>
      <name val="Arial"/>
      <charset val="0"/>
      <scheme val="minor"/>
    </font>
    <font>
      <sz val="10"/>
      <name val="SimSun"/>
      <charset val="134"/>
    </font>
  </fonts>
  <fills count="43">
    <fill>
      <patternFill patternType="none"/>
    </fill>
    <fill>
      <patternFill patternType="gray125"/>
    </fill>
    <fill>
      <patternFill patternType="solid">
        <fgColor rgb="FFFFCC00"/>
        <bgColor rgb="FFFFCC00"/>
      </patternFill>
    </fill>
    <fill>
      <patternFill patternType="solid">
        <fgColor rgb="FFB8CCE4"/>
        <bgColor rgb="FFB8CCE4"/>
      </patternFill>
    </fill>
    <fill>
      <patternFill patternType="solid">
        <fgColor rgb="FFFBD4B4"/>
        <bgColor rgb="FFFBD4B4"/>
      </patternFill>
    </fill>
    <fill>
      <patternFill patternType="solid">
        <fgColor rgb="FFFFFF99"/>
        <bgColor rgb="FFFFFF99"/>
      </patternFill>
    </fill>
    <fill>
      <patternFill patternType="solid">
        <fgColor rgb="FFC0C0C0"/>
        <bgColor rgb="FFC0C0C0"/>
      </patternFill>
    </fill>
    <fill>
      <patternFill patternType="solid">
        <fgColor rgb="FFCCFFCC"/>
        <bgColor rgb="FFCCFFCC"/>
      </patternFill>
    </fill>
    <fill>
      <patternFill patternType="solid">
        <fgColor rgb="FFFFCC99"/>
        <bgColor rgb="FFFFCC99"/>
      </patternFill>
    </fill>
    <fill>
      <patternFill patternType="solid">
        <fgColor rgb="FFFFFFFF"/>
        <bgColor rgb="FFFFFFFF"/>
      </patternFill>
    </fill>
    <fill>
      <patternFill patternType="solid">
        <fgColor rgb="FF969696"/>
        <bgColor rgb="FF969696"/>
      </patternFill>
    </fill>
    <fill>
      <patternFill patternType="solid">
        <fgColor rgb="FF00FFFF"/>
        <bgColor rgb="FF00FFFF"/>
      </patternFill>
    </fill>
    <fill>
      <patternFill patternType="solid">
        <fgColor theme="5" tint="0.799981688894314"/>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6"/>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5"/>
        <bgColor indexed="64"/>
      </patternFill>
    </fill>
    <fill>
      <patternFill patternType="solid">
        <fgColor rgb="FFFFC7CE"/>
        <bgColor indexed="64"/>
      </patternFill>
    </fill>
    <fill>
      <patternFill patternType="solid">
        <fgColor rgb="FFFFCC99"/>
        <bgColor indexed="64"/>
      </patternFill>
    </fill>
    <fill>
      <patternFill patternType="solid">
        <fgColor rgb="FFFFEB9C"/>
        <bgColor indexed="64"/>
      </patternFill>
    </fill>
    <fill>
      <patternFill patternType="solid">
        <fgColor rgb="FFC6EFCE"/>
        <bgColor indexed="64"/>
      </patternFill>
    </fill>
    <fill>
      <patternFill patternType="solid">
        <fgColor theme="4"/>
        <bgColor indexed="64"/>
      </patternFill>
    </fill>
    <fill>
      <patternFill patternType="solid">
        <fgColor theme="7" tint="0.799981688894314"/>
        <bgColor indexed="64"/>
      </patternFill>
    </fill>
    <fill>
      <patternFill patternType="solid">
        <fgColor theme="9"/>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double">
        <color rgb="FF000000"/>
      </left>
      <right style="double">
        <color rgb="FF000000"/>
      </right>
      <top style="double">
        <color rgb="FF000000"/>
      </top>
      <bottom style="double">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7" fillId="14" borderId="0" applyNumberFormat="0" applyBorder="0" applyAlignment="0" applyProtection="0">
      <alignment vertical="center"/>
    </xf>
    <xf numFmtId="179" fontId="19" fillId="0" borderId="0" applyFont="0" applyFill="0" applyBorder="0" applyAlignment="0" applyProtection="0">
      <alignment vertical="center"/>
    </xf>
    <xf numFmtId="177" fontId="19" fillId="0" borderId="0" applyFont="0" applyFill="0" applyBorder="0" applyAlignment="0" applyProtection="0">
      <alignment vertical="center"/>
    </xf>
    <xf numFmtId="182" fontId="19" fillId="0" borderId="0" applyFont="0" applyFill="0" applyBorder="0" applyAlignment="0" applyProtection="0">
      <alignment vertical="center"/>
    </xf>
    <xf numFmtId="180" fontId="19" fillId="0" borderId="0" applyFont="0" applyFill="0" applyBorder="0" applyAlignment="0" applyProtection="0">
      <alignment vertical="center"/>
    </xf>
    <xf numFmtId="9" fontId="19" fillId="0" borderId="0" applyFont="0" applyFill="0" applyBorder="0" applyAlignment="0" applyProtection="0">
      <alignment vertical="center"/>
    </xf>
    <xf numFmtId="0" fontId="23" fillId="0" borderId="0" applyNumberFormat="0" applyFill="0" applyBorder="0" applyAlignment="0" applyProtection="0">
      <alignment vertical="center"/>
    </xf>
    <xf numFmtId="0" fontId="18" fillId="24" borderId="0" applyNumberFormat="0" applyBorder="0" applyAlignment="0" applyProtection="0">
      <alignment vertical="center"/>
    </xf>
    <xf numFmtId="0" fontId="25" fillId="0" borderId="0" applyNumberFormat="0" applyFill="0" applyBorder="0" applyAlignment="0" applyProtection="0">
      <alignment vertical="center"/>
    </xf>
    <xf numFmtId="0" fontId="26" fillId="26" borderId="18" applyNumberFormat="0" applyAlignment="0" applyProtection="0">
      <alignment vertical="center"/>
    </xf>
    <xf numFmtId="0" fontId="27" fillId="0" borderId="19" applyNumberFormat="0" applyFill="0" applyAlignment="0" applyProtection="0">
      <alignment vertical="center"/>
    </xf>
    <xf numFmtId="0" fontId="19" fillId="31" borderId="20" applyNumberFormat="0" applyFont="0" applyAlignment="0" applyProtection="0">
      <alignment vertical="center"/>
    </xf>
    <xf numFmtId="0" fontId="17" fillId="15" borderId="0" applyNumberFormat="0" applyBorder="0" applyAlignment="0" applyProtection="0">
      <alignment vertical="center"/>
    </xf>
    <xf numFmtId="0" fontId="24" fillId="0" borderId="0" applyNumberFormat="0" applyFill="0" applyBorder="0" applyAlignment="0" applyProtection="0">
      <alignment vertical="center"/>
    </xf>
    <xf numFmtId="0" fontId="17" fillId="32" borderId="0" applyNumberFormat="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19" applyNumberFormat="0" applyFill="0" applyAlignment="0" applyProtection="0">
      <alignment vertical="center"/>
    </xf>
    <xf numFmtId="0" fontId="22" fillId="0" borderId="17" applyNumberFormat="0" applyFill="0" applyAlignment="0" applyProtection="0">
      <alignment vertical="center"/>
    </xf>
    <xf numFmtId="0" fontId="22" fillId="0" borderId="0" applyNumberFormat="0" applyFill="0" applyBorder="0" applyAlignment="0" applyProtection="0">
      <alignment vertical="center"/>
    </xf>
    <xf numFmtId="0" fontId="33" fillId="37" borderId="22" applyNumberFormat="0" applyAlignment="0" applyProtection="0">
      <alignment vertical="center"/>
    </xf>
    <xf numFmtId="0" fontId="18" fillId="13" borderId="0" applyNumberFormat="0" applyBorder="0" applyAlignment="0" applyProtection="0">
      <alignment vertical="center"/>
    </xf>
    <xf numFmtId="0" fontId="35" fillId="39" borderId="0" applyNumberFormat="0" applyBorder="0" applyAlignment="0" applyProtection="0">
      <alignment vertical="center"/>
    </xf>
    <xf numFmtId="0" fontId="21" fillId="16" borderId="16" applyNumberFormat="0" applyAlignment="0" applyProtection="0">
      <alignment vertical="center"/>
    </xf>
    <xf numFmtId="0" fontId="17" fillId="20" borderId="0" applyNumberFormat="0" applyBorder="0" applyAlignment="0" applyProtection="0">
      <alignment vertical="center"/>
    </xf>
    <xf numFmtId="0" fontId="36" fillId="16" borderId="22" applyNumberFormat="0" applyAlignment="0" applyProtection="0">
      <alignment vertical="center"/>
    </xf>
    <xf numFmtId="0" fontId="20" fillId="0" borderId="15" applyNumberFormat="0" applyFill="0" applyAlignment="0" applyProtection="0">
      <alignment vertical="center"/>
    </xf>
    <xf numFmtId="0" fontId="31" fillId="0" borderId="21" applyNumberFormat="0" applyFill="0" applyAlignment="0" applyProtection="0">
      <alignment vertical="center"/>
    </xf>
    <xf numFmtId="0" fontId="32" fillId="36" borderId="0" applyNumberFormat="0" applyBorder="0" applyAlignment="0" applyProtection="0">
      <alignment vertical="center"/>
    </xf>
    <xf numFmtId="0" fontId="34" fillId="38" borderId="0" applyNumberFormat="0" applyBorder="0" applyAlignment="0" applyProtection="0">
      <alignment vertical="center"/>
    </xf>
    <xf numFmtId="0" fontId="18" fillId="40" borderId="0" applyNumberFormat="0" applyBorder="0" applyAlignment="0" applyProtection="0">
      <alignment vertical="center"/>
    </xf>
    <xf numFmtId="0" fontId="17" fillId="19" borderId="0" applyNumberFormat="0" applyBorder="0" applyAlignment="0" applyProtection="0">
      <alignment vertical="center"/>
    </xf>
    <xf numFmtId="0" fontId="18" fillId="23" borderId="0" applyNumberFormat="0" applyBorder="0" applyAlignment="0" applyProtection="0">
      <alignment vertical="center"/>
    </xf>
    <xf numFmtId="0" fontId="18" fillId="35" borderId="0" applyNumberFormat="0" applyBorder="0" applyAlignment="0" applyProtection="0">
      <alignment vertical="center"/>
    </xf>
    <xf numFmtId="0" fontId="17" fillId="12" borderId="0" applyNumberFormat="0" applyBorder="0" applyAlignment="0" applyProtection="0">
      <alignment vertical="center"/>
    </xf>
    <xf numFmtId="0" fontId="17" fillId="33" borderId="0" applyNumberFormat="0" applyBorder="0" applyAlignment="0" applyProtection="0">
      <alignment vertical="center"/>
    </xf>
    <xf numFmtId="0" fontId="18" fillId="34" borderId="0" applyNumberFormat="0" applyBorder="0" applyAlignment="0" applyProtection="0">
      <alignment vertical="center"/>
    </xf>
    <xf numFmtId="0" fontId="18" fillId="30" borderId="0" applyNumberFormat="0" applyBorder="0" applyAlignment="0" applyProtection="0">
      <alignment vertical="center"/>
    </xf>
    <xf numFmtId="0" fontId="17" fillId="22" borderId="0" applyNumberFormat="0" applyBorder="0" applyAlignment="0" applyProtection="0">
      <alignment vertical="center"/>
    </xf>
    <xf numFmtId="0" fontId="18" fillId="18" borderId="0" applyNumberFormat="0" applyBorder="0" applyAlignment="0" applyProtection="0">
      <alignment vertical="center"/>
    </xf>
    <xf numFmtId="0" fontId="17" fillId="41" borderId="0" applyNumberFormat="0" applyBorder="0" applyAlignment="0" applyProtection="0">
      <alignment vertical="center"/>
    </xf>
    <xf numFmtId="0" fontId="17" fillId="21" borderId="0" applyNumberFormat="0" applyBorder="0" applyAlignment="0" applyProtection="0">
      <alignment vertical="center"/>
    </xf>
    <xf numFmtId="0" fontId="18" fillId="29" borderId="0" applyNumberFormat="0" applyBorder="0" applyAlignment="0" applyProtection="0">
      <alignment vertical="center"/>
    </xf>
    <xf numFmtId="0" fontId="17" fillId="28" borderId="0" applyNumberFormat="0" applyBorder="0" applyAlignment="0" applyProtection="0">
      <alignment vertical="center"/>
    </xf>
    <xf numFmtId="0" fontId="18" fillId="25" borderId="0" applyNumberFormat="0" applyBorder="0" applyAlignment="0" applyProtection="0">
      <alignment vertical="center"/>
    </xf>
    <xf numFmtId="0" fontId="18" fillId="42" borderId="0" applyNumberFormat="0" applyBorder="0" applyAlignment="0" applyProtection="0">
      <alignment vertical="center"/>
    </xf>
    <xf numFmtId="0" fontId="17" fillId="17" borderId="0" applyNumberFormat="0" applyBorder="0" applyAlignment="0" applyProtection="0">
      <alignment vertical="center"/>
    </xf>
    <xf numFmtId="0" fontId="18" fillId="27" borderId="0" applyNumberFormat="0" applyBorder="0" applyAlignment="0" applyProtection="0">
      <alignment vertical="center"/>
    </xf>
  </cellStyleXfs>
  <cellXfs count="85">
    <xf numFmtId="0" fontId="0" fillId="0" borderId="0" xfId="0" applyFont="1" applyAlignment="1"/>
    <xf numFmtId="0" fontId="1" fillId="0" borderId="0" xfId="0" applyFont="1"/>
    <xf numFmtId="0" fontId="2" fillId="0" borderId="0" xfId="0" applyFont="1"/>
    <xf numFmtId="0" fontId="3" fillId="0" borderId="0" xfId="0" applyFont="1"/>
    <xf numFmtId="0" fontId="3" fillId="0" borderId="0" xfId="0" applyFont="1" applyAlignment="1"/>
    <xf numFmtId="0" fontId="0" fillId="0" borderId="0" xfId="0" applyFont="1" applyAlignment="1">
      <alignment wrapText="1"/>
    </xf>
    <xf numFmtId="0" fontId="4" fillId="2" borderId="0" xfId="0" applyFont="1" applyFill="1" applyBorder="1" applyAlignment="1">
      <alignment horizontal="left"/>
    </xf>
    <xf numFmtId="0" fontId="5" fillId="0" borderId="0" xfId="0" applyFont="1" applyBorder="1"/>
    <xf numFmtId="0" fontId="6" fillId="3" borderId="1" xfId="0" applyFont="1" applyFill="1" applyBorder="1" applyAlignment="1">
      <alignment horizontal="center" wrapText="1"/>
    </xf>
    <xf numFmtId="0" fontId="6" fillId="3" borderId="1" xfId="0" applyFont="1" applyFill="1" applyBorder="1" applyAlignment="1">
      <alignment horizontal="center"/>
    </xf>
    <xf numFmtId="0" fontId="7" fillId="4" borderId="1" xfId="0" applyFont="1" applyFill="1" applyBorder="1" applyAlignment="1">
      <alignment horizontal="center"/>
    </xf>
    <xf numFmtId="0" fontId="8" fillId="4" borderId="1" xfId="0" applyFont="1" applyFill="1" applyBorder="1" applyAlignment="1">
      <alignment horizontal="center"/>
    </xf>
    <xf numFmtId="185" fontId="9" fillId="4" borderId="1" xfId="0" applyNumberFormat="1" applyFont="1" applyFill="1" applyBorder="1" applyAlignment="1">
      <alignment horizontal="center"/>
    </xf>
    <xf numFmtId="0" fontId="4" fillId="5" borderId="0" xfId="0" applyFont="1" applyFill="1" applyAlignment="1">
      <alignment wrapText="1"/>
    </xf>
    <xf numFmtId="183" fontId="9" fillId="4" borderId="1" xfId="0" applyNumberFormat="1" applyFont="1" applyFill="1" applyBorder="1" applyAlignment="1">
      <alignment horizontal="center"/>
    </xf>
    <xf numFmtId="1" fontId="9" fillId="4" borderId="1" xfId="0" applyNumberFormat="1" applyFont="1" applyFill="1" applyBorder="1" applyAlignment="1">
      <alignment horizontal="center"/>
    </xf>
    <xf numFmtId="186" fontId="9" fillId="4" borderId="1" xfId="0" applyNumberFormat="1" applyFont="1" applyFill="1" applyBorder="1" applyAlignment="1">
      <alignment horizontal="center"/>
    </xf>
    <xf numFmtId="187" fontId="9" fillId="4" borderId="1" xfId="0" applyNumberFormat="1" applyFont="1" applyFill="1" applyBorder="1" applyAlignment="1">
      <alignment horizontal="center"/>
    </xf>
    <xf numFmtId="190" fontId="9" fillId="4" borderId="1" xfId="0" applyNumberFormat="1" applyFont="1" applyFill="1" applyBorder="1" applyAlignment="1">
      <alignment horizontal="center"/>
    </xf>
    <xf numFmtId="191" fontId="7" fillId="4" borderId="1" xfId="0" applyNumberFormat="1" applyFont="1" applyFill="1" applyBorder="1" applyAlignment="1">
      <alignment horizontal="center"/>
    </xf>
    <xf numFmtId="192" fontId="9" fillId="4" borderId="1" xfId="0" applyNumberFormat="1" applyFont="1" applyFill="1" applyBorder="1" applyAlignment="1">
      <alignment horizontal="center"/>
    </xf>
    <xf numFmtId="193" fontId="9" fillId="4" borderId="1" xfId="0" applyNumberFormat="1" applyFont="1" applyFill="1" applyBorder="1" applyAlignment="1">
      <alignment horizontal="center"/>
    </xf>
    <xf numFmtId="189" fontId="9" fillId="4" borderId="1" xfId="0" applyNumberFormat="1" applyFont="1" applyFill="1" applyBorder="1" applyAlignment="1">
      <alignment horizontal="center"/>
    </xf>
    <xf numFmtId="194" fontId="9" fillId="4" borderId="1" xfId="0" applyNumberFormat="1" applyFont="1" applyFill="1" applyBorder="1" applyAlignment="1">
      <alignment horizontal="center"/>
    </xf>
    <xf numFmtId="188" fontId="9" fillId="4" borderId="1" xfId="0" applyNumberFormat="1" applyFont="1" applyFill="1" applyBorder="1" applyAlignment="1">
      <alignment horizontal="center"/>
    </xf>
    <xf numFmtId="176" fontId="9" fillId="4" borderId="1" xfId="0" applyNumberFormat="1" applyFont="1" applyFill="1" applyBorder="1" applyAlignment="1">
      <alignment horizontal="center"/>
    </xf>
    <xf numFmtId="181" fontId="9" fillId="4" borderId="1" xfId="0" applyNumberFormat="1" applyFont="1" applyFill="1" applyBorder="1" applyAlignment="1">
      <alignment horizontal="center"/>
    </xf>
    <xf numFmtId="196" fontId="9" fillId="4" borderId="1" xfId="0" applyNumberFormat="1" applyFont="1" applyFill="1" applyBorder="1" applyAlignment="1">
      <alignment horizontal="center"/>
    </xf>
    <xf numFmtId="197" fontId="9" fillId="4" borderId="1" xfId="0" applyNumberFormat="1" applyFont="1" applyFill="1" applyBorder="1" applyAlignment="1">
      <alignment horizontal="center"/>
    </xf>
    <xf numFmtId="191" fontId="8" fillId="4" borderId="1" xfId="0" applyNumberFormat="1" applyFont="1" applyFill="1" applyBorder="1" applyAlignment="1">
      <alignment horizontal="center"/>
    </xf>
    <xf numFmtId="198" fontId="9" fillId="4" borderId="1" xfId="0" applyNumberFormat="1" applyFont="1" applyFill="1" applyBorder="1" applyAlignment="1">
      <alignment horizontal="center"/>
    </xf>
    <xf numFmtId="191" fontId="10" fillId="0" borderId="0" xfId="0" applyNumberFormat="1" applyFont="1"/>
    <xf numFmtId="0" fontId="6" fillId="0" borderId="0" xfId="0" applyFont="1"/>
    <xf numFmtId="195" fontId="6" fillId="0" borderId="0" xfId="0" applyNumberFormat="1" applyFont="1"/>
    <xf numFmtId="49" fontId="6" fillId="0" borderId="0" xfId="0" applyNumberFormat="1" applyFont="1"/>
    <xf numFmtId="191" fontId="6" fillId="0" borderId="0" xfId="0" applyNumberFormat="1" applyFont="1"/>
    <xf numFmtId="199" fontId="6" fillId="0" borderId="0" xfId="0" applyNumberFormat="1" applyFont="1"/>
    <xf numFmtId="191" fontId="0" fillId="0" borderId="0" xfId="0" applyNumberFormat="1" applyFont="1" applyAlignment="1"/>
    <xf numFmtId="184" fontId="11" fillId="6" borderId="2" xfId="0" applyNumberFormat="1" applyFont="1" applyFill="1" applyBorder="1"/>
    <xf numFmtId="49" fontId="11" fillId="6" borderId="2" xfId="0" applyNumberFormat="1" applyFont="1" applyFill="1" applyBorder="1"/>
    <xf numFmtId="184" fontId="6" fillId="0" borderId="0" xfId="0" applyNumberFormat="1" applyFont="1"/>
    <xf numFmtId="200" fontId="6" fillId="0" borderId="0" xfId="0" applyNumberFormat="1" applyFont="1"/>
    <xf numFmtId="0" fontId="4" fillId="2" borderId="0" xfId="0" applyFont="1" applyFill="1" applyBorder="1" applyAlignment="1">
      <alignment horizontal="center"/>
    </xf>
    <xf numFmtId="191" fontId="6" fillId="7" borderId="1" xfId="0" applyNumberFormat="1" applyFont="1" applyFill="1" applyBorder="1" applyAlignment="1">
      <alignment horizontal="center"/>
    </xf>
    <xf numFmtId="0" fontId="6" fillId="8" borderId="1" xfId="0" applyFont="1" applyFill="1" applyBorder="1" applyAlignment="1">
      <alignment horizontal="right"/>
    </xf>
    <xf numFmtId="0" fontId="6" fillId="8" borderId="1" xfId="0" applyFont="1" applyFill="1" applyBorder="1" applyAlignment="1">
      <alignment horizontal="right" wrapText="1"/>
    </xf>
    <xf numFmtId="0" fontId="10" fillId="0" borderId="0" xfId="0" applyFont="1"/>
    <xf numFmtId="0" fontId="12" fillId="0" borderId="3" xfId="0" applyFont="1" applyBorder="1"/>
    <xf numFmtId="0" fontId="6" fillId="0" borderId="4" xfId="0" applyFont="1" applyBorder="1"/>
    <xf numFmtId="0" fontId="13" fillId="9" borderId="4" xfId="0" applyFont="1" applyFill="1" applyBorder="1"/>
    <xf numFmtId="0" fontId="12" fillId="0" borderId="4" xfId="0" applyFont="1" applyBorder="1"/>
    <xf numFmtId="0" fontId="12" fillId="0" borderId="5" xfId="0" applyFont="1" applyBorder="1"/>
    <xf numFmtId="0" fontId="12" fillId="0" borderId="6" xfId="0" applyFont="1" applyBorder="1"/>
    <xf numFmtId="0" fontId="4" fillId="5" borderId="1" xfId="0" applyFont="1" applyFill="1" applyBorder="1" applyAlignment="1">
      <alignment horizontal="center"/>
    </xf>
    <xf numFmtId="0" fontId="12" fillId="0" borderId="7" xfId="0" applyFont="1" applyBorder="1"/>
    <xf numFmtId="0" fontId="6" fillId="7" borderId="1" xfId="0" applyFont="1" applyFill="1" applyBorder="1" applyAlignment="1">
      <alignment horizontal="left"/>
    </xf>
    <xf numFmtId="0" fontId="6" fillId="8" borderId="1" xfId="0" applyFont="1" applyFill="1" applyBorder="1" applyAlignment="1">
      <alignment horizontal="left"/>
    </xf>
    <xf numFmtId="0" fontId="12" fillId="0" borderId="8" xfId="0" applyFont="1" applyBorder="1"/>
    <xf numFmtId="0" fontId="12" fillId="0" borderId="9" xfId="0" applyFont="1" applyBorder="1"/>
    <xf numFmtId="0" fontId="12" fillId="0" borderId="10" xfId="0" applyFont="1" applyBorder="1"/>
    <xf numFmtId="0" fontId="6" fillId="0" borderId="0" xfId="0" applyFont="1" applyAlignment="1">
      <alignment horizontal="center"/>
    </xf>
    <xf numFmtId="0" fontId="6" fillId="7" borderId="1" xfId="0" applyFont="1" applyFill="1" applyBorder="1" applyAlignment="1">
      <alignment horizontal="center"/>
    </xf>
    <xf numFmtId="0" fontId="6" fillId="8" borderId="1" xfId="0" applyFont="1" applyFill="1" applyBorder="1" applyAlignment="1">
      <alignment horizontal="center"/>
    </xf>
    <xf numFmtId="0" fontId="6" fillId="0" borderId="9" xfId="0" applyFont="1" applyBorder="1" applyAlignment="1">
      <alignment horizontal="center"/>
    </xf>
    <xf numFmtId="49" fontId="11" fillId="6" borderId="2" xfId="0" applyNumberFormat="1" applyFont="1" applyFill="1" applyBorder="1" applyAlignment="1">
      <alignment wrapText="1"/>
    </xf>
    <xf numFmtId="49" fontId="11" fillId="6" borderId="2" xfId="0" applyNumberFormat="1" applyFont="1" applyFill="1" applyBorder="1" applyAlignment="1">
      <alignment horizontal="center"/>
    </xf>
    <xf numFmtId="178" fontId="6" fillId="0" borderId="0" xfId="0" applyNumberFormat="1" applyFont="1"/>
    <xf numFmtId="0" fontId="14" fillId="10" borderId="1" xfId="0" applyFont="1" applyFill="1" applyBorder="1" applyAlignment="1">
      <alignment vertical="top" wrapText="1"/>
    </xf>
    <xf numFmtId="195" fontId="6" fillId="0" borderId="11" xfId="0" applyNumberFormat="1" applyFont="1" applyBorder="1"/>
    <xf numFmtId="195" fontId="6" fillId="0" borderId="12" xfId="0" applyNumberFormat="1" applyFont="1" applyBorder="1"/>
    <xf numFmtId="0" fontId="6" fillId="0" borderId="13" xfId="0" applyFont="1" applyBorder="1"/>
    <xf numFmtId="0" fontId="6" fillId="0" borderId="14" xfId="0" applyFont="1" applyBorder="1"/>
    <xf numFmtId="4" fontId="6" fillId="0" borderId="14" xfId="0" applyNumberFormat="1" applyFont="1" applyBorder="1"/>
    <xf numFmtId="0" fontId="14" fillId="10" borderId="11" xfId="0" applyFont="1" applyFill="1" applyBorder="1" applyAlignment="1">
      <alignment vertical="top" wrapText="1"/>
    </xf>
    <xf numFmtId="0" fontId="15" fillId="0" borderId="0" xfId="0" applyFont="1" applyAlignment="1">
      <alignment horizontal="left" vertical="center" readingOrder="1"/>
    </xf>
    <xf numFmtId="9" fontId="4" fillId="5" borderId="12" xfId="0" applyNumberFormat="1" applyFont="1" applyFill="1" applyBorder="1" applyAlignment="1">
      <alignment horizontal="center"/>
    </xf>
    <xf numFmtId="0" fontId="9" fillId="0" borderId="0" xfId="0" applyFont="1"/>
    <xf numFmtId="0" fontId="4" fillId="11" borderId="0" xfId="0" applyFont="1" applyFill="1" applyAlignment="1"/>
    <xf numFmtId="49" fontId="11" fillId="6" borderId="1" xfId="0" applyNumberFormat="1" applyFont="1" applyFill="1" applyBorder="1"/>
    <xf numFmtId="0" fontId="16" fillId="0" borderId="0" xfId="0" applyFont="1"/>
    <xf numFmtId="0" fontId="6" fillId="0" borderId="1" xfId="0" applyFont="1" applyBorder="1"/>
    <xf numFmtId="0" fontId="12" fillId="0" borderId="1" xfId="0" applyFont="1" applyBorder="1"/>
    <xf numFmtId="0" fontId="6" fillId="0" borderId="1" xfId="0" applyNumberFormat="1" applyFont="1" applyBorder="1"/>
    <xf numFmtId="49" fontId="6" fillId="0" borderId="1" xfId="0" applyNumberFormat="1" applyFont="1" applyBorder="1"/>
    <xf numFmtId="49" fontId="11" fillId="0" borderId="0" xfId="0" applyNumberFormat="1" applyFont="1"/>
    <xf numFmtId="178" fontId="6" fillId="0" borderId="0" xfId="0" applyNumberFormat="1" applyFont="1" quotePrefix="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pivotCacheDefinition" Target="pivotCache/pivotCacheDefinition2.xml"/><Relationship Id="rId10" Type="http://schemas.openxmlformats.org/officeDocument/2006/relationships/pivotCacheDefinition" Target="pivotCache/pivotCacheDefinition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[PhysicsWallah - Business Analyst Trainee - Intern - Assessment 1 SOLVED.xlsx]Ques-6!PivotTable5</c:name>
    <c:fmtId val="0"/>
  </c:pivotSource>
  <c:chart>
    <c:autoTitleDeleted val="0"/>
    <c:plotArea>
      <c:layout>
        <c:manualLayout>
          <c:layoutTarget val="inner"/>
          <c:xMode val="edge"/>
          <c:yMode val="edge"/>
          <c:x val="0.204111111111111"/>
          <c:y val="0.00694444444444444"/>
          <c:w val="0.791722222222222"/>
          <c:h val="0.470000001986822"/>
        </c:manualLayout>
      </c:layout>
      <c:barChart>
        <c:barDir val="col"/>
        <c:grouping val="clustered"/>
        <c:varyColors val="0"/>
        <c:ser>
          <c:idx val="0"/>
          <c:order val="0"/>
          <c:tx>
            <c:strRef>
              <c:f>'Ques-6'!$L$4</c:f>
              <c:strCache>
                <c:ptCount val="1"/>
                <c:pt idx="0">
                  <c:v>Total</c:v>
                </c:pt>
              </c:strCache>
            </c:strRef>
          </c:tx>
          <c:spPr>
            <a:solidFill>
              <a:schemeClr val="accent1"/>
            </a:solidFill>
            <a:ln>
              <a:noFill/>
            </a:ln>
            <a:effectLst/>
          </c:spPr>
          <c:invertIfNegative val="0"/>
          <c:dLbls>
            <c:delete val="1"/>
          </c:dLbls>
          <c:cat>
            <c:strRef>
              <c:f>'Ques-6'!$K$5:$K$25</c:f>
              <c:strCache>
                <c:ptCount val="20"/>
                <c:pt idx="0">
                  <c:v>15-12-2010</c:v>
                </c:pt>
                <c:pt idx="1">
                  <c:v>16-12-2010</c:v>
                </c:pt>
                <c:pt idx="2">
                  <c:v>17-12-2010</c:v>
                </c:pt>
                <c:pt idx="3">
                  <c:v>20-12-2010</c:v>
                </c:pt>
                <c:pt idx="4">
                  <c:v>21-12-2010</c:v>
                </c:pt>
                <c:pt idx="5">
                  <c:v>22-12-2010</c:v>
                </c:pt>
                <c:pt idx="6">
                  <c:v>23-12-2010</c:v>
                </c:pt>
                <c:pt idx="7">
                  <c:v>28-12-2010</c:v>
                </c:pt>
                <c:pt idx="8">
                  <c:v>29-12-2010</c:v>
                </c:pt>
                <c:pt idx="9">
                  <c:v>30-12-2010</c:v>
                </c:pt>
                <c:pt idx="10">
                  <c:v>3-1-2011</c:v>
                </c:pt>
                <c:pt idx="11">
                  <c:v>4-1-2011</c:v>
                </c:pt>
                <c:pt idx="12">
                  <c:v>5-1-2011</c:v>
                </c:pt>
                <c:pt idx="13">
                  <c:v>6-1-2011</c:v>
                </c:pt>
                <c:pt idx="14">
                  <c:v>7-1-2011</c:v>
                </c:pt>
                <c:pt idx="15">
                  <c:v>10-1-2011</c:v>
                </c:pt>
                <c:pt idx="16">
                  <c:v>11-1-2011</c:v>
                </c:pt>
                <c:pt idx="17">
                  <c:v>12-1-2011</c:v>
                </c:pt>
                <c:pt idx="18">
                  <c:v>13-1-2011</c:v>
                </c:pt>
                <c:pt idx="19">
                  <c:v>14-1-2011</c:v>
                </c:pt>
              </c:strCache>
            </c:strRef>
          </c:cat>
          <c:val>
            <c:numRef>
              <c:f>'Ques-6'!$L$5:$L$25</c:f>
              <c:numCache>
                <c:formatCode>General</c:formatCode>
                <c:ptCount val="20"/>
                <c:pt idx="0">
                  <c:v>18</c:v>
                </c:pt>
                <c:pt idx="1">
                  <c:v>27</c:v>
                </c:pt>
                <c:pt idx="2">
                  <c:v>20</c:v>
                </c:pt>
                <c:pt idx="3">
                  <c:v>17</c:v>
                </c:pt>
                <c:pt idx="4">
                  <c:v>16</c:v>
                </c:pt>
                <c:pt idx="5">
                  <c:v>17</c:v>
                </c:pt>
                <c:pt idx="6">
                  <c:v>4</c:v>
                </c:pt>
                <c:pt idx="7">
                  <c:v>22</c:v>
                </c:pt>
                <c:pt idx="8">
                  <c:v>16</c:v>
                </c:pt>
                <c:pt idx="9">
                  <c:v>8</c:v>
                </c:pt>
                <c:pt idx="10">
                  <c:v>8</c:v>
                </c:pt>
                <c:pt idx="11">
                  <c:v>8</c:v>
                </c:pt>
                <c:pt idx="12">
                  <c:v>7</c:v>
                </c:pt>
                <c:pt idx="13">
                  <c:v>8</c:v>
                </c:pt>
                <c:pt idx="14">
                  <c:v>5</c:v>
                </c:pt>
                <c:pt idx="15">
                  <c:v>4</c:v>
                </c:pt>
                <c:pt idx="16">
                  <c:v>4</c:v>
                </c:pt>
                <c:pt idx="17">
                  <c:v>2</c:v>
                </c:pt>
                <c:pt idx="18">
                  <c:v>1</c:v>
                </c:pt>
                <c:pt idx="19">
                  <c:v>1</c:v>
                </c:pt>
              </c:numCache>
            </c:numRef>
          </c:val>
        </c:ser>
        <c:dLbls>
          <c:showLegendKey val="0"/>
          <c:showVal val="0"/>
          <c:showCatName val="0"/>
          <c:showSerName val="0"/>
          <c:showPercent val="0"/>
          <c:showBubbleSize val="0"/>
        </c:dLbls>
        <c:gapWidth val="219"/>
        <c:overlap val="-27"/>
        <c:axId val="375052561"/>
        <c:axId val="484856362"/>
      </c:barChart>
      <c:catAx>
        <c:axId val="37505256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84856362"/>
        <c:crosses val="autoZero"/>
        <c:auto val="1"/>
        <c:lblAlgn val="ctr"/>
        <c:lblOffset val="100"/>
        <c:noMultiLvlLbl val="0"/>
      </c:catAx>
      <c:valAx>
        <c:axId val="48485636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75052561"/>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12</xdr:col>
      <xdr:colOff>403225</xdr:colOff>
      <xdr:row>4</xdr:row>
      <xdr:rowOff>85725</xdr:rowOff>
    </xdr:from>
    <xdr:to>
      <xdr:col>20</xdr:col>
      <xdr:colOff>167640</xdr:colOff>
      <xdr:row>22</xdr:row>
      <xdr:rowOff>85725</xdr:rowOff>
    </xdr:to>
    <xdr:graphicFrame>
      <xdr:nvGraphicFramePr>
        <xdr:cNvPr id="2" name="Chart 1"/>
        <xdr:cNvGraphicFramePr/>
      </xdr:nvGraphicFramePr>
      <xdr:xfrm>
        <a:off x="9986010" y="723900"/>
        <a:ext cx="4572635"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993.8767476852" refreshedBy="HP" recordCount="248">
  <cacheSource type="worksheet">
    <worksheetSource ref="A3:P251" sheet="Ques-7"/>
  </cacheSource>
  <cacheFields count="16">
    <cacheField name="Unit" numFmtId="0">
      <sharedItems count="1">
        <s v="DOTM1"/>
      </sharedItems>
    </cacheField>
    <cacheField name="Unit2" numFmtId="49">
      <sharedItems count="99">
        <s v="0000119202"/>
        <s v="0000119204"/>
        <s v="0000119205"/>
        <s v="0000119206"/>
        <s v="0000119207"/>
        <s v="0000119208"/>
        <s v="0000119210"/>
        <s v="0000119211"/>
        <s v="0000119212"/>
        <s v="0000119213"/>
        <s v="0000119214"/>
        <s v="0000119215"/>
        <s v="0000119216"/>
        <s v="0000119217"/>
        <s v="0000119218"/>
        <s v="0000119219"/>
        <s v="0000119220"/>
        <s v="0000119221"/>
        <s v="0000119223"/>
        <s v="0000119225"/>
        <s v="0000119228"/>
        <s v="0000119229"/>
        <s v="0000119230"/>
        <s v="0000119231"/>
        <s v="0000119232"/>
        <s v="0000119233"/>
        <s v="0000119234"/>
        <s v="0000119235"/>
        <s v="0000119239"/>
        <s v="0000119240"/>
        <s v="0000119242"/>
        <s v="0000119288"/>
        <s v="0000119296"/>
        <s v="0000119297"/>
        <s v="0000119298"/>
        <s v="0000119299"/>
        <s v="0000119300"/>
        <s v="0000119301"/>
        <s v="0000119302"/>
        <s v="0000119303"/>
        <s v="0000119304"/>
        <s v="0000119305"/>
        <s v="0000119306"/>
        <s v="0000119307"/>
        <s v="0000119308"/>
        <s v="0000119309"/>
        <s v="0000119310"/>
        <s v="0000119311"/>
        <s v="0000119312"/>
        <s v="0000119313"/>
        <s v="0000119314"/>
        <s v="0000119315"/>
        <s v="0000119316"/>
        <s v="0000119317"/>
        <s v="0000119320"/>
        <s v="0000119321"/>
        <s v="0000119323"/>
        <s v="0000119325"/>
        <s v="0000119326"/>
        <s v="0000119327"/>
        <s v="0000119331"/>
        <s v="0000119332"/>
        <s v="0000119333"/>
        <s v="0000119334"/>
        <s v="0000119339"/>
        <s v="0000119342"/>
        <s v="0000119343"/>
        <s v="0000119345"/>
        <s v="0000119346"/>
        <s v="0000119347"/>
        <s v="0000119348"/>
        <s v="0000119349"/>
        <s v="0000119351"/>
        <s v="0000119353"/>
        <s v="0000119354"/>
        <s v="0000119355"/>
        <s v="0000119359"/>
        <s v="0000119360"/>
        <s v="0000119361"/>
        <s v="0000119362"/>
        <s v="0000119363"/>
        <s v="0000119364"/>
        <s v="0000119365"/>
        <s v="0000119366"/>
        <s v="0000119367"/>
        <s v="0000119368"/>
        <s v="0000119369"/>
        <s v="0000119370"/>
        <s v="0000119375"/>
        <s v="0000119376"/>
        <s v="0000119377"/>
        <s v="0000119381"/>
        <s v="0000119383"/>
        <s v="0000119384"/>
        <s v="0000119385"/>
        <s v="0000119386"/>
        <s v="0000119387"/>
        <s v="0000119388"/>
        <s v="0000119392"/>
      </sharedItems>
    </cacheField>
    <cacheField name="Unit3" numFmtId="191">
      <sharedItems containsSemiMixedTypes="0" containsString="0" containsNonDate="0" containsDate="1" minDate="2012-11-13T00:00:00" maxDate="2013-02-21T00:00:00" count="13">
        <d v="2013-01-09T00:00:00"/>
        <d v="2012-12-21T00:00:00"/>
        <d v="2013-01-07T00:00:00"/>
        <d v="2012-12-07T00:00:00"/>
        <d v="2012-11-20T00:00:00"/>
        <d v="2013-02-13T00:00:00"/>
        <d v="2012-11-13T00:00:00"/>
        <d v="2013-02-14T00:00:00"/>
        <d v="2013-02-15T00:00:00"/>
        <d v="2013-01-15T00:00:00"/>
        <d v="2013-01-19T00:00:00"/>
        <d v="2012-11-16T00:00:00"/>
        <d v="2013-02-21T00:00:00"/>
      </sharedItems>
    </cacheField>
    <cacheField name="vendors" numFmtId="0">
      <sharedItems count="61">
        <s v="GENUINE PARTS COMPANY"/>
        <s v="NUTMEG INTERNATIONAL TRUCKS INC"/>
        <s v="SOUTHERN CONNECTICUT FREIGHTLINER"/>
        <s v="TRI COUNTY CONTRACTORS SUPPLY"/>
        <s v="ALLSTON SUPPLY CO INC"/>
        <s v="TOCE BROS INC"/>
        <s v="CAMEROTA TRUCK PARTS"/>
        <s v="FORESTRY SUPP INC"/>
        <s v="COURVILLES GARAGE INC"/>
        <s v="MIRABELLI AUTOMOTIVE LLC"/>
        <s v="EOS CCA"/>
        <s v="VIKING-CIVES USA"/>
        <s v="STAPLES CONTRACT &amp; COMMERCIAL INC"/>
        <s v="DENNISON LUBRICANTS"/>
        <s v="CONNECTICUT POLICE CHIEFS ASSOC"/>
        <s v="TOWN OF EAST LYME"/>
        <s v="GRAINGER INDUSTRIAL SUPPLY"/>
        <s v="F W WEBB COMPANY"/>
        <s v="AUTOMATION INC"/>
        <s v="C N WOOD OF CONNECTICUT LLC"/>
        <s v="OVERHEAD DOOR CO"/>
        <s v="SUBURBAN STATIONERS INC"/>
        <s v="NEW ENGLAND TRUCK EQUIPMENT LLC"/>
        <s v="ULTIMATE AUTOMOTIVE INC"/>
        <s v="MISTERSCAPES LLC"/>
        <s v="GRANITE GROUP INDUSTRIAL SUPPLY"/>
        <s v="C &amp; C JANITORIAL SUPPLIES INC"/>
        <s v="EER LIMITED"/>
        <s v="CCM CONSTRUCTION SERVICES INC"/>
        <s v="KELLY CONSTRUCTION SERVICES INC"/>
        <s v="FLEETPRIDE INC"/>
        <s v="AQUARION WATER COMPANY OF CT"/>
        <s v="CONNECTICUT COMMUNITY PROVIDERS"/>
        <s v="THE LEXINGTON GROUP INC"/>
        <s v="MARGO SUPPLIES LTD"/>
        <s v="ALL PHASE ELECTRIC SUPPLY COMPANY"/>
        <s v="DEPT OF TRANSPORTATION"/>
        <s v="B &amp; B ROADWAY LLC"/>
        <s v="C &amp; C HYDRAULICS INC"/>
        <s v="NORTHLAND INDUSTRIAL TRUCK CO"/>
        <s v="NORMAN R BENEDICT ASSOC INC"/>
        <s v="JOHN LO MONTE REAL ESTATE AP"/>
        <s v="ALL WASTE INC"/>
        <s v="GLOBAL PAYMENTS DIRECT INC"/>
        <s v="NORTHEAST PASSENGER TRANS ASSOC"/>
        <s v="25 VAN ZANT STREET CONDOMINIUM INC"/>
        <s v="J &amp; S RADIO SALES"/>
        <s v="HARTFORD LUMBER COMPANY"/>
        <s v="SHIPMANS FIRE EQUIP CO INC"/>
        <s v="HOLLISTON SAND COMPANY INC"/>
        <s v="CANNON INSTR CO"/>
        <s v="ALAN SYLVESTRE"/>
        <s v="DEPT OF PUBLIC SAFETY"/>
        <s v="A &amp; A OFFICE SYSTEMS INC"/>
        <s v="SAS INSTITUTE INC"/>
        <s v="EMC CORPORATION"/>
        <s v="WATER &amp; WASTE EQUIP INC"/>
        <s v="CITY OF GROTON"/>
        <s v="TOWN OF CHESHIRE"/>
        <s v="EPLUS TECHNOLOGY INC"/>
        <s v="PULLMAN &amp; COMLEY LLC"/>
      </sharedItems>
    </cacheField>
    <cacheField name="Line" numFmtId="0">
      <sharedItems containsSemiMixedTypes="0" containsString="0" containsNumber="1" containsInteger="1" minValue="0" maxValue="17" count="17">
        <n v="2"/>
        <n v="1"/>
        <n v="3"/>
        <n v="5"/>
        <n v="4"/>
        <n v="14"/>
        <n v="16"/>
        <n v="6"/>
        <n v="7"/>
        <n v="8"/>
        <n v="9"/>
        <n v="10"/>
        <n v="12"/>
        <n v="11"/>
        <n v="15"/>
        <n v="17"/>
        <n v="13"/>
      </sharedItems>
    </cacheField>
    <cacheField name="Dist Line" numFmtId="0">
      <sharedItems containsSemiMixedTypes="0" containsString="0" containsNumber="1" containsInteger="1" minValue="0" maxValue="2" count="2">
        <n v="1"/>
        <n v="2"/>
      </sharedItems>
    </cacheField>
    <cacheField name="PO Amount" numFmtId="195">
      <sharedItems containsSemiMixedTypes="0" containsString="0" containsNumber="1" minValue="0" maxValue="2739843" count="212">
        <n v="38.94"/>
        <n v="30.51"/>
        <n v="568.32"/>
        <n v="128.9"/>
        <n v="12.6"/>
        <n v="7.8"/>
        <n v="0"/>
        <n v="88.15"/>
        <n v="32.5"/>
        <n v="776.38"/>
        <n v="1022.34"/>
        <n v="26.35"/>
        <n v="92.92"/>
        <n v="154.98"/>
        <n v="53.9"/>
        <n v="1166.4"/>
        <n v="670.26"/>
        <n v="518.76"/>
        <n v="162.24"/>
        <n v="1072.5"/>
        <n v="276.86"/>
        <n v="325.41"/>
        <n v="5858.48"/>
        <n v="162.2"/>
        <n v="16.56"/>
        <n v="19.44"/>
        <n v="1733.28"/>
        <n v="3031.6"/>
        <n v="228.28"/>
        <n v="52.48"/>
        <n v="3250"/>
        <n v="3900"/>
        <n v="530.4"/>
        <n v="55.84"/>
        <n v="45.84"/>
        <n v="23.88"/>
        <n v="22.1"/>
        <n v="19.88"/>
        <n v="24.36"/>
        <n v="26.06"/>
        <n v="139.05"/>
        <n v="35.21"/>
        <n v="49.19"/>
        <n v="23.87"/>
        <n v="68.28"/>
        <n v="42.98"/>
        <n v="17.68"/>
        <n v="13.77"/>
        <n v="137.9"/>
        <n v="443.64"/>
        <n v="52.8"/>
        <n v="44.4"/>
        <n v="200.08"/>
        <n v="770.8"/>
        <n v="142"/>
        <n v="768"/>
        <n v="32.16"/>
        <n v="64"/>
        <n v="287.5"/>
        <n v="385.92"/>
        <n v="35.22"/>
        <n v="1072"/>
        <n v="181.32"/>
        <n v="19.74"/>
        <n v="90.4"/>
        <n v="56.9"/>
        <n v="98.15"/>
        <n v="116"/>
        <n v="54.33"/>
        <n v="675"/>
        <n v="500"/>
        <n v="36"/>
        <n v="9981.33"/>
        <n v="471.25"/>
        <n v="131.9"/>
        <n v="1130.34"/>
        <n v="39150"/>
        <n v="59.16"/>
        <n v="40.32"/>
        <n v="183.04"/>
        <n v="304.72"/>
        <n v="27.48"/>
        <n v="321.2"/>
        <n v="2856"/>
        <n v="118"/>
        <n v="55.17"/>
        <n v="976.3"/>
        <n v="68883.36"/>
        <n v="136001.6"/>
        <n v="79119.32"/>
        <n v="77235.76"/>
        <n v="39.38"/>
        <n v="22.8"/>
        <n v="370.32"/>
        <n v="68.96"/>
        <n v="133.54"/>
        <n v="52.85"/>
        <n v="152.5"/>
        <n v="142.31"/>
        <n v="1889.91"/>
        <n v="1750"/>
        <n v="75.6"/>
        <n v="138.24"/>
        <n v="18.12"/>
        <n v="18.24"/>
        <n v="29.52"/>
        <n v="114.84"/>
        <n v="10132.5"/>
        <n v="1124.61"/>
        <n v="73.5"/>
        <n v="59.5"/>
        <n v="315"/>
        <n v="90"/>
        <n v="3.8"/>
        <n v="36.92"/>
        <n v="19.56"/>
        <n v="11.36"/>
        <n v="636"/>
        <n v="250"/>
        <n v="1300"/>
        <n v="40"/>
        <n v="196"/>
        <n v="1200"/>
        <n v="203.7"/>
        <n v="69.88"/>
        <n v="10.8"/>
        <n v="10.38"/>
        <n v="5.74"/>
        <n v="7.78"/>
        <n v="3.12"/>
        <n v="3.98"/>
        <n v="4.34"/>
        <n v="4.78"/>
        <n v="13.88"/>
        <n v="1.08"/>
        <n v="7.44"/>
        <n v="6.28"/>
        <n v="7.08"/>
        <n v="8.16"/>
        <n v="1485"/>
        <n v="4200"/>
        <n v="495"/>
        <n v="265"/>
        <n v="50"/>
        <n v="30"/>
        <n v="100"/>
        <n v="20.28"/>
        <n v="13.78"/>
        <n v="11.04"/>
        <n v="3.96"/>
        <n v="3"/>
        <n v="1.38"/>
        <n v="2.21"/>
        <n v="8.45"/>
        <n v="20.6"/>
        <n v="0.17"/>
        <n v="4389"/>
        <n v="1120"/>
        <n v="700"/>
        <n v="285"/>
        <n v="57.84"/>
        <n v="175"/>
        <n v="139386"/>
        <n v="474.3"/>
        <n v="4125"/>
        <n v="2750"/>
        <n v="37.62"/>
        <n v="11.8"/>
        <n v="7.02"/>
        <n v="5.42"/>
        <n v="11.9"/>
        <n v="21.12"/>
        <n v="2.16"/>
        <n v="14.54"/>
        <n v="0.96"/>
        <n v="84.91"/>
        <n v="74.07"/>
        <n v="15.97"/>
        <n v="79.49"/>
        <n v="3.25"/>
        <n v="7.2"/>
        <n v="60.3"/>
        <n v="123.96"/>
        <n v="72.34"/>
        <n v="193.48"/>
        <n v="56.82"/>
        <n v="32.4"/>
        <n v="3.19"/>
        <n v="172.8"/>
        <n v="264.95"/>
        <n v="3784.56"/>
        <n v="76.23"/>
        <n v="2739843"/>
        <n v="21.64"/>
        <n v="336.16"/>
        <n v="296.4"/>
        <n v="503.5"/>
        <n v="910"/>
        <n v="830"/>
        <n v="1540"/>
        <n v="222"/>
        <n v="5000"/>
        <n v="647.78"/>
        <n v="2804.4"/>
        <n v="306.72"/>
        <n v="184.8"/>
        <n v="56.94"/>
        <n v="135.5"/>
        <n v="3083.93"/>
        <n v="959.44"/>
        <n v="366.91"/>
        <n v="153645.92"/>
      </sharedItems>
    </cacheField>
    <cacheField name="Voucher Amount" numFmtId="195">
      <sharedItems containsSemiMixedTypes="0" containsString="0" containsNumber="1" minValue="0" maxValue="2739843" count="159">
        <n v="38.94"/>
        <n v="30.51"/>
        <n v="568.32"/>
        <n v="128.9"/>
        <n v="0"/>
        <n v="776.38"/>
        <n v="26.35"/>
        <n v="53.9"/>
        <n v="1166.4"/>
        <n v="670.26"/>
        <n v="518.76"/>
        <n v="162.24"/>
        <n v="1072.5"/>
        <n v="276.86"/>
        <n v="325.41"/>
        <n v="16.56"/>
        <n v="19.44"/>
        <n v="1733.28"/>
        <n v="3031.6"/>
        <n v="228.28"/>
        <n v="52.48"/>
        <n v="3250"/>
        <n v="3900"/>
        <n v="443.64"/>
        <n v="52.8"/>
        <n v="44.4"/>
        <n v="200.08"/>
        <n v="770.8"/>
        <n v="142"/>
        <n v="768"/>
        <n v="32.16"/>
        <n v="64"/>
        <n v="287.5"/>
        <n v="385.92"/>
        <n v="35.22"/>
        <n v="1072"/>
        <n v="181.32"/>
        <n v="19.74"/>
        <n v="98.15"/>
        <n v="116"/>
        <n v="54.33"/>
        <n v="36"/>
        <n v="9981.33"/>
        <n v="471.25"/>
        <n v="131.9"/>
        <n v="1130.34"/>
        <n v="39150"/>
        <n v="59.16"/>
        <n v="40.32"/>
        <n v="183.04"/>
        <n v="304.72"/>
        <n v="27.48"/>
        <n v="321.2"/>
        <n v="2856"/>
        <n v="118"/>
        <n v="976.3"/>
        <n v="68883.36"/>
        <n v="19488"/>
        <n v="25370.24"/>
        <n v="30134.72"/>
        <n v="61008.64"/>
        <n v="5880"/>
        <n v="8820"/>
        <n v="12568.5"/>
        <n v="25382"/>
        <n v="26468.82"/>
        <n v="2597"/>
        <n v="74638.76"/>
        <n v="39.38"/>
        <n v="370.32"/>
        <n v="68.96"/>
        <n v="133.54"/>
        <n v="52.85"/>
        <n v="152.5"/>
        <n v="142.31"/>
        <n v="1889.91"/>
        <n v="1750"/>
        <n v="18.12"/>
        <n v="18.24"/>
        <n v="29.52"/>
        <n v="114.84"/>
        <n v="5066.25"/>
        <n v="3.8"/>
        <n v="36.92"/>
        <n v="19.56"/>
        <n v="11.36"/>
        <n v="250"/>
        <n v="10.8"/>
        <n v="10.38"/>
        <n v="5.74"/>
        <n v="7.78"/>
        <n v="3.12"/>
        <n v="3.98"/>
        <n v="4.34"/>
        <n v="4.78"/>
        <n v="13.88"/>
        <n v="1.08"/>
        <n v="7.44"/>
        <n v="6.28"/>
        <n v="7.08"/>
        <n v="8.16"/>
        <n v="495"/>
        <n v="525"/>
        <n v="20.28"/>
        <n v="13.78"/>
        <n v="11.04"/>
        <n v="3.96"/>
        <n v="3"/>
        <n v="1.38"/>
        <n v="2.21"/>
        <n v="8.45"/>
        <n v="20.6"/>
        <n v="0.17"/>
        <n v="1120"/>
        <n v="700"/>
        <n v="285"/>
        <n v="57.84"/>
        <n v="175"/>
        <n v="139386"/>
        <n v="474.3"/>
        <n v="4125"/>
        <n v="2750"/>
        <n v="37.62"/>
        <n v="11.8"/>
        <n v="7.02"/>
        <n v="5.42"/>
        <n v="11.9"/>
        <n v="21.12"/>
        <n v="2.16"/>
        <n v="14.54"/>
        <n v="0.96"/>
        <n v="84.91"/>
        <n v="74.07"/>
        <n v="15.97"/>
        <n v="79.49"/>
        <n v="3.25"/>
        <n v="7.2"/>
        <n v="60.3"/>
        <n v="123.96"/>
        <n v="72.34"/>
        <n v="193.48"/>
        <n v="56.82"/>
        <n v="32.4"/>
        <n v="3.19"/>
        <n v="172.8"/>
        <n v="3784.56"/>
        <n v="76.23"/>
        <n v="2739843"/>
        <n v="296.4"/>
        <n v="503.5"/>
        <n v="600"/>
        <n v="710"/>
        <n v="635"/>
        <n v="1540"/>
        <n v="415"/>
        <n v="647.78"/>
        <n v="2804.4"/>
        <n v="306.72"/>
        <n v="153645.92"/>
      </sharedItems>
    </cacheField>
    <cacheField name="Voucher" numFmtId="199">
      <sharedItems containsString="0" containsBlank="1" containsNumber="1" containsInteger="1" minValue="0" maxValue="560955" count="94">
        <n v="559598"/>
        <n v="559050"/>
        <m/>
        <n v="559010"/>
        <n v="560369"/>
        <n v="560153"/>
        <n v="558405"/>
        <n v="559795"/>
        <n v="560519"/>
        <n v="560917"/>
        <n v="560787"/>
        <n v="558246"/>
        <n v="559788"/>
        <n v="560130"/>
        <n v="560479"/>
        <n v="559004"/>
        <n v="559611"/>
        <n v="559754"/>
        <n v="559260"/>
        <n v="559254"/>
        <n v="559600"/>
        <n v="560808"/>
        <n v="559819"/>
        <n v="560112"/>
        <n v="560172"/>
        <n v="560951"/>
        <n v="560955"/>
        <n v="558725"/>
        <n v="559750"/>
        <n v="559751"/>
        <n v="560735"/>
        <n v="559789"/>
        <n v="559806"/>
        <n v="558916"/>
        <n v="558913"/>
        <n v="558914"/>
        <n v="560068"/>
        <n v="558905"/>
        <n v="558910"/>
        <n v="558907"/>
        <n v="558912"/>
        <n v="558909"/>
        <n v="559783"/>
        <n v="559782"/>
        <n v="559747"/>
        <n v="559314"/>
        <n v="559313"/>
        <n v="559309"/>
        <n v="560793"/>
        <n v="558891"/>
        <n v="560527"/>
        <n v="558671"/>
        <n v="558672"/>
        <n v="560801"/>
        <n v="558887"/>
        <n v="560176"/>
        <n v="560742"/>
        <n v="560058"/>
        <n v="560062"/>
        <n v="560067"/>
        <n v="560072"/>
        <n v="560073"/>
        <n v="560077"/>
        <n v="560079"/>
        <n v="560083"/>
        <n v="560085"/>
        <n v="560086"/>
        <n v="560088"/>
        <n v="560152"/>
        <n v="559533"/>
        <n v="559535"/>
        <n v="559226"/>
        <n v="559755"/>
        <n v="560207"/>
        <n v="559206"/>
        <n v="560940"/>
        <n v="559836"/>
        <n v="560175"/>
        <n v="560254"/>
        <n v="560179"/>
        <n v="560847"/>
        <n v="560852"/>
        <n v="560237"/>
        <n v="560182"/>
        <n v="560746"/>
        <n v="560687"/>
        <n v="560202"/>
        <n v="559804"/>
        <n v="559784"/>
        <n v="560236"/>
        <n v="559771"/>
        <n v="559798"/>
        <n v="560156"/>
        <n v="560794"/>
      </sharedItems>
    </cacheField>
    <cacheField name="Fund" numFmtId="0">
      <sharedItems containsSemiMixedTypes="0" containsString="0" containsNumber="1" containsInteger="1" minValue="0" maxValue="21022" count="5">
        <n v="12001"/>
        <n v="21009"/>
        <n v="12062"/>
        <n v="13033"/>
        <n v="21022"/>
      </sharedItems>
    </cacheField>
    <cacheField name="Account" numFmtId="0">
      <sharedItems containsSemiMixedTypes="0" containsString="0" containsNumber="1" containsInteger="1" minValue="0" maxValue="55850" count="29">
        <n v="53015"/>
        <n v="54100"/>
        <n v="54070"/>
        <n v="53012"/>
        <n v="51580"/>
        <n v="55050"/>
        <n v="55850"/>
        <n v="53402"/>
        <n v="54071"/>
        <n v="53406"/>
        <n v="54120"/>
        <n v="53401"/>
        <n v="54060"/>
        <n v="53013"/>
        <n v="55470"/>
        <n v="51200"/>
        <n v="51620"/>
        <n v="52541"/>
        <n v="51190"/>
        <n v="53450"/>
        <n v="53038"/>
        <n v="51780"/>
        <n v="54074"/>
        <n v="51982"/>
        <n v="54770"/>
        <n v="51970"/>
        <n v="53755"/>
        <n v="53920"/>
        <n v="51230"/>
      </sharedItems>
    </cacheField>
    <cacheField name="SID" numFmtId="0">
      <sharedItems containsSemiMixedTypes="0" containsString="0" containsNumber="1" containsInteger="1" minValue="0" maxValue="40001" count="5">
        <n v="10020"/>
        <n v="40001"/>
        <n v="20559"/>
        <n v="22086"/>
        <n v="12175"/>
      </sharedItems>
    </cacheField>
    <cacheField name="Due Date" numFmtId="191">
      <sharedItems containsSemiMixedTypes="0" containsString="0" containsNonDate="0" containsDate="1" minDate="2013-01-11T00:00:00" maxDate="2013-02-28T00:00:00" count="19">
        <d v="2013-02-11T00:00:00"/>
        <d v="2013-02-12T00:00:00"/>
        <d v="2013-02-06T00:00:00"/>
        <d v="2013-02-07T00:00:00"/>
        <d v="2013-02-05T00:00:00"/>
        <d v="2013-02-01T00:00:00"/>
        <d v="2013-02-08T00:00:00"/>
        <d v="2013-02-21T00:00:00"/>
        <d v="2013-01-31T00:00:00"/>
        <d v="2013-02-17T00:00:00"/>
        <d v="2013-02-09T00:00:00"/>
        <d v="2013-02-13T00:00:00"/>
        <d v="2013-02-14T00:00:00"/>
        <d v="2013-02-15T00:00:00"/>
        <d v="2013-02-28T00:00:00"/>
        <d v="2013-02-16T00:00:00"/>
        <d v="2013-01-11T00:00:00"/>
        <d v="2013-02-19T00:00:00"/>
        <d v="2013-02-20T00:00:00"/>
      </sharedItems>
    </cacheField>
    <cacheField name="Acctg Date" numFmtId="0">
      <sharedItems containsString="0" containsBlank="1" containsNonDate="0" containsDate="1" minDate="2013-02-07T00:00:00" maxDate="2013-02-22T00:00:00" count="9">
        <d v="2013-02-19T00:00:00"/>
        <d v="2013-02-15T00:00:00"/>
        <m/>
        <d v="2013-02-14T00:00:00"/>
        <d v="2013-02-21T00:00:00"/>
        <d v="2013-02-20T00:00:00"/>
        <d v="2013-02-13T00:00:00"/>
        <d v="2013-02-22T00:00:00"/>
        <d v="2013-02-07T00:00:00"/>
      </sharedItems>
    </cacheField>
    <cacheField name="month" numFmtId="0">
      <sharedItems count="2">
        <s v="Feb"/>
        <s v="Jan"/>
      </sharedItems>
    </cacheField>
    <cacheField name="vendor" numFmtId="0">
      <sharedItems containsString="0" containsBlank="1" containsNonDate="0" count="1">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createdVersion="5" refreshedVersion="5" minRefreshableVersion="3" refreshedDate="44993.8853009259" refreshedBy="HP" recordCount="213">
  <cacheSource type="worksheet">
    <worksheetSource ref="A3:H216" sheet="Ques-6"/>
  </cacheSource>
  <cacheFields count="8">
    <cacheField name="ID" numFmtId="184">
      <sharedItems containsSemiMixedTypes="0" containsString="0" containsNumber="1" containsInteger="1" minValue="0" maxValue="988116" count="120">
        <n v="311587"/>
        <n v="645109"/>
        <n v="835119"/>
        <n v="921565"/>
        <n v="904174"/>
        <n v="108501"/>
        <n v="806984"/>
        <n v="605544"/>
        <n v="261528"/>
        <n v="682726"/>
        <n v="268234"/>
        <n v="537900"/>
        <n v="935382"/>
        <n v="602526"/>
        <n v="624084"/>
        <n v="341458"/>
        <n v="674630"/>
        <n v="752850"/>
        <n v="951321"/>
        <n v="140990"/>
        <n v="883669"/>
        <n v="733760"/>
        <n v="474941"/>
        <n v="615307"/>
        <n v="144775"/>
        <n v="54857"/>
        <n v="969490"/>
        <n v="579919"/>
        <n v="599675"/>
        <n v="625135"/>
        <n v="664825"/>
        <n v="459949"/>
        <n v="375792"/>
        <n v="869277"/>
        <n v="389844"/>
        <n v="873164"/>
        <n v="555166"/>
        <n v="503495"/>
        <n v="35938"/>
        <n v="162126"/>
        <n v="453743"/>
        <n v="422727"/>
        <n v="820836"/>
        <n v="647912"/>
        <n v="363618"/>
        <n v="309284"/>
        <n v="694606"/>
        <n v="942722"/>
        <n v="689783"/>
        <n v="572634"/>
        <n v="53568"/>
        <n v="309793"/>
        <n v="689074"/>
        <n v="609303"/>
        <n v="185450"/>
        <n v="525099"/>
        <n v="217327"/>
        <n v="585545"/>
        <n v="853351"/>
        <n v="972886"/>
        <n v="934035"/>
        <n v="377203"/>
        <n v="728279"/>
        <n v="642295"/>
        <n v="198333"/>
        <n v="44371"/>
        <n v="988116"/>
        <n v="500684"/>
        <n v="429643"/>
        <n v="738503"/>
        <n v="55381"/>
        <n v="115195"/>
        <n v="545521"/>
        <n v="775444"/>
        <n v="856465"/>
        <n v="555242"/>
        <n v="251999"/>
        <n v="99193"/>
        <n v="392062"/>
        <n v="654062"/>
        <n v="755355"/>
        <n v="555862"/>
        <n v="338561"/>
        <n v="226479"/>
        <n v="462639"/>
        <n v="793716"/>
        <n v="301384"/>
        <n v="113347"/>
        <n v="398541"/>
        <n v="288928"/>
        <n v="775167"/>
        <n v="130559"/>
        <n v="437881"/>
        <n v="641295"/>
        <n v="371859"/>
        <n v="245734"/>
        <n v="569961"/>
        <n v="798649"/>
        <n v="747126"/>
        <n v="739647"/>
        <n v="292456"/>
        <n v="425584"/>
        <n v="872321"/>
        <n v="280348"/>
        <n v="515931"/>
        <n v="170542"/>
        <n v="112940"/>
        <n v="402483"/>
        <n v="5435"/>
        <n v="596745"/>
        <n v="846953"/>
        <n v="138199"/>
        <n v="471981"/>
        <n v="544430"/>
        <n v="66388"/>
        <n v="209328"/>
        <n v="27178"/>
        <n v="129044"/>
        <n v="560101"/>
        <n v="968003"/>
      </sharedItems>
    </cacheField>
    <cacheField name="Empl Rcd#" numFmtId="0">
      <sharedItems containsSemiMixedTypes="0" containsString="0" containsNumber="1" containsInteger="1" minValue="0" maxValue="1" count="2">
        <n v="0"/>
        <n v="1"/>
      </sharedItems>
    </cacheField>
    <cacheField name="Name" numFmtId="49">
      <sharedItems count="120">
        <s v="Smith,Jacob"/>
        <s v="Johnson,Michael"/>
        <s v="Williams,Joshua"/>
        <s v="Jones,Matthew"/>
        <s v="Brown,Daniel"/>
        <s v="Davis,Christopher"/>
        <s v="Miller,Andrew"/>
        <s v="Wilson,Ethan"/>
        <s v="Moore,Joseph"/>
        <s v="Taylor,William"/>
        <s v="Anderson,Anthony"/>
        <s v="Thomas,David"/>
        <s v="Jackson,Alexander"/>
        <s v="White,Nicholas"/>
        <s v="Harris,Ryan"/>
        <s v="Martin,Tyler"/>
        <s v="Thompson,James"/>
        <s v="Garcia,John"/>
        <s v="Martinez,Jonathan"/>
        <s v="Robinson,Noah"/>
        <s v="Clark,Brandon"/>
        <s v="Rodriguez,Christian"/>
        <s v="Lewis,Dylan"/>
        <s v="Lee,Samuel"/>
        <s v="Walker,Benjamin"/>
        <s v="Hall,Zachary"/>
        <s v="Allen,Nathan"/>
        <s v="Young,Logan"/>
        <s v="Hernandez,Justin"/>
        <s v="King,Gabriel"/>
        <s v="Wright,Jose"/>
        <s v="Lopez,Austin"/>
        <s v="Hill,Kevin"/>
        <s v="Scott,Elijah"/>
        <s v="Green,Caleb"/>
        <s v="Adams,Robert"/>
        <s v="Baker,Thomas"/>
        <s v="Gonzalez,Jordan"/>
        <s v="Nelson,Cameron"/>
        <s v="Carter,Jack"/>
        <s v="Mitchell,Hunter"/>
        <s v="Perez,Jackson"/>
        <s v="Roberts,Angel"/>
        <s v="Turner,Isaiah"/>
        <s v="Phillips,Evan"/>
        <s v="Campbell,Isaac"/>
        <s v="Parker,Mason"/>
        <s v="Evans,Luke"/>
        <s v="Edwards,Jason"/>
        <s v="Collins,Gavin"/>
        <s v="Stewart,Jayden"/>
        <s v="Sanchez,Aaron"/>
        <s v="Morris,Connor"/>
        <s v="Rogers,Aiden"/>
        <s v="Reed,Aidan"/>
        <s v="Cook,Kyle"/>
        <s v="Morgan,Juan"/>
        <s v="Bell,Charles"/>
        <s v="Murphy,Luis"/>
        <s v="Bailey,Adam"/>
        <s v="Rivera,Lucas"/>
        <s v="Cooper,Brian"/>
        <s v="Richardson,Eric"/>
        <s v="Cox,Adrian"/>
        <s v="Howard,Nathaniel"/>
        <s v="Ward,Sean"/>
        <s v="Torres,Alex"/>
        <s v="Peterson,Carlos"/>
        <s v="Gray,Bryan"/>
        <s v="Ramirez,Ian"/>
        <s v="James,Owen"/>
        <s v="Watson,Jesus"/>
        <s v="Brooks,Landon"/>
        <s v="Kelly,Julian"/>
        <s v="Sanders,Chase"/>
        <s v="Price,Cole"/>
        <s v="Bennett,Diego"/>
        <s v="Wood,Jeremiah"/>
        <s v="Barnes,Steven"/>
        <s v="Ross,Sebastian"/>
        <s v="Henderson,Xavier"/>
        <s v="Coleman,Timothy"/>
        <s v="Jenkins,Carter"/>
        <s v="Perry,Wyatt"/>
        <s v="Powell,Brayden"/>
        <s v="Long,Blake"/>
        <s v="Patterson,Hayden"/>
        <s v="Hughes,Devin"/>
        <s v="Flores,Cody"/>
        <s v="Washington,Richard"/>
        <s v="Butler,Seth"/>
        <s v="Simmons,Dominic"/>
        <s v="Foster,Jaden"/>
        <s v="Gonzales,Antonio"/>
        <s v="Bryant,Miguel"/>
        <s v="Alexander,Liam"/>
        <s v="Russell,Patrick"/>
        <s v="Griffin,Carson"/>
        <s v="Diaz,Jesse"/>
        <s v="Hayes,Tristan"/>
        <s v="Myers,Alejandro"/>
        <s v="Ford,Henry"/>
        <s v="Hamilton,Victor"/>
        <s v="Graham,Trevor"/>
        <s v="Sullivan,Bryce"/>
        <s v="Wallace,Jake"/>
        <s v="Woods,Riley"/>
        <s v="Cole,Colin"/>
        <s v="West,Jared"/>
        <s v="Jordan,Jeremy"/>
        <s v="Owens,Mark"/>
        <s v="Reynolds,Caden"/>
        <s v="Fisher,Garrett"/>
        <s v="Ellis,Parker"/>
        <s v="Harrison,Marcus"/>
        <s v="Gibson,Vincent"/>
        <s v="Mcdonald,Kaleb"/>
        <s v="Cruz,Kaden"/>
        <s v="Marshall,Brady"/>
        <s v="Ortiz,Colton"/>
      </sharedItems>
    </cacheField>
    <cacheField name="TRC" numFmtId="49">
      <sharedItems count="5">
        <s v="SP"/>
        <s v="SFFNR"/>
        <s v="SFAM"/>
        <s v="SFNRL"/>
        <s v="SICK"/>
      </sharedItems>
    </cacheField>
    <cacheField name="Earn Code" numFmtId="49">
      <sharedItems count="1">
        <s v="SIC"/>
      </sharedItems>
    </cacheField>
    <cacheField name="Quantity" numFmtId="200">
      <sharedItems containsSemiMixedTypes="0" containsString="0" containsNumber="1" minValue="-8" maxValue="8.75" count="25">
        <n v="2"/>
        <n v="8"/>
        <n v="5"/>
        <n v="4"/>
        <n v="3.5"/>
        <n v="1"/>
        <n v="1.5"/>
        <n v="1.25"/>
        <n v="2.75"/>
        <n v="8.75"/>
        <n v="4.75"/>
        <n v="2.5"/>
        <n v="3"/>
        <n v="6"/>
        <n v="6.25"/>
        <n v="3.25"/>
        <n v="0.75"/>
        <n v="0.5"/>
        <n v="-4"/>
        <n v="7"/>
        <n v="-1.25"/>
        <n v="1.75"/>
        <n v="2.25"/>
        <n v="6.75"/>
        <n v="-8"/>
      </sharedItems>
    </cacheField>
    <cacheField name="Rpt Dt" numFmtId="191">
      <sharedItems containsSemiMixedTypes="0" containsString="0" containsNonDate="0" containsDate="1" minDate="2010-12-15T00:00:00" maxDate="2011-01-14T00:00:00" count="20">
        <d v="2010-12-16T00:00:00"/>
        <d v="2010-12-15T00:00:00"/>
        <d v="2010-12-17T00:00:00"/>
        <d v="2010-12-28T00:00:00"/>
        <d v="2010-12-22T00:00:00"/>
        <d v="2010-12-20T00:00:00"/>
        <d v="2010-12-21T00:00:00"/>
        <d v="2010-12-30T00:00:00"/>
        <d v="2010-12-29T00:00:00"/>
        <d v="2011-01-03T00:00:00"/>
        <d v="2011-01-04T00:00:00"/>
        <d v="2010-12-23T00:00:00"/>
        <d v="2011-01-05T00:00:00"/>
        <d v="2011-01-06T00:00:00"/>
        <d v="2011-01-07T00:00:00"/>
        <d v="2011-01-12T00:00:00"/>
        <d v="2011-01-14T00:00:00"/>
        <d v="2011-01-13T00:00:00"/>
        <d v="2011-01-10T00:00:00"/>
        <d v="2011-01-11T00:00:00"/>
      </sharedItems>
    </cacheField>
    <cacheField name="DAY" numFmtId="49">
      <sharedItems count="5">
        <s v="THURSDAY"/>
        <s v="WEDNESDAY"/>
        <s v="FRIDAY"/>
        <s v="TUESDAY"/>
        <s v="MONDAY"/>
      </sharedItems>
    </cacheField>
  </cacheFields>
</pivotCacheDefinition>
</file>

<file path=xl/pivotCache/pivotCacheRecords1.xml><?xml version="1.0" encoding="utf-8"?>
<pivotCacheRecords xmlns="http://schemas.openxmlformats.org/spreadsheetml/2006/main" xmlns:r="http://schemas.openxmlformats.org/officeDocument/2006/relationships" count="248">
  <r>
    <x v="0"/>
    <x v="0"/>
    <x v="0"/>
    <x v="0"/>
    <x v="0"/>
    <x v="0"/>
    <x v="0"/>
    <x v="0"/>
    <x v="0"/>
    <x v="0"/>
    <x v="0"/>
    <x v="0"/>
    <x v="0"/>
    <x v="0"/>
    <x v="0"/>
    <x v="0"/>
  </r>
  <r>
    <x v="0"/>
    <x v="0"/>
    <x v="0"/>
    <x v="0"/>
    <x v="1"/>
    <x v="0"/>
    <x v="1"/>
    <x v="1"/>
    <x v="0"/>
    <x v="0"/>
    <x v="0"/>
    <x v="0"/>
    <x v="0"/>
    <x v="0"/>
    <x v="0"/>
    <x v="0"/>
  </r>
  <r>
    <x v="0"/>
    <x v="1"/>
    <x v="0"/>
    <x v="1"/>
    <x v="1"/>
    <x v="0"/>
    <x v="2"/>
    <x v="2"/>
    <x v="1"/>
    <x v="0"/>
    <x v="0"/>
    <x v="0"/>
    <x v="1"/>
    <x v="1"/>
    <x v="0"/>
    <x v="0"/>
  </r>
  <r>
    <x v="0"/>
    <x v="1"/>
    <x v="0"/>
    <x v="1"/>
    <x v="0"/>
    <x v="0"/>
    <x v="3"/>
    <x v="3"/>
    <x v="1"/>
    <x v="0"/>
    <x v="0"/>
    <x v="0"/>
    <x v="1"/>
    <x v="1"/>
    <x v="0"/>
    <x v="0"/>
  </r>
  <r>
    <x v="0"/>
    <x v="2"/>
    <x v="0"/>
    <x v="1"/>
    <x v="1"/>
    <x v="0"/>
    <x v="4"/>
    <x v="4"/>
    <x v="2"/>
    <x v="0"/>
    <x v="0"/>
    <x v="0"/>
    <x v="2"/>
    <x v="2"/>
    <x v="0"/>
    <x v="0"/>
  </r>
  <r>
    <x v="0"/>
    <x v="2"/>
    <x v="0"/>
    <x v="1"/>
    <x v="2"/>
    <x v="0"/>
    <x v="5"/>
    <x v="4"/>
    <x v="2"/>
    <x v="0"/>
    <x v="0"/>
    <x v="0"/>
    <x v="2"/>
    <x v="2"/>
    <x v="0"/>
    <x v="0"/>
  </r>
  <r>
    <x v="0"/>
    <x v="2"/>
    <x v="0"/>
    <x v="1"/>
    <x v="3"/>
    <x v="0"/>
    <x v="6"/>
    <x v="4"/>
    <x v="2"/>
    <x v="0"/>
    <x v="0"/>
    <x v="0"/>
    <x v="2"/>
    <x v="2"/>
    <x v="0"/>
    <x v="0"/>
  </r>
  <r>
    <x v="0"/>
    <x v="2"/>
    <x v="0"/>
    <x v="1"/>
    <x v="0"/>
    <x v="0"/>
    <x v="7"/>
    <x v="4"/>
    <x v="2"/>
    <x v="0"/>
    <x v="0"/>
    <x v="0"/>
    <x v="2"/>
    <x v="2"/>
    <x v="0"/>
    <x v="0"/>
  </r>
  <r>
    <x v="0"/>
    <x v="2"/>
    <x v="0"/>
    <x v="1"/>
    <x v="4"/>
    <x v="0"/>
    <x v="8"/>
    <x v="4"/>
    <x v="2"/>
    <x v="0"/>
    <x v="0"/>
    <x v="0"/>
    <x v="2"/>
    <x v="2"/>
    <x v="0"/>
    <x v="0"/>
  </r>
  <r>
    <x v="0"/>
    <x v="3"/>
    <x v="0"/>
    <x v="1"/>
    <x v="1"/>
    <x v="0"/>
    <x v="9"/>
    <x v="5"/>
    <x v="3"/>
    <x v="0"/>
    <x v="0"/>
    <x v="0"/>
    <x v="3"/>
    <x v="3"/>
    <x v="0"/>
    <x v="0"/>
  </r>
  <r>
    <x v="0"/>
    <x v="4"/>
    <x v="0"/>
    <x v="2"/>
    <x v="1"/>
    <x v="0"/>
    <x v="10"/>
    <x v="4"/>
    <x v="2"/>
    <x v="0"/>
    <x v="0"/>
    <x v="0"/>
    <x v="0"/>
    <x v="2"/>
    <x v="0"/>
    <x v="0"/>
  </r>
  <r>
    <x v="0"/>
    <x v="5"/>
    <x v="0"/>
    <x v="2"/>
    <x v="1"/>
    <x v="0"/>
    <x v="11"/>
    <x v="6"/>
    <x v="4"/>
    <x v="0"/>
    <x v="0"/>
    <x v="0"/>
    <x v="3"/>
    <x v="4"/>
    <x v="0"/>
    <x v="0"/>
  </r>
  <r>
    <x v="0"/>
    <x v="6"/>
    <x v="0"/>
    <x v="3"/>
    <x v="1"/>
    <x v="0"/>
    <x v="12"/>
    <x v="4"/>
    <x v="2"/>
    <x v="0"/>
    <x v="0"/>
    <x v="0"/>
    <x v="4"/>
    <x v="2"/>
    <x v="0"/>
    <x v="0"/>
  </r>
  <r>
    <x v="0"/>
    <x v="6"/>
    <x v="0"/>
    <x v="3"/>
    <x v="0"/>
    <x v="0"/>
    <x v="13"/>
    <x v="4"/>
    <x v="2"/>
    <x v="0"/>
    <x v="0"/>
    <x v="0"/>
    <x v="4"/>
    <x v="2"/>
    <x v="0"/>
    <x v="0"/>
  </r>
  <r>
    <x v="0"/>
    <x v="7"/>
    <x v="0"/>
    <x v="4"/>
    <x v="1"/>
    <x v="0"/>
    <x v="14"/>
    <x v="7"/>
    <x v="5"/>
    <x v="0"/>
    <x v="1"/>
    <x v="0"/>
    <x v="2"/>
    <x v="5"/>
    <x v="0"/>
    <x v="0"/>
  </r>
  <r>
    <x v="0"/>
    <x v="8"/>
    <x v="0"/>
    <x v="5"/>
    <x v="1"/>
    <x v="0"/>
    <x v="15"/>
    <x v="8"/>
    <x v="6"/>
    <x v="0"/>
    <x v="0"/>
    <x v="0"/>
    <x v="5"/>
    <x v="6"/>
    <x v="0"/>
    <x v="0"/>
  </r>
  <r>
    <x v="0"/>
    <x v="9"/>
    <x v="0"/>
    <x v="6"/>
    <x v="1"/>
    <x v="0"/>
    <x v="16"/>
    <x v="9"/>
    <x v="7"/>
    <x v="0"/>
    <x v="0"/>
    <x v="0"/>
    <x v="6"/>
    <x v="0"/>
    <x v="0"/>
    <x v="0"/>
  </r>
  <r>
    <x v="0"/>
    <x v="10"/>
    <x v="0"/>
    <x v="7"/>
    <x v="1"/>
    <x v="0"/>
    <x v="17"/>
    <x v="10"/>
    <x v="8"/>
    <x v="0"/>
    <x v="2"/>
    <x v="0"/>
    <x v="4"/>
    <x v="4"/>
    <x v="0"/>
    <x v="0"/>
  </r>
  <r>
    <x v="0"/>
    <x v="11"/>
    <x v="0"/>
    <x v="8"/>
    <x v="1"/>
    <x v="0"/>
    <x v="18"/>
    <x v="11"/>
    <x v="9"/>
    <x v="0"/>
    <x v="0"/>
    <x v="0"/>
    <x v="7"/>
    <x v="7"/>
    <x v="0"/>
    <x v="0"/>
  </r>
  <r>
    <x v="0"/>
    <x v="12"/>
    <x v="0"/>
    <x v="9"/>
    <x v="1"/>
    <x v="0"/>
    <x v="19"/>
    <x v="12"/>
    <x v="10"/>
    <x v="0"/>
    <x v="3"/>
    <x v="0"/>
    <x v="8"/>
    <x v="4"/>
    <x v="1"/>
    <x v="0"/>
  </r>
  <r>
    <x v="0"/>
    <x v="12"/>
    <x v="0"/>
    <x v="9"/>
    <x v="0"/>
    <x v="0"/>
    <x v="20"/>
    <x v="13"/>
    <x v="10"/>
    <x v="0"/>
    <x v="0"/>
    <x v="0"/>
    <x v="8"/>
    <x v="4"/>
    <x v="1"/>
    <x v="0"/>
  </r>
  <r>
    <x v="0"/>
    <x v="13"/>
    <x v="1"/>
    <x v="10"/>
    <x v="1"/>
    <x v="0"/>
    <x v="21"/>
    <x v="14"/>
    <x v="11"/>
    <x v="0"/>
    <x v="4"/>
    <x v="0"/>
    <x v="8"/>
    <x v="8"/>
    <x v="1"/>
    <x v="0"/>
  </r>
  <r>
    <x v="0"/>
    <x v="14"/>
    <x v="1"/>
    <x v="11"/>
    <x v="1"/>
    <x v="0"/>
    <x v="22"/>
    <x v="4"/>
    <x v="2"/>
    <x v="0"/>
    <x v="0"/>
    <x v="0"/>
    <x v="9"/>
    <x v="2"/>
    <x v="0"/>
    <x v="0"/>
  </r>
  <r>
    <x v="0"/>
    <x v="15"/>
    <x v="1"/>
    <x v="11"/>
    <x v="1"/>
    <x v="0"/>
    <x v="23"/>
    <x v="4"/>
    <x v="2"/>
    <x v="0"/>
    <x v="0"/>
    <x v="0"/>
    <x v="9"/>
    <x v="2"/>
    <x v="0"/>
    <x v="0"/>
  </r>
  <r>
    <x v="0"/>
    <x v="16"/>
    <x v="1"/>
    <x v="12"/>
    <x v="1"/>
    <x v="0"/>
    <x v="24"/>
    <x v="15"/>
    <x v="12"/>
    <x v="1"/>
    <x v="2"/>
    <x v="1"/>
    <x v="5"/>
    <x v="0"/>
    <x v="0"/>
    <x v="0"/>
  </r>
  <r>
    <x v="0"/>
    <x v="16"/>
    <x v="1"/>
    <x v="12"/>
    <x v="0"/>
    <x v="0"/>
    <x v="25"/>
    <x v="16"/>
    <x v="12"/>
    <x v="1"/>
    <x v="2"/>
    <x v="1"/>
    <x v="5"/>
    <x v="0"/>
    <x v="0"/>
    <x v="0"/>
  </r>
  <r>
    <x v="0"/>
    <x v="17"/>
    <x v="1"/>
    <x v="13"/>
    <x v="1"/>
    <x v="0"/>
    <x v="26"/>
    <x v="17"/>
    <x v="13"/>
    <x v="0"/>
    <x v="0"/>
    <x v="0"/>
    <x v="10"/>
    <x v="5"/>
    <x v="0"/>
    <x v="0"/>
  </r>
  <r>
    <x v="0"/>
    <x v="18"/>
    <x v="1"/>
    <x v="13"/>
    <x v="1"/>
    <x v="0"/>
    <x v="27"/>
    <x v="18"/>
    <x v="14"/>
    <x v="0"/>
    <x v="0"/>
    <x v="0"/>
    <x v="10"/>
    <x v="4"/>
    <x v="0"/>
    <x v="0"/>
  </r>
  <r>
    <x v="0"/>
    <x v="18"/>
    <x v="1"/>
    <x v="13"/>
    <x v="0"/>
    <x v="0"/>
    <x v="28"/>
    <x v="19"/>
    <x v="14"/>
    <x v="0"/>
    <x v="0"/>
    <x v="0"/>
    <x v="3"/>
    <x v="4"/>
    <x v="0"/>
    <x v="0"/>
  </r>
  <r>
    <x v="0"/>
    <x v="19"/>
    <x v="1"/>
    <x v="14"/>
    <x v="1"/>
    <x v="0"/>
    <x v="29"/>
    <x v="20"/>
    <x v="15"/>
    <x v="2"/>
    <x v="5"/>
    <x v="2"/>
    <x v="3"/>
    <x v="3"/>
    <x v="0"/>
    <x v="0"/>
  </r>
  <r>
    <x v="0"/>
    <x v="20"/>
    <x v="1"/>
    <x v="15"/>
    <x v="0"/>
    <x v="0"/>
    <x v="30"/>
    <x v="4"/>
    <x v="2"/>
    <x v="3"/>
    <x v="6"/>
    <x v="1"/>
    <x v="0"/>
    <x v="2"/>
    <x v="0"/>
    <x v="0"/>
  </r>
  <r>
    <x v="0"/>
    <x v="20"/>
    <x v="1"/>
    <x v="15"/>
    <x v="1"/>
    <x v="0"/>
    <x v="31"/>
    <x v="4"/>
    <x v="2"/>
    <x v="3"/>
    <x v="6"/>
    <x v="1"/>
    <x v="0"/>
    <x v="2"/>
    <x v="0"/>
    <x v="0"/>
  </r>
  <r>
    <x v="0"/>
    <x v="20"/>
    <x v="1"/>
    <x v="15"/>
    <x v="0"/>
    <x v="0"/>
    <x v="30"/>
    <x v="21"/>
    <x v="16"/>
    <x v="3"/>
    <x v="6"/>
    <x v="1"/>
    <x v="0"/>
    <x v="0"/>
    <x v="0"/>
    <x v="0"/>
  </r>
  <r>
    <x v="0"/>
    <x v="20"/>
    <x v="1"/>
    <x v="15"/>
    <x v="1"/>
    <x v="0"/>
    <x v="31"/>
    <x v="22"/>
    <x v="16"/>
    <x v="3"/>
    <x v="6"/>
    <x v="1"/>
    <x v="0"/>
    <x v="0"/>
    <x v="0"/>
    <x v="0"/>
  </r>
  <r>
    <x v="0"/>
    <x v="21"/>
    <x v="2"/>
    <x v="16"/>
    <x v="5"/>
    <x v="0"/>
    <x v="32"/>
    <x v="4"/>
    <x v="2"/>
    <x v="0"/>
    <x v="7"/>
    <x v="0"/>
    <x v="6"/>
    <x v="2"/>
    <x v="0"/>
    <x v="0"/>
  </r>
  <r>
    <x v="0"/>
    <x v="21"/>
    <x v="2"/>
    <x v="16"/>
    <x v="6"/>
    <x v="0"/>
    <x v="33"/>
    <x v="4"/>
    <x v="2"/>
    <x v="0"/>
    <x v="7"/>
    <x v="0"/>
    <x v="6"/>
    <x v="2"/>
    <x v="0"/>
    <x v="0"/>
  </r>
  <r>
    <x v="0"/>
    <x v="21"/>
    <x v="2"/>
    <x v="16"/>
    <x v="6"/>
    <x v="1"/>
    <x v="33"/>
    <x v="4"/>
    <x v="2"/>
    <x v="0"/>
    <x v="7"/>
    <x v="0"/>
    <x v="6"/>
    <x v="2"/>
    <x v="0"/>
    <x v="0"/>
  </r>
  <r>
    <x v="0"/>
    <x v="21"/>
    <x v="2"/>
    <x v="16"/>
    <x v="7"/>
    <x v="0"/>
    <x v="34"/>
    <x v="4"/>
    <x v="2"/>
    <x v="0"/>
    <x v="7"/>
    <x v="0"/>
    <x v="6"/>
    <x v="2"/>
    <x v="0"/>
    <x v="0"/>
  </r>
  <r>
    <x v="0"/>
    <x v="21"/>
    <x v="2"/>
    <x v="16"/>
    <x v="8"/>
    <x v="0"/>
    <x v="35"/>
    <x v="4"/>
    <x v="2"/>
    <x v="0"/>
    <x v="7"/>
    <x v="0"/>
    <x v="6"/>
    <x v="2"/>
    <x v="0"/>
    <x v="0"/>
  </r>
  <r>
    <x v="0"/>
    <x v="21"/>
    <x v="2"/>
    <x v="16"/>
    <x v="9"/>
    <x v="0"/>
    <x v="36"/>
    <x v="4"/>
    <x v="2"/>
    <x v="0"/>
    <x v="7"/>
    <x v="0"/>
    <x v="6"/>
    <x v="2"/>
    <x v="0"/>
    <x v="0"/>
  </r>
  <r>
    <x v="0"/>
    <x v="21"/>
    <x v="2"/>
    <x v="16"/>
    <x v="10"/>
    <x v="0"/>
    <x v="37"/>
    <x v="4"/>
    <x v="2"/>
    <x v="0"/>
    <x v="7"/>
    <x v="0"/>
    <x v="6"/>
    <x v="2"/>
    <x v="0"/>
    <x v="0"/>
  </r>
  <r>
    <x v="0"/>
    <x v="21"/>
    <x v="2"/>
    <x v="16"/>
    <x v="11"/>
    <x v="0"/>
    <x v="38"/>
    <x v="4"/>
    <x v="2"/>
    <x v="0"/>
    <x v="7"/>
    <x v="0"/>
    <x v="6"/>
    <x v="2"/>
    <x v="0"/>
    <x v="0"/>
  </r>
  <r>
    <x v="0"/>
    <x v="21"/>
    <x v="2"/>
    <x v="16"/>
    <x v="12"/>
    <x v="0"/>
    <x v="39"/>
    <x v="4"/>
    <x v="2"/>
    <x v="0"/>
    <x v="7"/>
    <x v="0"/>
    <x v="6"/>
    <x v="2"/>
    <x v="0"/>
    <x v="0"/>
  </r>
  <r>
    <x v="0"/>
    <x v="21"/>
    <x v="2"/>
    <x v="16"/>
    <x v="13"/>
    <x v="0"/>
    <x v="40"/>
    <x v="4"/>
    <x v="2"/>
    <x v="0"/>
    <x v="7"/>
    <x v="0"/>
    <x v="6"/>
    <x v="2"/>
    <x v="0"/>
    <x v="0"/>
  </r>
  <r>
    <x v="0"/>
    <x v="21"/>
    <x v="2"/>
    <x v="16"/>
    <x v="14"/>
    <x v="0"/>
    <x v="41"/>
    <x v="4"/>
    <x v="2"/>
    <x v="0"/>
    <x v="7"/>
    <x v="0"/>
    <x v="6"/>
    <x v="2"/>
    <x v="0"/>
    <x v="0"/>
  </r>
  <r>
    <x v="0"/>
    <x v="21"/>
    <x v="2"/>
    <x v="16"/>
    <x v="3"/>
    <x v="0"/>
    <x v="42"/>
    <x v="4"/>
    <x v="2"/>
    <x v="0"/>
    <x v="7"/>
    <x v="0"/>
    <x v="6"/>
    <x v="2"/>
    <x v="0"/>
    <x v="0"/>
  </r>
  <r>
    <x v="0"/>
    <x v="21"/>
    <x v="2"/>
    <x v="16"/>
    <x v="15"/>
    <x v="0"/>
    <x v="43"/>
    <x v="4"/>
    <x v="2"/>
    <x v="0"/>
    <x v="7"/>
    <x v="0"/>
    <x v="6"/>
    <x v="2"/>
    <x v="0"/>
    <x v="0"/>
  </r>
  <r>
    <x v="0"/>
    <x v="21"/>
    <x v="2"/>
    <x v="16"/>
    <x v="1"/>
    <x v="0"/>
    <x v="44"/>
    <x v="4"/>
    <x v="2"/>
    <x v="0"/>
    <x v="7"/>
    <x v="0"/>
    <x v="6"/>
    <x v="2"/>
    <x v="0"/>
    <x v="0"/>
  </r>
  <r>
    <x v="0"/>
    <x v="21"/>
    <x v="2"/>
    <x v="16"/>
    <x v="16"/>
    <x v="0"/>
    <x v="45"/>
    <x v="4"/>
    <x v="2"/>
    <x v="0"/>
    <x v="7"/>
    <x v="0"/>
    <x v="6"/>
    <x v="2"/>
    <x v="0"/>
    <x v="0"/>
  </r>
  <r>
    <x v="0"/>
    <x v="21"/>
    <x v="2"/>
    <x v="16"/>
    <x v="2"/>
    <x v="0"/>
    <x v="46"/>
    <x v="4"/>
    <x v="2"/>
    <x v="0"/>
    <x v="7"/>
    <x v="0"/>
    <x v="6"/>
    <x v="2"/>
    <x v="0"/>
    <x v="0"/>
  </r>
  <r>
    <x v="0"/>
    <x v="21"/>
    <x v="2"/>
    <x v="16"/>
    <x v="4"/>
    <x v="0"/>
    <x v="47"/>
    <x v="4"/>
    <x v="2"/>
    <x v="0"/>
    <x v="7"/>
    <x v="0"/>
    <x v="6"/>
    <x v="2"/>
    <x v="0"/>
    <x v="0"/>
  </r>
  <r>
    <x v="0"/>
    <x v="21"/>
    <x v="2"/>
    <x v="16"/>
    <x v="0"/>
    <x v="0"/>
    <x v="48"/>
    <x v="4"/>
    <x v="2"/>
    <x v="0"/>
    <x v="7"/>
    <x v="0"/>
    <x v="6"/>
    <x v="2"/>
    <x v="0"/>
    <x v="0"/>
  </r>
  <r>
    <x v="0"/>
    <x v="22"/>
    <x v="1"/>
    <x v="16"/>
    <x v="1"/>
    <x v="0"/>
    <x v="49"/>
    <x v="23"/>
    <x v="17"/>
    <x v="0"/>
    <x v="8"/>
    <x v="0"/>
    <x v="5"/>
    <x v="0"/>
    <x v="0"/>
    <x v="0"/>
  </r>
  <r>
    <x v="0"/>
    <x v="23"/>
    <x v="1"/>
    <x v="0"/>
    <x v="2"/>
    <x v="0"/>
    <x v="50"/>
    <x v="24"/>
    <x v="18"/>
    <x v="0"/>
    <x v="0"/>
    <x v="0"/>
    <x v="0"/>
    <x v="1"/>
    <x v="0"/>
    <x v="0"/>
  </r>
  <r>
    <x v="0"/>
    <x v="23"/>
    <x v="1"/>
    <x v="0"/>
    <x v="3"/>
    <x v="0"/>
    <x v="51"/>
    <x v="25"/>
    <x v="18"/>
    <x v="0"/>
    <x v="2"/>
    <x v="0"/>
    <x v="0"/>
    <x v="1"/>
    <x v="0"/>
    <x v="0"/>
  </r>
  <r>
    <x v="0"/>
    <x v="23"/>
    <x v="1"/>
    <x v="0"/>
    <x v="1"/>
    <x v="0"/>
    <x v="52"/>
    <x v="26"/>
    <x v="18"/>
    <x v="0"/>
    <x v="0"/>
    <x v="0"/>
    <x v="0"/>
    <x v="1"/>
    <x v="0"/>
    <x v="0"/>
  </r>
  <r>
    <x v="0"/>
    <x v="23"/>
    <x v="1"/>
    <x v="0"/>
    <x v="0"/>
    <x v="0"/>
    <x v="53"/>
    <x v="27"/>
    <x v="18"/>
    <x v="0"/>
    <x v="0"/>
    <x v="0"/>
    <x v="0"/>
    <x v="1"/>
    <x v="0"/>
    <x v="0"/>
  </r>
  <r>
    <x v="0"/>
    <x v="23"/>
    <x v="1"/>
    <x v="0"/>
    <x v="4"/>
    <x v="0"/>
    <x v="54"/>
    <x v="28"/>
    <x v="18"/>
    <x v="0"/>
    <x v="0"/>
    <x v="0"/>
    <x v="0"/>
    <x v="1"/>
    <x v="0"/>
    <x v="0"/>
  </r>
  <r>
    <x v="0"/>
    <x v="24"/>
    <x v="1"/>
    <x v="0"/>
    <x v="8"/>
    <x v="0"/>
    <x v="55"/>
    <x v="29"/>
    <x v="19"/>
    <x v="0"/>
    <x v="9"/>
    <x v="0"/>
    <x v="0"/>
    <x v="1"/>
    <x v="0"/>
    <x v="0"/>
  </r>
  <r>
    <x v="0"/>
    <x v="24"/>
    <x v="1"/>
    <x v="0"/>
    <x v="7"/>
    <x v="0"/>
    <x v="56"/>
    <x v="30"/>
    <x v="19"/>
    <x v="0"/>
    <x v="9"/>
    <x v="0"/>
    <x v="0"/>
    <x v="1"/>
    <x v="0"/>
    <x v="0"/>
  </r>
  <r>
    <x v="0"/>
    <x v="24"/>
    <x v="1"/>
    <x v="0"/>
    <x v="3"/>
    <x v="0"/>
    <x v="57"/>
    <x v="31"/>
    <x v="19"/>
    <x v="0"/>
    <x v="9"/>
    <x v="0"/>
    <x v="0"/>
    <x v="1"/>
    <x v="0"/>
    <x v="0"/>
  </r>
  <r>
    <x v="0"/>
    <x v="24"/>
    <x v="1"/>
    <x v="0"/>
    <x v="4"/>
    <x v="0"/>
    <x v="58"/>
    <x v="32"/>
    <x v="19"/>
    <x v="0"/>
    <x v="9"/>
    <x v="0"/>
    <x v="0"/>
    <x v="1"/>
    <x v="0"/>
    <x v="0"/>
  </r>
  <r>
    <x v="0"/>
    <x v="24"/>
    <x v="1"/>
    <x v="0"/>
    <x v="0"/>
    <x v="0"/>
    <x v="59"/>
    <x v="33"/>
    <x v="19"/>
    <x v="0"/>
    <x v="0"/>
    <x v="0"/>
    <x v="0"/>
    <x v="1"/>
    <x v="0"/>
    <x v="0"/>
  </r>
  <r>
    <x v="0"/>
    <x v="24"/>
    <x v="1"/>
    <x v="0"/>
    <x v="1"/>
    <x v="0"/>
    <x v="60"/>
    <x v="34"/>
    <x v="19"/>
    <x v="0"/>
    <x v="0"/>
    <x v="0"/>
    <x v="0"/>
    <x v="1"/>
    <x v="0"/>
    <x v="0"/>
  </r>
  <r>
    <x v="0"/>
    <x v="24"/>
    <x v="1"/>
    <x v="0"/>
    <x v="2"/>
    <x v="0"/>
    <x v="61"/>
    <x v="35"/>
    <x v="19"/>
    <x v="0"/>
    <x v="10"/>
    <x v="0"/>
    <x v="0"/>
    <x v="1"/>
    <x v="0"/>
    <x v="0"/>
  </r>
  <r>
    <x v="0"/>
    <x v="25"/>
    <x v="1"/>
    <x v="0"/>
    <x v="1"/>
    <x v="0"/>
    <x v="62"/>
    <x v="36"/>
    <x v="20"/>
    <x v="0"/>
    <x v="0"/>
    <x v="0"/>
    <x v="2"/>
    <x v="0"/>
    <x v="0"/>
    <x v="0"/>
  </r>
  <r>
    <x v="0"/>
    <x v="25"/>
    <x v="1"/>
    <x v="0"/>
    <x v="0"/>
    <x v="0"/>
    <x v="63"/>
    <x v="37"/>
    <x v="20"/>
    <x v="0"/>
    <x v="0"/>
    <x v="0"/>
    <x v="2"/>
    <x v="0"/>
    <x v="0"/>
    <x v="0"/>
  </r>
  <r>
    <x v="0"/>
    <x v="26"/>
    <x v="3"/>
    <x v="2"/>
    <x v="1"/>
    <x v="0"/>
    <x v="64"/>
    <x v="4"/>
    <x v="2"/>
    <x v="0"/>
    <x v="0"/>
    <x v="0"/>
    <x v="3"/>
    <x v="2"/>
    <x v="0"/>
    <x v="0"/>
  </r>
  <r>
    <x v="0"/>
    <x v="26"/>
    <x v="3"/>
    <x v="2"/>
    <x v="0"/>
    <x v="0"/>
    <x v="65"/>
    <x v="4"/>
    <x v="2"/>
    <x v="0"/>
    <x v="0"/>
    <x v="0"/>
    <x v="3"/>
    <x v="2"/>
    <x v="0"/>
    <x v="0"/>
  </r>
  <r>
    <x v="0"/>
    <x v="27"/>
    <x v="3"/>
    <x v="17"/>
    <x v="1"/>
    <x v="0"/>
    <x v="66"/>
    <x v="38"/>
    <x v="21"/>
    <x v="0"/>
    <x v="7"/>
    <x v="0"/>
    <x v="2"/>
    <x v="7"/>
    <x v="0"/>
    <x v="0"/>
  </r>
  <r>
    <x v="0"/>
    <x v="28"/>
    <x v="3"/>
    <x v="18"/>
    <x v="1"/>
    <x v="0"/>
    <x v="67"/>
    <x v="39"/>
    <x v="22"/>
    <x v="0"/>
    <x v="0"/>
    <x v="0"/>
    <x v="3"/>
    <x v="0"/>
    <x v="0"/>
    <x v="0"/>
  </r>
  <r>
    <x v="0"/>
    <x v="29"/>
    <x v="3"/>
    <x v="19"/>
    <x v="1"/>
    <x v="0"/>
    <x v="68"/>
    <x v="40"/>
    <x v="23"/>
    <x v="0"/>
    <x v="9"/>
    <x v="0"/>
    <x v="4"/>
    <x v="5"/>
    <x v="0"/>
    <x v="0"/>
  </r>
  <r>
    <x v="0"/>
    <x v="30"/>
    <x v="3"/>
    <x v="20"/>
    <x v="0"/>
    <x v="0"/>
    <x v="69"/>
    <x v="4"/>
    <x v="2"/>
    <x v="0"/>
    <x v="11"/>
    <x v="0"/>
    <x v="3"/>
    <x v="2"/>
    <x v="0"/>
    <x v="0"/>
  </r>
  <r>
    <x v="0"/>
    <x v="30"/>
    <x v="3"/>
    <x v="20"/>
    <x v="2"/>
    <x v="0"/>
    <x v="70"/>
    <x v="4"/>
    <x v="2"/>
    <x v="0"/>
    <x v="11"/>
    <x v="0"/>
    <x v="3"/>
    <x v="2"/>
    <x v="0"/>
    <x v="0"/>
  </r>
  <r>
    <x v="0"/>
    <x v="31"/>
    <x v="1"/>
    <x v="21"/>
    <x v="1"/>
    <x v="0"/>
    <x v="71"/>
    <x v="41"/>
    <x v="24"/>
    <x v="0"/>
    <x v="12"/>
    <x v="0"/>
    <x v="4"/>
    <x v="5"/>
    <x v="0"/>
    <x v="0"/>
  </r>
  <r>
    <x v="0"/>
    <x v="32"/>
    <x v="4"/>
    <x v="22"/>
    <x v="1"/>
    <x v="0"/>
    <x v="72"/>
    <x v="42"/>
    <x v="25"/>
    <x v="0"/>
    <x v="0"/>
    <x v="0"/>
    <x v="4"/>
    <x v="7"/>
    <x v="0"/>
    <x v="0"/>
  </r>
  <r>
    <x v="0"/>
    <x v="33"/>
    <x v="4"/>
    <x v="23"/>
    <x v="0"/>
    <x v="0"/>
    <x v="73"/>
    <x v="43"/>
    <x v="26"/>
    <x v="0"/>
    <x v="0"/>
    <x v="0"/>
    <x v="2"/>
    <x v="7"/>
    <x v="0"/>
    <x v="0"/>
  </r>
  <r>
    <x v="0"/>
    <x v="33"/>
    <x v="4"/>
    <x v="23"/>
    <x v="1"/>
    <x v="0"/>
    <x v="74"/>
    <x v="44"/>
    <x v="26"/>
    <x v="0"/>
    <x v="3"/>
    <x v="0"/>
    <x v="2"/>
    <x v="7"/>
    <x v="0"/>
    <x v="0"/>
  </r>
  <r>
    <x v="0"/>
    <x v="33"/>
    <x v="4"/>
    <x v="23"/>
    <x v="2"/>
    <x v="0"/>
    <x v="75"/>
    <x v="45"/>
    <x v="26"/>
    <x v="0"/>
    <x v="0"/>
    <x v="0"/>
    <x v="2"/>
    <x v="7"/>
    <x v="0"/>
    <x v="0"/>
  </r>
  <r>
    <x v="0"/>
    <x v="34"/>
    <x v="4"/>
    <x v="24"/>
    <x v="1"/>
    <x v="0"/>
    <x v="76"/>
    <x v="46"/>
    <x v="27"/>
    <x v="0"/>
    <x v="11"/>
    <x v="0"/>
    <x v="0"/>
    <x v="3"/>
    <x v="0"/>
    <x v="0"/>
  </r>
  <r>
    <x v="0"/>
    <x v="35"/>
    <x v="4"/>
    <x v="16"/>
    <x v="0"/>
    <x v="0"/>
    <x v="77"/>
    <x v="47"/>
    <x v="28"/>
    <x v="0"/>
    <x v="7"/>
    <x v="0"/>
    <x v="0"/>
    <x v="0"/>
    <x v="0"/>
    <x v="0"/>
  </r>
  <r>
    <x v="0"/>
    <x v="35"/>
    <x v="4"/>
    <x v="16"/>
    <x v="1"/>
    <x v="0"/>
    <x v="78"/>
    <x v="48"/>
    <x v="28"/>
    <x v="0"/>
    <x v="7"/>
    <x v="0"/>
    <x v="0"/>
    <x v="0"/>
    <x v="0"/>
    <x v="0"/>
  </r>
  <r>
    <x v="0"/>
    <x v="36"/>
    <x v="4"/>
    <x v="16"/>
    <x v="1"/>
    <x v="0"/>
    <x v="79"/>
    <x v="49"/>
    <x v="29"/>
    <x v="0"/>
    <x v="7"/>
    <x v="0"/>
    <x v="11"/>
    <x v="0"/>
    <x v="0"/>
    <x v="0"/>
  </r>
  <r>
    <x v="0"/>
    <x v="36"/>
    <x v="4"/>
    <x v="16"/>
    <x v="0"/>
    <x v="0"/>
    <x v="80"/>
    <x v="50"/>
    <x v="29"/>
    <x v="0"/>
    <x v="7"/>
    <x v="0"/>
    <x v="11"/>
    <x v="0"/>
    <x v="0"/>
    <x v="0"/>
  </r>
  <r>
    <x v="0"/>
    <x v="36"/>
    <x v="4"/>
    <x v="16"/>
    <x v="2"/>
    <x v="0"/>
    <x v="81"/>
    <x v="51"/>
    <x v="29"/>
    <x v="0"/>
    <x v="7"/>
    <x v="0"/>
    <x v="11"/>
    <x v="0"/>
    <x v="0"/>
    <x v="0"/>
  </r>
  <r>
    <x v="0"/>
    <x v="37"/>
    <x v="4"/>
    <x v="25"/>
    <x v="1"/>
    <x v="0"/>
    <x v="82"/>
    <x v="52"/>
    <x v="30"/>
    <x v="0"/>
    <x v="7"/>
    <x v="0"/>
    <x v="11"/>
    <x v="4"/>
    <x v="0"/>
    <x v="0"/>
  </r>
  <r>
    <x v="0"/>
    <x v="38"/>
    <x v="4"/>
    <x v="5"/>
    <x v="1"/>
    <x v="0"/>
    <x v="83"/>
    <x v="53"/>
    <x v="31"/>
    <x v="0"/>
    <x v="0"/>
    <x v="0"/>
    <x v="3"/>
    <x v="0"/>
    <x v="0"/>
    <x v="0"/>
  </r>
  <r>
    <x v="0"/>
    <x v="38"/>
    <x v="4"/>
    <x v="5"/>
    <x v="0"/>
    <x v="0"/>
    <x v="84"/>
    <x v="54"/>
    <x v="31"/>
    <x v="0"/>
    <x v="0"/>
    <x v="0"/>
    <x v="3"/>
    <x v="0"/>
    <x v="0"/>
    <x v="0"/>
  </r>
  <r>
    <x v="0"/>
    <x v="39"/>
    <x v="4"/>
    <x v="26"/>
    <x v="1"/>
    <x v="0"/>
    <x v="85"/>
    <x v="4"/>
    <x v="2"/>
    <x v="0"/>
    <x v="1"/>
    <x v="0"/>
    <x v="12"/>
    <x v="2"/>
    <x v="0"/>
    <x v="0"/>
  </r>
  <r>
    <x v="0"/>
    <x v="40"/>
    <x v="4"/>
    <x v="27"/>
    <x v="1"/>
    <x v="0"/>
    <x v="86"/>
    <x v="55"/>
    <x v="32"/>
    <x v="0"/>
    <x v="0"/>
    <x v="0"/>
    <x v="3"/>
    <x v="0"/>
    <x v="0"/>
    <x v="0"/>
  </r>
  <r>
    <x v="0"/>
    <x v="41"/>
    <x v="4"/>
    <x v="28"/>
    <x v="0"/>
    <x v="0"/>
    <x v="87"/>
    <x v="56"/>
    <x v="33"/>
    <x v="0"/>
    <x v="11"/>
    <x v="0"/>
    <x v="0"/>
    <x v="3"/>
    <x v="0"/>
    <x v="0"/>
  </r>
  <r>
    <x v="0"/>
    <x v="41"/>
    <x v="4"/>
    <x v="28"/>
    <x v="1"/>
    <x v="0"/>
    <x v="88"/>
    <x v="57"/>
    <x v="34"/>
    <x v="0"/>
    <x v="11"/>
    <x v="0"/>
    <x v="0"/>
    <x v="3"/>
    <x v="0"/>
    <x v="0"/>
  </r>
  <r>
    <x v="0"/>
    <x v="41"/>
    <x v="4"/>
    <x v="28"/>
    <x v="1"/>
    <x v="0"/>
    <x v="88"/>
    <x v="58"/>
    <x v="35"/>
    <x v="0"/>
    <x v="11"/>
    <x v="0"/>
    <x v="0"/>
    <x v="3"/>
    <x v="0"/>
    <x v="0"/>
  </r>
  <r>
    <x v="0"/>
    <x v="41"/>
    <x v="4"/>
    <x v="28"/>
    <x v="1"/>
    <x v="0"/>
    <x v="88"/>
    <x v="59"/>
    <x v="36"/>
    <x v="0"/>
    <x v="11"/>
    <x v="0"/>
    <x v="0"/>
    <x v="5"/>
    <x v="0"/>
    <x v="0"/>
  </r>
  <r>
    <x v="0"/>
    <x v="41"/>
    <x v="4"/>
    <x v="28"/>
    <x v="1"/>
    <x v="0"/>
    <x v="88"/>
    <x v="60"/>
    <x v="33"/>
    <x v="0"/>
    <x v="11"/>
    <x v="0"/>
    <x v="0"/>
    <x v="3"/>
    <x v="0"/>
    <x v="0"/>
  </r>
  <r>
    <x v="0"/>
    <x v="42"/>
    <x v="4"/>
    <x v="28"/>
    <x v="1"/>
    <x v="0"/>
    <x v="89"/>
    <x v="61"/>
    <x v="37"/>
    <x v="0"/>
    <x v="11"/>
    <x v="0"/>
    <x v="0"/>
    <x v="3"/>
    <x v="0"/>
    <x v="0"/>
  </r>
  <r>
    <x v="0"/>
    <x v="42"/>
    <x v="4"/>
    <x v="28"/>
    <x v="1"/>
    <x v="0"/>
    <x v="89"/>
    <x v="62"/>
    <x v="38"/>
    <x v="0"/>
    <x v="11"/>
    <x v="0"/>
    <x v="0"/>
    <x v="3"/>
    <x v="0"/>
    <x v="0"/>
  </r>
  <r>
    <x v="0"/>
    <x v="42"/>
    <x v="4"/>
    <x v="28"/>
    <x v="1"/>
    <x v="0"/>
    <x v="89"/>
    <x v="63"/>
    <x v="39"/>
    <x v="0"/>
    <x v="11"/>
    <x v="0"/>
    <x v="0"/>
    <x v="3"/>
    <x v="0"/>
    <x v="0"/>
  </r>
  <r>
    <x v="0"/>
    <x v="42"/>
    <x v="4"/>
    <x v="28"/>
    <x v="1"/>
    <x v="0"/>
    <x v="89"/>
    <x v="64"/>
    <x v="40"/>
    <x v="0"/>
    <x v="11"/>
    <x v="0"/>
    <x v="0"/>
    <x v="3"/>
    <x v="0"/>
    <x v="0"/>
  </r>
  <r>
    <x v="0"/>
    <x v="42"/>
    <x v="4"/>
    <x v="28"/>
    <x v="1"/>
    <x v="0"/>
    <x v="89"/>
    <x v="65"/>
    <x v="41"/>
    <x v="0"/>
    <x v="11"/>
    <x v="0"/>
    <x v="0"/>
    <x v="3"/>
    <x v="0"/>
    <x v="0"/>
  </r>
  <r>
    <x v="0"/>
    <x v="43"/>
    <x v="4"/>
    <x v="29"/>
    <x v="1"/>
    <x v="0"/>
    <x v="90"/>
    <x v="66"/>
    <x v="42"/>
    <x v="0"/>
    <x v="11"/>
    <x v="0"/>
    <x v="0"/>
    <x v="0"/>
    <x v="0"/>
    <x v="0"/>
  </r>
  <r>
    <x v="0"/>
    <x v="43"/>
    <x v="4"/>
    <x v="29"/>
    <x v="1"/>
    <x v="0"/>
    <x v="90"/>
    <x v="67"/>
    <x v="43"/>
    <x v="0"/>
    <x v="11"/>
    <x v="0"/>
    <x v="0"/>
    <x v="0"/>
    <x v="0"/>
    <x v="0"/>
  </r>
  <r>
    <x v="0"/>
    <x v="44"/>
    <x v="4"/>
    <x v="16"/>
    <x v="2"/>
    <x v="0"/>
    <x v="91"/>
    <x v="68"/>
    <x v="44"/>
    <x v="0"/>
    <x v="7"/>
    <x v="0"/>
    <x v="1"/>
    <x v="0"/>
    <x v="0"/>
    <x v="0"/>
  </r>
  <r>
    <x v="0"/>
    <x v="45"/>
    <x v="4"/>
    <x v="16"/>
    <x v="1"/>
    <x v="0"/>
    <x v="92"/>
    <x v="4"/>
    <x v="2"/>
    <x v="0"/>
    <x v="7"/>
    <x v="0"/>
    <x v="0"/>
    <x v="2"/>
    <x v="0"/>
    <x v="0"/>
  </r>
  <r>
    <x v="0"/>
    <x v="46"/>
    <x v="4"/>
    <x v="30"/>
    <x v="0"/>
    <x v="0"/>
    <x v="93"/>
    <x v="69"/>
    <x v="45"/>
    <x v="0"/>
    <x v="0"/>
    <x v="0"/>
    <x v="13"/>
    <x v="1"/>
    <x v="0"/>
    <x v="0"/>
  </r>
  <r>
    <x v="0"/>
    <x v="46"/>
    <x v="4"/>
    <x v="30"/>
    <x v="1"/>
    <x v="0"/>
    <x v="94"/>
    <x v="70"/>
    <x v="45"/>
    <x v="0"/>
    <x v="0"/>
    <x v="0"/>
    <x v="13"/>
    <x v="1"/>
    <x v="0"/>
    <x v="0"/>
  </r>
  <r>
    <x v="0"/>
    <x v="47"/>
    <x v="4"/>
    <x v="30"/>
    <x v="0"/>
    <x v="0"/>
    <x v="95"/>
    <x v="71"/>
    <x v="46"/>
    <x v="0"/>
    <x v="13"/>
    <x v="0"/>
    <x v="0"/>
    <x v="1"/>
    <x v="0"/>
    <x v="0"/>
  </r>
  <r>
    <x v="0"/>
    <x v="47"/>
    <x v="4"/>
    <x v="30"/>
    <x v="1"/>
    <x v="0"/>
    <x v="96"/>
    <x v="72"/>
    <x v="46"/>
    <x v="0"/>
    <x v="13"/>
    <x v="0"/>
    <x v="0"/>
    <x v="1"/>
    <x v="0"/>
    <x v="0"/>
  </r>
  <r>
    <x v="0"/>
    <x v="48"/>
    <x v="4"/>
    <x v="30"/>
    <x v="1"/>
    <x v="0"/>
    <x v="97"/>
    <x v="73"/>
    <x v="47"/>
    <x v="0"/>
    <x v="0"/>
    <x v="0"/>
    <x v="1"/>
    <x v="1"/>
    <x v="0"/>
    <x v="0"/>
  </r>
  <r>
    <x v="0"/>
    <x v="49"/>
    <x v="4"/>
    <x v="13"/>
    <x v="0"/>
    <x v="0"/>
    <x v="98"/>
    <x v="74"/>
    <x v="48"/>
    <x v="0"/>
    <x v="0"/>
    <x v="0"/>
    <x v="11"/>
    <x v="7"/>
    <x v="0"/>
    <x v="0"/>
  </r>
  <r>
    <x v="0"/>
    <x v="49"/>
    <x v="4"/>
    <x v="13"/>
    <x v="1"/>
    <x v="0"/>
    <x v="99"/>
    <x v="75"/>
    <x v="48"/>
    <x v="0"/>
    <x v="0"/>
    <x v="0"/>
    <x v="11"/>
    <x v="7"/>
    <x v="0"/>
    <x v="0"/>
  </r>
  <r>
    <x v="0"/>
    <x v="50"/>
    <x v="4"/>
    <x v="31"/>
    <x v="1"/>
    <x v="0"/>
    <x v="100"/>
    <x v="76"/>
    <x v="49"/>
    <x v="3"/>
    <x v="14"/>
    <x v="1"/>
    <x v="11"/>
    <x v="3"/>
    <x v="0"/>
    <x v="0"/>
  </r>
  <r>
    <x v="0"/>
    <x v="51"/>
    <x v="4"/>
    <x v="32"/>
    <x v="0"/>
    <x v="0"/>
    <x v="101"/>
    <x v="4"/>
    <x v="2"/>
    <x v="3"/>
    <x v="12"/>
    <x v="0"/>
    <x v="8"/>
    <x v="2"/>
    <x v="1"/>
    <x v="0"/>
  </r>
  <r>
    <x v="0"/>
    <x v="51"/>
    <x v="4"/>
    <x v="32"/>
    <x v="4"/>
    <x v="0"/>
    <x v="101"/>
    <x v="4"/>
    <x v="2"/>
    <x v="3"/>
    <x v="12"/>
    <x v="0"/>
    <x v="8"/>
    <x v="2"/>
    <x v="1"/>
    <x v="0"/>
  </r>
  <r>
    <x v="0"/>
    <x v="51"/>
    <x v="4"/>
    <x v="32"/>
    <x v="2"/>
    <x v="0"/>
    <x v="101"/>
    <x v="4"/>
    <x v="2"/>
    <x v="3"/>
    <x v="12"/>
    <x v="0"/>
    <x v="8"/>
    <x v="2"/>
    <x v="1"/>
    <x v="0"/>
  </r>
  <r>
    <x v="0"/>
    <x v="51"/>
    <x v="4"/>
    <x v="32"/>
    <x v="1"/>
    <x v="0"/>
    <x v="102"/>
    <x v="4"/>
    <x v="2"/>
    <x v="3"/>
    <x v="12"/>
    <x v="0"/>
    <x v="8"/>
    <x v="2"/>
    <x v="1"/>
    <x v="0"/>
  </r>
  <r>
    <x v="0"/>
    <x v="52"/>
    <x v="4"/>
    <x v="17"/>
    <x v="2"/>
    <x v="0"/>
    <x v="103"/>
    <x v="77"/>
    <x v="50"/>
    <x v="3"/>
    <x v="7"/>
    <x v="0"/>
    <x v="11"/>
    <x v="4"/>
    <x v="0"/>
    <x v="0"/>
  </r>
  <r>
    <x v="0"/>
    <x v="52"/>
    <x v="4"/>
    <x v="17"/>
    <x v="0"/>
    <x v="0"/>
    <x v="104"/>
    <x v="78"/>
    <x v="50"/>
    <x v="3"/>
    <x v="7"/>
    <x v="0"/>
    <x v="11"/>
    <x v="4"/>
    <x v="0"/>
    <x v="0"/>
  </r>
  <r>
    <x v="0"/>
    <x v="52"/>
    <x v="4"/>
    <x v="17"/>
    <x v="1"/>
    <x v="0"/>
    <x v="105"/>
    <x v="79"/>
    <x v="50"/>
    <x v="3"/>
    <x v="7"/>
    <x v="0"/>
    <x v="11"/>
    <x v="4"/>
    <x v="0"/>
    <x v="0"/>
  </r>
  <r>
    <x v="0"/>
    <x v="52"/>
    <x v="4"/>
    <x v="17"/>
    <x v="4"/>
    <x v="0"/>
    <x v="106"/>
    <x v="80"/>
    <x v="50"/>
    <x v="3"/>
    <x v="7"/>
    <x v="0"/>
    <x v="11"/>
    <x v="4"/>
    <x v="0"/>
    <x v="0"/>
  </r>
  <r>
    <x v="0"/>
    <x v="53"/>
    <x v="5"/>
    <x v="33"/>
    <x v="1"/>
    <x v="0"/>
    <x v="107"/>
    <x v="81"/>
    <x v="51"/>
    <x v="3"/>
    <x v="15"/>
    <x v="0"/>
    <x v="12"/>
    <x v="6"/>
    <x v="0"/>
    <x v="0"/>
  </r>
  <r>
    <x v="0"/>
    <x v="53"/>
    <x v="5"/>
    <x v="33"/>
    <x v="1"/>
    <x v="0"/>
    <x v="107"/>
    <x v="81"/>
    <x v="52"/>
    <x v="3"/>
    <x v="15"/>
    <x v="0"/>
    <x v="12"/>
    <x v="6"/>
    <x v="0"/>
    <x v="0"/>
  </r>
  <r>
    <x v="0"/>
    <x v="54"/>
    <x v="5"/>
    <x v="11"/>
    <x v="1"/>
    <x v="0"/>
    <x v="108"/>
    <x v="4"/>
    <x v="2"/>
    <x v="1"/>
    <x v="9"/>
    <x v="0"/>
    <x v="10"/>
    <x v="2"/>
    <x v="0"/>
    <x v="0"/>
  </r>
  <r>
    <x v="0"/>
    <x v="55"/>
    <x v="5"/>
    <x v="34"/>
    <x v="3"/>
    <x v="0"/>
    <x v="109"/>
    <x v="4"/>
    <x v="2"/>
    <x v="1"/>
    <x v="2"/>
    <x v="0"/>
    <x v="5"/>
    <x v="2"/>
    <x v="0"/>
    <x v="0"/>
  </r>
  <r>
    <x v="0"/>
    <x v="55"/>
    <x v="5"/>
    <x v="34"/>
    <x v="4"/>
    <x v="0"/>
    <x v="110"/>
    <x v="4"/>
    <x v="2"/>
    <x v="1"/>
    <x v="2"/>
    <x v="0"/>
    <x v="5"/>
    <x v="2"/>
    <x v="0"/>
    <x v="0"/>
  </r>
  <r>
    <x v="0"/>
    <x v="55"/>
    <x v="5"/>
    <x v="34"/>
    <x v="1"/>
    <x v="0"/>
    <x v="111"/>
    <x v="4"/>
    <x v="2"/>
    <x v="1"/>
    <x v="2"/>
    <x v="0"/>
    <x v="5"/>
    <x v="2"/>
    <x v="0"/>
    <x v="0"/>
  </r>
  <r>
    <x v="0"/>
    <x v="55"/>
    <x v="5"/>
    <x v="34"/>
    <x v="0"/>
    <x v="0"/>
    <x v="111"/>
    <x v="4"/>
    <x v="2"/>
    <x v="1"/>
    <x v="2"/>
    <x v="0"/>
    <x v="5"/>
    <x v="2"/>
    <x v="0"/>
    <x v="0"/>
  </r>
  <r>
    <x v="0"/>
    <x v="55"/>
    <x v="5"/>
    <x v="34"/>
    <x v="2"/>
    <x v="0"/>
    <x v="112"/>
    <x v="4"/>
    <x v="2"/>
    <x v="1"/>
    <x v="2"/>
    <x v="0"/>
    <x v="5"/>
    <x v="2"/>
    <x v="0"/>
    <x v="0"/>
  </r>
  <r>
    <x v="0"/>
    <x v="56"/>
    <x v="6"/>
    <x v="12"/>
    <x v="3"/>
    <x v="0"/>
    <x v="113"/>
    <x v="82"/>
    <x v="53"/>
    <x v="1"/>
    <x v="12"/>
    <x v="0"/>
    <x v="4"/>
    <x v="7"/>
    <x v="0"/>
    <x v="0"/>
  </r>
  <r>
    <x v="0"/>
    <x v="56"/>
    <x v="6"/>
    <x v="12"/>
    <x v="4"/>
    <x v="0"/>
    <x v="113"/>
    <x v="82"/>
    <x v="53"/>
    <x v="1"/>
    <x v="12"/>
    <x v="0"/>
    <x v="4"/>
    <x v="7"/>
    <x v="0"/>
    <x v="0"/>
  </r>
  <r>
    <x v="0"/>
    <x v="56"/>
    <x v="6"/>
    <x v="12"/>
    <x v="7"/>
    <x v="0"/>
    <x v="113"/>
    <x v="82"/>
    <x v="53"/>
    <x v="1"/>
    <x v="12"/>
    <x v="0"/>
    <x v="4"/>
    <x v="7"/>
    <x v="0"/>
    <x v="0"/>
  </r>
  <r>
    <x v="0"/>
    <x v="56"/>
    <x v="6"/>
    <x v="12"/>
    <x v="1"/>
    <x v="0"/>
    <x v="114"/>
    <x v="83"/>
    <x v="53"/>
    <x v="1"/>
    <x v="12"/>
    <x v="0"/>
    <x v="4"/>
    <x v="7"/>
    <x v="0"/>
    <x v="0"/>
  </r>
  <r>
    <x v="0"/>
    <x v="56"/>
    <x v="6"/>
    <x v="12"/>
    <x v="2"/>
    <x v="0"/>
    <x v="115"/>
    <x v="84"/>
    <x v="53"/>
    <x v="1"/>
    <x v="12"/>
    <x v="0"/>
    <x v="4"/>
    <x v="7"/>
    <x v="0"/>
    <x v="0"/>
  </r>
  <r>
    <x v="0"/>
    <x v="56"/>
    <x v="6"/>
    <x v="12"/>
    <x v="0"/>
    <x v="0"/>
    <x v="116"/>
    <x v="85"/>
    <x v="53"/>
    <x v="1"/>
    <x v="12"/>
    <x v="0"/>
    <x v="4"/>
    <x v="7"/>
    <x v="0"/>
    <x v="0"/>
  </r>
  <r>
    <x v="0"/>
    <x v="57"/>
    <x v="5"/>
    <x v="35"/>
    <x v="1"/>
    <x v="0"/>
    <x v="117"/>
    <x v="4"/>
    <x v="2"/>
    <x v="1"/>
    <x v="7"/>
    <x v="0"/>
    <x v="11"/>
    <x v="2"/>
    <x v="0"/>
    <x v="0"/>
  </r>
  <r>
    <x v="0"/>
    <x v="58"/>
    <x v="5"/>
    <x v="36"/>
    <x v="1"/>
    <x v="0"/>
    <x v="118"/>
    <x v="86"/>
    <x v="54"/>
    <x v="2"/>
    <x v="16"/>
    <x v="3"/>
    <x v="3"/>
    <x v="3"/>
    <x v="0"/>
    <x v="0"/>
  </r>
  <r>
    <x v="0"/>
    <x v="59"/>
    <x v="5"/>
    <x v="37"/>
    <x v="0"/>
    <x v="0"/>
    <x v="119"/>
    <x v="4"/>
    <x v="2"/>
    <x v="3"/>
    <x v="17"/>
    <x v="1"/>
    <x v="3"/>
    <x v="2"/>
    <x v="0"/>
    <x v="0"/>
  </r>
  <r>
    <x v="0"/>
    <x v="59"/>
    <x v="5"/>
    <x v="37"/>
    <x v="4"/>
    <x v="0"/>
    <x v="120"/>
    <x v="4"/>
    <x v="2"/>
    <x v="3"/>
    <x v="17"/>
    <x v="1"/>
    <x v="3"/>
    <x v="2"/>
    <x v="0"/>
    <x v="0"/>
  </r>
  <r>
    <x v="0"/>
    <x v="59"/>
    <x v="5"/>
    <x v="37"/>
    <x v="2"/>
    <x v="0"/>
    <x v="121"/>
    <x v="4"/>
    <x v="2"/>
    <x v="3"/>
    <x v="17"/>
    <x v="1"/>
    <x v="3"/>
    <x v="2"/>
    <x v="0"/>
    <x v="0"/>
  </r>
  <r>
    <x v="0"/>
    <x v="59"/>
    <x v="5"/>
    <x v="37"/>
    <x v="1"/>
    <x v="0"/>
    <x v="122"/>
    <x v="4"/>
    <x v="2"/>
    <x v="3"/>
    <x v="17"/>
    <x v="1"/>
    <x v="3"/>
    <x v="2"/>
    <x v="0"/>
    <x v="0"/>
  </r>
  <r>
    <x v="0"/>
    <x v="60"/>
    <x v="5"/>
    <x v="16"/>
    <x v="1"/>
    <x v="0"/>
    <x v="123"/>
    <x v="4"/>
    <x v="2"/>
    <x v="1"/>
    <x v="7"/>
    <x v="0"/>
    <x v="6"/>
    <x v="2"/>
    <x v="0"/>
    <x v="0"/>
  </r>
  <r>
    <x v="0"/>
    <x v="61"/>
    <x v="5"/>
    <x v="16"/>
    <x v="1"/>
    <x v="0"/>
    <x v="124"/>
    <x v="4"/>
    <x v="2"/>
    <x v="1"/>
    <x v="7"/>
    <x v="0"/>
    <x v="0"/>
    <x v="2"/>
    <x v="0"/>
    <x v="0"/>
  </r>
  <r>
    <x v="0"/>
    <x v="62"/>
    <x v="5"/>
    <x v="21"/>
    <x v="0"/>
    <x v="0"/>
    <x v="125"/>
    <x v="87"/>
    <x v="55"/>
    <x v="1"/>
    <x v="12"/>
    <x v="0"/>
    <x v="12"/>
    <x v="5"/>
    <x v="0"/>
    <x v="0"/>
  </r>
  <r>
    <x v="0"/>
    <x v="62"/>
    <x v="5"/>
    <x v="21"/>
    <x v="1"/>
    <x v="0"/>
    <x v="126"/>
    <x v="88"/>
    <x v="55"/>
    <x v="1"/>
    <x v="12"/>
    <x v="0"/>
    <x v="12"/>
    <x v="5"/>
    <x v="0"/>
    <x v="0"/>
  </r>
  <r>
    <x v="0"/>
    <x v="62"/>
    <x v="5"/>
    <x v="21"/>
    <x v="2"/>
    <x v="0"/>
    <x v="127"/>
    <x v="89"/>
    <x v="55"/>
    <x v="1"/>
    <x v="12"/>
    <x v="0"/>
    <x v="12"/>
    <x v="5"/>
    <x v="0"/>
    <x v="0"/>
  </r>
  <r>
    <x v="0"/>
    <x v="62"/>
    <x v="5"/>
    <x v="21"/>
    <x v="4"/>
    <x v="0"/>
    <x v="128"/>
    <x v="90"/>
    <x v="55"/>
    <x v="1"/>
    <x v="12"/>
    <x v="0"/>
    <x v="12"/>
    <x v="5"/>
    <x v="0"/>
    <x v="0"/>
  </r>
  <r>
    <x v="0"/>
    <x v="63"/>
    <x v="5"/>
    <x v="25"/>
    <x v="7"/>
    <x v="0"/>
    <x v="129"/>
    <x v="91"/>
    <x v="56"/>
    <x v="1"/>
    <x v="7"/>
    <x v="0"/>
    <x v="6"/>
    <x v="4"/>
    <x v="0"/>
    <x v="0"/>
  </r>
  <r>
    <x v="0"/>
    <x v="63"/>
    <x v="5"/>
    <x v="25"/>
    <x v="9"/>
    <x v="0"/>
    <x v="130"/>
    <x v="92"/>
    <x v="56"/>
    <x v="1"/>
    <x v="7"/>
    <x v="0"/>
    <x v="6"/>
    <x v="4"/>
    <x v="0"/>
    <x v="0"/>
  </r>
  <r>
    <x v="0"/>
    <x v="63"/>
    <x v="5"/>
    <x v="25"/>
    <x v="8"/>
    <x v="0"/>
    <x v="131"/>
    <x v="93"/>
    <x v="56"/>
    <x v="1"/>
    <x v="7"/>
    <x v="0"/>
    <x v="6"/>
    <x v="4"/>
    <x v="0"/>
    <x v="0"/>
  </r>
  <r>
    <x v="0"/>
    <x v="63"/>
    <x v="5"/>
    <x v="25"/>
    <x v="3"/>
    <x v="0"/>
    <x v="132"/>
    <x v="94"/>
    <x v="56"/>
    <x v="1"/>
    <x v="7"/>
    <x v="0"/>
    <x v="6"/>
    <x v="4"/>
    <x v="0"/>
    <x v="0"/>
  </r>
  <r>
    <x v="0"/>
    <x v="63"/>
    <x v="5"/>
    <x v="25"/>
    <x v="4"/>
    <x v="0"/>
    <x v="133"/>
    <x v="95"/>
    <x v="56"/>
    <x v="1"/>
    <x v="7"/>
    <x v="0"/>
    <x v="6"/>
    <x v="4"/>
    <x v="0"/>
    <x v="0"/>
  </r>
  <r>
    <x v="0"/>
    <x v="63"/>
    <x v="5"/>
    <x v="25"/>
    <x v="13"/>
    <x v="0"/>
    <x v="134"/>
    <x v="96"/>
    <x v="56"/>
    <x v="1"/>
    <x v="7"/>
    <x v="0"/>
    <x v="6"/>
    <x v="4"/>
    <x v="0"/>
    <x v="0"/>
  </r>
  <r>
    <x v="0"/>
    <x v="63"/>
    <x v="5"/>
    <x v="25"/>
    <x v="10"/>
    <x v="0"/>
    <x v="135"/>
    <x v="97"/>
    <x v="56"/>
    <x v="1"/>
    <x v="7"/>
    <x v="0"/>
    <x v="6"/>
    <x v="4"/>
    <x v="0"/>
    <x v="0"/>
  </r>
  <r>
    <x v="0"/>
    <x v="63"/>
    <x v="5"/>
    <x v="25"/>
    <x v="2"/>
    <x v="0"/>
    <x v="136"/>
    <x v="98"/>
    <x v="56"/>
    <x v="1"/>
    <x v="7"/>
    <x v="0"/>
    <x v="6"/>
    <x v="4"/>
    <x v="0"/>
    <x v="0"/>
  </r>
  <r>
    <x v="0"/>
    <x v="63"/>
    <x v="5"/>
    <x v="25"/>
    <x v="11"/>
    <x v="0"/>
    <x v="137"/>
    <x v="99"/>
    <x v="56"/>
    <x v="1"/>
    <x v="7"/>
    <x v="0"/>
    <x v="6"/>
    <x v="4"/>
    <x v="0"/>
    <x v="0"/>
  </r>
  <r>
    <x v="0"/>
    <x v="63"/>
    <x v="5"/>
    <x v="25"/>
    <x v="12"/>
    <x v="0"/>
    <x v="138"/>
    <x v="100"/>
    <x v="56"/>
    <x v="1"/>
    <x v="7"/>
    <x v="0"/>
    <x v="6"/>
    <x v="4"/>
    <x v="0"/>
    <x v="0"/>
  </r>
  <r>
    <x v="0"/>
    <x v="64"/>
    <x v="5"/>
    <x v="38"/>
    <x v="1"/>
    <x v="0"/>
    <x v="139"/>
    <x v="101"/>
    <x v="57"/>
    <x v="1"/>
    <x v="0"/>
    <x v="0"/>
    <x v="11"/>
    <x v="5"/>
    <x v="0"/>
    <x v="0"/>
  </r>
  <r>
    <x v="0"/>
    <x v="64"/>
    <x v="5"/>
    <x v="38"/>
    <x v="1"/>
    <x v="0"/>
    <x v="139"/>
    <x v="101"/>
    <x v="58"/>
    <x v="1"/>
    <x v="0"/>
    <x v="0"/>
    <x v="11"/>
    <x v="5"/>
    <x v="0"/>
    <x v="0"/>
  </r>
  <r>
    <x v="0"/>
    <x v="64"/>
    <x v="5"/>
    <x v="38"/>
    <x v="1"/>
    <x v="0"/>
    <x v="139"/>
    <x v="101"/>
    <x v="59"/>
    <x v="1"/>
    <x v="0"/>
    <x v="0"/>
    <x v="11"/>
    <x v="5"/>
    <x v="0"/>
    <x v="0"/>
  </r>
  <r>
    <x v="0"/>
    <x v="64"/>
    <x v="5"/>
    <x v="38"/>
    <x v="0"/>
    <x v="0"/>
    <x v="140"/>
    <x v="102"/>
    <x v="60"/>
    <x v="1"/>
    <x v="0"/>
    <x v="0"/>
    <x v="11"/>
    <x v="5"/>
    <x v="0"/>
    <x v="0"/>
  </r>
  <r>
    <x v="0"/>
    <x v="64"/>
    <x v="5"/>
    <x v="38"/>
    <x v="0"/>
    <x v="0"/>
    <x v="140"/>
    <x v="102"/>
    <x v="61"/>
    <x v="1"/>
    <x v="0"/>
    <x v="0"/>
    <x v="11"/>
    <x v="5"/>
    <x v="0"/>
    <x v="0"/>
  </r>
  <r>
    <x v="0"/>
    <x v="64"/>
    <x v="5"/>
    <x v="38"/>
    <x v="0"/>
    <x v="0"/>
    <x v="140"/>
    <x v="102"/>
    <x v="62"/>
    <x v="1"/>
    <x v="0"/>
    <x v="0"/>
    <x v="11"/>
    <x v="5"/>
    <x v="0"/>
    <x v="0"/>
  </r>
  <r>
    <x v="0"/>
    <x v="64"/>
    <x v="5"/>
    <x v="38"/>
    <x v="0"/>
    <x v="0"/>
    <x v="140"/>
    <x v="102"/>
    <x v="63"/>
    <x v="1"/>
    <x v="0"/>
    <x v="0"/>
    <x v="11"/>
    <x v="5"/>
    <x v="0"/>
    <x v="0"/>
  </r>
  <r>
    <x v="0"/>
    <x v="64"/>
    <x v="5"/>
    <x v="38"/>
    <x v="0"/>
    <x v="0"/>
    <x v="140"/>
    <x v="102"/>
    <x v="64"/>
    <x v="1"/>
    <x v="0"/>
    <x v="0"/>
    <x v="11"/>
    <x v="5"/>
    <x v="0"/>
    <x v="0"/>
  </r>
  <r>
    <x v="0"/>
    <x v="64"/>
    <x v="5"/>
    <x v="38"/>
    <x v="0"/>
    <x v="0"/>
    <x v="140"/>
    <x v="102"/>
    <x v="65"/>
    <x v="1"/>
    <x v="0"/>
    <x v="0"/>
    <x v="11"/>
    <x v="5"/>
    <x v="0"/>
    <x v="0"/>
  </r>
  <r>
    <x v="0"/>
    <x v="64"/>
    <x v="5"/>
    <x v="38"/>
    <x v="0"/>
    <x v="0"/>
    <x v="140"/>
    <x v="102"/>
    <x v="66"/>
    <x v="1"/>
    <x v="0"/>
    <x v="0"/>
    <x v="11"/>
    <x v="5"/>
    <x v="0"/>
    <x v="0"/>
  </r>
  <r>
    <x v="0"/>
    <x v="64"/>
    <x v="5"/>
    <x v="38"/>
    <x v="0"/>
    <x v="0"/>
    <x v="140"/>
    <x v="102"/>
    <x v="67"/>
    <x v="1"/>
    <x v="0"/>
    <x v="0"/>
    <x v="11"/>
    <x v="5"/>
    <x v="0"/>
    <x v="0"/>
  </r>
  <r>
    <x v="0"/>
    <x v="65"/>
    <x v="5"/>
    <x v="39"/>
    <x v="1"/>
    <x v="0"/>
    <x v="141"/>
    <x v="4"/>
    <x v="2"/>
    <x v="1"/>
    <x v="7"/>
    <x v="0"/>
    <x v="11"/>
    <x v="2"/>
    <x v="0"/>
    <x v="0"/>
  </r>
  <r>
    <x v="0"/>
    <x v="65"/>
    <x v="5"/>
    <x v="39"/>
    <x v="0"/>
    <x v="0"/>
    <x v="142"/>
    <x v="4"/>
    <x v="2"/>
    <x v="1"/>
    <x v="7"/>
    <x v="0"/>
    <x v="11"/>
    <x v="2"/>
    <x v="0"/>
    <x v="0"/>
  </r>
  <r>
    <x v="0"/>
    <x v="65"/>
    <x v="5"/>
    <x v="39"/>
    <x v="3"/>
    <x v="0"/>
    <x v="143"/>
    <x v="4"/>
    <x v="2"/>
    <x v="1"/>
    <x v="7"/>
    <x v="0"/>
    <x v="11"/>
    <x v="2"/>
    <x v="0"/>
    <x v="0"/>
  </r>
  <r>
    <x v="0"/>
    <x v="65"/>
    <x v="5"/>
    <x v="39"/>
    <x v="2"/>
    <x v="0"/>
    <x v="144"/>
    <x v="4"/>
    <x v="2"/>
    <x v="1"/>
    <x v="7"/>
    <x v="0"/>
    <x v="11"/>
    <x v="2"/>
    <x v="0"/>
    <x v="0"/>
  </r>
  <r>
    <x v="0"/>
    <x v="65"/>
    <x v="5"/>
    <x v="39"/>
    <x v="4"/>
    <x v="0"/>
    <x v="145"/>
    <x v="4"/>
    <x v="2"/>
    <x v="1"/>
    <x v="7"/>
    <x v="0"/>
    <x v="11"/>
    <x v="2"/>
    <x v="0"/>
    <x v="0"/>
  </r>
  <r>
    <x v="0"/>
    <x v="66"/>
    <x v="5"/>
    <x v="12"/>
    <x v="4"/>
    <x v="0"/>
    <x v="146"/>
    <x v="103"/>
    <x v="68"/>
    <x v="0"/>
    <x v="12"/>
    <x v="0"/>
    <x v="12"/>
    <x v="5"/>
    <x v="0"/>
    <x v="0"/>
  </r>
  <r>
    <x v="0"/>
    <x v="66"/>
    <x v="5"/>
    <x v="12"/>
    <x v="10"/>
    <x v="0"/>
    <x v="147"/>
    <x v="104"/>
    <x v="68"/>
    <x v="0"/>
    <x v="12"/>
    <x v="0"/>
    <x v="12"/>
    <x v="5"/>
    <x v="0"/>
    <x v="0"/>
  </r>
  <r>
    <x v="0"/>
    <x v="66"/>
    <x v="5"/>
    <x v="12"/>
    <x v="9"/>
    <x v="0"/>
    <x v="148"/>
    <x v="105"/>
    <x v="68"/>
    <x v="0"/>
    <x v="12"/>
    <x v="0"/>
    <x v="12"/>
    <x v="5"/>
    <x v="0"/>
    <x v="0"/>
  </r>
  <r>
    <x v="0"/>
    <x v="66"/>
    <x v="5"/>
    <x v="12"/>
    <x v="2"/>
    <x v="0"/>
    <x v="149"/>
    <x v="106"/>
    <x v="68"/>
    <x v="0"/>
    <x v="12"/>
    <x v="0"/>
    <x v="12"/>
    <x v="5"/>
    <x v="0"/>
    <x v="0"/>
  </r>
  <r>
    <x v="0"/>
    <x v="66"/>
    <x v="5"/>
    <x v="12"/>
    <x v="11"/>
    <x v="0"/>
    <x v="150"/>
    <x v="107"/>
    <x v="68"/>
    <x v="0"/>
    <x v="12"/>
    <x v="0"/>
    <x v="12"/>
    <x v="5"/>
    <x v="0"/>
    <x v="0"/>
  </r>
  <r>
    <x v="0"/>
    <x v="66"/>
    <x v="5"/>
    <x v="12"/>
    <x v="7"/>
    <x v="0"/>
    <x v="151"/>
    <x v="108"/>
    <x v="68"/>
    <x v="0"/>
    <x v="12"/>
    <x v="0"/>
    <x v="12"/>
    <x v="5"/>
    <x v="0"/>
    <x v="0"/>
  </r>
  <r>
    <x v="0"/>
    <x v="66"/>
    <x v="5"/>
    <x v="12"/>
    <x v="1"/>
    <x v="0"/>
    <x v="152"/>
    <x v="109"/>
    <x v="68"/>
    <x v="0"/>
    <x v="12"/>
    <x v="0"/>
    <x v="12"/>
    <x v="5"/>
    <x v="0"/>
    <x v="0"/>
  </r>
  <r>
    <x v="0"/>
    <x v="66"/>
    <x v="5"/>
    <x v="12"/>
    <x v="0"/>
    <x v="0"/>
    <x v="153"/>
    <x v="110"/>
    <x v="68"/>
    <x v="0"/>
    <x v="12"/>
    <x v="0"/>
    <x v="12"/>
    <x v="5"/>
    <x v="0"/>
    <x v="0"/>
  </r>
  <r>
    <x v="0"/>
    <x v="66"/>
    <x v="5"/>
    <x v="12"/>
    <x v="8"/>
    <x v="0"/>
    <x v="154"/>
    <x v="111"/>
    <x v="68"/>
    <x v="0"/>
    <x v="12"/>
    <x v="0"/>
    <x v="12"/>
    <x v="5"/>
    <x v="0"/>
    <x v="0"/>
  </r>
  <r>
    <x v="0"/>
    <x v="66"/>
    <x v="5"/>
    <x v="12"/>
    <x v="3"/>
    <x v="0"/>
    <x v="155"/>
    <x v="112"/>
    <x v="68"/>
    <x v="0"/>
    <x v="12"/>
    <x v="0"/>
    <x v="12"/>
    <x v="5"/>
    <x v="0"/>
    <x v="0"/>
  </r>
  <r>
    <x v="0"/>
    <x v="67"/>
    <x v="5"/>
    <x v="13"/>
    <x v="1"/>
    <x v="0"/>
    <x v="156"/>
    <x v="4"/>
    <x v="2"/>
    <x v="0"/>
    <x v="0"/>
    <x v="0"/>
    <x v="13"/>
    <x v="2"/>
    <x v="0"/>
    <x v="0"/>
  </r>
  <r>
    <x v="0"/>
    <x v="68"/>
    <x v="7"/>
    <x v="40"/>
    <x v="1"/>
    <x v="0"/>
    <x v="157"/>
    <x v="113"/>
    <x v="69"/>
    <x v="3"/>
    <x v="18"/>
    <x v="4"/>
    <x v="12"/>
    <x v="1"/>
    <x v="0"/>
    <x v="0"/>
  </r>
  <r>
    <x v="0"/>
    <x v="69"/>
    <x v="7"/>
    <x v="41"/>
    <x v="1"/>
    <x v="0"/>
    <x v="158"/>
    <x v="114"/>
    <x v="70"/>
    <x v="2"/>
    <x v="18"/>
    <x v="3"/>
    <x v="12"/>
    <x v="1"/>
    <x v="0"/>
    <x v="0"/>
  </r>
  <r>
    <x v="0"/>
    <x v="70"/>
    <x v="7"/>
    <x v="42"/>
    <x v="1"/>
    <x v="0"/>
    <x v="159"/>
    <x v="115"/>
    <x v="71"/>
    <x v="3"/>
    <x v="19"/>
    <x v="0"/>
    <x v="14"/>
    <x v="1"/>
    <x v="0"/>
    <x v="0"/>
  </r>
  <r>
    <x v="0"/>
    <x v="71"/>
    <x v="7"/>
    <x v="43"/>
    <x v="1"/>
    <x v="0"/>
    <x v="160"/>
    <x v="116"/>
    <x v="72"/>
    <x v="3"/>
    <x v="20"/>
    <x v="0"/>
    <x v="12"/>
    <x v="0"/>
    <x v="0"/>
    <x v="0"/>
  </r>
  <r>
    <x v="0"/>
    <x v="72"/>
    <x v="7"/>
    <x v="44"/>
    <x v="1"/>
    <x v="0"/>
    <x v="161"/>
    <x v="117"/>
    <x v="73"/>
    <x v="3"/>
    <x v="21"/>
    <x v="0"/>
    <x v="12"/>
    <x v="5"/>
    <x v="0"/>
    <x v="0"/>
  </r>
  <r>
    <x v="0"/>
    <x v="73"/>
    <x v="7"/>
    <x v="45"/>
    <x v="1"/>
    <x v="0"/>
    <x v="162"/>
    <x v="118"/>
    <x v="74"/>
    <x v="3"/>
    <x v="14"/>
    <x v="1"/>
    <x v="12"/>
    <x v="1"/>
    <x v="0"/>
    <x v="0"/>
  </r>
  <r>
    <x v="0"/>
    <x v="74"/>
    <x v="7"/>
    <x v="46"/>
    <x v="1"/>
    <x v="0"/>
    <x v="163"/>
    <x v="119"/>
    <x v="75"/>
    <x v="3"/>
    <x v="12"/>
    <x v="0"/>
    <x v="3"/>
    <x v="7"/>
    <x v="0"/>
    <x v="0"/>
  </r>
  <r>
    <x v="0"/>
    <x v="75"/>
    <x v="7"/>
    <x v="24"/>
    <x v="1"/>
    <x v="0"/>
    <x v="164"/>
    <x v="120"/>
    <x v="76"/>
    <x v="3"/>
    <x v="11"/>
    <x v="0"/>
    <x v="12"/>
    <x v="0"/>
    <x v="0"/>
    <x v="0"/>
  </r>
  <r>
    <x v="0"/>
    <x v="75"/>
    <x v="7"/>
    <x v="24"/>
    <x v="0"/>
    <x v="0"/>
    <x v="165"/>
    <x v="121"/>
    <x v="76"/>
    <x v="3"/>
    <x v="11"/>
    <x v="0"/>
    <x v="12"/>
    <x v="0"/>
    <x v="0"/>
    <x v="0"/>
  </r>
  <r>
    <x v="0"/>
    <x v="76"/>
    <x v="8"/>
    <x v="21"/>
    <x v="1"/>
    <x v="0"/>
    <x v="166"/>
    <x v="122"/>
    <x v="77"/>
    <x v="2"/>
    <x v="12"/>
    <x v="0"/>
    <x v="1"/>
    <x v="5"/>
    <x v="0"/>
    <x v="0"/>
  </r>
  <r>
    <x v="0"/>
    <x v="77"/>
    <x v="8"/>
    <x v="21"/>
    <x v="0"/>
    <x v="0"/>
    <x v="167"/>
    <x v="123"/>
    <x v="78"/>
    <x v="2"/>
    <x v="12"/>
    <x v="0"/>
    <x v="15"/>
    <x v="5"/>
    <x v="0"/>
    <x v="0"/>
  </r>
  <r>
    <x v="0"/>
    <x v="77"/>
    <x v="8"/>
    <x v="21"/>
    <x v="1"/>
    <x v="0"/>
    <x v="168"/>
    <x v="124"/>
    <x v="78"/>
    <x v="2"/>
    <x v="12"/>
    <x v="0"/>
    <x v="15"/>
    <x v="5"/>
    <x v="0"/>
    <x v="0"/>
  </r>
  <r>
    <x v="0"/>
    <x v="78"/>
    <x v="8"/>
    <x v="21"/>
    <x v="9"/>
    <x v="0"/>
    <x v="169"/>
    <x v="125"/>
    <x v="79"/>
    <x v="2"/>
    <x v="12"/>
    <x v="0"/>
    <x v="11"/>
    <x v="5"/>
    <x v="0"/>
    <x v="0"/>
  </r>
  <r>
    <x v="0"/>
    <x v="78"/>
    <x v="8"/>
    <x v="21"/>
    <x v="8"/>
    <x v="0"/>
    <x v="169"/>
    <x v="125"/>
    <x v="79"/>
    <x v="2"/>
    <x v="12"/>
    <x v="0"/>
    <x v="11"/>
    <x v="5"/>
    <x v="0"/>
    <x v="0"/>
  </r>
  <r>
    <x v="0"/>
    <x v="78"/>
    <x v="8"/>
    <x v="21"/>
    <x v="10"/>
    <x v="0"/>
    <x v="169"/>
    <x v="125"/>
    <x v="79"/>
    <x v="2"/>
    <x v="12"/>
    <x v="0"/>
    <x v="11"/>
    <x v="5"/>
    <x v="0"/>
    <x v="0"/>
  </r>
  <r>
    <x v="0"/>
    <x v="78"/>
    <x v="8"/>
    <x v="21"/>
    <x v="1"/>
    <x v="0"/>
    <x v="170"/>
    <x v="126"/>
    <x v="79"/>
    <x v="2"/>
    <x v="12"/>
    <x v="0"/>
    <x v="11"/>
    <x v="5"/>
    <x v="0"/>
    <x v="0"/>
  </r>
  <r>
    <x v="0"/>
    <x v="78"/>
    <x v="8"/>
    <x v="21"/>
    <x v="0"/>
    <x v="0"/>
    <x v="171"/>
    <x v="127"/>
    <x v="79"/>
    <x v="2"/>
    <x v="12"/>
    <x v="0"/>
    <x v="11"/>
    <x v="5"/>
    <x v="0"/>
    <x v="0"/>
  </r>
  <r>
    <x v="0"/>
    <x v="78"/>
    <x v="8"/>
    <x v="21"/>
    <x v="7"/>
    <x v="0"/>
    <x v="172"/>
    <x v="128"/>
    <x v="79"/>
    <x v="2"/>
    <x v="12"/>
    <x v="0"/>
    <x v="11"/>
    <x v="5"/>
    <x v="0"/>
    <x v="0"/>
  </r>
  <r>
    <x v="0"/>
    <x v="78"/>
    <x v="8"/>
    <x v="21"/>
    <x v="3"/>
    <x v="0"/>
    <x v="172"/>
    <x v="128"/>
    <x v="79"/>
    <x v="2"/>
    <x v="12"/>
    <x v="0"/>
    <x v="11"/>
    <x v="5"/>
    <x v="0"/>
    <x v="0"/>
  </r>
  <r>
    <x v="0"/>
    <x v="78"/>
    <x v="8"/>
    <x v="21"/>
    <x v="4"/>
    <x v="0"/>
    <x v="173"/>
    <x v="129"/>
    <x v="79"/>
    <x v="2"/>
    <x v="12"/>
    <x v="0"/>
    <x v="11"/>
    <x v="5"/>
    <x v="0"/>
    <x v="0"/>
  </r>
  <r>
    <x v="0"/>
    <x v="78"/>
    <x v="8"/>
    <x v="21"/>
    <x v="2"/>
    <x v="0"/>
    <x v="174"/>
    <x v="130"/>
    <x v="79"/>
    <x v="2"/>
    <x v="12"/>
    <x v="0"/>
    <x v="11"/>
    <x v="5"/>
    <x v="0"/>
    <x v="0"/>
  </r>
  <r>
    <x v="0"/>
    <x v="79"/>
    <x v="8"/>
    <x v="21"/>
    <x v="3"/>
    <x v="0"/>
    <x v="175"/>
    <x v="131"/>
    <x v="80"/>
    <x v="2"/>
    <x v="12"/>
    <x v="0"/>
    <x v="14"/>
    <x v="7"/>
    <x v="0"/>
    <x v="0"/>
  </r>
  <r>
    <x v="0"/>
    <x v="79"/>
    <x v="8"/>
    <x v="21"/>
    <x v="2"/>
    <x v="0"/>
    <x v="176"/>
    <x v="132"/>
    <x v="81"/>
    <x v="2"/>
    <x v="12"/>
    <x v="0"/>
    <x v="14"/>
    <x v="7"/>
    <x v="0"/>
    <x v="0"/>
  </r>
  <r>
    <x v="0"/>
    <x v="79"/>
    <x v="8"/>
    <x v="21"/>
    <x v="1"/>
    <x v="0"/>
    <x v="177"/>
    <x v="133"/>
    <x v="80"/>
    <x v="2"/>
    <x v="12"/>
    <x v="0"/>
    <x v="14"/>
    <x v="7"/>
    <x v="0"/>
    <x v="0"/>
  </r>
  <r>
    <x v="0"/>
    <x v="79"/>
    <x v="8"/>
    <x v="21"/>
    <x v="4"/>
    <x v="0"/>
    <x v="178"/>
    <x v="134"/>
    <x v="81"/>
    <x v="2"/>
    <x v="12"/>
    <x v="0"/>
    <x v="14"/>
    <x v="7"/>
    <x v="0"/>
    <x v="0"/>
  </r>
  <r>
    <x v="0"/>
    <x v="79"/>
    <x v="8"/>
    <x v="21"/>
    <x v="8"/>
    <x v="0"/>
    <x v="179"/>
    <x v="135"/>
    <x v="80"/>
    <x v="2"/>
    <x v="12"/>
    <x v="0"/>
    <x v="14"/>
    <x v="7"/>
    <x v="0"/>
    <x v="0"/>
  </r>
  <r>
    <x v="0"/>
    <x v="79"/>
    <x v="8"/>
    <x v="21"/>
    <x v="7"/>
    <x v="0"/>
    <x v="24"/>
    <x v="15"/>
    <x v="80"/>
    <x v="2"/>
    <x v="12"/>
    <x v="0"/>
    <x v="14"/>
    <x v="7"/>
    <x v="0"/>
    <x v="0"/>
  </r>
  <r>
    <x v="0"/>
    <x v="79"/>
    <x v="8"/>
    <x v="21"/>
    <x v="0"/>
    <x v="0"/>
    <x v="180"/>
    <x v="136"/>
    <x v="80"/>
    <x v="2"/>
    <x v="12"/>
    <x v="0"/>
    <x v="14"/>
    <x v="7"/>
    <x v="0"/>
    <x v="0"/>
  </r>
  <r>
    <x v="0"/>
    <x v="80"/>
    <x v="8"/>
    <x v="21"/>
    <x v="1"/>
    <x v="0"/>
    <x v="181"/>
    <x v="137"/>
    <x v="82"/>
    <x v="2"/>
    <x v="12"/>
    <x v="0"/>
    <x v="11"/>
    <x v="5"/>
    <x v="0"/>
    <x v="0"/>
  </r>
  <r>
    <x v="0"/>
    <x v="81"/>
    <x v="8"/>
    <x v="21"/>
    <x v="1"/>
    <x v="0"/>
    <x v="182"/>
    <x v="138"/>
    <x v="83"/>
    <x v="2"/>
    <x v="12"/>
    <x v="0"/>
    <x v="13"/>
    <x v="5"/>
    <x v="0"/>
    <x v="0"/>
  </r>
  <r>
    <x v="0"/>
    <x v="81"/>
    <x v="8"/>
    <x v="21"/>
    <x v="0"/>
    <x v="0"/>
    <x v="183"/>
    <x v="139"/>
    <x v="83"/>
    <x v="2"/>
    <x v="12"/>
    <x v="0"/>
    <x v="13"/>
    <x v="5"/>
    <x v="0"/>
    <x v="0"/>
  </r>
  <r>
    <x v="0"/>
    <x v="81"/>
    <x v="8"/>
    <x v="21"/>
    <x v="4"/>
    <x v="0"/>
    <x v="184"/>
    <x v="140"/>
    <x v="83"/>
    <x v="2"/>
    <x v="12"/>
    <x v="0"/>
    <x v="13"/>
    <x v="5"/>
    <x v="0"/>
    <x v="0"/>
  </r>
  <r>
    <x v="0"/>
    <x v="81"/>
    <x v="8"/>
    <x v="21"/>
    <x v="2"/>
    <x v="0"/>
    <x v="185"/>
    <x v="141"/>
    <x v="83"/>
    <x v="2"/>
    <x v="12"/>
    <x v="0"/>
    <x v="13"/>
    <x v="5"/>
    <x v="0"/>
    <x v="0"/>
  </r>
  <r>
    <x v="0"/>
    <x v="81"/>
    <x v="8"/>
    <x v="21"/>
    <x v="7"/>
    <x v="0"/>
    <x v="186"/>
    <x v="142"/>
    <x v="83"/>
    <x v="2"/>
    <x v="12"/>
    <x v="0"/>
    <x v="13"/>
    <x v="5"/>
    <x v="0"/>
    <x v="0"/>
  </r>
  <r>
    <x v="0"/>
    <x v="81"/>
    <x v="8"/>
    <x v="21"/>
    <x v="3"/>
    <x v="0"/>
    <x v="187"/>
    <x v="143"/>
    <x v="83"/>
    <x v="2"/>
    <x v="12"/>
    <x v="0"/>
    <x v="13"/>
    <x v="5"/>
    <x v="0"/>
    <x v="0"/>
  </r>
  <r>
    <x v="0"/>
    <x v="82"/>
    <x v="8"/>
    <x v="47"/>
    <x v="1"/>
    <x v="0"/>
    <x v="188"/>
    <x v="144"/>
    <x v="84"/>
    <x v="2"/>
    <x v="17"/>
    <x v="0"/>
    <x v="1"/>
    <x v="4"/>
    <x v="0"/>
    <x v="0"/>
  </r>
  <r>
    <x v="0"/>
    <x v="83"/>
    <x v="8"/>
    <x v="48"/>
    <x v="1"/>
    <x v="0"/>
    <x v="189"/>
    <x v="4"/>
    <x v="2"/>
    <x v="2"/>
    <x v="17"/>
    <x v="0"/>
    <x v="0"/>
    <x v="2"/>
    <x v="0"/>
    <x v="0"/>
  </r>
  <r>
    <x v="0"/>
    <x v="84"/>
    <x v="8"/>
    <x v="49"/>
    <x v="1"/>
    <x v="0"/>
    <x v="190"/>
    <x v="145"/>
    <x v="85"/>
    <x v="2"/>
    <x v="22"/>
    <x v="0"/>
    <x v="11"/>
    <x v="4"/>
    <x v="0"/>
    <x v="0"/>
  </r>
  <r>
    <x v="0"/>
    <x v="85"/>
    <x v="8"/>
    <x v="50"/>
    <x v="1"/>
    <x v="0"/>
    <x v="6"/>
    <x v="4"/>
    <x v="2"/>
    <x v="2"/>
    <x v="23"/>
    <x v="0"/>
    <x v="11"/>
    <x v="2"/>
    <x v="0"/>
    <x v="0"/>
  </r>
  <r>
    <x v="0"/>
    <x v="86"/>
    <x v="9"/>
    <x v="51"/>
    <x v="1"/>
    <x v="0"/>
    <x v="191"/>
    <x v="146"/>
    <x v="86"/>
    <x v="2"/>
    <x v="24"/>
    <x v="4"/>
    <x v="13"/>
    <x v="5"/>
    <x v="0"/>
    <x v="0"/>
  </r>
  <r>
    <x v="0"/>
    <x v="87"/>
    <x v="8"/>
    <x v="52"/>
    <x v="1"/>
    <x v="0"/>
    <x v="192"/>
    <x v="147"/>
    <x v="87"/>
    <x v="1"/>
    <x v="25"/>
    <x v="1"/>
    <x v="13"/>
    <x v="0"/>
    <x v="0"/>
    <x v="0"/>
  </r>
  <r>
    <x v="0"/>
    <x v="88"/>
    <x v="9"/>
    <x v="16"/>
    <x v="1"/>
    <x v="0"/>
    <x v="193"/>
    <x v="4"/>
    <x v="2"/>
    <x v="3"/>
    <x v="2"/>
    <x v="0"/>
    <x v="9"/>
    <x v="2"/>
    <x v="0"/>
    <x v="0"/>
  </r>
  <r>
    <x v="0"/>
    <x v="89"/>
    <x v="9"/>
    <x v="53"/>
    <x v="0"/>
    <x v="0"/>
    <x v="194"/>
    <x v="4"/>
    <x v="2"/>
    <x v="3"/>
    <x v="12"/>
    <x v="0"/>
    <x v="13"/>
    <x v="2"/>
    <x v="0"/>
    <x v="0"/>
  </r>
  <r>
    <x v="0"/>
    <x v="89"/>
    <x v="8"/>
    <x v="53"/>
    <x v="1"/>
    <x v="0"/>
    <x v="194"/>
    <x v="4"/>
    <x v="2"/>
    <x v="3"/>
    <x v="12"/>
    <x v="0"/>
    <x v="13"/>
    <x v="2"/>
    <x v="0"/>
    <x v="0"/>
  </r>
  <r>
    <x v="0"/>
    <x v="90"/>
    <x v="9"/>
    <x v="46"/>
    <x v="1"/>
    <x v="0"/>
    <x v="195"/>
    <x v="148"/>
    <x v="88"/>
    <x v="1"/>
    <x v="10"/>
    <x v="1"/>
    <x v="16"/>
    <x v="0"/>
    <x v="1"/>
    <x v="0"/>
  </r>
  <r>
    <x v="0"/>
    <x v="90"/>
    <x v="9"/>
    <x v="46"/>
    <x v="0"/>
    <x v="0"/>
    <x v="196"/>
    <x v="149"/>
    <x v="88"/>
    <x v="1"/>
    <x v="10"/>
    <x v="1"/>
    <x v="16"/>
    <x v="0"/>
    <x v="1"/>
    <x v="0"/>
  </r>
  <r>
    <x v="0"/>
    <x v="91"/>
    <x v="8"/>
    <x v="54"/>
    <x v="7"/>
    <x v="0"/>
    <x v="197"/>
    <x v="150"/>
    <x v="89"/>
    <x v="3"/>
    <x v="26"/>
    <x v="4"/>
    <x v="4"/>
    <x v="5"/>
    <x v="0"/>
    <x v="0"/>
  </r>
  <r>
    <x v="0"/>
    <x v="91"/>
    <x v="8"/>
    <x v="54"/>
    <x v="2"/>
    <x v="0"/>
    <x v="198"/>
    <x v="151"/>
    <x v="89"/>
    <x v="3"/>
    <x v="26"/>
    <x v="4"/>
    <x v="4"/>
    <x v="5"/>
    <x v="0"/>
    <x v="0"/>
  </r>
  <r>
    <x v="0"/>
    <x v="91"/>
    <x v="8"/>
    <x v="54"/>
    <x v="4"/>
    <x v="0"/>
    <x v="198"/>
    <x v="152"/>
    <x v="89"/>
    <x v="3"/>
    <x v="26"/>
    <x v="4"/>
    <x v="4"/>
    <x v="5"/>
    <x v="0"/>
    <x v="0"/>
  </r>
  <r>
    <x v="0"/>
    <x v="91"/>
    <x v="8"/>
    <x v="54"/>
    <x v="1"/>
    <x v="0"/>
    <x v="199"/>
    <x v="153"/>
    <x v="89"/>
    <x v="3"/>
    <x v="26"/>
    <x v="4"/>
    <x v="4"/>
    <x v="5"/>
    <x v="0"/>
    <x v="0"/>
  </r>
  <r>
    <x v="0"/>
    <x v="91"/>
    <x v="8"/>
    <x v="54"/>
    <x v="0"/>
    <x v="0"/>
    <x v="198"/>
    <x v="154"/>
    <x v="89"/>
    <x v="3"/>
    <x v="26"/>
    <x v="4"/>
    <x v="4"/>
    <x v="5"/>
    <x v="0"/>
    <x v="0"/>
  </r>
  <r>
    <x v="0"/>
    <x v="91"/>
    <x v="8"/>
    <x v="54"/>
    <x v="3"/>
    <x v="0"/>
    <x v="198"/>
    <x v="154"/>
    <x v="89"/>
    <x v="3"/>
    <x v="26"/>
    <x v="4"/>
    <x v="4"/>
    <x v="5"/>
    <x v="0"/>
    <x v="0"/>
  </r>
  <r>
    <x v="0"/>
    <x v="92"/>
    <x v="8"/>
    <x v="55"/>
    <x v="1"/>
    <x v="0"/>
    <x v="200"/>
    <x v="4"/>
    <x v="2"/>
    <x v="3"/>
    <x v="27"/>
    <x v="0"/>
    <x v="13"/>
    <x v="2"/>
    <x v="0"/>
    <x v="0"/>
  </r>
  <r>
    <x v="0"/>
    <x v="93"/>
    <x v="8"/>
    <x v="56"/>
    <x v="1"/>
    <x v="0"/>
    <x v="201"/>
    <x v="4"/>
    <x v="2"/>
    <x v="3"/>
    <x v="7"/>
    <x v="0"/>
    <x v="13"/>
    <x v="2"/>
    <x v="0"/>
    <x v="0"/>
  </r>
  <r>
    <x v="0"/>
    <x v="94"/>
    <x v="10"/>
    <x v="57"/>
    <x v="1"/>
    <x v="0"/>
    <x v="202"/>
    <x v="155"/>
    <x v="90"/>
    <x v="2"/>
    <x v="5"/>
    <x v="3"/>
    <x v="17"/>
    <x v="0"/>
    <x v="0"/>
    <x v="0"/>
  </r>
  <r>
    <x v="0"/>
    <x v="95"/>
    <x v="10"/>
    <x v="58"/>
    <x v="1"/>
    <x v="0"/>
    <x v="203"/>
    <x v="156"/>
    <x v="91"/>
    <x v="2"/>
    <x v="5"/>
    <x v="3"/>
    <x v="17"/>
    <x v="0"/>
    <x v="0"/>
    <x v="0"/>
  </r>
  <r>
    <x v="0"/>
    <x v="96"/>
    <x v="11"/>
    <x v="30"/>
    <x v="1"/>
    <x v="0"/>
    <x v="204"/>
    <x v="157"/>
    <x v="92"/>
    <x v="2"/>
    <x v="0"/>
    <x v="0"/>
    <x v="18"/>
    <x v="5"/>
    <x v="0"/>
    <x v="0"/>
  </r>
  <r>
    <x v="0"/>
    <x v="97"/>
    <x v="10"/>
    <x v="59"/>
    <x v="7"/>
    <x v="0"/>
    <x v="205"/>
    <x v="4"/>
    <x v="2"/>
    <x v="2"/>
    <x v="27"/>
    <x v="0"/>
    <x v="17"/>
    <x v="2"/>
    <x v="0"/>
    <x v="0"/>
  </r>
  <r>
    <x v="0"/>
    <x v="97"/>
    <x v="10"/>
    <x v="59"/>
    <x v="4"/>
    <x v="0"/>
    <x v="206"/>
    <x v="4"/>
    <x v="2"/>
    <x v="2"/>
    <x v="27"/>
    <x v="0"/>
    <x v="17"/>
    <x v="2"/>
    <x v="0"/>
    <x v="0"/>
  </r>
  <r>
    <x v="0"/>
    <x v="97"/>
    <x v="10"/>
    <x v="59"/>
    <x v="8"/>
    <x v="0"/>
    <x v="207"/>
    <x v="4"/>
    <x v="2"/>
    <x v="2"/>
    <x v="27"/>
    <x v="0"/>
    <x v="17"/>
    <x v="2"/>
    <x v="0"/>
    <x v="0"/>
  </r>
  <r>
    <x v="0"/>
    <x v="97"/>
    <x v="10"/>
    <x v="59"/>
    <x v="1"/>
    <x v="0"/>
    <x v="208"/>
    <x v="4"/>
    <x v="2"/>
    <x v="2"/>
    <x v="27"/>
    <x v="0"/>
    <x v="17"/>
    <x v="2"/>
    <x v="0"/>
    <x v="0"/>
  </r>
  <r>
    <x v="0"/>
    <x v="97"/>
    <x v="10"/>
    <x v="59"/>
    <x v="0"/>
    <x v="0"/>
    <x v="209"/>
    <x v="4"/>
    <x v="2"/>
    <x v="2"/>
    <x v="27"/>
    <x v="0"/>
    <x v="17"/>
    <x v="2"/>
    <x v="0"/>
    <x v="0"/>
  </r>
  <r>
    <x v="0"/>
    <x v="97"/>
    <x v="10"/>
    <x v="59"/>
    <x v="2"/>
    <x v="0"/>
    <x v="209"/>
    <x v="4"/>
    <x v="2"/>
    <x v="2"/>
    <x v="27"/>
    <x v="0"/>
    <x v="17"/>
    <x v="2"/>
    <x v="0"/>
    <x v="0"/>
  </r>
  <r>
    <x v="0"/>
    <x v="97"/>
    <x v="10"/>
    <x v="59"/>
    <x v="3"/>
    <x v="0"/>
    <x v="210"/>
    <x v="4"/>
    <x v="2"/>
    <x v="2"/>
    <x v="27"/>
    <x v="0"/>
    <x v="17"/>
    <x v="2"/>
    <x v="0"/>
    <x v="0"/>
  </r>
  <r>
    <x v="0"/>
    <x v="98"/>
    <x v="12"/>
    <x v="60"/>
    <x v="1"/>
    <x v="0"/>
    <x v="211"/>
    <x v="158"/>
    <x v="93"/>
    <x v="4"/>
    <x v="28"/>
    <x v="1"/>
    <x v="7"/>
    <x v="7"/>
    <x v="0"/>
    <x v="0"/>
  </r>
</pivotCacheRecords>
</file>

<file path=xl/pivotCache/pivotCacheRecords2.xml><?xml version="1.0" encoding="utf-8"?>
<pivotCacheRecords xmlns="http://schemas.openxmlformats.org/spreadsheetml/2006/main" xmlns:r="http://schemas.openxmlformats.org/officeDocument/2006/relationships" count="213">
  <r>
    <x v="0"/>
    <x v="0"/>
    <x v="0"/>
    <x v="0"/>
    <x v="0"/>
    <x v="0"/>
    <x v="0"/>
    <x v="0"/>
  </r>
  <r>
    <x v="1"/>
    <x v="0"/>
    <x v="1"/>
    <x v="1"/>
    <x v="0"/>
    <x v="1"/>
    <x v="1"/>
    <x v="1"/>
  </r>
  <r>
    <x v="1"/>
    <x v="0"/>
    <x v="1"/>
    <x v="1"/>
    <x v="0"/>
    <x v="1"/>
    <x v="0"/>
    <x v="0"/>
  </r>
  <r>
    <x v="2"/>
    <x v="0"/>
    <x v="2"/>
    <x v="2"/>
    <x v="0"/>
    <x v="2"/>
    <x v="1"/>
    <x v="1"/>
  </r>
  <r>
    <x v="3"/>
    <x v="0"/>
    <x v="3"/>
    <x v="3"/>
    <x v="0"/>
    <x v="1"/>
    <x v="0"/>
    <x v="0"/>
  </r>
  <r>
    <x v="4"/>
    <x v="0"/>
    <x v="4"/>
    <x v="0"/>
    <x v="0"/>
    <x v="3"/>
    <x v="0"/>
    <x v="0"/>
  </r>
  <r>
    <x v="5"/>
    <x v="0"/>
    <x v="5"/>
    <x v="2"/>
    <x v="0"/>
    <x v="4"/>
    <x v="1"/>
    <x v="1"/>
  </r>
  <r>
    <x v="6"/>
    <x v="0"/>
    <x v="6"/>
    <x v="4"/>
    <x v="0"/>
    <x v="1"/>
    <x v="0"/>
    <x v="0"/>
  </r>
  <r>
    <x v="7"/>
    <x v="0"/>
    <x v="7"/>
    <x v="1"/>
    <x v="0"/>
    <x v="1"/>
    <x v="1"/>
    <x v="1"/>
  </r>
  <r>
    <x v="8"/>
    <x v="0"/>
    <x v="8"/>
    <x v="4"/>
    <x v="0"/>
    <x v="1"/>
    <x v="1"/>
    <x v="1"/>
  </r>
  <r>
    <x v="8"/>
    <x v="0"/>
    <x v="8"/>
    <x v="4"/>
    <x v="0"/>
    <x v="1"/>
    <x v="0"/>
    <x v="0"/>
  </r>
  <r>
    <x v="9"/>
    <x v="0"/>
    <x v="9"/>
    <x v="0"/>
    <x v="0"/>
    <x v="5"/>
    <x v="1"/>
    <x v="1"/>
  </r>
  <r>
    <x v="9"/>
    <x v="0"/>
    <x v="9"/>
    <x v="0"/>
    <x v="0"/>
    <x v="6"/>
    <x v="0"/>
    <x v="0"/>
  </r>
  <r>
    <x v="10"/>
    <x v="0"/>
    <x v="10"/>
    <x v="0"/>
    <x v="0"/>
    <x v="6"/>
    <x v="1"/>
    <x v="1"/>
  </r>
  <r>
    <x v="11"/>
    <x v="0"/>
    <x v="11"/>
    <x v="0"/>
    <x v="0"/>
    <x v="0"/>
    <x v="1"/>
    <x v="1"/>
  </r>
  <r>
    <x v="12"/>
    <x v="0"/>
    <x v="12"/>
    <x v="0"/>
    <x v="0"/>
    <x v="4"/>
    <x v="1"/>
    <x v="1"/>
  </r>
  <r>
    <x v="13"/>
    <x v="0"/>
    <x v="13"/>
    <x v="0"/>
    <x v="0"/>
    <x v="0"/>
    <x v="1"/>
    <x v="1"/>
  </r>
  <r>
    <x v="14"/>
    <x v="0"/>
    <x v="14"/>
    <x v="0"/>
    <x v="0"/>
    <x v="7"/>
    <x v="0"/>
    <x v="0"/>
  </r>
  <r>
    <x v="15"/>
    <x v="0"/>
    <x v="15"/>
    <x v="4"/>
    <x v="0"/>
    <x v="1"/>
    <x v="0"/>
    <x v="0"/>
  </r>
  <r>
    <x v="16"/>
    <x v="0"/>
    <x v="16"/>
    <x v="0"/>
    <x v="0"/>
    <x v="8"/>
    <x v="0"/>
    <x v="0"/>
  </r>
  <r>
    <x v="16"/>
    <x v="0"/>
    <x v="16"/>
    <x v="2"/>
    <x v="0"/>
    <x v="5"/>
    <x v="0"/>
    <x v="0"/>
  </r>
  <r>
    <x v="17"/>
    <x v="0"/>
    <x v="17"/>
    <x v="2"/>
    <x v="0"/>
    <x v="7"/>
    <x v="1"/>
    <x v="1"/>
  </r>
  <r>
    <x v="18"/>
    <x v="1"/>
    <x v="18"/>
    <x v="0"/>
    <x v="0"/>
    <x v="9"/>
    <x v="2"/>
    <x v="2"/>
  </r>
  <r>
    <x v="0"/>
    <x v="0"/>
    <x v="0"/>
    <x v="3"/>
    <x v="0"/>
    <x v="3"/>
    <x v="2"/>
    <x v="2"/>
  </r>
  <r>
    <x v="19"/>
    <x v="0"/>
    <x v="19"/>
    <x v="0"/>
    <x v="0"/>
    <x v="0"/>
    <x v="3"/>
    <x v="3"/>
  </r>
  <r>
    <x v="20"/>
    <x v="0"/>
    <x v="20"/>
    <x v="4"/>
    <x v="0"/>
    <x v="10"/>
    <x v="4"/>
    <x v="1"/>
  </r>
  <r>
    <x v="21"/>
    <x v="0"/>
    <x v="21"/>
    <x v="0"/>
    <x v="0"/>
    <x v="4"/>
    <x v="5"/>
    <x v="4"/>
  </r>
  <r>
    <x v="22"/>
    <x v="0"/>
    <x v="22"/>
    <x v="0"/>
    <x v="0"/>
    <x v="11"/>
    <x v="4"/>
    <x v="1"/>
  </r>
  <r>
    <x v="22"/>
    <x v="0"/>
    <x v="22"/>
    <x v="0"/>
    <x v="0"/>
    <x v="6"/>
    <x v="3"/>
    <x v="3"/>
  </r>
  <r>
    <x v="23"/>
    <x v="0"/>
    <x v="23"/>
    <x v="0"/>
    <x v="0"/>
    <x v="3"/>
    <x v="2"/>
    <x v="2"/>
  </r>
  <r>
    <x v="24"/>
    <x v="0"/>
    <x v="24"/>
    <x v="0"/>
    <x v="0"/>
    <x v="0"/>
    <x v="3"/>
    <x v="3"/>
  </r>
  <r>
    <x v="25"/>
    <x v="0"/>
    <x v="25"/>
    <x v="0"/>
    <x v="0"/>
    <x v="5"/>
    <x v="6"/>
    <x v="3"/>
  </r>
  <r>
    <x v="26"/>
    <x v="0"/>
    <x v="26"/>
    <x v="2"/>
    <x v="0"/>
    <x v="12"/>
    <x v="6"/>
    <x v="3"/>
  </r>
  <r>
    <x v="26"/>
    <x v="0"/>
    <x v="26"/>
    <x v="4"/>
    <x v="0"/>
    <x v="1"/>
    <x v="4"/>
    <x v="1"/>
  </r>
  <r>
    <x v="27"/>
    <x v="0"/>
    <x v="27"/>
    <x v="4"/>
    <x v="0"/>
    <x v="0"/>
    <x v="4"/>
    <x v="1"/>
  </r>
  <r>
    <x v="28"/>
    <x v="0"/>
    <x v="28"/>
    <x v="0"/>
    <x v="0"/>
    <x v="0"/>
    <x v="4"/>
    <x v="1"/>
  </r>
  <r>
    <x v="29"/>
    <x v="0"/>
    <x v="29"/>
    <x v="0"/>
    <x v="0"/>
    <x v="5"/>
    <x v="3"/>
    <x v="3"/>
  </r>
  <r>
    <x v="30"/>
    <x v="0"/>
    <x v="30"/>
    <x v="4"/>
    <x v="0"/>
    <x v="1"/>
    <x v="7"/>
    <x v="0"/>
  </r>
  <r>
    <x v="30"/>
    <x v="0"/>
    <x v="30"/>
    <x v="4"/>
    <x v="0"/>
    <x v="13"/>
    <x v="8"/>
    <x v="1"/>
  </r>
  <r>
    <x v="31"/>
    <x v="0"/>
    <x v="31"/>
    <x v="0"/>
    <x v="0"/>
    <x v="0"/>
    <x v="2"/>
    <x v="2"/>
  </r>
  <r>
    <x v="32"/>
    <x v="0"/>
    <x v="32"/>
    <x v="3"/>
    <x v="0"/>
    <x v="3"/>
    <x v="5"/>
    <x v="4"/>
  </r>
  <r>
    <x v="31"/>
    <x v="0"/>
    <x v="31"/>
    <x v="2"/>
    <x v="0"/>
    <x v="1"/>
    <x v="9"/>
    <x v="4"/>
  </r>
  <r>
    <x v="31"/>
    <x v="0"/>
    <x v="31"/>
    <x v="2"/>
    <x v="0"/>
    <x v="3"/>
    <x v="10"/>
    <x v="3"/>
  </r>
  <r>
    <x v="33"/>
    <x v="0"/>
    <x v="33"/>
    <x v="4"/>
    <x v="0"/>
    <x v="1"/>
    <x v="8"/>
    <x v="1"/>
  </r>
  <r>
    <x v="34"/>
    <x v="0"/>
    <x v="34"/>
    <x v="4"/>
    <x v="0"/>
    <x v="0"/>
    <x v="4"/>
    <x v="1"/>
  </r>
  <r>
    <x v="34"/>
    <x v="0"/>
    <x v="34"/>
    <x v="4"/>
    <x v="0"/>
    <x v="1"/>
    <x v="11"/>
    <x v="0"/>
  </r>
  <r>
    <x v="35"/>
    <x v="0"/>
    <x v="35"/>
    <x v="4"/>
    <x v="0"/>
    <x v="12"/>
    <x v="3"/>
    <x v="3"/>
  </r>
  <r>
    <x v="12"/>
    <x v="0"/>
    <x v="12"/>
    <x v="4"/>
    <x v="0"/>
    <x v="1"/>
    <x v="7"/>
    <x v="0"/>
  </r>
  <r>
    <x v="12"/>
    <x v="0"/>
    <x v="12"/>
    <x v="4"/>
    <x v="0"/>
    <x v="1"/>
    <x v="8"/>
    <x v="1"/>
  </r>
  <r>
    <x v="36"/>
    <x v="0"/>
    <x v="36"/>
    <x v="4"/>
    <x v="0"/>
    <x v="1"/>
    <x v="4"/>
    <x v="1"/>
  </r>
  <r>
    <x v="36"/>
    <x v="0"/>
    <x v="36"/>
    <x v="4"/>
    <x v="0"/>
    <x v="14"/>
    <x v="6"/>
    <x v="3"/>
  </r>
  <r>
    <x v="36"/>
    <x v="0"/>
    <x v="36"/>
    <x v="3"/>
    <x v="0"/>
    <x v="3"/>
    <x v="2"/>
    <x v="2"/>
  </r>
  <r>
    <x v="37"/>
    <x v="0"/>
    <x v="37"/>
    <x v="0"/>
    <x v="0"/>
    <x v="0"/>
    <x v="5"/>
    <x v="4"/>
  </r>
  <r>
    <x v="37"/>
    <x v="0"/>
    <x v="37"/>
    <x v="0"/>
    <x v="0"/>
    <x v="1"/>
    <x v="4"/>
    <x v="1"/>
  </r>
  <r>
    <x v="12"/>
    <x v="0"/>
    <x v="12"/>
    <x v="4"/>
    <x v="0"/>
    <x v="1"/>
    <x v="3"/>
    <x v="3"/>
  </r>
  <r>
    <x v="38"/>
    <x v="0"/>
    <x v="38"/>
    <x v="0"/>
    <x v="0"/>
    <x v="0"/>
    <x v="2"/>
    <x v="2"/>
  </r>
  <r>
    <x v="39"/>
    <x v="0"/>
    <x v="39"/>
    <x v="0"/>
    <x v="0"/>
    <x v="12"/>
    <x v="5"/>
    <x v="4"/>
  </r>
  <r>
    <x v="40"/>
    <x v="0"/>
    <x v="40"/>
    <x v="2"/>
    <x v="0"/>
    <x v="15"/>
    <x v="5"/>
    <x v="4"/>
  </r>
  <r>
    <x v="16"/>
    <x v="0"/>
    <x v="16"/>
    <x v="4"/>
    <x v="0"/>
    <x v="1"/>
    <x v="5"/>
    <x v="4"/>
  </r>
  <r>
    <x v="41"/>
    <x v="0"/>
    <x v="41"/>
    <x v="3"/>
    <x v="0"/>
    <x v="1"/>
    <x v="6"/>
    <x v="3"/>
  </r>
  <r>
    <x v="42"/>
    <x v="0"/>
    <x v="42"/>
    <x v="3"/>
    <x v="0"/>
    <x v="3"/>
    <x v="2"/>
    <x v="2"/>
  </r>
  <r>
    <x v="43"/>
    <x v="0"/>
    <x v="43"/>
    <x v="0"/>
    <x v="0"/>
    <x v="11"/>
    <x v="2"/>
    <x v="2"/>
  </r>
  <r>
    <x v="44"/>
    <x v="0"/>
    <x v="44"/>
    <x v="0"/>
    <x v="0"/>
    <x v="5"/>
    <x v="6"/>
    <x v="3"/>
  </r>
  <r>
    <x v="45"/>
    <x v="0"/>
    <x v="45"/>
    <x v="0"/>
    <x v="0"/>
    <x v="1"/>
    <x v="5"/>
    <x v="4"/>
  </r>
  <r>
    <x v="46"/>
    <x v="0"/>
    <x v="46"/>
    <x v="0"/>
    <x v="0"/>
    <x v="16"/>
    <x v="5"/>
    <x v="4"/>
  </r>
  <r>
    <x v="46"/>
    <x v="0"/>
    <x v="46"/>
    <x v="0"/>
    <x v="0"/>
    <x v="17"/>
    <x v="8"/>
    <x v="1"/>
  </r>
  <r>
    <x v="47"/>
    <x v="0"/>
    <x v="47"/>
    <x v="0"/>
    <x v="0"/>
    <x v="5"/>
    <x v="6"/>
    <x v="3"/>
  </r>
  <r>
    <x v="48"/>
    <x v="0"/>
    <x v="48"/>
    <x v="0"/>
    <x v="0"/>
    <x v="12"/>
    <x v="8"/>
    <x v="1"/>
  </r>
  <r>
    <x v="49"/>
    <x v="0"/>
    <x v="49"/>
    <x v="2"/>
    <x v="0"/>
    <x v="1"/>
    <x v="2"/>
    <x v="2"/>
  </r>
  <r>
    <x v="49"/>
    <x v="0"/>
    <x v="49"/>
    <x v="1"/>
    <x v="0"/>
    <x v="1"/>
    <x v="5"/>
    <x v="4"/>
  </r>
  <r>
    <x v="49"/>
    <x v="0"/>
    <x v="49"/>
    <x v="1"/>
    <x v="0"/>
    <x v="1"/>
    <x v="6"/>
    <x v="3"/>
  </r>
  <r>
    <x v="49"/>
    <x v="0"/>
    <x v="49"/>
    <x v="1"/>
    <x v="0"/>
    <x v="1"/>
    <x v="4"/>
    <x v="1"/>
  </r>
  <r>
    <x v="50"/>
    <x v="0"/>
    <x v="50"/>
    <x v="4"/>
    <x v="0"/>
    <x v="1"/>
    <x v="7"/>
    <x v="0"/>
  </r>
  <r>
    <x v="15"/>
    <x v="0"/>
    <x v="15"/>
    <x v="4"/>
    <x v="0"/>
    <x v="1"/>
    <x v="7"/>
    <x v="0"/>
  </r>
  <r>
    <x v="1"/>
    <x v="0"/>
    <x v="1"/>
    <x v="4"/>
    <x v="0"/>
    <x v="3"/>
    <x v="6"/>
    <x v="3"/>
  </r>
  <r>
    <x v="1"/>
    <x v="0"/>
    <x v="1"/>
    <x v="4"/>
    <x v="0"/>
    <x v="1"/>
    <x v="4"/>
    <x v="1"/>
  </r>
  <r>
    <x v="1"/>
    <x v="0"/>
    <x v="1"/>
    <x v="4"/>
    <x v="0"/>
    <x v="1"/>
    <x v="11"/>
    <x v="0"/>
  </r>
  <r>
    <x v="51"/>
    <x v="0"/>
    <x v="51"/>
    <x v="3"/>
    <x v="0"/>
    <x v="0"/>
    <x v="4"/>
    <x v="1"/>
  </r>
  <r>
    <x v="52"/>
    <x v="0"/>
    <x v="52"/>
    <x v="4"/>
    <x v="0"/>
    <x v="1"/>
    <x v="3"/>
    <x v="3"/>
  </r>
  <r>
    <x v="52"/>
    <x v="0"/>
    <x v="52"/>
    <x v="4"/>
    <x v="0"/>
    <x v="1"/>
    <x v="8"/>
    <x v="1"/>
  </r>
  <r>
    <x v="52"/>
    <x v="0"/>
    <x v="52"/>
    <x v="4"/>
    <x v="0"/>
    <x v="1"/>
    <x v="7"/>
    <x v="0"/>
  </r>
  <r>
    <x v="53"/>
    <x v="1"/>
    <x v="53"/>
    <x v="4"/>
    <x v="0"/>
    <x v="1"/>
    <x v="3"/>
    <x v="3"/>
  </r>
  <r>
    <x v="54"/>
    <x v="0"/>
    <x v="54"/>
    <x v="4"/>
    <x v="0"/>
    <x v="3"/>
    <x v="6"/>
    <x v="3"/>
  </r>
  <r>
    <x v="55"/>
    <x v="0"/>
    <x v="55"/>
    <x v="4"/>
    <x v="0"/>
    <x v="1"/>
    <x v="5"/>
    <x v="4"/>
  </r>
  <r>
    <x v="56"/>
    <x v="0"/>
    <x v="56"/>
    <x v="4"/>
    <x v="0"/>
    <x v="1"/>
    <x v="2"/>
    <x v="2"/>
  </r>
  <r>
    <x v="57"/>
    <x v="0"/>
    <x v="57"/>
    <x v="4"/>
    <x v="0"/>
    <x v="1"/>
    <x v="3"/>
    <x v="3"/>
  </r>
  <r>
    <x v="58"/>
    <x v="0"/>
    <x v="58"/>
    <x v="0"/>
    <x v="0"/>
    <x v="0"/>
    <x v="5"/>
    <x v="4"/>
  </r>
  <r>
    <x v="58"/>
    <x v="0"/>
    <x v="58"/>
    <x v="0"/>
    <x v="0"/>
    <x v="3"/>
    <x v="2"/>
    <x v="2"/>
  </r>
  <r>
    <x v="58"/>
    <x v="0"/>
    <x v="58"/>
    <x v="4"/>
    <x v="0"/>
    <x v="1"/>
    <x v="6"/>
    <x v="3"/>
  </r>
  <r>
    <x v="59"/>
    <x v="0"/>
    <x v="59"/>
    <x v="0"/>
    <x v="0"/>
    <x v="5"/>
    <x v="5"/>
    <x v="4"/>
  </r>
  <r>
    <x v="60"/>
    <x v="0"/>
    <x v="60"/>
    <x v="2"/>
    <x v="0"/>
    <x v="3"/>
    <x v="10"/>
    <x v="3"/>
  </r>
  <r>
    <x v="31"/>
    <x v="0"/>
    <x v="31"/>
    <x v="2"/>
    <x v="0"/>
    <x v="2"/>
    <x v="10"/>
    <x v="3"/>
  </r>
  <r>
    <x v="31"/>
    <x v="0"/>
    <x v="31"/>
    <x v="2"/>
    <x v="0"/>
    <x v="18"/>
    <x v="10"/>
    <x v="3"/>
  </r>
  <r>
    <x v="31"/>
    <x v="0"/>
    <x v="31"/>
    <x v="2"/>
    <x v="0"/>
    <x v="12"/>
    <x v="12"/>
    <x v="1"/>
  </r>
  <r>
    <x v="61"/>
    <x v="0"/>
    <x v="61"/>
    <x v="0"/>
    <x v="0"/>
    <x v="5"/>
    <x v="9"/>
    <x v="4"/>
  </r>
  <r>
    <x v="62"/>
    <x v="0"/>
    <x v="62"/>
    <x v="4"/>
    <x v="0"/>
    <x v="19"/>
    <x v="13"/>
    <x v="0"/>
  </r>
  <r>
    <x v="63"/>
    <x v="0"/>
    <x v="63"/>
    <x v="2"/>
    <x v="0"/>
    <x v="1"/>
    <x v="14"/>
    <x v="2"/>
  </r>
  <r>
    <x v="14"/>
    <x v="0"/>
    <x v="14"/>
    <x v="0"/>
    <x v="0"/>
    <x v="20"/>
    <x v="0"/>
    <x v="0"/>
  </r>
  <r>
    <x v="14"/>
    <x v="0"/>
    <x v="14"/>
    <x v="0"/>
    <x v="0"/>
    <x v="21"/>
    <x v="0"/>
    <x v="0"/>
  </r>
  <r>
    <x v="62"/>
    <x v="0"/>
    <x v="62"/>
    <x v="0"/>
    <x v="0"/>
    <x v="0"/>
    <x v="0"/>
    <x v="0"/>
  </r>
  <r>
    <x v="19"/>
    <x v="0"/>
    <x v="19"/>
    <x v="0"/>
    <x v="0"/>
    <x v="12"/>
    <x v="0"/>
    <x v="0"/>
  </r>
  <r>
    <x v="64"/>
    <x v="1"/>
    <x v="64"/>
    <x v="4"/>
    <x v="0"/>
    <x v="3"/>
    <x v="0"/>
    <x v="0"/>
  </r>
  <r>
    <x v="65"/>
    <x v="0"/>
    <x v="65"/>
    <x v="4"/>
    <x v="0"/>
    <x v="12"/>
    <x v="1"/>
    <x v="1"/>
  </r>
  <r>
    <x v="65"/>
    <x v="0"/>
    <x v="65"/>
    <x v="4"/>
    <x v="0"/>
    <x v="1"/>
    <x v="0"/>
    <x v="0"/>
  </r>
  <r>
    <x v="66"/>
    <x v="0"/>
    <x v="66"/>
    <x v="4"/>
    <x v="0"/>
    <x v="19"/>
    <x v="1"/>
    <x v="1"/>
  </r>
  <r>
    <x v="67"/>
    <x v="0"/>
    <x v="67"/>
    <x v="0"/>
    <x v="0"/>
    <x v="5"/>
    <x v="0"/>
    <x v="0"/>
  </r>
  <r>
    <x v="68"/>
    <x v="0"/>
    <x v="68"/>
    <x v="4"/>
    <x v="0"/>
    <x v="1"/>
    <x v="1"/>
    <x v="1"/>
  </r>
  <r>
    <x v="68"/>
    <x v="0"/>
    <x v="68"/>
    <x v="0"/>
    <x v="0"/>
    <x v="8"/>
    <x v="0"/>
    <x v="0"/>
  </r>
  <r>
    <x v="69"/>
    <x v="0"/>
    <x v="69"/>
    <x v="0"/>
    <x v="0"/>
    <x v="7"/>
    <x v="0"/>
    <x v="0"/>
  </r>
  <r>
    <x v="70"/>
    <x v="0"/>
    <x v="70"/>
    <x v="0"/>
    <x v="0"/>
    <x v="1"/>
    <x v="1"/>
    <x v="1"/>
  </r>
  <r>
    <x v="71"/>
    <x v="0"/>
    <x v="71"/>
    <x v="0"/>
    <x v="0"/>
    <x v="6"/>
    <x v="1"/>
    <x v="1"/>
  </r>
  <r>
    <x v="72"/>
    <x v="0"/>
    <x v="72"/>
    <x v="4"/>
    <x v="0"/>
    <x v="22"/>
    <x v="0"/>
    <x v="0"/>
  </r>
  <r>
    <x v="73"/>
    <x v="0"/>
    <x v="73"/>
    <x v="0"/>
    <x v="0"/>
    <x v="5"/>
    <x v="0"/>
    <x v="0"/>
  </r>
  <r>
    <x v="74"/>
    <x v="0"/>
    <x v="74"/>
    <x v="0"/>
    <x v="0"/>
    <x v="13"/>
    <x v="1"/>
    <x v="1"/>
  </r>
  <r>
    <x v="75"/>
    <x v="0"/>
    <x v="75"/>
    <x v="0"/>
    <x v="0"/>
    <x v="4"/>
    <x v="0"/>
    <x v="0"/>
  </r>
  <r>
    <x v="76"/>
    <x v="0"/>
    <x v="76"/>
    <x v="4"/>
    <x v="0"/>
    <x v="6"/>
    <x v="0"/>
    <x v="0"/>
  </r>
  <r>
    <x v="77"/>
    <x v="0"/>
    <x v="77"/>
    <x v="4"/>
    <x v="0"/>
    <x v="3"/>
    <x v="1"/>
    <x v="1"/>
  </r>
  <r>
    <x v="77"/>
    <x v="0"/>
    <x v="77"/>
    <x v="4"/>
    <x v="0"/>
    <x v="1"/>
    <x v="0"/>
    <x v="0"/>
  </r>
  <r>
    <x v="78"/>
    <x v="0"/>
    <x v="78"/>
    <x v="4"/>
    <x v="0"/>
    <x v="1"/>
    <x v="0"/>
    <x v="0"/>
  </r>
  <r>
    <x v="41"/>
    <x v="0"/>
    <x v="41"/>
    <x v="3"/>
    <x v="0"/>
    <x v="0"/>
    <x v="0"/>
    <x v="0"/>
  </r>
  <r>
    <x v="61"/>
    <x v="0"/>
    <x v="61"/>
    <x v="0"/>
    <x v="0"/>
    <x v="5"/>
    <x v="4"/>
    <x v="1"/>
  </r>
  <r>
    <x v="79"/>
    <x v="0"/>
    <x v="79"/>
    <x v="4"/>
    <x v="0"/>
    <x v="1"/>
    <x v="6"/>
    <x v="3"/>
  </r>
  <r>
    <x v="80"/>
    <x v="0"/>
    <x v="80"/>
    <x v="4"/>
    <x v="0"/>
    <x v="1"/>
    <x v="6"/>
    <x v="3"/>
  </r>
  <r>
    <x v="81"/>
    <x v="0"/>
    <x v="81"/>
    <x v="0"/>
    <x v="0"/>
    <x v="0"/>
    <x v="2"/>
    <x v="2"/>
  </r>
  <r>
    <x v="82"/>
    <x v="0"/>
    <x v="82"/>
    <x v="0"/>
    <x v="0"/>
    <x v="5"/>
    <x v="3"/>
    <x v="3"/>
  </r>
  <r>
    <x v="83"/>
    <x v="0"/>
    <x v="83"/>
    <x v="0"/>
    <x v="0"/>
    <x v="5"/>
    <x v="5"/>
    <x v="4"/>
  </r>
  <r>
    <x v="83"/>
    <x v="0"/>
    <x v="83"/>
    <x v="0"/>
    <x v="0"/>
    <x v="0"/>
    <x v="11"/>
    <x v="0"/>
  </r>
  <r>
    <x v="67"/>
    <x v="0"/>
    <x v="67"/>
    <x v="3"/>
    <x v="0"/>
    <x v="12"/>
    <x v="5"/>
    <x v="4"/>
  </r>
  <r>
    <x v="84"/>
    <x v="0"/>
    <x v="84"/>
    <x v="4"/>
    <x v="0"/>
    <x v="2"/>
    <x v="8"/>
    <x v="1"/>
  </r>
  <r>
    <x v="85"/>
    <x v="0"/>
    <x v="85"/>
    <x v="0"/>
    <x v="0"/>
    <x v="5"/>
    <x v="2"/>
    <x v="2"/>
  </r>
  <r>
    <x v="86"/>
    <x v="0"/>
    <x v="86"/>
    <x v="0"/>
    <x v="0"/>
    <x v="3"/>
    <x v="3"/>
    <x v="3"/>
  </r>
  <r>
    <x v="87"/>
    <x v="0"/>
    <x v="87"/>
    <x v="0"/>
    <x v="0"/>
    <x v="0"/>
    <x v="2"/>
    <x v="2"/>
  </r>
  <r>
    <x v="88"/>
    <x v="0"/>
    <x v="88"/>
    <x v="4"/>
    <x v="0"/>
    <x v="1"/>
    <x v="3"/>
    <x v="3"/>
  </r>
  <r>
    <x v="89"/>
    <x v="0"/>
    <x v="89"/>
    <x v="2"/>
    <x v="0"/>
    <x v="13"/>
    <x v="2"/>
    <x v="2"/>
  </r>
  <r>
    <x v="90"/>
    <x v="0"/>
    <x v="90"/>
    <x v="4"/>
    <x v="0"/>
    <x v="12"/>
    <x v="5"/>
    <x v="4"/>
  </r>
  <r>
    <x v="90"/>
    <x v="0"/>
    <x v="90"/>
    <x v="4"/>
    <x v="0"/>
    <x v="12"/>
    <x v="2"/>
    <x v="2"/>
  </r>
  <r>
    <x v="73"/>
    <x v="0"/>
    <x v="73"/>
    <x v="4"/>
    <x v="0"/>
    <x v="1"/>
    <x v="8"/>
    <x v="1"/>
  </r>
  <r>
    <x v="90"/>
    <x v="0"/>
    <x v="90"/>
    <x v="4"/>
    <x v="0"/>
    <x v="1"/>
    <x v="6"/>
    <x v="3"/>
  </r>
  <r>
    <x v="90"/>
    <x v="0"/>
    <x v="90"/>
    <x v="4"/>
    <x v="0"/>
    <x v="12"/>
    <x v="4"/>
    <x v="1"/>
  </r>
  <r>
    <x v="90"/>
    <x v="0"/>
    <x v="90"/>
    <x v="4"/>
    <x v="0"/>
    <x v="12"/>
    <x v="3"/>
    <x v="3"/>
  </r>
  <r>
    <x v="90"/>
    <x v="0"/>
    <x v="90"/>
    <x v="4"/>
    <x v="0"/>
    <x v="12"/>
    <x v="8"/>
    <x v="1"/>
  </r>
  <r>
    <x v="91"/>
    <x v="0"/>
    <x v="91"/>
    <x v="0"/>
    <x v="0"/>
    <x v="0"/>
    <x v="4"/>
    <x v="1"/>
  </r>
  <r>
    <x v="92"/>
    <x v="0"/>
    <x v="92"/>
    <x v="0"/>
    <x v="0"/>
    <x v="4"/>
    <x v="5"/>
    <x v="4"/>
  </r>
  <r>
    <x v="93"/>
    <x v="0"/>
    <x v="93"/>
    <x v="0"/>
    <x v="0"/>
    <x v="12"/>
    <x v="2"/>
    <x v="2"/>
  </r>
  <r>
    <x v="94"/>
    <x v="0"/>
    <x v="94"/>
    <x v="4"/>
    <x v="0"/>
    <x v="3"/>
    <x v="6"/>
    <x v="3"/>
  </r>
  <r>
    <x v="94"/>
    <x v="0"/>
    <x v="94"/>
    <x v="4"/>
    <x v="0"/>
    <x v="0"/>
    <x v="4"/>
    <x v="1"/>
  </r>
  <r>
    <x v="95"/>
    <x v="0"/>
    <x v="95"/>
    <x v="4"/>
    <x v="0"/>
    <x v="1"/>
    <x v="8"/>
    <x v="1"/>
  </r>
  <r>
    <x v="96"/>
    <x v="0"/>
    <x v="96"/>
    <x v="0"/>
    <x v="0"/>
    <x v="5"/>
    <x v="9"/>
    <x v="4"/>
  </r>
  <r>
    <x v="95"/>
    <x v="0"/>
    <x v="95"/>
    <x v="4"/>
    <x v="0"/>
    <x v="1"/>
    <x v="3"/>
    <x v="3"/>
  </r>
  <r>
    <x v="72"/>
    <x v="0"/>
    <x v="72"/>
    <x v="4"/>
    <x v="0"/>
    <x v="0"/>
    <x v="3"/>
    <x v="3"/>
  </r>
  <r>
    <x v="71"/>
    <x v="0"/>
    <x v="71"/>
    <x v="0"/>
    <x v="0"/>
    <x v="17"/>
    <x v="8"/>
    <x v="1"/>
  </r>
  <r>
    <x v="97"/>
    <x v="0"/>
    <x v="97"/>
    <x v="0"/>
    <x v="0"/>
    <x v="4"/>
    <x v="2"/>
    <x v="2"/>
  </r>
  <r>
    <x v="98"/>
    <x v="0"/>
    <x v="98"/>
    <x v="2"/>
    <x v="0"/>
    <x v="1"/>
    <x v="3"/>
    <x v="3"/>
  </r>
  <r>
    <x v="99"/>
    <x v="0"/>
    <x v="99"/>
    <x v="0"/>
    <x v="0"/>
    <x v="0"/>
    <x v="8"/>
    <x v="1"/>
  </r>
  <r>
    <x v="100"/>
    <x v="0"/>
    <x v="100"/>
    <x v="2"/>
    <x v="0"/>
    <x v="17"/>
    <x v="4"/>
    <x v="1"/>
  </r>
  <r>
    <x v="101"/>
    <x v="0"/>
    <x v="101"/>
    <x v="0"/>
    <x v="0"/>
    <x v="1"/>
    <x v="3"/>
    <x v="3"/>
  </r>
  <r>
    <x v="102"/>
    <x v="0"/>
    <x v="102"/>
    <x v="0"/>
    <x v="0"/>
    <x v="21"/>
    <x v="4"/>
    <x v="1"/>
  </r>
  <r>
    <x v="8"/>
    <x v="0"/>
    <x v="8"/>
    <x v="4"/>
    <x v="0"/>
    <x v="1"/>
    <x v="2"/>
    <x v="2"/>
  </r>
  <r>
    <x v="103"/>
    <x v="0"/>
    <x v="103"/>
    <x v="4"/>
    <x v="0"/>
    <x v="1"/>
    <x v="6"/>
    <x v="3"/>
  </r>
  <r>
    <x v="104"/>
    <x v="0"/>
    <x v="104"/>
    <x v="4"/>
    <x v="0"/>
    <x v="1"/>
    <x v="11"/>
    <x v="0"/>
  </r>
  <r>
    <x v="104"/>
    <x v="0"/>
    <x v="104"/>
    <x v="4"/>
    <x v="0"/>
    <x v="1"/>
    <x v="3"/>
    <x v="3"/>
  </r>
  <r>
    <x v="104"/>
    <x v="0"/>
    <x v="104"/>
    <x v="4"/>
    <x v="0"/>
    <x v="1"/>
    <x v="8"/>
    <x v="1"/>
  </r>
  <r>
    <x v="104"/>
    <x v="0"/>
    <x v="104"/>
    <x v="4"/>
    <x v="0"/>
    <x v="1"/>
    <x v="7"/>
    <x v="0"/>
  </r>
  <r>
    <x v="105"/>
    <x v="0"/>
    <x v="105"/>
    <x v="4"/>
    <x v="0"/>
    <x v="1"/>
    <x v="6"/>
    <x v="3"/>
  </r>
  <r>
    <x v="105"/>
    <x v="0"/>
    <x v="105"/>
    <x v="4"/>
    <x v="0"/>
    <x v="3"/>
    <x v="5"/>
    <x v="4"/>
  </r>
  <r>
    <x v="77"/>
    <x v="0"/>
    <x v="77"/>
    <x v="4"/>
    <x v="0"/>
    <x v="23"/>
    <x v="2"/>
    <x v="2"/>
  </r>
  <r>
    <x v="9"/>
    <x v="0"/>
    <x v="9"/>
    <x v="0"/>
    <x v="0"/>
    <x v="0"/>
    <x v="8"/>
    <x v="1"/>
  </r>
  <r>
    <x v="52"/>
    <x v="0"/>
    <x v="52"/>
    <x v="4"/>
    <x v="0"/>
    <x v="24"/>
    <x v="3"/>
    <x v="3"/>
  </r>
  <r>
    <x v="52"/>
    <x v="0"/>
    <x v="52"/>
    <x v="4"/>
    <x v="0"/>
    <x v="1"/>
    <x v="3"/>
    <x v="3"/>
  </r>
  <r>
    <x v="52"/>
    <x v="0"/>
    <x v="52"/>
    <x v="4"/>
    <x v="0"/>
    <x v="24"/>
    <x v="8"/>
    <x v="1"/>
  </r>
  <r>
    <x v="52"/>
    <x v="0"/>
    <x v="52"/>
    <x v="4"/>
    <x v="0"/>
    <x v="1"/>
    <x v="8"/>
    <x v="1"/>
  </r>
  <r>
    <x v="52"/>
    <x v="0"/>
    <x v="52"/>
    <x v="4"/>
    <x v="0"/>
    <x v="24"/>
    <x v="7"/>
    <x v="0"/>
  </r>
  <r>
    <x v="52"/>
    <x v="0"/>
    <x v="52"/>
    <x v="4"/>
    <x v="0"/>
    <x v="1"/>
    <x v="7"/>
    <x v="0"/>
  </r>
  <r>
    <x v="53"/>
    <x v="1"/>
    <x v="53"/>
    <x v="4"/>
    <x v="0"/>
    <x v="1"/>
    <x v="3"/>
    <x v="3"/>
  </r>
  <r>
    <x v="53"/>
    <x v="1"/>
    <x v="53"/>
    <x v="4"/>
    <x v="0"/>
    <x v="24"/>
    <x v="3"/>
    <x v="3"/>
  </r>
  <r>
    <x v="106"/>
    <x v="0"/>
    <x v="106"/>
    <x v="4"/>
    <x v="0"/>
    <x v="1"/>
    <x v="12"/>
    <x v="1"/>
  </r>
  <r>
    <x v="106"/>
    <x v="0"/>
    <x v="106"/>
    <x v="0"/>
    <x v="0"/>
    <x v="4"/>
    <x v="14"/>
    <x v="2"/>
  </r>
  <r>
    <x v="34"/>
    <x v="0"/>
    <x v="34"/>
    <x v="0"/>
    <x v="0"/>
    <x v="21"/>
    <x v="15"/>
    <x v="1"/>
  </r>
  <r>
    <x v="34"/>
    <x v="0"/>
    <x v="34"/>
    <x v="0"/>
    <x v="0"/>
    <x v="0"/>
    <x v="16"/>
    <x v="2"/>
  </r>
  <r>
    <x v="34"/>
    <x v="0"/>
    <x v="34"/>
    <x v="0"/>
    <x v="0"/>
    <x v="0"/>
    <x v="12"/>
    <x v="1"/>
  </r>
  <r>
    <x v="106"/>
    <x v="0"/>
    <x v="106"/>
    <x v="4"/>
    <x v="0"/>
    <x v="1"/>
    <x v="9"/>
    <x v="4"/>
  </r>
  <r>
    <x v="106"/>
    <x v="0"/>
    <x v="106"/>
    <x v="4"/>
    <x v="0"/>
    <x v="1"/>
    <x v="10"/>
    <x v="3"/>
  </r>
  <r>
    <x v="107"/>
    <x v="0"/>
    <x v="107"/>
    <x v="0"/>
    <x v="0"/>
    <x v="5"/>
    <x v="9"/>
    <x v="4"/>
  </r>
  <r>
    <x v="29"/>
    <x v="0"/>
    <x v="29"/>
    <x v="0"/>
    <x v="0"/>
    <x v="1"/>
    <x v="12"/>
    <x v="1"/>
  </r>
  <r>
    <x v="108"/>
    <x v="0"/>
    <x v="108"/>
    <x v="2"/>
    <x v="0"/>
    <x v="11"/>
    <x v="13"/>
    <x v="0"/>
  </r>
  <r>
    <x v="97"/>
    <x v="0"/>
    <x v="97"/>
    <x v="2"/>
    <x v="0"/>
    <x v="6"/>
    <x v="13"/>
    <x v="0"/>
  </r>
  <r>
    <x v="87"/>
    <x v="0"/>
    <x v="87"/>
    <x v="2"/>
    <x v="0"/>
    <x v="6"/>
    <x v="12"/>
    <x v="1"/>
  </r>
  <r>
    <x v="109"/>
    <x v="0"/>
    <x v="109"/>
    <x v="4"/>
    <x v="0"/>
    <x v="1"/>
    <x v="12"/>
    <x v="1"/>
  </r>
  <r>
    <x v="109"/>
    <x v="0"/>
    <x v="109"/>
    <x v="0"/>
    <x v="0"/>
    <x v="16"/>
    <x v="17"/>
    <x v="0"/>
  </r>
  <r>
    <x v="110"/>
    <x v="0"/>
    <x v="110"/>
    <x v="4"/>
    <x v="0"/>
    <x v="12"/>
    <x v="18"/>
    <x v="4"/>
  </r>
  <r>
    <x v="111"/>
    <x v="0"/>
    <x v="111"/>
    <x v="2"/>
    <x v="0"/>
    <x v="1"/>
    <x v="9"/>
    <x v="4"/>
  </r>
  <r>
    <x v="111"/>
    <x v="0"/>
    <x v="111"/>
    <x v="0"/>
    <x v="0"/>
    <x v="5"/>
    <x v="13"/>
    <x v="0"/>
  </r>
  <r>
    <x v="111"/>
    <x v="0"/>
    <x v="111"/>
    <x v="0"/>
    <x v="0"/>
    <x v="16"/>
    <x v="18"/>
    <x v="4"/>
  </r>
  <r>
    <x v="98"/>
    <x v="0"/>
    <x v="98"/>
    <x v="0"/>
    <x v="0"/>
    <x v="0"/>
    <x v="19"/>
    <x v="3"/>
  </r>
  <r>
    <x v="32"/>
    <x v="0"/>
    <x v="32"/>
    <x v="0"/>
    <x v="0"/>
    <x v="0"/>
    <x v="14"/>
    <x v="2"/>
  </r>
  <r>
    <x v="112"/>
    <x v="0"/>
    <x v="112"/>
    <x v="0"/>
    <x v="0"/>
    <x v="4"/>
    <x v="18"/>
    <x v="4"/>
  </r>
  <r>
    <x v="47"/>
    <x v="0"/>
    <x v="47"/>
    <x v="4"/>
    <x v="0"/>
    <x v="1"/>
    <x v="9"/>
    <x v="4"/>
  </r>
  <r>
    <x v="47"/>
    <x v="0"/>
    <x v="47"/>
    <x v="4"/>
    <x v="0"/>
    <x v="1"/>
    <x v="10"/>
    <x v="3"/>
  </r>
  <r>
    <x v="47"/>
    <x v="0"/>
    <x v="47"/>
    <x v="4"/>
    <x v="0"/>
    <x v="1"/>
    <x v="12"/>
    <x v="1"/>
  </r>
  <r>
    <x v="47"/>
    <x v="0"/>
    <x v="47"/>
    <x v="4"/>
    <x v="0"/>
    <x v="1"/>
    <x v="13"/>
    <x v="0"/>
  </r>
  <r>
    <x v="47"/>
    <x v="0"/>
    <x v="47"/>
    <x v="4"/>
    <x v="0"/>
    <x v="1"/>
    <x v="14"/>
    <x v="2"/>
  </r>
  <r>
    <x v="113"/>
    <x v="0"/>
    <x v="113"/>
    <x v="4"/>
    <x v="0"/>
    <x v="6"/>
    <x v="18"/>
    <x v="4"/>
  </r>
  <r>
    <x v="4"/>
    <x v="0"/>
    <x v="4"/>
    <x v="0"/>
    <x v="0"/>
    <x v="3"/>
    <x v="10"/>
    <x v="3"/>
  </r>
  <r>
    <x v="4"/>
    <x v="0"/>
    <x v="4"/>
    <x v="0"/>
    <x v="0"/>
    <x v="3"/>
    <x v="19"/>
    <x v="3"/>
  </r>
  <r>
    <x v="10"/>
    <x v="0"/>
    <x v="10"/>
    <x v="0"/>
    <x v="0"/>
    <x v="6"/>
    <x v="13"/>
    <x v="0"/>
  </r>
  <r>
    <x v="114"/>
    <x v="0"/>
    <x v="114"/>
    <x v="4"/>
    <x v="0"/>
    <x v="1"/>
    <x v="14"/>
    <x v="2"/>
  </r>
  <r>
    <x v="115"/>
    <x v="0"/>
    <x v="115"/>
    <x v="0"/>
    <x v="0"/>
    <x v="21"/>
    <x v="9"/>
    <x v="4"/>
  </r>
  <r>
    <x v="116"/>
    <x v="0"/>
    <x v="116"/>
    <x v="0"/>
    <x v="0"/>
    <x v="1"/>
    <x v="19"/>
    <x v="3"/>
  </r>
  <r>
    <x v="117"/>
    <x v="0"/>
    <x v="117"/>
    <x v="0"/>
    <x v="0"/>
    <x v="5"/>
    <x v="19"/>
    <x v="3"/>
  </r>
  <r>
    <x v="118"/>
    <x v="0"/>
    <x v="118"/>
    <x v="0"/>
    <x v="0"/>
    <x v="6"/>
    <x v="13"/>
    <x v="0"/>
  </r>
  <r>
    <x v="39"/>
    <x v="0"/>
    <x v="39"/>
    <x v="0"/>
    <x v="0"/>
    <x v="12"/>
    <x v="13"/>
    <x v="0"/>
  </r>
  <r>
    <x v="46"/>
    <x v="0"/>
    <x v="46"/>
    <x v="0"/>
    <x v="0"/>
    <x v="0"/>
    <x v="10"/>
    <x v="3"/>
  </r>
  <r>
    <x v="119"/>
    <x v="0"/>
    <x v="119"/>
    <x v="0"/>
    <x v="0"/>
    <x v="12"/>
    <x v="1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K4:L25" firstHeaderRow="1" firstDataRow="1" firstDataCol="1"/>
  <pivotFields count="8">
    <pivotField dataField="1" compact="0" numFmtId="184" showAll="0">
      <items count="121">
        <item x="108"/>
        <item x="116"/>
        <item x="38"/>
        <item x="65"/>
        <item x="50"/>
        <item x="25"/>
        <item x="70"/>
        <item x="114"/>
        <item x="77"/>
        <item x="5"/>
        <item x="106"/>
        <item x="87"/>
        <item x="71"/>
        <item x="117"/>
        <item x="91"/>
        <item x="111"/>
        <item x="19"/>
        <item x="24"/>
        <item x="39"/>
        <item x="105"/>
        <item x="54"/>
        <item x="64"/>
        <item x="115"/>
        <item x="56"/>
        <item x="83"/>
        <item x="95"/>
        <item x="76"/>
        <item x="8"/>
        <item x="10"/>
        <item x="103"/>
        <item x="89"/>
        <item x="100"/>
        <item x="86"/>
        <item x="45"/>
        <item x="51"/>
        <item x="0"/>
        <item x="82"/>
        <item x="15"/>
        <item x="44"/>
        <item x="94"/>
        <item x="32"/>
        <item x="61"/>
        <item x="34"/>
        <item x="78"/>
        <item x="88"/>
        <item x="107"/>
        <item x="41"/>
        <item x="101"/>
        <item x="68"/>
        <item x="92"/>
        <item x="40"/>
        <item x="31"/>
        <item x="84"/>
        <item x="112"/>
        <item x="22"/>
        <item x="67"/>
        <item x="37"/>
        <item x="104"/>
        <item x="55"/>
        <item x="11"/>
        <item x="113"/>
        <item x="72"/>
        <item x="36"/>
        <item x="75"/>
        <item x="81"/>
        <item x="118"/>
        <item x="96"/>
        <item x="49"/>
        <item x="27"/>
        <item x="57"/>
        <item x="109"/>
        <item x="28"/>
        <item x="13"/>
        <item x="7"/>
        <item x="53"/>
        <item x="23"/>
        <item x="14"/>
        <item x="29"/>
        <item x="93"/>
        <item x="63"/>
        <item x="1"/>
        <item x="43"/>
        <item x="79"/>
        <item x="30"/>
        <item x="16"/>
        <item x="9"/>
        <item x="52"/>
        <item x="48"/>
        <item x="46"/>
        <item x="62"/>
        <item x="21"/>
        <item x="69"/>
        <item x="99"/>
        <item x="98"/>
        <item x="17"/>
        <item x="80"/>
        <item x="90"/>
        <item x="73"/>
        <item x="85"/>
        <item x="97"/>
        <item x="6"/>
        <item x="42"/>
        <item x="2"/>
        <item x="110"/>
        <item x="58"/>
        <item x="74"/>
        <item x="33"/>
        <item x="102"/>
        <item x="35"/>
        <item x="20"/>
        <item x="4"/>
        <item x="3"/>
        <item x="60"/>
        <item x="12"/>
        <item x="47"/>
        <item x="18"/>
        <item x="119"/>
        <item x="26"/>
        <item x="59"/>
        <item x="66"/>
        <item t="default"/>
      </items>
    </pivotField>
    <pivotField compact="0" showAll="0"/>
    <pivotField compact="0" showAll="0"/>
    <pivotField compact="0" showAll="0"/>
    <pivotField compact="0" showAll="0"/>
    <pivotField compact="0" numFmtId="200" showAll="0"/>
    <pivotField axis="axisRow" compact="0" numFmtId="191" showAll="0">
      <items count="21">
        <item x="1"/>
        <item x="0"/>
        <item x="2"/>
        <item x="5"/>
        <item x="6"/>
        <item x="4"/>
        <item x="11"/>
        <item x="3"/>
        <item x="8"/>
        <item x="7"/>
        <item x="9"/>
        <item x="10"/>
        <item x="12"/>
        <item x="13"/>
        <item x="14"/>
        <item x="18"/>
        <item x="19"/>
        <item x="15"/>
        <item x="17"/>
        <item x="16"/>
        <item t="default"/>
      </items>
    </pivotField>
    <pivotField compact="0" showAll="0"/>
  </pivotFields>
  <rowFields count="1">
    <field x="6"/>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Count of ID"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R3:V65" firstHeaderRow="0" firstDataRow="1" firstDataCol="1"/>
  <pivotFields count="16">
    <pivotField dataField="1" compact="0" showAll="0">
      <items count="2">
        <item x="0"/>
        <item t="default"/>
      </items>
    </pivotField>
    <pivotField compact="0"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compact="0" numFmtId="191" showAll="0">
      <items count="14">
        <item x="6"/>
        <item x="11"/>
        <item x="4"/>
        <item x="3"/>
        <item x="1"/>
        <item x="2"/>
        <item x="0"/>
        <item x="9"/>
        <item x="10"/>
        <item x="5"/>
        <item x="7"/>
        <item x="8"/>
        <item x="12"/>
        <item t="default"/>
      </items>
    </pivotField>
    <pivotField axis="axisRow" compact="0" showAll="0">
      <items count="62">
        <item x="45"/>
        <item x="53"/>
        <item x="51"/>
        <item x="35"/>
        <item x="42"/>
        <item x="4"/>
        <item x="31"/>
        <item x="18"/>
        <item x="37"/>
        <item x="38"/>
        <item x="26"/>
        <item x="19"/>
        <item x="6"/>
        <item x="50"/>
        <item x="28"/>
        <item x="57"/>
        <item x="32"/>
        <item x="14"/>
        <item x="8"/>
        <item x="13"/>
        <item x="52"/>
        <item x="36"/>
        <item x="27"/>
        <item x="55"/>
        <item x="10"/>
        <item x="59"/>
        <item x="17"/>
        <item x="30"/>
        <item x="7"/>
        <item x="0"/>
        <item x="43"/>
        <item x="16"/>
        <item x="25"/>
        <item x="47"/>
        <item x="49"/>
        <item x="46"/>
        <item x="41"/>
        <item x="29"/>
        <item x="34"/>
        <item x="9"/>
        <item x="24"/>
        <item x="22"/>
        <item x="40"/>
        <item x="44"/>
        <item x="39"/>
        <item x="1"/>
        <item x="20"/>
        <item x="60"/>
        <item x="54"/>
        <item x="48"/>
        <item x="2"/>
        <item x="12"/>
        <item x="21"/>
        <item x="33"/>
        <item x="5"/>
        <item x="58"/>
        <item x="15"/>
        <item x="3"/>
        <item x="23"/>
        <item x="11"/>
        <item x="56"/>
        <item t="default"/>
      </items>
    </pivotField>
    <pivotField compact="0" showAll="0">
      <items count="18">
        <item x="1"/>
        <item x="0"/>
        <item x="2"/>
        <item x="4"/>
        <item x="3"/>
        <item x="7"/>
        <item x="8"/>
        <item x="9"/>
        <item x="10"/>
        <item x="11"/>
        <item x="13"/>
        <item x="12"/>
        <item x="16"/>
        <item x="5"/>
        <item x="14"/>
        <item x="6"/>
        <item x="15"/>
        <item t="default"/>
      </items>
    </pivotField>
    <pivotField compact="0" showAll="0">
      <items count="3">
        <item x="0"/>
        <item x="1"/>
        <item t="default"/>
      </items>
    </pivotField>
    <pivotField dataField="1" compact="0" numFmtId="195" showAll="0">
      <items count="213">
        <item x="6"/>
        <item x="155"/>
        <item x="174"/>
        <item x="134"/>
        <item x="151"/>
        <item x="172"/>
        <item x="152"/>
        <item x="150"/>
        <item x="129"/>
        <item x="187"/>
        <item x="179"/>
        <item x="113"/>
        <item x="149"/>
        <item x="130"/>
        <item x="131"/>
        <item x="132"/>
        <item x="169"/>
        <item x="127"/>
        <item x="136"/>
        <item x="168"/>
        <item x="137"/>
        <item x="180"/>
        <item x="135"/>
        <item x="128"/>
        <item x="5"/>
        <item x="138"/>
        <item x="153"/>
        <item x="126"/>
        <item x="125"/>
        <item x="148"/>
        <item x="116"/>
        <item x="167"/>
        <item x="170"/>
        <item x="4"/>
        <item x="47"/>
        <item x="147"/>
        <item x="133"/>
        <item x="173"/>
        <item x="177"/>
        <item x="24"/>
        <item x="46"/>
        <item x="103"/>
        <item x="104"/>
        <item x="25"/>
        <item x="115"/>
        <item x="63"/>
        <item x="37"/>
        <item x="146"/>
        <item x="154"/>
        <item x="171"/>
        <item x="193"/>
        <item x="36"/>
        <item x="92"/>
        <item x="43"/>
        <item x="35"/>
        <item x="38"/>
        <item x="39"/>
        <item x="11"/>
        <item x="81"/>
        <item x="105"/>
        <item x="144"/>
        <item x="1"/>
        <item x="56"/>
        <item x="186"/>
        <item x="8"/>
        <item x="41"/>
        <item x="60"/>
        <item x="71"/>
        <item x="114"/>
        <item x="166"/>
        <item x="0"/>
        <item x="91"/>
        <item x="120"/>
        <item x="78"/>
        <item x="45"/>
        <item x="51"/>
        <item x="34"/>
        <item x="42"/>
        <item x="143"/>
        <item x="29"/>
        <item x="50"/>
        <item x="96"/>
        <item x="14"/>
        <item x="68"/>
        <item x="85"/>
        <item x="33"/>
        <item x="185"/>
        <item x="65"/>
        <item x="206"/>
        <item x="160"/>
        <item x="77"/>
        <item x="110"/>
        <item x="181"/>
        <item x="57"/>
        <item x="44"/>
        <item x="94"/>
        <item x="124"/>
        <item x="183"/>
        <item x="109"/>
        <item x="176"/>
        <item x="101"/>
        <item x="191"/>
        <item x="178"/>
        <item x="175"/>
        <item x="7"/>
        <item x="112"/>
        <item x="64"/>
        <item x="12"/>
        <item x="66"/>
        <item x="145"/>
        <item x="106"/>
        <item x="67"/>
        <item x="84"/>
        <item x="182"/>
        <item x="3"/>
        <item x="74"/>
        <item x="95"/>
        <item x="207"/>
        <item x="48"/>
        <item x="102"/>
        <item x="40"/>
        <item x="54"/>
        <item x="98"/>
        <item x="97"/>
        <item x="13"/>
        <item x="23"/>
        <item x="18"/>
        <item x="188"/>
        <item x="161"/>
        <item x="62"/>
        <item x="79"/>
        <item x="205"/>
        <item x="184"/>
        <item x="121"/>
        <item x="52"/>
        <item x="123"/>
        <item x="200"/>
        <item x="28"/>
        <item x="118"/>
        <item x="189"/>
        <item x="142"/>
        <item x="20"/>
        <item x="159"/>
        <item x="58"/>
        <item x="195"/>
        <item x="80"/>
        <item x="204"/>
        <item x="111"/>
        <item x="82"/>
        <item x="21"/>
        <item x="194"/>
        <item x="210"/>
        <item x="93"/>
        <item x="59"/>
        <item x="49"/>
        <item x="73"/>
        <item x="163"/>
        <item x="141"/>
        <item x="70"/>
        <item x="196"/>
        <item x="17"/>
        <item x="32"/>
        <item x="2"/>
        <item x="117"/>
        <item x="202"/>
        <item x="16"/>
        <item x="69"/>
        <item x="158"/>
        <item x="55"/>
        <item x="53"/>
        <item x="9"/>
        <item x="198"/>
        <item x="197"/>
        <item x="209"/>
        <item x="86"/>
        <item x="10"/>
        <item x="61"/>
        <item x="19"/>
        <item x="157"/>
        <item x="108"/>
        <item x="75"/>
        <item x="15"/>
        <item x="122"/>
        <item x="119"/>
        <item x="139"/>
        <item x="199"/>
        <item x="26"/>
        <item x="100"/>
        <item x="99"/>
        <item x="165"/>
        <item x="203"/>
        <item x="83"/>
        <item x="27"/>
        <item x="208"/>
        <item x="30"/>
        <item x="190"/>
        <item x="31"/>
        <item x="164"/>
        <item x="140"/>
        <item x="156"/>
        <item x="201"/>
        <item x="22"/>
        <item x="72"/>
        <item x="107"/>
        <item x="76"/>
        <item x="87"/>
        <item x="90"/>
        <item x="89"/>
        <item x="88"/>
        <item x="162"/>
        <item x="211"/>
        <item x="192"/>
        <item t="default"/>
      </items>
    </pivotField>
    <pivotField dataField="1" compact="0" numFmtId="195" showAll="0">
      <items count="160">
        <item x="4"/>
        <item x="112"/>
        <item x="130"/>
        <item x="96"/>
        <item x="108"/>
        <item x="128"/>
        <item x="109"/>
        <item x="107"/>
        <item x="91"/>
        <item x="143"/>
        <item x="135"/>
        <item x="82"/>
        <item x="106"/>
        <item x="92"/>
        <item x="93"/>
        <item x="94"/>
        <item x="125"/>
        <item x="89"/>
        <item x="98"/>
        <item x="124"/>
        <item x="99"/>
        <item x="136"/>
        <item x="97"/>
        <item x="90"/>
        <item x="100"/>
        <item x="110"/>
        <item x="88"/>
        <item x="87"/>
        <item x="105"/>
        <item x="85"/>
        <item x="123"/>
        <item x="126"/>
        <item x="104"/>
        <item x="95"/>
        <item x="129"/>
        <item x="133"/>
        <item x="15"/>
        <item x="77"/>
        <item x="78"/>
        <item x="16"/>
        <item x="84"/>
        <item x="37"/>
        <item x="103"/>
        <item x="111"/>
        <item x="127"/>
        <item x="6"/>
        <item x="51"/>
        <item x="79"/>
        <item x="1"/>
        <item x="30"/>
        <item x="142"/>
        <item x="34"/>
        <item x="41"/>
        <item x="83"/>
        <item x="122"/>
        <item x="0"/>
        <item x="68"/>
        <item x="48"/>
        <item x="25"/>
        <item x="20"/>
        <item x="24"/>
        <item x="72"/>
        <item x="7"/>
        <item x="40"/>
        <item x="141"/>
        <item x="116"/>
        <item x="47"/>
        <item x="137"/>
        <item x="31"/>
        <item x="70"/>
        <item x="139"/>
        <item x="132"/>
        <item x="146"/>
        <item x="134"/>
        <item x="131"/>
        <item x="38"/>
        <item x="80"/>
        <item x="39"/>
        <item x="54"/>
        <item x="138"/>
        <item x="3"/>
        <item x="44"/>
        <item x="71"/>
        <item x="28"/>
        <item x="74"/>
        <item x="73"/>
        <item x="11"/>
        <item x="144"/>
        <item x="117"/>
        <item x="36"/>
        <item x="49"/>
        <item x="140"/>
        <item x="26"/>
        <item x="19"/>
        <item x="86"/>
        <item x="13"/>
        <item x="115"/>
        <item x="32"/>
        <item x="148"/>
        <item x="50"/>
        <item x="157"/>
        <item x="52"/>
        <item x="14"/>
        <item x="69"/>
        <item x="33"/>
        <item x="154"/>
        <item x="23"/>
        <item x="43"/>
        <item x="119"/>
        <item x="101"/>
        <item x="149"/>
        <item x="10"/>
        <item x="102"/>
        <item x="2"/>
        <item x="150"/>
        <item x="152"/>
        <item x="155"/>
        <item x="9"/>
        <item x="114"/>
        <item x="151"/>
        <item x="29"/>
        <item x="27"/>
        <item x="5"/>
        <item x="55"/>
        <item x="35"/>
        <item x="12"/>
        <item x="113"/>
        <item x="45"/>
        <item x="8"/>
        <item x="153"/>
        <item x="17"/>
        <item x="76"/>
        <item x="75"/>
        <item x="66"/>
        <item x="121"/>
        <item x="156"/>
        <item x="53"/>
        <item x="18"/>
        <item x="21"/>
        <item x="145"/>
        <item x="22"/>
        <item x="120"/>
        <item x="81"/>
        <item x="61"/>
        <item x="62"/>
        <item x="42"/>
        <item x="63"/>
        <item x="57"/>
        <item x="58"/>
        <item x="64"/>
        <item x="65"/>
        <item x="59"/>
        <item x="46"/>
        <item x="60"/>
        <item x="56"/>
        <item x="67"/>
        <item x="118"/>
        <item x="158"/>
        <item x="147"/>
        <item t="default"/>
      </items>
    </pivotField>
    <pivotField compact="0" showAll="0">
      <items count="95">
        <item x="11"/>
        <item x="6"/>
        <item x="51"/>
        <item x="52"/>
        <item x="27"/>
        <item x="54"/>
        <item x="49"/>
        <item x="37"/>
        <item x="39"/>
        <item x="41"/>
        <item x="38"/>
        <item x="40"/>
        <item x="34"/>
        <item x="35"/>
        <item x="33"/>
        <item x="15"/>
        <item x="3"/>
        <item x="1"/>
        <item x="74"/>
        <item x="71"/>
        <item x="19"/>
        <item x="18"/>
        <item x="47"/>
        <item x="46"/>
        <item x="45"/>
        <item x="69"/>
        <item x="70"/>
        <item x="0"/>
        <item x="20"/>
        <item x="16"/>
        <item x="44"/>
        <item x="28"/>
        <item x="29"/>
        <item x="17"/>
        <item x="72"/>
        <item x="90"/>
        <item x="43"/>
        <item x="42"/>
        <item x="88"/>
        <item x="12"/>
        <item x="31"/>
        <item x="7"/>
        <item x="91"/>
        <item x="87"/>
        <item x="32"/>
        <item x="22"/>
        <item x="76"/>
        <item x="57"/>
        <item x="58"/>
        <item x="59"/>
        <item x="36"/>
        <item x="60"/>
        <item x="61"/>
        <item x="62"/>
        <item x="63"/>
        <item x="64"/>
        <item x="65"/>
        <item x="66"/>
        <item x="67"/>
        <item x="23"/>
        <item x="13"/>
        <item x="68"/>
        <item x="5"/>
        <item x="92"/>
        <item x="24"/>
        <item x="77"/>
        <item x="55"/>
        <item x="79"/>
        <item x="83"/>
        <item x="86"/>
        <item x="73"/>
        <item x="89"/>
        <item x="82"/>
        <item x="78"/>
        <item x="4"/>
        <item x="14"/>
        <item x="8"/>
        <item x="50"/>
        <item x="85"/>
        <item x="30"/>
        <item x="56"/>
        <item x="84"/>
        <item x="10"/>
        <item x="48"/>
        <item x="93"/>
        <item x="53"/>
        <item x="21"/>
        <item x="80"/>
        <item x="81"/>
        <item x="9"/>
        <item x="75"/>
        <item x="25"/>
        <item x="26"/>
        <item x="2"/>
        <item t="default"/>
      </items>
    </pivotField>
    <pivotField dataField="1" compact="0" showAll="0">
      <items count="6">
        <item x="0"/>
        <item x="2"/>
        <item x="3"/>
        <item x="1"/>
        <item x="4"/>
        <item t="default"/>
      </items>
    </pivotField>
    <pivotField compact="0" showAll="0">
      <items count="30">
        <item x="18"/>
        <item x="15"/>
        <item x="28"/>
        <item x="4"/>
        <item x="16"/>
        <item x="21"/>
        <item x="25"/>
        <item x="23"/>
        <item x="17"/>
        <item x="3"/>
        <item x="13"/>
        <item x="0"/>
        <item x="20"/>
        <item x="11"/>
        <item x="7"/>
        <item x="9"/>
        <item x="19"/>
        <item x="26"/>
        <item x="27"/>
        <item x="12"/>
        <item x="2"/>
        <item x="8"/>
        <item x="22"/>
        <item x="1"/>
        <item x="10"/>
        <item x="24"/>
        <item x="5"/>
        <item x="14"/>
        <item x="6"/>
        <item t="default"/>
      </items>
    </pivotField>
    <pivotField compact="0" showAll="0">
      <items count="6">
        <item x="0"/>
        <item x="4"/>
        <item x="2"/>
        <item x="3"/>
        <item x="1"/>
        <item t="default"/>
      </items>
    </pivotField>
    <pivotField compact="0" numFmtId="191" showAll="0">
      <items count="20">
        <item x="16"/>
        <item x="8"/>
        <item x="5"/>
        <item x="4"/>
        <item x="2"/>
        <item x="3"/>
        <item x="6"/>
        <item x="10"/>
        <item x="0"/>
        <item x="1"/>
        <item x="11"/>
        <item x="12"/>
        <item x="13"/>
        <item x="15"/>
        <item x="9"/>
        <item x="17"/>
        <item x="18"/>
        <item x="7"/>
        <item x="14"/>
        <item t="default"/>
      </items>
    </pivotField>
    <pivotField compact="0" showAll="0">
      <items count="10">
        <item x="8"/>
        <item x="6"/>
        <item x="3"/>
        <item x="1"/>
        <item x="0"/>
        <item x="5"/>
        <item x="4"/>
        <item x="7"/>
        <item x="2"/>
        <item t="default"/>
      </items>
    </pivotField>
    <pivotField compact="0" showAll="0">
      <items count="3">
        <item x="1"/>
        <item x="0"/>
        <item t="default"/>
      </items>
    </pivotField>
    <pivotField compact="0" showAll="0">
      <items count="2">
        <item x="0"/>
        <item t="default"/>
      </items>
    </pivotField>
  </pivotFields>
  <rowFields count="1">
    <field x="3"/>
  </rowFields>
  <rowItems count="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rowItems>
  <colFields count="1">
    <field x="-2"/>
  </colFields>
  <colItems count="4">
    <i>
      <x/>
    </i>
    <i i="1">
      <x v="1"/>
    </i>
    <i i="2">
      <x v="2"/>
    </i>
    <i i="3">
      <x v="3"/>
    </i>
  </colItems>
  <dataFields count="4">
    <dataField name="Sum of PO Amount" fld="6" baseField="0" baseItem="0"/>
    <dataField name="Sum of Voucher Amount" fld="7" baseField="0" baseItem="0"/>
    <dataField name="Sum of Fund" fld="9" baseField="0" baseItem="0"/>
    <dataField name="Count of Unit"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R68:V71" firstHeaderRow="0" firstDataRow="1" firstDataCol="1"/>
  <pivotFields count="16">
    <pivotField dataField="1" compact="0" showAll="0">
      <items count="2">
        <item x="0"/>
        <item t="default"/>
      </items>
    </pivotField>
    <pivotField compact="0" showAll="0"/>
    <pivotField compact="0" numFmtId="191" showAll="0"/>
    <pivotField compact="0" showAll="0"/>
    <pivotField compact="0" showAll="0"/>
    <pivotField compact="0" showAll="0"/>
    <pivotField dataField="1" compact="0" numFmtId="195" showAll="0">
      <items count="213">
        <item x="6"/>
        <item x="155"/>
        <item x="174"/>
        <item x="134"/>
        <item x="151"/>
        <item x="172"/>
        <item x="152"/>
        <item x="150"/>
        <item x="129"/>
        <item x="187"/>
        <item x="179"/>
        <item x="113"/>
        <item x="149"/>
        <item x="130"/>
        <item x="131"/>
        <item x="132"/>
        <item x="169"/>
        <item x="127"/>
        <item x="136"/>
        <item x="168"/>
        <item x="137"/>
        <item x="180"/>
        <item x="135"/>
        <item x="128"/>
        <item x="5"/>
        <item x="138"/>
        <item x="153"/>
        <item x="126"/>
        <item x="125"/>
        <item x="148"/>
        <item x="116"/>
        <item x="167"/>
        <item x="170"/>
        <item x="4"/>
        <item x="47"/>
        <item x="147"/>
        <item x="133"/>
        <item x="173"/>
        <item x="177"/>
        <item x="24"/>
        <item x="46"/>
        <item x="103"/>
        <item x="104"/>
        <item x="25"/>
        <item x="115"/>
        <item x="63"/>
        <item x="37"/>
        <item x="146"/>
        <item x="154"/>
        <item x="171"/>
        <item x="193"/>
        <item x="36"/>
        <item x="92"/>
        <item x="43"/>
        <item x="35"/>
        <item x="38"/>
        <item x="39"/>
        <item x="11"/>
        <item x="81"/>
        <item x="105"/>
        <item x="144"/>
        <item x="1"/>
        <item x="56"/>
        <item x="186"/>
        <item x="8"/>
        <item x="41"/>
        <item x="60"/>
        <item x="71"/>
        <item x="114"/>
        <item x="166"/>
        <item x="0"/>
        <item x="91"/>
        <item x="120"/>
        <item x="78"/>
        <item x="45"/>
        <item x="51"/>
        <item x="34"/>
        <item x="42"/>
        <item x="143"/>
        <item x="29"/>
        <item x="50"/>
        <item x="96"/>
        <item x="14"/>
        <item x="68"/>
        <item x="85"/>
        <item x="33"/>
        <item x="185"/>
        <item x="65"/>
        <item x="206"/>
        <item x="160"/>
        <item x="77"/>
        <item x="110"/>
        <item x="181"/>
        <item x="57"/>
        <item x="44"/>
        <item x="94"/>
        <item x="124"/>
        <item x="183"/>
        <item x="109"/>
        <item x="176"/>
        <item x="101"/>
        <item x="191"/>
        <item x="178"/>
        <item x="175"/>
        <item x="7"/>
        <item x="112"/>
        <item x="64"/>
        <item x="12"/>
        <item x="66"/>
        <item x="145"/>
        <item x="106"/>
        <item x="67"/>
        <item x="84"/>
        <item x="182"/>
        <item x="3"/>
        <item x="74"/>
        <item x="95"/>
        <item x="207"/>
        <item x="48"/>
        <item x="102"/>
        <item x="40"/>
        <item x="54"/>
        <item x="98"/>
        <item x="97"/>
        <item x="13"/>
        <item x="23"/>
        <item x="18"/>
        <item x="188"/>
        <item x="161"/>
        <item x="62"/>
        <item x="79"/>
        <item x="205"/>
        <item x="184"/>
        <item x="121"/>
        <item x="52"/>
        <item x="123"/>
        <item x="200"/>
        <item x="28"/>
        <item x="118"/>
        <item x="189"/>
        <item x="142"/>
        <item x="20"/>
        <item x="159"/>
        <item x="58"/>
        <item x="195"/>
        <item x="80"/>
        <item x="204"/>
        <item x="111"/>
        <item x="82"/>
        <item x="21"/>
        <item x="194"/>
        <item x="210"/>
        <item x="93"/>
        <item x="59"/>
        <item x="49"/>
        <item x="73"/>
        <item x="163"/>
        <item x="141"/>
        <item x="70"/>
        <item x="196"/>
        <item x="17"/>
        <item x="32"/>
        <item x="2"/>
        <item x="117"/>
        <item x="202"/>
        <item x="16"/>
        <item x="69"/>
        <item x="158"/>
        <item x="55"/>
        <item x="53"/>
        <item x="9"/>
        <item x="198"/>
        <item x="197"/>
        <item x="209"/>
        <item x="86"/>
        <item x="10"/>
        <item x="61"/>
        <item x="19"/>
        <item x="157"/>
        <item x="108"/>
        <item x="75"/>
        <item x="15"/>
        <item x="122"/>
        <item x="119"/>
        <item x="139"/>
        <item x="199"/>
        <item x="26"/>
        <item x="100"/>
        <item x="99"/>
        <item x="165"/>
        <item x="203"/>
        <item x="83"/>
        <item x="27"/>
        <item x="208"/>
        <item x="30"/>
        <item x="190"/>
        <item x="31"/>
        <item x="164"/>
        <item x="140"/>
        <item x="156"/>
        <item x="201"/>
        <item x="22"/>
        <item x="72"/>
        <item x="107"/>
        <item x="76"/>
        <item x="87"/>
        <item x="90"/>
        <item x="89"/>
        <item x="88"/>
        <item x="162"/>
        <item x="211"/>
        <item x="192"/>
        <item t="default"/>
      </items>
    </pivotField>
    <pivotField dataField="1" compact="0" numFmtId="195" showAll="0">
      <items count="160">
        <item x="4"/>
        <item x="112"/>
        <item x="130"/>
        <item x="96"/>
        <item x="108"/>
        <item x="128"/>
        <item x="109"/>
        <item x="107"/>
        <item x="91"/>
        <item x="143"/>
        <item x="135"/>
        <item x="82"/>
        <item x="106"/>
        <item x="92"/>
        <item x="93"/>
        <item x="94"/>
        <item x="125"/>
        <item x="89"/>
        <item x="98"/>
        <item x="124"/>
        <item x="99"/>
        <item x="136"/>
        <item x="97"/>
        <item x="90"/>
        <item x="100"/>
        <item x="110"/>
        <item x="88"/>
        <item x="87"/>
        <item x="105"/>
        <item x="85"/>
        <item x="123"/>
        <item x="126"/>
        <item x="104"/>
        <item x="95"/>
        <item x="129"/>
        <item x="133"/>
        <item x="15"/>
        <item x="77"/>
        <item x="78"/>
        <item x="16"/>
        <item x="84"/>
        <item x="37"/>
        <item x="103"/>
        <item x="111"/>
        <item x="127"/>
        <item x="6"/>
        <item x="51"/>
        <item x="79"/>
        <item x="1"/>
        <item x="30"/>
        <item x="142"/>
        <item x="34"/>
        <item x="41"/>
        <item x="83"/>
        <item x="122"/>
        <item x="0"/>
        <item x="68"/>
        <item x="48"/>
        <item x="25"/>
        <item x="20"/>
        <item x="24"/>
        <item x="72"/>
        <item x="7"/>
        <item x="40"/>
        <item x="141"/>
        <item x="116"/>
        <item x="47"/>
        <item x="137"/>
        <item x="31"/>
        <item x="70"/>
        <item x="139"/>
        <item x="132"/>
        <item x="146"/>
        <item x="134"/>
        <item x="131"/>
        <item x="38"/>
        <item x="80"/>
        <item x="39"/>
        <item x="54"/>
        <item x="138"/>
        <item x="3"/>
        <item x="44"/>
        <item x="71"/>
        <item x="28"/>
        <item x="74"/>
        <item x="73"/>
        <item x="11"/>
        <item x="144"/>
        <item x="117"/>
        <item x="36"/>
        <item x="49"/>
        <item x="140"/>
        <item x="26"/>
        <item x="19"/>
        <item x="86"/>
        <item x="13"/>
        <item x="115"/>
        <item x="32"/>
        <item x="148"/>
        <item x="50"/>
        <item x="157"/>
        <item x="52"/>
        <item x="14"/>
        <item x="69"/>
        <item x="33"/>
        <item x="154"/>
        <item x="23"/>
        <item x="43"/>
        <item x="119"/>
        <item x="101"/>
        <item x="149"/>
        <item x="10"/>
        <item x="102"/>
        <item x="2"/>
        <item x="150"/>
        <item x="152"/>
        <item x="155"/>
        <item x="9"/>
        <item x="114"/>
        <item x="151"/>
        <item x="29"/>
        <item x="27"/>
        <item x="5"/>
        <item x="55"/>
        <item x="35"/>
        <item x="12"/>
        <item x="113"/>
        <item x="45"/>
        <item x="8"/>
        <item x="153"/>
        <item x="17"/>
        <item x="76"/>
        <item x="75"/>
        <item x="66"/>
        <item x="121"/>
        <item x="156"/>
        <item x="53"/>
        <item x="18"/>
        <item x="21"/>
        <item x="145"/>
        <item x="22"/>
        <item x="120"/>
        <item x="81"/>
        <item x="61"/>
        <item x="62"/>
        <item x="42"/>
        <item x="63"/>
        <item x="57"/>
        <item x="58"/>
        <item x="64"/>
        <item x="65"/>
        <item x="59"/>
        <item x="46"/>
        <item x="60"/>
        <item x="56"/>
        <item x="67"/>
        <item x="118"/>
        <item x="158"/>
        <item x="147"/>
        <item t="default"/>
      </items>
    </pivotField>
    <pivotField compact="0" showAll="0"/>
    <pivotField dataField="1" compact="0" showAll="0">
      <items count="6">
        <item x="0"/>
        <item x="2"/>
        <item x="3"/>
        <item x="1"/>
        <item x="4"/>
        <item t="default"/>
      </items>
    </pivotField>
    <pivotField compact="0" showAll="0"/>
    <pivotField compact="0" showAll="0"/>
    <pivotField compact="0" numFmtId="191" showAll="0"/>
    <pivotField compact="0" showAll="0"/>
    <pivotField axis="axisRow" compact="0" showAll="0">
      <items count="3">
        <item x="1"/>
        <item x="0"/>
        <item t="default"/>
      </items>
    </pivotField>
    <pivotField compact="0" showAll="0"/>
  </pivotFields>
  <rowFields count="1">
    <field x="14"/>
  </rowFields>
  <rowItems count="3">
    <i>
      <x/>
    </i>
    <i>
      <x v="1"/>
    </i>
    <i t="grand">
      <x/>
    </i>
  </rowItems>
  <colFields count="1">
    <field x="-2"/>
  </colFields>
  <colItems count="4">
    <i>
      <x/>
    </i>
    <i i="1">
      <x v="1"/>
    </i>
    <i i="2">
      <x v="2"/>
    </i>
    <i i="3">
      <x v="3"/>
    </i>
  </colItems>
  <dataFields count="4">
    <dataField name="Sum of PO Amount" fld="6" baseField="0" baseItem="0"/>
    <dataField name="Sum of Voucher Amount" fld="7" baseField="0" baseItem="0"/>
    <dataField name="Sum of Fund" fld="9" baseField="0" baseItem="0"/>
    <dataField name="Count of Unit"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6.xml.rels><?xml version="1.0" encoding="UTF-8" standalone="yes"?>
<Relationships xmlns="http://schemas.openxmlformats.org/package/2006/relationships"><Relationship Id="rId4" Type="http://schemas.openxmlformats.org/officeDocument/2006/relationships/vmlDrawing" Target="../drawings/vmlDrawing2.vml"/><Relationship Id="rId3" Type="http://schemas.openxmlformats.org/officeDocument/2006/relationships/drawing" Target="../drawings/drawing1.xml"/><Relationship Id="rId2" Type="http://schemas.openxmlformats.org/officeDocument/2006/relationships/pivotTable" Target="../pivotTables/pivotTable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pageSetUpPr fitToPage="1"/>
  </sheetPr>
  <dimension ref="A1:P1000"/>
  <sheetViews>
    <sheetView showGridLines="0" zoomScale="115" zoomScaleNormal="115" topLeftCell="C1" workbookViewId="0">
      <selection activeCell="L11" sqref="L11"/>
    </sheetView>
  </sheetViews>
  <sheetFormatPr defaultColWidth="12.6285714285714" defaultRowHeight="15" customHeight="1"/>
  <cols>
    <col min="1" max="1" width="7.5047619047619" customWidth="1"/>
    <col min="2" max="2" width="12.5047619047619" customWidth="1"/>
    <col min="3" max="3" width="23.5047619047619" customWidth="1"/>
    <col min="4" max="4" width="10.1333333333333" customWidth="1"/>
    <col min="5" max="5" width="12.247619047619" customWidth="1"/>
    <col min="6" max="6" width="9.5047619047619" customWidth="1"/>
    <col min="7" max="7" width="10.752380952381" customWidth="1"/>
    <col min="8" max="8" width="14" customWidth="1"/>
    <col min="9" max="9" width="6" customWidth="1"/>
    <col min="10" max="10" width="16.5047619047619" customWidth="1"/>
    <col min="11" max="11" width="14" customWidth="1"/>
    <col min="12" max="12" width="11.5047619047619" customWidth="1"/>
    <col min="13" max="13" width="15.1333333333333" customWidth="1"/>
    <col min="14" max="14" width="12.8761904761905" customWidth="1"/>
    <col min="15" max="15" width="9" customWidth="1"/>
    <col min="16" max="16" width="10.247619047619" customWidth="1"/>
    <col min="17" max="26" width="8.62857142857143" customWidth="1"/>
  </cols>
  <sheetData>
    <row r="1" ht="12" customHeight="1" spans="1:7">
      <c r="A1" s="6" t="s">
        <v>0</v>
      </c>
      <c r="B1" s="7"/>
      <c r="C1" s="7"/>
      <c r="D1" s="7"/>
      <c r="E1" s="7"/>
      <c r="F1" s="7"/>
      <c r="G1" s="7"/>
    </row>
    <row r="2" ht="12" customHeight="1" spans="2:13">
      <c r="B2" s="46"/>
      <c r="M2" s="77" t="s">
        <v>1</v>
      </c>
    </row>
    <row r="3" ht="12" customHeight="1" spans="1:2">
      <c r="A3" s="39"/>
      <c r="B3" s="33"/>
    </row>
    <row r="4" ht="14.25" spans="1:12">
      <c r="A4" s="39" t="s">
        <v>2</v>
      </c>
      <c r="B4" s="39" t="s">
        <v>3</v>
      </c>
      <c r="C4" s="39" t="s">
        <v>4</v>
      </c>
      <c r="D4" s="39" t="s">
        <v>5</v>
      </c>
      <c r="E4" s="39" t="s">
        <v>6</v>
      </c>
      <c r="F4" s="39" t="s">
        <v>7</v>
      </c>
      <c r="G4" s="39" t="s">
        <v>8</v>
      </c>
      <c r="H4" s="39" t="s">
        <v>9</v>
      </c>
      <c r="J4" s="78" t="s">
        <v>5</v>
      </c>
      <c r="K4" s="78" t="s">
        <v>10</v>
      </c>
      <c r="L4" s="78" t="s">
        <v>7</v>
      </c>
    </row>
    <row r="5" ht="12" customHeight="1" spans="1:12">
      <c r="A5" s="34">
        <v>311587</v>
      </c>
      <c r="B5" s="32">
        <v>0</v>
      </c>
      <c r="C5" s="34" t="s">
        <v>11</v>
      </c>
      <c r="D5" s="34" t="s">
        <v>12</v>
      </c>
      <c r="E5" s="34" t="s">
        <v>13</v>
      </c>
      <c r="F5" s="41">
        <v>2</v>
      </c>
      <c r="G5" s="35">
        <v>40528</v>
      </c>
      <c r="H5" s="34" t="s">
        <v>14</v>
      </c>
      <c r="J5" s="78" t="s">
        <v>12</v>
      </c>
      <c r="K5" s="79">
        <f>COUNTIF(D:D,"SP")</f>
        <v>88</v>
      </c>
      <c r="L5" s="80">
        <f>SUMIF(D:D,"SP",F:F)</f>
        <v>220.5</v>
      </c>
    </row>
    <row r="6" ht="12" customHeight="1" spans="1:12">
      <c r="A6" s="34">
        <v>645109</v>
      </c>
      <c r="B6" s="32">
        <v>0</v>
      </c>
      <c r="C6" s="34" t="s">
        <v>15</v>
      </c>
      <c r="D6" s="34" t="s">
        <v>16</v>
      </c>
      <c r="E6" s="34" t="s">
        <v>13</v>
      </c>
      <c r="F6" s="41">
        <v>2</v>
      </c>
      <c r="G6" s="35">
        <v>40527</v>
      </c>
      <c r="H6" s="34" t="s">
        <v>17</v>
      </c>
      <c r="J6" s="78" t="s">
        <v>16</v>
      </c>
      <c r="K6" s="79">
        <f>COUNTIF(D:D,"SFFNR")</f>
        <v>6</v>
      </c>
      <c r="L6" s="80">
        <f>SUMIF(D:D,"SFFNR",F:F)</f>
        <v>30</v>
      </c>
    </row>
    <row r="7" ht="12" customHeight="1" spans="1:12">
      <c r="A7" s="34">
        <v>645109</v>
      </c>
      <c r="B7" s="32">
        <v>0</v>
      </c>
      <c r="C7" s="34" t="s">
        <v>15</v>
      </c>
      <c r="D7" s="34" t="s">
        <v>16</v>
      </c>
      <c r="E7" s="34" t="s">
        <v>13</v>
      </c>
      <c r="F7" s="41">
        <v>2</v>
      </c>
      <c r="G7" s="35">
        <v>40528</v>
      </c>
      <c r="H7" s="34" t="s">
        <v>14</v>
      </c>
      <c r="J7" s="78" t="s">
        <v>18</v>
      </c>
      <c r="K7" s="79">
        <f>COUNTIF(D:D,"SFAM")</f>
        <v>21</v>
      </c>
      <c r="L7" s="80">
        <f>SUMIF(D:D,"SFAM",F:F)</f>
        <v>76.5</v>
      </c>
    </row>
    <row r="8" ht="12" customHeight="1" spans="1:12">
      <c r="A8" s="34">
        <v>835119</v>
      </c>
      <c r="B8" s="32">
        <v>0</v>
      </c>
      <c r="C8" s="34" t="s">
        <v>19</v>
      </c>
      <c r="D8" s="34" t="s">
        <v>18</v>
      </c>
      <c r="E8" s="34" t="s">
        <v>13</v>
      </c>
      <c r="F8" s="41">
        <v>2</v>
      </c>
      <c r="G8" s="35">
        <v>40527</v>
      </c>
      <c r="H8" s="34" t="s">
        <v>17</v>
      </c>
      <c r="J8" s="78" t="s">
        <v>20</v>
      </c>
      <c r="K8" s="79">
        <f>COUNTIF(D:D,"SFNRL")</f>
        <v>9</v>
      </c>
      <c r="L8" s="80">
        <f>SUMIF(D:D,"SFNRL",F:F)</f>
        <v>33</v>
      </c>
    </row>
    <row r="9" ht="12" customHeight="1" spans="1:12">
      <c r="A9" s="34">
        <v>921565</v>
      </c>
      <c r="B9" s="32">
        <v>0</v>
      </c>
      <c r="C9" s="34" t="s">
        <v>21</v>
      </c>
      <c r="D9" s="34" t="s">
        <v>20</v>
      </c>
      <c r="E9" s="34" t="s">
        <v>13</v>
      </c>
      <c r="F9" s="41">
        <v>2</v>
      </c>
      <c r="G9" s="35">
        <v>40528</v>
      </c>
      <c r="H9" s="34" t="s">
        <v>14</v>
      </c>
      <c r="J9" s="78" t="s">
        <v>22</v>
      </c>
      <c r="K9" s="79">
        <f>COUNTIF(D:D,"SICK")</f>
        <v>89</v>
      </c>
      <c r="L9" s="80">
        <f>SUMIF(D:D,"SICK",F:F)</f>
        <v>510</v>
      </c>
    </row>
    <row r="10" ht="12" customHeight="1" spans="1:8">
      <c r="A10" s="34">
        <v>904174</v>
      </c>
      <c r="B10" s="32">
        <v>0</v>
      </c>
      <c r="C10" s="34" t="s">
        <v>23</v>
      </c>
      <c r="D10" s="34" t="s">
        <v>12</v>
      </c>
      <c r="E10" s="34" t="s">
        <v>13</v>
      </c>
      <c r="F10" s="41">
        <v>2</v>
      </c>
      <c r="G10" s="35">
        <v>40528</v>
      </c>
      <c r="H10" s="34" t="s">
        <v>14</v>
      </c>
    </row>
    <row r="11" ht="12" customHeight="1" spans="1:8">
      <c r="A11" s="34">
        <v>108501</v>
      </c>
      <c r="B11" s="32">
        <v>0</v>
      </c>
      <c r="C11" s="34" t="s">
        <v>24</v>
      </c>
      <c r="D11" s="34" t="s">
        <v>18</v>
      </c>
      <c r="E11" s="34" t="s">
        <v>13</v>
      </c>
      <c r="F11" s="41">
        <v>2</v>
      </c>
      <c r="G11" s="35">
        <v>40527</v>
      </c>
      <c r="H11" s="34" t="s">
        <v>17</v>
      </c>
    </row>
    <row r="12" ht="12" customHeight="1" spans="1:8">
      <c r="A12" s="34">
        <v>806984</v>
      </c>
      <c r="B12" s="32">
        <v>0</v>
      </c>
      <c r="C12" s="34" t="s">
        <v>25</v>
      </c>
      <c r="D12" s="34" t="s">
        <v>22</v>
      </c>
      <c r="E12" s="34" t="s">
        <v>13</v>
      </c>
      <c r="F12" s="41">
        <v>2</v>
      </c>
      <c r="G12" s="35">
        <v>40528</v>
      </c>
      <c r="H12" s="34" t="s">
        <v>14</v>
      </c>
    </row>
    <row r="13" ht="12" customHeight="1" spans="1:12">
      <c r="A13" s="34">
        <v>605544</v>
      </c>
      <c r="B13" s="32">
        <v>0</v>
      </c>
      <c r="C13" s="34" t="s">
        <v>26</v>
      </c>
      <c r="D13" s="34" t="s">
        <v>16</v>
      </c>
      <c r="E13" s="34" t="s">
        <v>13</v>
      </c>
      <c r="F13" s="41">
        <v>2</v>
      </c>
      <c r="G13" s="35">
        <v>40527</v>
      </c>
      <c r="H13" s="34" t="s">
        <v>17</v>
      </c>
      <c r="J13" s="78" t="s">
        <v>9</v>
      </c>
      <c r="K13" s="78" t="s">
        <v>10</v>
      </c>
      <c r="L13" s="78" t="s">
        <v>7</v>
      </c>
    </row>
    <row r="14" ht="12" customHeight="1" spans="1:12">
      <c r="A14" s="34">
        <v>261528</v>
      </c>
      <c r="B14" s="32">
        <v>0</v>
      </c>
      <c r="C14" s="34" t="s">
        <v>27</v>
      </c>
      <c r="D14" s="34" t="s">
        <v>22</v>
      </c>
      <c r="E14" s="34" t="s">
        <v>13</v>
      </c>
      <c r="F14" s="41">
        <v>2</v>
      </c>
      <c r="G14" s="35">
        <v>40527</v>
      </c>
      <c r="H14" s="34" t="s">
        <v>17</v>
      </c>
      <c r="J14" s="78" t="s">
        <v>28</v>
      </c>
      <c r="K14" s="80">
        <f>COUNTIF(H:H,"MONDAY")</f>
        <v>29</v>
      </c>
      <c r="L14" s="80">
        <f>SUMIF(H:H,"MONDAY",F:F)</f>
        <v>111.5</v>
      </c>
    </row>
    <row r="15" ht="12" customHeight="1" spans="1:12">
      <c r="A15" s="34">
        <v>261528</v>
      </c>
      <c r="B15" s="32">
        <v>0</v>
      </c>
      <c r="C15" s="34" t="s">
        <v>27</v>
      </c>
      <c r="D15" s="34" t="s">
        <v>22</v>
      </c>
      <c r="E15" s="34" t="s">
        <v>13</v>
      </c>
      <c r="F15" s="41">
        <v>2</v>
      </c>
      <c r="G15" s="35">
        <v>40528</v>
      </c>
      <c r="H15" s="34" t="s">
        <v>14</v>
      </c>
      <c r="J15" s="78" t="s">
        <v>29</v>
      </c>
      <c r="K15" s="80">
        <f>COUNTIF(H:H,"TUESDAY")</f>
        <v>50</v>
      </c>
      <c r="L15" s="80">
        <f>SUMIF(H:H,"TUESDAY",F:F)</f>
        <v>225.75</v>
      </c>
    </row>
    <row r="16" ht="12" customHeight="1" spans="1:12">
      <c r="A16" s="34">
        <v>682726</v>
      </c>
      <c r="B16" s="32">
        <v>0</v>
      </c>
      <c r="C16" s="34" t="s">
        <v>30</v>
      </c>
      <c r="D16" s="34" t="s">
        <v>12</v>
      </c>
      <c r="E16" s="34" t="s">
        <v>13</v>
      </c>
      <c r="F16" s="41">
        <v>2</v>
      </c>
      <c r="G16" s="35">
        <v>40527</v>
      </c>
      <c r="H16" s="34" t="s">
        <v>17</v>
      </c>
      <c r="J16" s="78" t="s">
        <v>17</v>
      </c>
      <c r="K16" s="80">
        <f>COUNTIF(H:H,"WEDNESDAY")</f>
        <v>60</v>
      </c>
      <c r="L16" s="80">
        <f>SUMIF(H:H,"WEDNESDAY",F:F)</f>
        <v>237.5</v>
      </c>
    </row>
    <row r="17" ht="12" customHeight="1" spans="1:12">
      <c r="A17" s="34">
        <v>682726</v>
      </c>
      <c r="B17" s="32">
        <v>0</v>
      </c>
      <c r="C17" s="34" t="s">
        <v>30</v>
      </c>
      <c r="D17" s="34" t="s">
        <v>12</v>
      </c>
      <c r="E17" s="34" t="s">
        <v>13</v>
      </c>
      <c r="F17" s="41">
        <v>2</v>
      </c>
      <c r="G17" s="35">
        <v>40528</v>
      </c>
      <c r="H17" s="34" t="s">
        <v>14</v>
      </c>
      <c r="J17" s="78" t="s">
        <v>14</v>
      </c>
      <c r="K17" s="80">
        <f>COUNTIF(H:H,"THURSDAY")</f>
        <v>48</v>
      </c>
      <c r="L17" s="80">
        <f>SUMIF(H:H,"THURSDAY",F:F)</f>
        <v>177.25</v>
      </c>
    </row>
    <row r="18" ht="12" customHeight="1" spans="1:12">
      <c r="A18" s="34">
        <v>268234</v>
      </c>
      <c r="B18" s="32">
        <v>0</v>
      </c>
      <c r="C18" s="34" t="s">
        <v>31</v>
      </c>
      <c r="D18" s="34" t="s">
        <v>12</v>
      </c>
      <c r="E18" s="34" t="s">
        <v>13</v>
      </c>
      <c r="F18" s="41">
        <v>2</v>
      </c>
      <c r="G18" s="35">
        <v>40527</v>
      </c>
      <c r="H18" s="34" t="s">
        <v>17</v>
      </c>
      <c r="J18" s="78" t="s">
        <v>32</v>
      </c>
      <c r="K18" s="80">
        <f>COUNTIF(H:H,"FRIDAY")</f>
        <v>26</v>
      </c>
      <c r="L18" s="80">
        <f>SUMIF(H:H,"FRIDAY",F:F)</f>
        <v>118</v>
      </c>
    </row>
    <row r="19" ht="12" customHeight="1" spans="1:10">
      <c r="A19" s="34">
        <v>537900</v>
      </c>
      <c r="B19" s="32">
        <v>0</v>
      </c>
      <c r="C19" s="34" t="s">
        <v>33</v>
      </c>
      <c r="D19" s="34" t="s">
        <v>12</v>
      </c>
      <c r="E19" s="34" t="s">
        <v>13</v>
      </c>
      <c r="F19" s="41">
        <v>2</v>
      </c>
      <c r="G19" s="35">
        <v>40527</v>
      </c>
      <c r="H19" s="34" t="s">
        <v>17</v>
      </c>
      <c r="J19" s="34"/>
    </row>
    <row r="20" ht="12" customHeight="1" spans="1:8">
      <c r="A20" s="34">
        <v>935382</v>
      </c>
      <c r="B20" s="32">
        <v>0</v>
      </c>
      <c r="C20" s="34" t="s">
        <v>34</v>
      </c>
      <c r="D20" s="34" t="s">
        <v>12</v>
      </c>
      <c r="E20" s="34" t="s">
        <v>13</v>
      </c>
      <c r="F20" s="41">
        <v>2</v>
      </c>
      <c r="G20" s="35">
        <v>40527</v>
      </c>
      <c r="H20" s="34" t="s">
        <v>17</v>
      </c>
    </row>
    <row r="21" ht="12" customHeight="1" spans="1:16">
      <c r="A21" s="34">
        <v>602526</v>
      </c>
      <c r="B21" s="32">
        <v>0</v>
      </c>
      <c r="C21" s="34" t="s">
        <v>35</v>
      </c>
      <c r="D21" s="34" t="s">
        <v>12</v>
      </c>
      <c r="E21" s="34" t="s">
        <v>13</v>
      </c>
      <c r="F21" s="41">
        <v>2</v>
      </c>
      <c r="G21" s="35">
        <v>40527</v>
      </c>
      <c r="H21" s="34" t="s">
        <v>17</v>
      </c>
      <c r="J21" s="81"/>
      <c r="K21" s="78" t="s">
        <v>28</v>
      </c>
      <c r="L21" s="78" t="s">
        <v>29</v>
      </c>
      <c r="M21" s="78" t="s">
        <v>17</v>
      </c>
      <c r="N21" s="78" t="s">
        <v>14</v>
      </c>
      <c r="O21" s="78" t="s">
        <v>32</v>
      </c>
      <c r="P21" s="78" t="s">
        <v>36</v>
      </c>
    </row>
    <row r="22" ht="12" customHeight="1" spans="1:16">
      <c r="A22" s="34">
        <v>624084</v>
      </c>
      <c r="B22" s="32">
        <v>0</v>
      </c>
      <c r="C22" s="34" t="s">
        <v>37</v>
      </c>
      <c r="D22" s="34" t="s">
        <v>12</v>
      </c>
      <c r="E22" s="34" t="s">
        <v>13</v>
      </c>
      <c r="F22" s="41">
        <v>2</v>
      </c>
      <c r="G22" s="35">
        <v>40528</v>
      </c>
      <c r="H22" s="34" t="s">
        <v>14</v>
      </c>
      <c r="J22" s="78" t="s">
        <v>12</v>
      </c>
      <c r="K22" s="80">
        <f>COUNTIFS(H:H,"MONDAY",D:D,"SP")</f>
        <v>15</v>
      </c>
      <c r="L22" s="80">
        <f>COUNTIFS(H:H,"TUESDAY",D:D,"SP")</f>
        <v>16</v>
      </c>
      <c r="M22" s="80">
        <f>COUNTIFS(H:H,"WEDNESDAY",D:D,"SP")</f>
        <v>23</v>
      </c>
      <c r="N22" s="80">
        <f>COUNTIFS(H:H,"THURSDAY",D:D,"SP")</f>
        <v>20</v>
      </c>
      <c r="O22" s="80">
        <f>COUNTIFS(H:H,"FRIDAY",D:D,"SP")</f>
        <v>14</v>
      </c>
      <c r="P22" s="82">
        <f>SUM(K22:O22)</f>
        <v>88</v>
      </c>
    </row>
    <row r="23" ht="12" customHeight="1" spans="1:16">
      <c r="A23" s="34">
        <v>341458</v>
      </c>
      <c r="B23" s="32">
        <v>0</v>
      </c>
      <c r="C23" s="34" t="s">
        <v>38</v>
      </c>
      <c r="D23" s="34" t="s">
        <v>22</v>
      </c>
      <c r="E23" s="34" t="s">
        <v>13</v>
      </c>
      <c r="F23" s="41">
        <v>8</v>
      </c>
      <c r="G23" s="35">
        <v>40528</v>
      </c>
      <c r="H23" s="34" t="s">
        <v>14</v>
      </c>
      <c r="J23" s="78" t="s">
        <v>16</v>
      </c>
      <c r="K23" s="80">
        <f>COUNTIFS(H:H,"MONDAY",D:D,"SFFNR")</f>
        <v>1</v>
      </c>
      <c r="L23" s="80">
        <f>COUNTIFS(H:H,"TUESDAY",D:D,"SFFNR")</f>
        <v>1</v>
      </c>
      <c r="M23" s="80">
        <f>COUNTIFS(H:H,"WEDNESDAY",D:D,"SFFNR")</f>
        <v>3</v>
      </c>
      <c r="N23" s="80">
        <f>COUNTIFS(H:H,"THURSDAY",D:D,"SFFNR")</f>
        <v>1</v>
      </c>
      <c r="O23" s="80">
        <f>COUNTIFS(H:H,"FRIDAY",D:D,"SFFNR")</f>
        <v>0</v>
      </c>
      <c r="P23" s="82">
        <f>SUM(K23:O23)</f>
        <v>6</v>
      </c>
    </row>
    <row r="24" ht="12" customHeight="1" spans="1:16">
      <c r="A24" s="34">
        <v>674630</v>
      </c>
      <c r="B24" s="32">
        <v>0</v>
      </c>
      <c r="C24" s="34" t="s">
        <v>39</v>
      </c>
      <c r="D24" s="34" t="s">
        <v>12</v>
      </c>
      <c r="E24" s="34" t="s">
        <v>13</v>
      </c>
      <c r="F24" s="41">
        <v>2.75</v>
      </c>
      <c r="G24" s="35">
        <v>40528</v>
      </c>
      <c r="H24" s="34" t="s">
        <v>14</v>
      </c>
      <c r="J24" s="78" t="s">
        <v>18</v>
      </c>
      <c r="K24" s="80">
        <f>COUNTIFS(H:H,"MONDAY",D:D,"SFAM")</f>
        <v>3</v>
      </c>
      <c r="L24" s="80">
        <f>COUNTIFS(H:H,"MONDAY",D:D,"SFAM")</f>
        <v>3</v>
      </c>
      <c r="M24" s="80">
        <f>COUNTIFS(H:H,"WEDNESDAY",D:D,"SFAM")</f>
        <v>6</v>
      </c>
      <c r="N24" s="80">
        <f>COUNTIFS(H:H,"THURSDAY",D:D,"SFAM")</f>
        <v>3</v>
      </c>
      <c r="O24" s="80">
        <f>COUNTIFS(H:H,"FRIDAY",D:D,"SFAM")</f>
        <v>3</v>
      </c>
      <c r="P24" s="82">
        <f>SUM(K24:O24)</f>
        <v>18</v>
      </c>
    </row>
    <row r="25" ht="12" customHeight="1" spans="1:16">
      <c r="A25" s="34">
        <v>674630</v>
      </c>
      <c r="B25" s="32">
        <v>0</v>
      </c>
      <c r="C25" s="34" t="s">
        <v>39</v>
      </c>
      <c r="D25" s="34" t="s">
        <v>18</v>
      </c>
      <c r="E25" s="34" t="s">
        <v>13</v>
      </c>
      <c r="F25" s="41">
        <v>1</v>
      </c>
      <c r="G25" s="35">
        <v>40528</v>
      </c>
      <c r="H25" s="34" t="s">
        <v>14</v>
      </c>
      <c r="J25" s="78" t="s">
        <v>20</v>
      </c>
      <c r="K25" s="80">
        <f>COUNTIFS(H:H,"MONDAY",D:D,"SFNRL")</f>
        <v>2</v>
      </c>
      <c r="L25" s="80">
        <f>COUNTIFS(H:H,"MONDAY",D:D,"SFAM")</f>
        <v>3</v>
      </c>
      <c r="M25" s="80">
        <f>COUNTIFS(H:H,"WEDNESDAY",D:D,"SFNRL")</f>
        <v>1</v>
      </c>
      <c r="N25" s="80">
        <f>COUNTIFS(H:H,"THURSDAY",D:D,"SFNRL")</f>
        <v>2</v>
      </c>
      <c r="O25" s="80">
        <f>COUNTIFS(H:H,"FRIDAY",D:D,"SFNRL")</f>
        <v>3</v>
      </c>
      <c r="P25" s="82">
        <f>SUM(K25:O25)</f>
        <v>11</v>
      </c>
    </row>
    <row r="26" ht="12" customHeight="1" spans="1:16">
      <c r="A26" s="34">
        <v>752850</v>
      </c>
      <c r="B26" s="32">
        <v>0</v>
      </c>
      <c r="C26" s="34" t="s">
        <v>40</v>
      </c>
      <c r="D26" s="34" t="s">
        <v>18</v>
      </c>
      <c r="E26" s="34" t="s">
        <v>13</v>
      </c>
      <c r="F26" s="41">
        <v>1.25</v>
      </c>
      <c r="G26" s="35">
        <v>40527</v>
      </c>
      <c r="H26" s="34" t="s">
        <v>17</v>
      </c>
      <c r="J26" s="78" t="s">
        <v>22</v>
      </c>
      <c r="K26" s="80">
        <f>COUNTIFS(H:H,"MONDAY",D:D,"SICK")</f>
        <v>8</v>
      </c>
      <c r="L26" s="80">
        <f>COUNTIFS(H:H,"MONDAY",D:D,"SICK")</f>
        <v>8</v>
      </c>
      <c r="M26" s="80">
        <f>COUNTIFS(H:H,"WEDNESDAY",D:D,"SICK")</f>
        <v>27</v>
      </c>
      <c r="N26" s="80">
        <f>COUNTIFS(H:H,"THURSDAY",D:D,"SICK")</f>
        <v>22</v>
      </c>
      <c r="O26" s="80">
        <f>COUNTIFS(H:H,"FRIDAY",D:D,"SICK")</f>
        <v>6</v>
      </c>
      <c r="P26" s="82">
        <f>SUM(K26:O26)</f>
        <v>71</v>
      </c>
    </row>
    <row r="27" ht="12" customHeight="1" spans="1:16">
      <c r="A27" s="34">
        <v>951321</v>
      </c>
      <c r="B27" s="32">
        <v>1</v>
      </c>
      <c r="C27" s="34" t="s">
        <v>41</v>
      </c>
      <c r="D27" s="34" t="s">
        <v>12</v>
      </c>
      <c r="E27" s="34" t="s">
        <v>13</v>
      </c>
      <c r="F27" s="41">
        <v>8.75</v>
      </c>
      <c r="G27" s="35">
        <v>40529</v>
      </c>
      <c r="H27" s="34" t="s">
        <v>32</v>
      </c>
      <c r="J27" s="78" t="s">
        <v>36</v>
      </c>
      <c r="K27" s="82">
        <f>SUM(K22:K26)</f>
        <v>29</v>
      </c>
      <c r="L27" s="82">
        <f>SUM(L22:L26)</f>
        <v>31</v>
      </c>
      <c r="M27" s="82">
        <f>SUM(M22:M26)</f>
        <v>60</v>
      </c>
      <c r="N27" s="82">
        <f>SUM(N22:N26)</f>
        <v>48</v>
      </c>
      <c r="O27" s="82">
        <f>SUM(O22:O26)</f>
        <v>26</v>
      </c>
      <c r="P27" s="83">
        <f>SUM(J27:O27)</f>
        <v>194</v>
      </c>
    </row>
    <row r="28" ht="12" customHeight="1" spans="1:8">
      <c r="A28" s="34">
        <v>311587</v>
      </c>
      <c r="B28" s="32">
        <v>0</v>
      </c>
      <c r="C28" s="34" t="s">
        <v>11</v>
      </c>
      <c r="D28" s="34" t="s">
        <v>20</v>
      </c>
      <c r="E28" s="34" t="s">
        <v>13</v>
      </c>
      <c r="F28" s="41">
        <v>4</v>
      </c>
      <c r="G28" s="35">
        <v>40529</v>
      </c>
      <c r="H28" s="34" t="s">
        <v>32</v>
      </c>
    </row>
    <row r="29" ht="12" customHeight="1" spans="1:8">
      <c r="A29" s="34">
        <v>140990</v>
      </c>
      <c r="B29" s="32">
        <v>0</v>
      </c>
      <c r="C29" s="34" t="s">
        <v>42</v>
      </c>
      <c r="D29" s="34" t="s">
        <v>12</v>
      </c>
      <c r="E29" s="34" t="s">
        <v>13</v>
      </c>
      <c r="F29" s="41">
        <v>2</v>
      </c>
      <c r="G29" s="35">
        <v>40540</v>
      </c>
      <c r="H29" s="34" t="s">
        <v>29</v>
      </c>
    </row>
    <row r="30" ht="12" customHeight="1" spans="1:8">
      <c r="A30" s="34">
        <v>883669</v>
      </c>
      <c r="B30" s="32">
        <v>0</v>
      </c>
      <c r="C30" s="34" t="s">
        <v>43</v>
      </c>
      <c r="D30" s="34" t="s">
        <v>22</v>
      </c>
      <c r="E30" s="34" t="s">
        <v>13</v>
      </c>
      <c r="F30" s="41">
        <v>4.75</v>
      </c>
      <c r="G30" s="35">
        <v>40534</v>
      </c>
      <c r="H30" s="34" t="s">
        <v>17</v>
      </c>
    </row>
    <row r="31" ht="12" customHeight="1" spans="1:8">
      <c r="A31" s="34">
        <v>733760</v>
      </c>
      <c r="B31" s="32">
        <v>0</v>
      </c>
      <c r="C31" s="34" t="s">
        <v>44</v>
      </c>
      <c r="D31" s="34" t="s">
        <v>12</v>
      </c>
      <c r="E31" s="34" t="s">
        <v>13</v>
      </c>
      <c r="F31" s="41">
        <v>3.5</v>
      </c>
      <c r="G31" s="35">
        <v>40532</v>
      </c>
      <c r="H31" s="34" t="s">
        <v>28</v>
      </c>
    </row>
    <row r="32" ht="12" customHeight="1" spans="1:8">
      <c r="A32" s="34">
        <v>474941</v>
      </c>
      <c r="B32" s="32">
        <v>0</v>
      </c>
      <c r="C32" s="34" t="s">
        <v>45</v>
      </c>
      <c r="D32" s="34" t="s">
        <v>12</v>
      </c>
      <c r="E32" s="34" t="s">
        <v>13</v>
      </c>
      <c r="F32" s="41">
        <v>2.5</v>
      </c>
      <c r="G32" s="35">
        <v>40534</v>
      </c>
      <c r="H32" s="34" t="s">
        <v>17</v>
      </c>
    </row>
    <row r="33" ht="12" customHeight="1" spans="1:8">
      <c r="A33" s="34">
        <v>474941</v>
      </c>
      <c r="B33" s="32">
        <v>0</v>
      </c>
      <c r="C33" s="34" t="s">
        <v>45</v>
      </c>
      <c r="D33" s="34" t="s">
        <v>12</v>
      </c>
      <c r="E33" s="34" t="s">
        <v>13</v>
      </c>
      <c r="F33" s="41">
        <v>1.5</v>
      </c>
      <c r="G33" s="35">
        <v>40540</v>
      </c>
      <c r="H33" s="34" t="s">
        <v>29</v>
      </c>
    </row>
    <row r="34" ht="12" customHeight="1" spans="1:16">
      <c r="A34" s="34">
        <v>615307</v>
      </c>
      <c r="B34" s="32">
        <v>0</v>
      </c>
      <c r="C34" s="34" t="s">
        <v>46</v>
      </c>
      <c r="D34" s="34" t="s">
        <v>12</v>
      </c>
      <c r="E34" s="34" t="s">
        <v>13</v>
      </c>
      <c r="F34" s="41">
        <v>4</v>
      </c>
      <c r="G34" s="35">
        <v>40529</v>
      </c>
      <c r="H34" s="34" t="s">
        <v>32</v>
      </c>
      <c r="J34" s="84"/>
      <c r="K34" s="84"/>
      <c r="L34" s="32"/>
      <c r="M34" s="32"/>
      <c r="N34" s="32"/>
      <c r="O34" s="32"/>
      <c r="P34" s="32"/>
    </row>
    <row r="35" ht="12" customHeight="1" spans="1:16">
      <c r="A35" s="34">
        <v>144775</v>
      </c>
      <c r="B35" s="32">
        <v>0</v>
      </c>
      <c r="C35" s="34" t="s">
        <v>47</v>
      </c>
      <c r="D35" s="34" t="s">
        <v>12</v>
      </c>
      <c r="E35" s="34" t="s">
        <v>13</v>
      </c>
      <c r="F35" s="41">
        <v>2</v>
      </c>
      <c r="G35" s="35">
        <v>40540</v>
      </c>
      <c r="H35" s="34" t="s">
        <v>29</v>
      </c>
      <c r="J35" s="32"/>
      <c r="K35" s="32"/>
      <c r="L35" s="32"/>
      <c r="M35" s="32"/>
      <c r="N35" s="32"/>
      <c r="O35" s="32"/>
      <c r="P35" s="32"/>
    </row>
    <row r="36" ht="12" customHeight="1" spans="1:16">
      <c r="A36" s="34">
        <v>54857</v>
      </c>
      <c r="B36" s="32">
        <v>0</v>
      </c>
      <c r="C36" s="34" t="s">
        <v>48</v>
      </c>
      <c r="D36" s="34" t="s">
        <v>12</v>
      </c>
      <c r="E36" s="34" t="s">
        <v>13</v>
      </c>
      <c r="F36" s="41">
        <v>1</v>
      </c>
      <c r="G36" s="35">
        <v>40533</v>
      </c>
      <c r="H36" s="34" t="s">
        <v>29</v>
      </c>
      <c r="J36" s="32"/>
      <c r="K36" s="84"/>
      <c r="L36" s="32"/>
      <c r="M36" s="32"/>
      <c r="N36" s="32"/>
      <c r="O36" s="32"/>
      <c r="P36" s="32"/>
    </row>
    <row r="37" ht="12" customHeight="1" spans="1:16">
      <c r="A37" s="34">
        <v>969490</v>
      </c>
      <c r="B37" s="32">
        <v>0</v>
      </c>
      <c r="C37" s="34" t="s">
        <v>49</v>
      </c>
      <c r="D37" s="34" t="s">
        <v>18</v>
      </c>
      <c r="E37" s="34" t="s">
        <v>13</v>
      </c>
      <c r="F37" s="41">
        <v>3</v>
      </c>
      <c r="G37" s="35">
        <v>40533</v>
      </c>
      <c r="H37" s="34" t="s">
        <v>29</v>
      </c>
      <c r="J37" s="32"/>
      <c r="K37" s="84"/>
      <c r="L37" s="84"/>
      <c r="M37" s="84"/>
      <c r="N37" s="84"/>
      <c r="O37" s="84"/>
      <c r="P37" s="84"/>
    </row>
    <row r="38" ht="12" customHeight="1" spans="1:16">
      <c r="A38" s="34">
        <v>969490</v>
      </c>
      <c r="B38" s="32">
        <v>0</v>
      </c>
      <c r="C38" s="34" t="s">
        <v>49</v>
      </c>
      <c r="D38" s="34" t="s">
        <v>22</v>
      </c>
      <c r="E38" s="34" t="s">
        <v>13</v>
      </c>
      <c r="F38" s="41">
        <v>8</v>
      </c>
      <c r="G38" s="35">
        <v>40534</v>
      </c>
      <c r="H38" s="34" t="s">
        <v>17</v>
      </c>
      <c r="J38" s="84"/>
      <c r="K38" s="32"/>
      <c r="L38" s="32"/>
      <c r="M38" s="32"/>
      <c r="N38" s="32"/>
      <c r="O38" s="32"/>
      <c r="P38" s="32"/>
    </row>
    <row r="39" ht="12" customHeight="1" spans="1:16">
      <c r="A39" s="34">
        <v>579919</v>
      </c>
      <c r="B39" s="32">
        <v>0</v>
      </c>
      <c r="C39" s="34" t="s">
        <v>50</v>
      </c>
      <c r="D39" s="34" t="s">
        <v>22</v>
      </c>
      <c r="E39" s="34" t="s">
        <v>13</v>
      </c>
      <c r="F39" s="41">
        <v>2</v>
      </c>
      <c r="G39" s="35">
        <v>40534</v>
      </c>
      <c r="H39" s="34" t="s">
        <v>17</v>
      </c>
      <c r="J39" s="84"/>
      <c r="K39" s="32"/>
      <c r="L39" s="32"/>
      <c r="M39" s="32"/>
      <c r="N39" s="32"/>
      <c r="O39" s="32"/>
      <c r="P39" s="32"/>
    </row>
    <row r="40" ht="12" customHeight="1" spans="1:16">
      <c r="A40" s="34">
        <v>599675</v>
      </c>
      <c r="B40" s="32">
        <v>0</v>
      </c>
      <c r="C40" s="34" t="s">
        <v>51</v>
      </c>
      <c r="D40" s="34" t="s">
        <v>12</v>
      </c>
      <c r="E40" s="34" t="s">
        <v>13</v>
      </c>
      <c r="F40" s="41">
        <v>2</v>
      </c>
      <c r="G40" s="35">
        <v>40534</v>
      </c>
      <c r="H40" s="34" t="s">
        <v>17</v>
      </c>
      <c r="J40" s="84"/>
      <c r="K40" s="32"/>
      <c r="L40" s="32"/>
      <c r="M40" s="32"/>
      <c r="N40" s="32"/>
      <c r="O40" s="32"/>
      <c r="P40" s="32"/>
    </row>
    <row r="41" ht="12" customHeight="1" spans="1:16">
      <c r="A41" s="34">
        <v>625135</v>
      </c>
      <c r="B41" s="32">
        <v>0</v>
      </c>
      <c r="C41" s="34" t="s">
        <v>52</v>
      </c>
      <c r="D41" s="34" t="s">
        <v>12</v>
      </c>
      <c r="E41" s="34" t="s">
        <v>13</v>
      </c>
      <c r="F41" s="41">
        <v>1</v>
      </c>
      <c r="G41" s="35">
        <v>40540</v>
      </c>
      <c r="H41" s="34" t="s">
        <v>29</v>
      </c>
      <c r="J41" s="84"/>
      <c r="K41" s="32"/>
      <c r="L41" s="32"/>
      <c r="M41" s="32"/>
      <c r="N41" s="32"/>
      <c r="O41" s="32"/>
      <c r="P41" s="32"/>
    </row>
    <row r="42" ht="12" customHeight="1" spans="1:16">
      <c r="A42" s="34">
        <v>664825</v>
      </c>
      <c r="B42" s="32">
        <v>0</v>
      </c>
      <c r="C42" s="34" t="s">
        <v>53</v>
      </c>
      <c r="D42" s="34" t="s">
        <v>22</v>
      </c>
      <c r="E42" s="34" t="s">
        <v>13</v>
      </c>
      <c r="F42" s="41">
        <v>8</v>
      </c>
      <c r="G42" s="35">
        <v>40542</v>
      </c>
      <c r="H42" s="34" t="s">
        <v>14</v>
      </c>
      <c r="J42" s="84"/>
      <c r="K42" s="32"/>
      <c r="L42" s="32"/>
      <c r="M42" s="32"/>
      <c r="N42" s="32"/>
      <c r="O42" s="32"/>
      <c r="P42" s="32"/>
    </row>
    <row r="43" ht="12" customHeight="1" spans="1:16">
      <c r="A43" s="34">
        <v>664825</v>
      </c>
      <c r="B43" s="32">
        <v>0</v>
      </c>
      <c r="C43" s="34" t="s">
        <v>53</v>
      </c>
      <c r="D43" s="34" t="s">
        <v>22</v>
      </c>
      <c r="E43" s="34" t="s">
        <v>13</v>
      </c>
      <c r="F43" s="41">
        <v>6</v>
      </c>
      <c r="G43" s="35">
        <v>40541</v>
      </c>
      <c r="H43" s="34" t="s">
        <v>17</v>
      </c>
      <c r="J43" s="84"/>
      <c r="K43" s="32"/>
      <c r="L43" s="32"/>
      <c r="M43" s="32"/>
      <c r="N43" s="32"/>
      <c r="O43" s="32"/>
      <c r="P43" s="32"/>
    </row>
    <row r="44" ht="12" customHeight="1" spans="1:16">
      <c r="A44" s="34">
        <v>459949</v>
      </c>
      <c r="B44" s="32">
        <v>0</v>
      </c>
      <c r="C44" s="34" t="s">
        <v>54</v>
      </c>
      <c r="D44" s="34" t="s">
        <v>12</v>
      </c>
      <c r="E44" s="34" t="s">
        <v>13</v>
      </c>
      <c r="F44" s="41">
        <v>2</v>
      </c>
      <c r="G44" s="35">
        <v>40529</v>
      </c>
      <c r="H44" s="34" t="s">
        <v>32</v>
      </c>
      <c r="J44" s="32"/>
      <c r="K44" s="32"/>
      <c r="L44" s="32"/>
      <c r="M44" s="32"/>
      <c r="N44" s="32"/>
      <c r="O44" s="32"/>
      <c r="P44" s="32"/>
    </row>
    <row r="45" ht="12" customHeight="1" spans="1:16">
      <c r="A45" s="34">
        <v>375792</v>
      </c>
      <c r="B45" s="32">
        <v>0</v>
      </c>
      <c r="C45" s="34" t="s">
        <v>55</v>
      </c>
      <c r="D45" s="34" t="s">
        <v>20</v>
      </c>
      <c r="E45" s="34" t="s">
        <v>13</v>
      </c>
      <c r="F45" s="41">
        <v>4</v>
      </c>
      <c r="G45" s="35">
        <v>40532</v>
      </c>
      <c r="H45" s="34" t="s">
        <v>28</v>
      </c>
      <c r="J45" s="32"/>
      <c r="K45" s="32"/>
      <c r="L45" s="32"/>
      <c r="M45" s="32"/>
      <c r="N45" s="32"/>
      <c r="O45" s="32"/>
      <c r="P45" s="32"/>
    </row>
    <row r="46" ht="12" customHeight="1" spans="1:8">
      <c r="A46" s="34">
        <v>459949</v>
      </c>
      <c r="B46" s="32">
        <v>0</v>
      </c>
      <c r="C46" s="34" t="s">
        <v>54</v>
      </c>
      <c r="D46" s="34" t="s">
        <v>18</v>
      </c>
      <c r="E46" s="34" t="s">
        <v>13</v>
      </c>
      <c r="F46" s="41">
        <v>8</v>
      </c>
      <c r="G46" s="35">
        <v>40546</v>
      </c>
      <c r="H46" s="34" t="s">
        <v>28</v>
      </c>
    </row>
    <row r="47" ht="12" customHeight="1" spans="1:8">
      <c r="A47" s="34">
        <v>459949</v>
      </c>
      <c r="B47" s="32">
        <v>0</v>
      </c>
      <c r="C47" s="34" t="s">
        <v>54</v>
      </c>
      <c r="D47" s="34" t="s">
        <v>18</v>
      </c>
      <c r="E47" s="34" t="s">
        <v>13</v>
      </c>
      <c r="F47" s="41">
        <v>4</v>
      </c>
      <c r="G47" s="35">
        <v>40547</v>
      </c>
      <c r="H47" s="34" t="s">
        <v>29</v>
      </c>
    </row>
    <row r="48" ht="12" customHeight="1" spans="1:8">
      <c r="A48" s="34">
        <v>869277</v>
      </c>
      <c r="B48" s="32">
        <v>0</v>
      </c>
      <c r="C48" s="34" t="s">
        <v>56</v>
      </c>
      <c r="D48" s="34" t="s">
        <v>22</v>
      </c>
      <c r="E48" s="34" t="s">
        <v>13</v>
      </c>
      <c r="F48" s="41">
        <v>8</v>
      </c>
      <c r="G48" s="35">
        <v>40541</v>
      </c>
      <c r="H48" s="34" t="s">
        <v>17</v>
      </c>
    </row>
    <row r="49" ht="12" customHeight="1" spans="1:8">
      <c r="A49" s="34">
        <v>389844</v>
      </c>
      <c r="B49" s="32">
        <v>0</v>
      </c>
      <c r="C49" s="34" t="s">
        <v>57</v>
      </c>
      <c r="D49" s="34" t="s">
        <v>22</v>
      </c>
      <c r="E49" s="34" t="s">
        <v>13</v>
      </c>
      <c r="F49" s="41">
        <v>2</v>
      </c>
      <c r="G49" s="35">
        <v>40534</v>
      </c>
      <c r="H49" s="34" t="s">
        <v>17</v>
      </c>
    </row>
    <row r="50" ht="12" customHeight="1" spans="1:8">
      <c r="A50" s="34">
        <v>389844</v>
      </c>
      <c r="B50" s="32">
        <v>0</v>
      </c>
      <c r="C50" s="34" t="s">
        <v>57</v>
      </c>
      <c r="D50" s="34" t="s">
        <v>22</v>
      </c>
      <c r="E50" s="34" t="s">
        <v>13</v>
      </c>
      <c r="F50" s="41">
        <v>8</v>
      </c>
      <c r="G50" s="35">
        <v>40535</v>
      </c>
      <c r="H50" s="34" t="s">
        <v>14</v>
      </c>
    </row>
    <row r="51" ht="12" customHeight="1" spans="1:8">
      <c r="A51" s="34">
        <v>873164</v>
      </c>
      <c r="B51" s="32">
        <v>0</v>
      </c>
      <c r="C51" s="34" t="s">
        <v>58</v>
      </c>
      <c r="D51" s="34" t="s">
        <v>22</v>
      </c>
      <c r="E51" s="34" t="s">
        <v>13</v>
      </c>
      <c r="F51" s="41">
        <v>3</v>
      </c>
      <c r="G51" s="35">
        <v>40540</v>
      </c>
      <c r="H51" s="34" t="s">
        <v>29</v>
      </c>
    </row>
    <row r="52" ht="12" customHeight="1" spans="1:8">
      <c r="A52" s="34">
        <v>935382</v>
      </c>
      <c r="B52" s="32">
        <v>0</v>
      </c>
      <c r="C52" s="34" t="s">
        <v>34</v>
      </c>
      <c r="D52" s="34" t="s">
        <v>22</v>
      </c>
      <c r="E52" s="34" t="s">
        <v>13</v>
      </c>
      <c r="F52" s="41">
        <v>8</v>
      </c>
      <c r="G52" s="35">
        <v>40542</v>
      </c>
      <c r="H52" s="34" t="s">
        <v>14</v>
      </c>
    </row>
    <row r="53" ht="12" customHeight="1" spans="1:8">
      <c r="A53" s="34">
        <v>935382</v>
      </c>
      <c r="B53" s="32">
        <v>0</v>
      </c>
      <c r="C53" s="34" t="s">
        <v>34</v>
      </c>
      <c r="D53" s="34" t="s">
        <v>22</v>
      </c>
      <c r="E53" s="34" t="s">
        <v>13</v>
      </c>
      <c r="F53" s="41">
        <v>8</v>
      </c>
      <c r="G53" s="35">
        <v>40541</v>
      </c>
      <c r="H53" s="34" t="s">
        <v>17</v>
      </c>
    </row>
    <row r="54" ht="12" customHeight="1" spans="1:8">
      <c r="A54" s="34">
        <v>555166</v>
      </c>
      <c r="B54" s="32">
        <v>0</v>
      </c>
      <c r="C54" s="34" t="s">
        <v>59</v>
      </c>
      <c r="D54" s="34" t="s">
        <v>22</v>
      </c>
      <c r="E54" s="34" t="s">
        <v>13</v>
      </c>
      <c r="F54" s="41">
        <v>8</v>
      </c>
      <c r="G54" s="35">
        <v>40534</v>
      </c>
      <c r="H54" s="34" t="s">
        <v>17</v>
      </c>
    </row>
    <row r="55" ht="12" customHeight="1" spans="1:8">
      <c r="A55" s="34">
        <v>555166</v>
      </c>
      <c r="B55" s="32">
        <v>0</v>
      </c>
      <c r="C55" s="34" t="s">
        <v>59</v>
      </c>
      <c r="D55" s="34" t="s">
        <v>22</v>
      </c>
      <c r="E55" s="34" t="s">
        <v>13</v>
      </c>
      <c r="F55" s="41">
        <v>6.25</v>
      </c>
      <c r="G55" s="35">
        <v>40533</v>
      </c>
      <c r="H55" s="34" t="s">
        <v>29</v>
      </c>
    </row>
    <row r="56" ht="12" customHeight="1" spans="1:8">
      <c r="A56" s="34">
        <v>555166</v>
      </c>
      <c r="B56" s="32">
        <v>0</v>
      </c>
      <c r="C56" s="34" t="s">
        <v>59</v>
      </c>
      <c r="D56" s="34" t="s">
        <v>20</v>
      </c>
      <c r="E56" s="34" t="s">
        <v>13</v>
      </c>
      <c r="F56" s="41">
        <v>4</v>
      </c>
      <c r="G56" s="35">
        <v>40529</v>
      </c>
      <c r="H56" s="34" t="s">
        <v>32</v>
      </c>
    </row>
    <row r="57" ht="12" customHeight="1" spans="1:8">
      <c r="A57" s="34">
        <v>503495</v>
      </c>
      <c r="B57" s="32">
        <v>0</v>
      </c>
      <c r="C57" s="34" t="s">
        <v>60</v>
      </c>
      <c r="D57" s="34" t="s">
        <v>12</v>
      </c>
      <c r="E57" s="34" t="s">
        <v>13</v>
      </c>
      <c r="F57" s="41">
        <v>2</v>
      </c>
      <c r="G57" s="35">
        <v>40532</v>
      </c>
      <c r="H57" s="34" t="s">
        <v>28</v>
      </c>
    </row>
    <row r="58" ht="12" customHeight="1" spans="1:8">
      <c r="A58" s="34">
        <v>503495</v>
      </c>
      <c r="B58" s="32">
        <v>0</v>
      </c>
      <c r="C58" s="34" t="s">
        <v>60</v>
      </c>
      <c r="D58" s="34" t="s">
        <v>12</v>
      </c>
      <c r="E58" s="34" t="s">
        <v>13</v>
      </c>
      <c r="F58" s="41">
        <v>8</v>
      </c>
      <c r="G58" s="35">
        <v>40534</v>
      </c>
      <c r="H58" s="34" t="s">
        <v>17</v>
      </c>
    </row>
    <row r="59" ht="12" customHeight="1" spans="1:8">
      <c r="A59" s="34">
        <v>935382</v>
      </c>
      <c r="B59" s="32">
        <v>0</v>
      </c>
      <c r="C59" s="34" t="s">
        <v>34</v>
      </c>
      <c r="D59" s="34" t="s">
        <v>22</v>
      </c>
      <c r="E59" s="34" t="s">
        <v>13</v>
      </c>
      <c r="F59" s="41">
        <v>8</v>
      </c>
      <c r="G59" s="35">
        <v>40540</v>
      </c>
      <c r="H59" s="34" t="s">
        <v>29</v>
      </c>
    </row>
    <row r="60" ht="12" customHeight="1" spans="1:8">
      <c r="A60" s="34">
        <v>35938</v>
      </c>
      <c r="B60" s="32">
        <v>0</v>
      </c>
      <c r="C60" s="34" t="s">
        <v>61</v>
      </c>
      <c r="D60" s="34" t="s">
        <v>12</v>
      </c>
      <c r="E60" s="34" t="s">
        <v>13</v>
      </c>
      <c r="F60" s="41">
        <v>2</v>
      </c>
      <c r="G60" s="35">
        <v>40529</v>
      </c>
      <c r="H60" s="34" t="s">
        <v>32</v>
      </c>
    </row>
    <row r="61" ht="12" customHeight="1" spans="1:8">
      <c r="A61" s="34">
        <v>162126</v>
      </c>
      <c r="B61" s="32">
        <v>0</v>
      </c>
      <c r="C61" s="34" t="s">
        <v>62</v>
      </c>
      <c r="D61" s="34" t="s">
        <v>12</v>
      </c>
      <c r="E61" s="34" t="s">
        <v>13</v>
      </c>
      <c r="F61" s="41">
        <v>3</v>
      </c>
      <c r="G61" s="35">
        <v>40532</v>
      </c>
      <c r="H61" s="34" t="s">
        <v>28</v>
      </c>
    </row>
    <row r="62" ht="12" customHeight="1" spans="1:8">
      <c r="A62" s="34">
        <v>453743</v>
      </c>
      <c r="B62" s="32">
        <v>0</v>
      </c>
      <c r="C62" s="34" t="s">
        <v>63</v>
      </c>
      <c r="D62" s="34" t="s">
        <v>18</v>
      </c>
      <c r="E62" s="34" t="s">
        <v>13</v>
      </c>
      <c r="F62" s="41">
        <v>3.25</v>
      </c>
      <c r="G62" s="35">
        <v>40532</v>
      </c>
      <c r="H62" s="34" t="s">
        <v>28</v>
      </c>
    </row>
    <row r="63" ht="12" customHeight="1" spans="1:8">
      <c r="A63" s="34">
        <v>674630</v>
      </c>
      <c r="B63" s="32">
        <v>0</v>
      </c>
      <c r="C63" s="34" t="s">
        <v>39</v>
      </c>
      <c r="D63" s="34" t="s">
        <v>22</v>
      </c>
      <c r="E63" s="34" t="s">
        <v>13</v>
      </c>
      <c r="F63" s="41">
        <v>8</v>
      </c>
      <c r="G63" s="35">
        <v>40532</v>
      </c>
      <c r="H63" s="34" t="s">
        <v>28</v>
      </c>
    </row>
    <row r="64" ht="12" customHeight="1" spans="1:8">
      <c r="A64" s="34">
        <v>422727</v>
      </c>
      <c r="B64" s="32">
        <v>0</v>
      </c>
      <c r="C64" s="34" t="s">
        <v>64</v>
      </c>
      <c r="D64" s="34" t="s">
        <v>20</v>
      </c>
      <c r="E64" s="34" t="s">
        <v>13</v>
      </c>
      <c r="F64" s="41">
        <v>8</v>
      </c>
      <c r="G64" s="35">
        <v>40533</v>
      </c>
      <c r="H64" s="34" t="s">
        <v>29</v>
      </c>
    </row>
    <row r="65" ht="12" customHeight="1" spans="1:8">
      <c r="A65" s="34">
        <v>820836</v>
      </c>
      <c r="B65" s="32">
        <v>0</v>
      </c>
      <c r="C65" s="34" t="s">
        <v>65</v>
      </c>
      <c r="D65" s="34" t="s">
        <v>20</v>
      </c>
      <c r="E65" s="34" t="s">
        <v>13</v>
      </c>
      <c r="F65" s="41">
        <v>4</v>
      </c>
      <c r="G65" s="35">
        <v>40529</v>
      </c>
      <c r="H65" s="34" t="s">
        <v>32</v>
      </c>
    </row>
    <row r="66" ht="12" customHeight="1" spans="1:8">
      <c r="A66" s="34">
        <v>647912</v>
      </c>
      <c r="B66" s="32">
        <v>0</v>
      </c>
      <c r="C66" s="34" t="s">
        <v>66</v>
      </c>
      <c r="D66" s="34" t="s">
        <v>12</v>
      </c>
      <c r="E66" s="34" t="s">
        <v>13</v>
      </c>
      <c r="F66" s="41">
        <v>2.5</v>
      </c>
      <c r="G66" s="35">
        <v>40529</v>
      </c>
      <c r="H66" s="34" t="s">
        <v>32</v>
      </c>
    </row>
    <row r="67" ht="12" customHeight="1" spans="1:8">
      <c r="A67" s="34">
        <v>363618</v>
      </c>
      <c r="B67" s="32">
        <v>0</v>
      </c>
      <c r="C67" s="34" t="s">
        <v>67</v>
      </c>
      <c r="D67" s="34" t="s">
        <v>12</v>
      </c>
      <c r="E67" s="34" t="s">
        <v>13</v>
      </c>
      <c r="F67" s="41">
        <v>1</v>
      </c>
      <c r="G67" s="35">
        <v>40533</v>
      </c>
      <c r="H67" s="34" t="s">
        <v>29</v>
      </c>
    </row>
    <row r="68" ht="12" customHeight="1" spans="1:8">
      <c r="A68" s="34">
        <v>309284</v>
      </c>
      <c r="B68" s="32">
        <v>0</v>
      </c>
      <c r="C68" s="34" t="s">
        <v>68</v>
      </c>
      <c r="D68" s="34" t="s">
        <v>12</v>
      </c>
      <c r="E68" s="34" t="s">
        <v>13</v>
      </c>
      <c r="F68" s="41">
        <v>8</v>
      </c>
      <c r="G68" s="35">
        <v>40532</v>
      </c>
      <c r="H68" s="34" t="s">
        <v>28</v>
      </c>
    </row>
    <row r="69" ht="12" customHeight="1" spans="1:8">
      <c r="A69" s="34">
        <v>694606</v>
      </c>
      <c r="B69" s="32">
        <v>0</v>
      </c>
      <c r="C69" s="34" t="s">
        <v>69</v>
      </c>
      <c r="D69" s="34" t="s">
        <v>12</v>
      </c>
      <c r="E69" s="34" t="s">
        <v>13</v>
      </c>
      <c r="F69" s="41">
        <v>0.75</v>
      </c>
      <c r="G69" s="35">
        <v>40532</v>
      </c>
      <c r="H69" s="34" t="s">
        <v>28</v>
      </c>
    </row>
    <row r="70" ht="12" customHeight="1" spans="1:8">
      <c r="A70" s="34">
        <v>694606</v>
      </c>
      <c r="B70" s="32">
        <v>0</v>
      </c>
      <c r="C70" s="34" t="s">
        <v>69</v>
      </c>
      <c r="D70" s="34" t="s">
        <v>12</v>
      </c>
      <c r="E70" s="34" t="s">
        <v>13</v>
      </c>
      <c r="F70" s="41">
        <v>0.5</v>
      </c>
      <c r="G70" s="35">
        <v>40541</v>
      </c>
      <c r="H70" s="34" t="s">
        <v>17</v>
      </c>
    </row>
    <row r="71" ht="12" customHeight="1" spans="1:8">
      <c r="A71" s="34">
        <v>942722</v>
      </c>
      <c r="B71" s="32">
        <v>0</v>
      </c>
      <c r="C71" s="34" t="s">
        <v>70</v>
      </c>
      <c r="D71" s="34" t="s">
        <v>12</v>
      </c>
      <c r="E71" s="34" t="s">
        <v>13</v>
      </c>
      <c r="F71" s="41">
        <v>1</v>
      </c>
      <c r="G71" s="35">
        <v>40533</v>
      </c>
      <c r="H71" s="34" t="s">
        <v>29</v>
      </c>
    </row>
    <row r="72" ht="12" customHeight="1" spans="1:8">
      <c r="A72" s="34">
        <v>689783</v>
      </c>
      <c r="B72" s="32">
        <v>0</v>
      </c>
      <c r="C72" s="34" t="s">
        <v>71</v>
      </c>
      <c r="D72" s="34" t="s">
        <v>12</v>
      </c>
      <c r="E72" s="34" t="s">
        <v>13</v>
      </c>
      <c r="F72" s="41">
        <v>3</v>
      </c>
      <c r="G72" s="35">
        <v>40541</v>
      </c>
      <c r="H72" s="34" t="s">
        <v>17</v>
      </c>
    </row>
    <row r="73" ht="12" customHeight="1" spans="1:8">
      <c r="A73" s="34">
        <v>572634</v>
      </c>
      <c r="B73" s="32">
        <v>0</v>
      </c>
      <c r="C73" s="34" t="s">
        <v>72</v>
      </c>
      <c r="D73" s="34" t="s">
        <v>18</v>
      </c>
      <c r="E73" s="34" t="s">
        <v>13</v>
      </c>
      <c r="F73" s="41">
        <v>8</v>
      </c>
      <c r="G73" s="35">
        <v>40529</v>
      </c>
      <c r="H73" s="34" t="s">
        <v>32</v>
      </c>
    </row>
    <row r="74" ht="12" customHeight="1" spans="1:8">
      <c r="A74" s="34">
        <v>572634</v>
      </c>
      <c r="B74" s="32">
        <v>0</v>
      </c>
      <c r="C74" s="34" t="s">
        <v>72</v>
      </c>
      <c r="D74" s="34" t="s">
        <v>16</v>
      </c>
      <c r="E74" s="34" t="s">
        <v>13</v>
      </c>
      <c r="F74" s="41">
        <v>8</v>
      </c>
      <c r="G74" s="35">
        <v>40532</v>
      </c>
      <c r="H74" s="34" t="s">
        <v>28</v>
      </c>
    </row>
    <row r="75" ht="12" customHeight="1" spans="1:8">
      <c r="A75" s="34">
        <v>572634</v>
      </c>
      <c r="B75" s="32">
        <v>0</v>
      </c>
      <c r="C75" s="34" t="s">
        <v>72</v>
      </c>
      <c r="D75" s="34" t="s">
        <v>16</v>
      </c>
      <c r="E75" s="34" t="s">
        <v>13</v>
      </c>
      <c r="F75" s="41">
        <v>8</v>
      </c>
      <c r="G75" s="35">
        <v>40533</v>
      </c>
      <c r="H75" s="34" t="s">
        <v>29</v>
      </c>
    </row>
    <row r="76" ht="12" customHeight="1" spans="1:8">
      <c r="A76" s="34">
        <v>572634</v>
      </c>
      <c r="B76" s="32">
        <v>0</v>
      </c>
      <c r="C76" s="34" t="s">
        <v>72</v>
      </c>
      <c r="D76" s="34" t="s">
        <v>16</v>
      </c>
      <c r="E76" s="34" t="s">
        <v>13</v>
      </c>
      <c r="F76" s="41">
        <v>8</v>
      </c>
      <c r="G76" s="35">
        <v>40534</v>
      </c>
      <c r="H76" s="34" t="s">
        <v>17</v>
      </c>
    </row>
    <row r="77" ht="12" customHeight="1" spans="1:8">
      <c r="A77" s="34">
        <v>53568</v>
      </c>
      <c r="B77" s="32">
        <v>0</v>
      </c>
      <c r="C77" s="34" t="s">
        <v>73</v>
      </c>
      <c r="D77" s="34" t="s">
        <v>22</v>
      </c>
      <c r="E77" s="34" t="s">
        <v>13</v>
      </c>
      <c r="F77" s="41">
        <v>8</v>
      </c>
      <c r="G77" s="35">
        <v>40542</v>
      </c>
      <c r="H77" s="34" t="s">
        <v>14</v>
      </c>
    </row>
    <row r="78" ht="12" customHeight="1" spans="1:8">
      <c r="A78" s="34">
        <v>341458</v>
      </c>
      <c r="B78" s="32">
        <v>0</v>
      </c>
      <c r="C78" s="34" t="s">
        <v>38</v>
      </c>
      <c r="D78" s="34" t="s">
        <v>22</v>
      </c>
      <c r="E78" s="34" t="s">
        <v>13</v>
      </c>
      <c r="F78" s="41">
        <v>8</v>
      </c>
      <c r="G78" s="35">
        <v>40542</v>
      </c>
      <c r="H78" s="34" t="s">
        <v>14</v>
      </c>
    </row>
    <row r="79" ht="12" customHeight="1" spans="1:8">
      <c r="A79" s="34">
        <v>645109</v>
      </c>
      <c r="B79" s="32">
        <v>0</v>
      </c>
      <c r="C79" s="34" t="s">
        <v>15</v>
      </c>
      <c r="D79" s="34" t="s">
        <v>22</v>
      </c>
      <c r="E79" s="34" t="s">
        <v>13</v>
      </c>
      <c r="F79" s="41">
        <v>4</v>
      </c>
      <c r="G79" s="35">
        <v>40533</v>
      </c>
      <c r="H79" s="34" t="s">
        <v>29</v>
      </c>
    </row>
    <row r="80" ht="12" customHeight="1" spans="1:8">
      <c r="A80" s="34">
        <v>645109</v>
      </c>
      <c r="B80" s="32">
        <v>0</v>
      </c>
      <c r="C80" s="34" t="s">
        <v>15</v>
      </c>
      <c r="D80" s="34" t="s">
        <v>22</v>
      </c>
      <c r="E80" s="34" t="s">
        <v>13</v>
      </c>
      <c r="F80" s="41">
        <v>8</v>
      </c>
      <c r="G80" s="35">
        <v>40534</v>
      </c>
      <c r="H80" s="34" t="s">
        <v>17</v>
      </c>
    </row>
    <row r="81" ht="12" customHeight="1" spans="1:8">
      <c r="A81" s="34">
        <v>645109</v>
      </c>
      <c r="B81" s="32">
        <v>0</v>
      </c>
      <c r="C81" s="34" t="s">
        <v>15</v>
      </c>
      <c r="D81" s="34" t="s">
        <v>22</v>
      </c>
      <c r="E81" s="34" t="s">
        <v>13</v>
      </c>
      <c r="F81" s="41">
        <v>8</v>
      </c>
      <c r="G81" s="35">
        <v>40535</v>
      </c>
      <c r="H81" s="34" t="s">
        <v>14</v>
      </c>
    </row>
    <row r="82" ht="12" customHeight="1" spans="1:8">
      <c r="A82" s="34">
        <v>309793</v>
      </c>
      <c r="B82" s="32">
        <v>0</v>
      </c>
      <c r="C82" s="34" t="s">
        <v>74</v>
      </c>
      <c r="D82" s="34" t="s">
        <v>20</v>
      </c>
      <c r="E82" s="34" t="s">
        <v>13</v>
      </c>
      <c r="F82" s="41">
        <v>2</v>
      </c>
      <c r="G82" s="35">
        <v>40534</v>
      </c>
      <c r="H82" s="34" t="s">
        <v>17</v>
      </c>
    </row>
    <row r="83" ht="12" customHeight="1" spans="1:8">
      <c r="A83" s="34">
        <v>689074</v>
      </c>
      <c r="B83" s="32">
        <v>0</v>
      </c>
      <c r="C83" s="34" t="s">
        <v>75</v>
      </c>
      <c r="D83" s="34" t="s">
        <v>22</v>
      </c>
      <c r="E83" s="34" t="s">
        <v>13</v>
      </c>
      <c r="F83" s="41">
        <v>8</v>
      </c>
      <c r="G83" s="35">
        <v>40540</v>
      </c>
      <c r="H83" s="34" t="s">
        <v>29</v>
      </c>
    </row>
    <row r="84" ht="12" customHeight="1" spans="1:8">
      <c r="A84" s="34">
        <v>689074</v>
      </c>
      <c r="B84" s="32">
        <v>0</v>
      </c>
      <c r="C84" s="34" t="s">
        <v>75</v>
      </c>
      <c r="D84" s="34" t="s">
        <v>22</v>
      </c>
      <c r="E84" s="34" t="s">
        <v>13</v>
      </c>
      <c r="F84" s="41">
        <v>8</v>
      </c>
      <c r="G84" s="35">
        <v>40541</v>
      </c>
      <c r="H84" s="34" t="s">
        <v>17</v>
      </c>
    </row>
    <row r="85" ht="12" customHeight="1" spans="1:8">
      <c r="A85" s="34">
        <v>689074</v>
      </c>
      <c r="B85" s="32">
        <v>0</v>
      </c>
      <c r="C85" s="34" t="s">
        <v>75</v>
      </c>
      <c r="D85" s="34" t="s">
        <v>22</v>
      </c>
      <c r="E85" s="34" t="s">
        <v>13</v>
      </c>
      <c r="F85" s="41">
        <v>8</v>
      </c>
      <c r="G85" s="35">
        <v>40542</v>
      </c>
      <c r="H85" s="34" t="s">
        <v>14</v>
      </c>
    </row>
    <row r="86" ht="12" customHeight="1" spans="1:8">
      <c r="A86" s="34">
        <v>609303</v>
      </c>
      <c r="B86" s="32">
        <v>1</v>
      </c>
      <c r="C86" s="34" t="s">
        <v>76</v>
      </c>
      <c r="D86" s="34" t="s">
        <v>22</v>
      </c>
      <c r="E86" s="34" t="s">
        <v>13</v>
      </c>
      <c r="F86" s="41">
        <v>8</v>
      </c>
      <c r="G86" s="35">
        <v>40540</v>
      </c>
      <c r="H86" s="34" t="s">
        <v>29</v>
      </c>
    </row>
    <row r="87" ht="12" customHeight="1" spans="1:8">
      <c r="A87" s="34">
        <v>185450</v>
      </c>
      <c r="B87" s="32">
        <v>0</v>
      </c>
      <c r="C87" s="34" t="s">
        <v>77</v>
      </c>
      <c r="D87" s="34" t="s">
        <v>22</v>
      </c>
      <c r="E87" s="34" t="s">
        <v>13</v>
      </c>
      <c r="F87" s="41">
        <v>4</v>
      </c>
      <c r="G87" s="35">
        <v>40533</v>
      </c>
      <c r="H87" s="34" t="s">
        <v>29</v>
      </c>
    </row>
    <row r="88" ht="12" customHeight="1" spans="1:8">
      <c r="A88" s="34">
        <v>525099</v>
      </c>
      <c r="B88" s="32">
        <v>0</v>
      </c>
      <c r="C88" s="34" t="s">
        <v>78</v>
      </c>
      <c r="D88" s="34" t="s">
        <v>22</v>
      </c>
      <c r="E88" s="34" t="s">
        <v>13</v>
      </c>
      <c r="F88" s="41">
        <v>8</v>
      </c>
      <c r="G88" s="35">
        <v>40532</v>
      </c>
      <c r="H88" s="34" t="s">
        <v>28</v>
      </c>
    </row>
    <row r="89" ht="12" customHeight="1" spans="1:8">
      <c r="A89" s="34">
        <v>217327</v>
      </c>
      <c r="B89" s="32">
        <v>0</v>
      </c>
      <c r="C89" s="34" t="s">
        <v>79</v>
      </c>
      <c r="D89" s="34" t="s">
        <v>22</v>
      </c>
      <c r="E89" s="34" t="s">
        <v>13</v>
      </c>
      <c r="F89" s="41">
        <v>8</v>
      </c>
      <c r="G89" s="35">
        <v>40529</v>
      </c>
      <c r="H89" s="34" t="s">
        <v>32</v>
      </c>
    </row>
    <row r="90" ht="12" customHeight="1" spans="1:8">
      <c r="A90" s="34">
        <v>585545</v>
      </c>
      <c r="B90" s="32">
        <v>0</v>
      </c>
      <c r="C90" s="34" t="s">
        <v>80</v>
      </c>
      <c r="D90" s="34" t="s">
        <v>22</v>
      </c>
      <c r="E90" s="34" t="s">
        <v>13</v>
      </c>
      <c r="F90" s="41">
        <v>8</v>
      </c>
      <c r="G90" s="35">
        <v>40540</v>
      </c>
      <c r="H90" s="34" t="s">
        <v>29</v>
      </c>
    </row>
    <row r="91" ht="12" customHeight="1" spans="1:8">
      <c r="A91" s="34">
        <v>853351</v>
      </c>
      <c r="B91" s="32">
        <v>0</v>
      </c>
      <c r="C91" s="34" t="s">
        <v>81</v>
      </c>
      <c r="D91" s="34" t="s">
        <v>12</v>
      </c>
      <c r="E91" s="34" t="s">
        <v>13</v>
      </c>
      <c r="F91" s="41">
        <v>2</v>
      </c>
      <c r="G91" s="35">
        <v>40532</v>
      </c>
      <c r="H91" s="34" t="s">
        <v>28</v>
      </c>
    </row>
    <row r="92" ht="12" customHeight="1" spans="1:8">
      <c r="A92" s="34">
        <v>853351</v>
      </c>
      <c r="B92" s="32">
        <v>0</v>
      </c>
      <c r="C92" s="34" t="s">
        <v>81</v>
      </c>
      <c r="D92" s="34" t="s">
        <v>12</v>
      </c>
      <c r="E92" s="34" t="s">
        <v>13</v>
      </c>
      <c r="F92" s="41">
        <v>4</v>
      </c>
      <c r="G92" s="35">
        <v>40529</v>
      </c>
      <c r="H92" s="34" t="s">
        <v>32</v>
      </c>
    </row>
    <row r="93" ht="12" customHeight="1" spans="1:8">
      <c r="A93" s="34">
        <v>853351</v>
      </c>
      <c r="B93" s="32">
        <v>0</v>
      </c>
      <c r="C93" s="34" t="s">
        <v>81</v>
      </c>
      <c r="D93" s="34" t="s">
        <v>22</v>
      </c>
      <c r="E93" s="34" t="s">
        <v>13</v>
      </c>
      <c r="F93" s="41">
        <v>8</v>
      </c>
      <c r="G93" s="35">
        <v>40533</v>
      </c>
      <c r="H93" s="34" t="s">
        <v>29</v>
      </c>
    </row>
    <row r="94" ht="12" customHeight="1" spans="1:8">
      <c r="A94" s="34">
        <v>972886</v>
      </c>
      <c r="B94" s="32">
        <v>0</v>
      </c>
      <c r="C94" s="34" t="s">
        <v>82</v>
      </c>
      <c r="D94" s="34" t="s">
        <v>12</v>
      </c>
      <c r="E94" s="34" t="s">
        <v>13</v>
      </c>
      <c r="F94" s="41">
        <v>1</v>
      </c>
      <c r="G94" s="35">
        <v>40532</v>
      </c>
      <c r="H94" s="34" t="s">
        <v>28</v>
      </c>
    </row>
    <row r="95" ht="12" customHeight="1" spans="1:8">
      <c r="A95" s="34">
        <v>934035</v>
      </c>
      <c r="B95" s="32">
        <v>0</v>
      </c>
      <c r="C95" s="34" t="s">
        <v>83</v>
      </c>
      <c r="D95" s="34" t="s">
        <v>18</v>
      </c>
      <c r="E95" s="34" t="s">
        <v>13</v>
      </c>
      <c r="F95" s="41">
        <v>4</v>
      </c>
      <c r="G95" s="35">
        <v>40547</v>
      </c>
      <c r="H95" s="34" t="s">
        <v>29</v>
      </c>
    </row>
    <row r="96" ht="12" customHeight="1" spans="1:8">
      <c r="A96" s="34">
        <v>459949</v>
      </c>
      <c r="B96" s="32">
        <v>0</v>
      </c>
      <c r="C96" s="34" t="s">
        <v>54</v>
      </c>
      <c r="D96" s="34" t="s">
        <v>18</v>
      </c>
      <c r="E96" s="34" t="s">
        <v>13</v>
      </c>
      <c r="F96" s="41">
        <v>5</v>
      </c>
      <c r="G96" s="35">
        <v>40547</v>
      </c>
      <c r="H96" s="34" t="s">
        <v>29</v>
      </c>
    </row>
    <row r="97" ht="12" customHeight="1" spans="1:8">
      <c r="A97" s="34">
        <v>459949</v>
      </c>
      <c r="B97" s="32">
        <v>0</v>
      </c>
      <c r="C97" s="34" t="s">
        <v>54</v>
      </c>
      <c r="D97" s="34" t="s">
        <v>18</v>
      </c>
      <c r="E97" s="34" t="s">
        <v>13</v>
      </c>
      <c r="F97" s="41">
        <v>-4</v>
      </c>
      <c r="G97" s="35">
        <v>40547</v>
      </c>
      <c r="H97" s="34" t="s">
        <v>29</v>
      </c>
    </row>
    <row r="98" ht="12" customHeight="1" spans="1:8">
      <c r="A98" s="34">
        <v>459949</v>
      </c>
      <c r="B98" s="32">
        <v>0</v>
      </c>
      <c r="C98" s="34" t="s">
        <v>54</v>
      </c>
      <c r="D98" s="34" t="s">
        <v>18</v>
      </c>
      <c r="E98" s="34" t="s">
        <v>13</v>
      </c>
      <c r="F98" s="41">
        <v>3</v>
      </c>
      <c r="G98" s="35">
        <v>40548</v>
      </c>
      <c r="H98" s="34" t="s">
        <v>17</v>
      </c>
    </row>
    <row r="99" ht="12" customHeight="1" spans="1:8">
      <c r="A99" s="34">
        <v>377203</v>
      </c>
      <c r="B99" s="32">
        <v>0</v>
      </c>
      <c r="C99" s="34" t="s">
        <v>84</v>
      </c>
      <c r="D99" s="34" t="s">
        <v>12</v>
      </c>
      <c r="E99" s="34" t="s">
        <v>13</v>
      </c>
      <c r="F99" s="41">
        <v>1</v>
      </c>
      <c r="G99" s="35">
        <v>40546</v>
      </c>
      <c r="H99" s="34" t="s">
        <v>28</v>
      </c>
    </row>
    <row r="100" ht="12" customHeight="1" spans="1:8">
      <c r="A100" s="34">
        <v>728279</v>
      </c>
      <c r="B100" s="32">
        <v>0</v>
      </c>
      <c r="C100" s="34" t="s">
        <v>85</v>
      </c>
      <c r="D100" s="34" t="s">
        <v>22</v>
      </c>
      <c r="E100" s="34" t="s">
        <v>13</v>
      </c>
      <c r="F100" s="41">
        <v>7</v>
      </c>
      <c r="G100" s="35">
        <v>40549</v>
      </c>
      <c r="H100" s="34" t="s">
        <v>14</v>
      </c>
    </row>
    <row r="101" ht="12" customHeight="1" spans="1:8">
      <c r="A101" s="34">
        <v>642295</v>
      </c>
      <c r="B101" s="32">
        <v>0</v>
      </c>
      <c r="C101" s="34" t="s">
        <v>86</v>
      </c>
      <c r="D101" s="34" t="s">
        <v>18</v>
      </c>
      <c r="E101" s="34" t="s">
        <v>13</v>
      </c>
      <c r="F101" s="41">
        <v>8</v>
      </c>
      <c r="G101" s="35">
        <v>40550</v>
      </c>
      <c r="H101" s="34" t="s">
        <v>32</v>
      </c>
    </row>
    <row r="102" ht="12" customHeight="1" spans="1:8">
      <c r="A102" s="34">
        <v>624084</v>
      </c>
      <c r="B102" s="32">
        <v>0</v>
      </c>
      <c r="C102" s="34" t="s">
        <v>37</v>
      </c>
      <c r="D102" s="34" t="s">
        <v>12</v>
      </c>
      <c r="E102" s="34" t="s">
        <v>13</v>
      </c>
      <c r="F102" s="41">
        <v>-1.25</v>
      </c>
      <c r="G102" s="35">
        <v>40528</v>
      </c>
      <c r="H102" s="34" t="s">
        <v>14</v>
      </c>
    </row>
    <row r="103" ht="12" customHeight="1" spans="1:8">
      <c r="A103" s="34">
        <v>624084</v>
      </c>
      <c r="B103" s="32">
        <v>0</v>
      </c>
      <c r="C103" s="34" t="s">
        <v>37</v>
      </c>
      <c r="D103" s="34" t="s">
        <v>12</v>
      </c>
      <c r="E103" s="34" t="s">
        <v>13</v>
      </c>
      <c r="F103" s="41">
        <v>1.75</v>
      </c>
      <c r="G103" s="35">
        <v>40528</v>
      </c>
      <c r="H103" s="34" t="s">
        <v>14</v>
      </c>
    </row>
    <row r="104" ht="12" customHeight="1" spans="1:8">
      <c r="A104" s="34">
        <v>728279</v>
      </c>
      <c r="B104" s="32">
        <v>0</v>
      </c>
      <c r="C104" s="34" t="s">
        <v>85</v>
      </c>
      <c r="D104" s="34" t="s">
        <v>12</v>
      </c>
      <c r="E104" s="34" t="s">
        <v>13</v>
      </c>
      <c r="F104" s="41">
        <v>2</v>
      </c>
      <c r="G104" s="35">
        <v>40528</v>
      </c>
      <c r="H104" s="34" t="s">
        <v>14</v>
      </c>
    </row>
    <row r="105" ht="12" customHeight="1" spans="1:8">
      <c r="A105" s="34">
        <v>140990</v>
      </c>
      <c r="B105" s="32">
        <v>0</v>
      </c>
      <c r="C105" s="34" t="s">
        <v>42</v>
      </c>
      <c r="D105" s="34" t="s">
        <v>12</v>
      </c>
      <c r="E105" s="34" t="s">
        <v>13</v>
      </c>
      <c r="F105" s="41">
        <v>3</v>
      </c>
      <c r="G105" s="35">
        <v>40528</v>
      </c>
      <c r="H105" s="34" t="s">
        <v>14</v>
      </c>
    </row>
    <row r="106" ht="12" customHeight="1" spans="1:8">
      <c r="A106" s="34">
        <v>198333</v>
      </c>
      <c r="B106" s="32">
        <v>1</v>
      </c>
      <c r="C106" s="34" t="s">
        <v>87</v>
      </c>
      <c r="D106" s="34" t="s">
        <v>22</v>
      </c>
      <c r="E106" s="34" t="s">
        <v>13</v>
      </c>
      <c r="F106" s="41">
        <v>4</v>
      </c>
      <c r="G106" s="35">
        <v>40528</v>
      </c>
      <c r="H106" s="34" t="s">
        <v>14</v>
      </c>
    </row>
    <row r="107" ht="12" customHeight="1" spans="1:8">
      <c r="A107" s="34">
        <v>44371</v>
      </c>
      <c r="B107" s="32">
        <v>0</v>
      </c>
      <c r="C107" s="34" t="s">
        <v>88</v>
      </c>
      <c r="D107" s="34" t="s">
        <v>22</v>
      </c>
      <c r="E107" s="34" t="s">
        <v>13</v>
      </c>
      <c r="F107" s="41">
        <v>3</v>
      </c>
      <c r="G107" s="35">
        <v>40527</v>
      </c>
      <c r="H107" s="34" t="s">
        <v>17</v>
      </c>
    </row>
    <row r="108" ht="12" customHeight="1" spans="1:8">
      <c r="A108" s="34">
        <v>44371</v>
      </c>
      <c r="B108" s="32">
        <v>0</v>
      </c>
      <c r="C108" s="34" t="s">
        <v>88</v>
      </c>
      <c r="D108" s="34" t="s">
        <v>22</v>
      </c>
      <c r="E108" s="34" t="s">
        <v>13</v>
      </c>
      <c r="F108" s="41">
        <v>8</v>
      </c>
      <c r="G108" s="35">
        <v>40528</v>
      </c>
      <c r="H108" s="34" t="s">
        <v>14</v>
      </c>
    </row>
    <row r="109" ht="12" customHeight="1" spans="1:8">
      <c r="A109" s="34">
        <v>988116</v>
      </c>
      <c r="B109" s="32">
        <v>0</v>
      </c>
      <c r="C109" s="34" t="s">
        <v>89</v>
      </c>
      <c r="D109" s="34" t="s">
        <v>22</v>
      </c>
      <c r="E109" s="34" t="s">
        <v>13</v>
      </c>
      <c r="F109" s="41">
        <v>7</v>
      </c>
      <c r="G109" s="35">
        <v>40527</v>
      </c>
      <c r="H109" s="34" t="s">
        <v>17</v>
      </c>
    </row>
    <row r="110" ht="12" customHeight="1" spans="1:8">
      <c r="A110" s="34">
        <v>500684</v>
      </c>
      <c r="B110" s="32">
        <v>0</v>
      </c>
      <c r="C110" s="34" t="s">
        <v>90</v>
      </c>
      <c r="D110" s="34" t="s">
        <v>12</v>
      </c>
      <c r="E110" s="34" t="s">
        <v>13</v>
      </c>
      <c r="F110" s="41">
        <v>1</v>
      </c>
      <c r="G110" s="35">
        <v>40528</v>
      </c>
      <c r="H110" s="34" t="s">
        <v>14</v>
      </c>
    </row>
    <row r="111" ht="12" customHeight="1" spans="1:8">
      <c r="A111" s="34">
        <v>429643</v>
      </c>
      <c r="B111" s="32">
        <v>0</v>
      </c>
      <c r="C111" s="34" t="s">
        <v>91</v>
      </c>
      <c r="D111" s="34" t="s">
        <v>22</v>
      </c>
      <c r="E111" s="34" t="s">
        <v>13</v>
      </c>
      <c r="F111" s="41">
        <v>8</v>
      </c>
      <c r="G111" s="35">
        <v>40527</v>
      </c>
      <c r="H111" s="34" t="s">
        <v>17</v>
      </c>
    </row>
    <row r="112" ht="12" customHeight="1" spans="1:8">
      <c r="A112" s="34">
        <v>429643</v>
      </c>
      <c r="B112" s="32">
        <v>0</v>
      </c>
      <c r="C112" s="34" t="s">
        <v>91</v>
      </c>
      <c r="D112" s="34" t="s">
        <v>12</v>
      </c>
      <c r="E112" s="34" t="s">
        <v>13</v>
      </c>
      <c r="F112" s="41">
        <v>2.75</v>
      </c>
      <c r="G112" s="35">
        <v>40528</v>
      </c>
      <c r="H112" s="34" t="s">
        <v>14</v>
      </c>
    </row>
    <row r="113" ht="12" customHeight="1" spans="1:8">
      <c r="A113" s="34">
        <v>738503</v>
      </c>
      <c r="B113" s="32">
        <v>0</v>
      </c>
      <c r="C113" s="34" t="s">
        <v>92</v>
      </c>
      <c r="D113" s="34" t="s">
        <v>12</v>
      </c>
      <c r="E113" s="34" t="s">
        <v>13</v>
      </c>
      <c r="F113" s="41">
        <v>1.25</v>
      </c>
      <c r="G113" s="35">
        <v>40528</v>
      </c>
      <c r="H113" s="34" t="s">
        <v>14</v>
      </c>
    </row>
    <row r="114" ht="12" customHeight="1" spans="1:8">
      <c r="A114" s="34">
        <v>55381</v>
      </c>
      <c r="B114" s="32">
        <v>0</v>
      </c>
      <c r="C114" s="34" t="s">
        <v>93</v>
      </c>
      <c r="D114" s="34" t="s">
        <v>12</v>
      </c>
      <c r="E114" s="34" t="s">
        <v>13</v>
      </c>
      <c r="F114" s="41">
        <v>8</v>
      </c>
      <c r="G114" s="35">
        <v>40527</v>
      </c>
      <c r="H114" s="34" t="s">
        <v>17</v>
      </c>
    </row>
    <row r="115" ht="12" customHeight="1" spans="1:8">
      <c r="A115" s="34">
        <v>115195</v>
      </c>
      <c r="B115" s="32">
        <v>0</v>
      </c>
      <c r="C115" s="34" t="s">
        <v>94</v>
      </c>
      <c r="D115" s="34" t="s">
        <v>12</v>
      </c>
      <c r="E115" s="34" t="s">
        <v>13</v>
      </c>
      <c r="F115" s="41">
        <v>1.5</v>
      </c>
      <c r="G115" s="35">
        <v>40527</v>
      </c>
      <c r="H115" s="34" t="s">
        <v>17</v>
      </c>
    </row>
    <row r="116" ht="12" customHeight="1" spans="1:8">
      <c r="A116" s="34">
        <v>545521</v>
      </c>
      <c r="B116" s="32">
        <v>0</v>
      </c>
      <c r="C116" s="34" t="s">
        <v>95</v>
      </c>
      <c r="D116" s="34" t="s">
        <v>22</v>
      </c>
      <c r="E116" s="34" t="s">
        <v>13</v>
      </c>
      <c r="F116" s="41">
        <v>2.25</v>
      </c>
      <c r="G116" s="35">
        <v>40528</v>
      </c>
      <c r="H116" s="34" t="s">
        <v>14</v>
      </c>
    </row>
    <row r="117" ht="12" customHeight="1" spans="1:8">
      <c r="A117" s="34">
        <v>775444</v>
      </c>
      <c r="B117" s="32">
        <v>0</v>
      </c>
      <c r="C117" s="34" t="s">
        <v>96</v>
      </c>
      <c r="D117" s="34" t="s">
        <v>12</v>
      </c>
      <c r="E117" s="34" t="s">
        <v>13</v>
      </c>
      <c r="F117" s="41">
        <v>1</v>
      </c>
      <c r="G117" s="35">
        <v>40528</v>
      </c>
      <c r="H117" s="34" t="s">
        <v>14</v>
      </c>
    </row>
    <row r="118" ht="12" customHeight="1" spans="1:8">
      <c r="A118" s="34">
        <v>856465</v>
      </c>
      <c r="B118" s="32">
        <v>0</v>
      </c>
      <c r="C118" s="34" t="s">
        <v>97</v>
      </c>
      <c r="D118" s="34" t="s">
        <v>12</v>
      </c>
      <c r="E118" s="34" t="s">
        <v>13</v>
      </c>
      <c r="F118" s="41">
        <v>6</v>
      </c>
      <c r="G118" s="35">
        <v>40527</v>
      </c>
      <c r="H118" s="34" t="s">
        <v>17</v>
      </c>
    </row>
    <row r="119" ht="12" customHeight="1" spans="1:8">
      <c r="A119" s="34">
        <v>555242</v>
      </c>
      <c r="B119" s="32">
        <v>0</v>
      </c>
      <c r="C119" s="34" t="s">
        <v>98</v>
      </c>
      <c r="D119" s="34" t="s">
        <v>12</v>
      </c>
      <c r="E119" s="34" t="s">
        <v>13</v>
      </c>
      <c r="F119" s="41">
        <v>3.5</v>
      </c>
      <c r="G119" s="35">
        <v>40528</v>
      </c>
      <c r="H119" s="34" t="s">
        <v>14</v>
      </c>
    </row>
    <row r="120" ht="12" customHeight="1" spans="1:8">
      <c r="A120" s="34">
        <v>251999</v>
      </c>
      <c r="B120" s="32">
        <v>0</v>
      </c>
      <c r="C120" s="34" t="s">
        <v>99</v>
      </c>
      <c r="D120" s="34" t="s">
        <v>22</v>
      </c>
      <c r="E120" s="34" t="s">
        <v>13</v>
      </c>
      <c r="F120" s="41">
        <v>1.5</v>
      </c>
      <c r="G120" s="35">
        <v>40528</v>
      </c>
      <c r="H120" s="34" t="s">
        <v>14</v>
      </c>
    </row>
    <row r="121" ht="12" customHeight="1" spans="1:8">
      <c r="A121" s="34">
        <v>99193</v>
      </c>
      <c r="B121" s="32">
        <v>0</v>
      </c>
      <c r="C121" s="34" t="s">
        <v>100</v>
      </c>
      <c r="D121" s="34" t="s">
        <v>22</v>
      </c>
      <c r="E121" s="34" t="s">
        <v>13</v>
      </c>
      <c r="F121" s="41">
        <v>4</v>
      </c>
      <c r="G121" s="35">
        <v>40527</v>
      </c>
      <c r="H121" s="34" t="s">
        <v>17</v>
      </c>
    </row>
    <row r="122" ht="12" customHeight="1" spans="1:8">
      <c r="A122" s="34">
        <v>99193</v>
      </c>
      <c r="B122" s="32">
        <v>0</v>
      </c>
      <c r="C122" s="34" t="s">
        <v>100</v>
      </c>
      <c r="D122" s="34" t="s">
        <v>22</v>
      </c>
      <c r="E122" s="34" t="s">
        <v>13</v>
      </c>
      <c r="F122" s="41">
        <v>8</v>
      </c>
      <c r="G122" s="35">
        <v>40528</v>
      </c>
      <c r="H122" s="34" t="s">
        <v>14</v>
      </c>
    </row>
    <row r="123" ht="12" customHeight="1" spans="1:8">
      <c r="A123" s="34">
        <v>392062</v>
      </c>
      <c r="B123" s="32">
        <v>0</v>
      </c>
      <c r="C123" s="34" t="s">
        <v>101</v>
      </c>
      <c r="D123" s="34" t="s">
        <v>22</v>
      </c>
      <c r="E123" s="34" t="s">
        <v>13</v>
      </c>
      <c r="F123" s="41">
        <v>8</v>
      </c>
      <c r="G123" s="35">
        <v>40528</v>
      </c>
      <c r="H123" s="34" t="s">
        <v>14</v>
      </c>
    </row>
    <row r="124" ht="12" customHeight="1" spans="1:8">
      <c r="A124" s="34">
        <v>422727</v>
      </c>
      <c r="B124" s="32">
        <v>0</v>
      </c>
      <c r="C124" s="34" t="s">
        <v>64</v>
      </c>
      <c r="D124" s="34" t="s">
        <v>20</v>
      </c>
      <c r="E124" s="34" t="s">
        <v>13</v>
      </c>
      <c r="F124" s="41">
        <v>2</v>
      </c>
      <c r="G124" s="35">
        <v>40528</v>
      </c>
      <c r="H124" s="34" t="s">
        <v>14</v>
      </c>
    </row>
    <row r="125" ht="12" customHeight="1" spans="1:8">
      <c r="A125" s="34">
        <v>377203</v>
      </c>
      <c r="B125" s="32">
        <v>0</v>
      </c>
      <c r="C125" s="34" t="s">
        <v>84</v>
      </c>
      <c r="D125" s="34" t="s">
        <v>12</v>
      </c>
      <c r="E125" s="34" t="s">
        <v>13</v>
      </c>
      <c r="F125" s="41">
        <v>1</v>
      </c>
      <c r="G125" s="35">
        <v>40534</v>
      </c>
      <c r="H125" s="34" t="s">
        <v>17</v>
      </c>
    </row>
    <row r="126" ht="12" customHeight="1" spans="1:8">
      <c r="A126" s="34">
        <v>654062</v>
      </c>
      <c r="B126" s="32">
        <v>0</v>
      </c>
      <c r="C126" s="34" t="s">
        <v>102</v>
      </c>
      <c r="D126" s="34" t="s">
        <v>22</v>
      </c>
      <c r="E126" s="34" t="s">
        <v>13</v>
      </c>
      <c r="F126" s="41">
        <v>8</v>
      </c>
      <c r="G126" s="35">
        <v>40533</v>
      </c>
      <c r="H126" s="34" t="s">
        <v>29</v>
      </c>
    </row>
    <row r="127" ht="12" customHeight="1" spans="1:8">
      <c r="A127" s="34">
        <v>755355</v>
      </c>
      <c r="B127" s="32">
        <v>0</v>
      </c>
      <c r="C127" s="34" t="s">
        <v>103</v>
      </c>
      <c r="D127" s="34" t="s">
        <v>22</v>
      </c>
      <c r="E127" s="34" t="s">
        <v>13</v>
      </c>
      <c r="F127" s="41">
        <v>8</v>
      </c>
      <c r="G127" s="35">
        <v>40533</v>
      </c>
      <c r="H127" s="34" t="s">
        <v>29</v>
      </c>
    </row>
    <row r="128" ht="12" customHeight="1" spans="1:8">
      <c r="A128" s="34">
        <v>555862</v>
      </c>
      <c r="B128" s="32">
        <v>0</v>
      </c>
      <c r="C128" s="34" t="s">
        <v>104</v>
      </c>
      <c r="D128" s="34" t="s">
        <v>12</v>
      </c>
      <c r="E128" s="34" t="s">
        <v>13</v>
      </c>
      <c r="F128" s="41">
        <v>2</v>
      </c>
      <c r="G128" s="35">
        <v>40529</v>
      </c>
      <c r="H128" s="34" t="s">
        <v>32</v>
      </c>
    </row>
    <row r="129" ht="12" customHeight="1" spans="1:8">
      <c r="A129" s="34">
        <v>338561</v>
      </c>
      <c r="B129" s="32">
        <v>0</v>
      </c>
      <c r="C129" s="34" t="s">
        <v>105</v>
      </c>
      <c r="D129" s="34" t="s">
        <v>12</v>
      </c>
      <c r="E129" s="34" t="s">
        <v>13</v>
      </c>
      <c r="F129" s="41">
        <v>1</v>
      </c>
      <c r="G129" s="35">
        <v>40540</v>
      </c>
      <c r="H129" s="34" t="s">
        <v>29</v>
      </c>
    </row>
    <row r="130" ht="12" customHeight="1" spans="1:8">
      <c r="A130" s="34">
        <v>226479</v>
      </c>
      <c r="B130" s="32">
        <v>0</v>
      </c>
      <c r="C130" s="34" t="s">
        <v>106</v>
      </c>
      <c r="D130" s="34" t="s">
        <v>12</v>
      </c>
      <c r="E130" s="34" t="s">
        <v>13</v>
      </c>
      <c r="F130" s="41">
        <v>1</v>
      </c>
      <c r="G130" s="35">
        <v>40532</v>
      </c>
      <c r="H130" s="34" t="s">
        <v>28</v>
      </c>
    </row>
    <row r="131" ht="12" customHeight="1" spans="1:8">
      <c r="A131" s="34">
        <v>226479</v>
      </c>
      <c r="B131" s="32">
        <v>0</v>
      </c>
      <c r="C131" s="34" t="s">
        <v>106</v>
      </c>
      <c r="D131" s="34" t="s">
        <v>12</v>
      </c>
      <c r="E131" s="34" t="s">
        <v>13</v>
      </c>
      <c r="F131" s="41">
        <v>2</v>
      </c>
      <c r="G131" s="35">
        <v>40535</v>
      </c>
      <c r="H131" s="34" t="s">
        <v>14</v>
      </c>
    </row>
    <row r="132" ht="12" customHeight="1" spans="1:8">
      <c r="A132" s="34">
        <v>500684</v>
      </c>
      <c r="B132" s="32">
        <v>0</v>
      </c>
      <c r="C132" s="34" t="s">
        <v>90</v>
      </c>
      <c r="D132" s="34" t="s">
        <v>20</v>
      </c>
      <c r="E132" s="34" t="s">
        <v>13</v>
      </c>
      <c r="F132" s="41">
        <v>3</v>
      </c>
      <c r="G132" s="35">
        <v>40532</v>
      </c>
      <c r="H132" s="34" t="s">
        <v>28</v>
      </c>
    </row>
    <row r="133" ht="12" customHeight="1" spans="1:8">
      <c r="A133" s="34">
        <v>462639</v>
      </c>
      <c r="B133" s="32">
        <v>0</v>
      </c>
      <c r="C133" s="34" t="s">
        <v>107</v>
      </c>
      <c r="D133" s="34" t="s">
        <v>22</v>
      </c>
      <c r="E133" s="34" t="s">
        <v>13</v>
      </c>
      <c r="F133" s="41">
        <v>5</v>
      </c>
      <c r="G133" s="35">
        <v>40541</v>
      </c>
      <c r="H133" s="34" t="s">
        <v>17</v>
      </c>
    </row>
    <row r="134" ht="12" customHeight="1" spans="1:8">
      <c r="A134" s="34">
        <v>793716</v>
      </c>
      <c r="B134" s="32">
        <v>0</v>
      </c>
      <c r="C134" s="34" t="s">
        <v>108</v>
      </c>
      <c r="D134" s="34" t="s">
        <v>12</v>
      </c>
      <c r="E134" s="34" t="s">
        <v>13</v>
      </c>
      <c r="F134" s="41">
        <v>1</v>
      </c>
      <c r="G134" s="35">
        <v>40529</v>
      </c>
      <c r="H134" s="34" t="s">
        <v>32</v>
      </c>
    </row>
    <row r="135" ht="12" customHeight="1" spans="1:8">
      <c r="A135" s="34">
        <v>301384</v>
      </c>
      <c r="B135" s="32">
        <v>0</v>
      </c>
      <c r="C135" s="34" t="s">
        <v>109</v>
      </c>
      <c r="D135" s="34" t="s">
        <v>12</v>
      </c>
      <c r="E135" s="34" t="s">
        <v>13</v>
      </c>
      <c r="F135" s="41">
        <v>4</v>
      </c>
      <c r="G135" s="35">
        <v>40540</v>
      </c>
      <c r="H135" s="34" t="s">
        <v>29</v>
      </c>
    </row>
    <row r="136" ht="12" customHeight="1" spans="1:8">
      <c r="A136" s="34">
        <v>113347</v>
      </c>
      <c r="B136" s="32">
        <v>0</v>
      </c>
      <c r="C136" s="34" t="s">
        <v>110</v>
      </c>
      <c r="D136" s="34" t="s">
        <v>12</v>
      </c>
      <c r="E136" s="34" t="s">
        <v>13</v>
      </c>
      <c r="F136" s="41">
        <v>2</v>
      </c>
      <c r="G136" s="35">
        <v>40529</v>
      </c>
      <c r="H136" s="34" t="s">
        <v>32</v>
      </c>
    </row>
    <row r="137" ht="12" customHeight="1" spans="1:8">
      <c r="A137" s="34">
        <v>398541</v>
      </c>
      <c r="B137" s="32">
        <v>0</v>
      </c>
      <c r="C137" s="34" t="s">
        <v>111</v>
      </c>
      <c r="D137" s="34" t="s">
        <v>22</v>
      </c>
      <c r="E137" s="34" t="s">
        <v>13</v>
      </c>
      <c r="F137" s="41">
        <v>8</v>
      </c>
      <c r="G137" s="35">
        <v>40540</v>
      </c>
      <c r="H137" s="34" t="s">
        <v>29</v>
      </c>
    </row>
    <row r="138" ht="12" customHeight="1" spans="1:8">
      <c r="A138" s="34">
        <v>288928</v>
      </c>
      <c r="B138" s="32">
        <v>0</v>
      </c>
      <c r="C138" s="34" t="s">
        <v>112</v>
      </c>
      <c r="D138" s="34" t="s">
        <v>18</v>
      </c>
      <c r="E138" s="34" t="s">
        <v>13</v>
      </c>
      <c r="F138" s="41">
        <v>6</v>
      </c>
      <c r="G138" s="35">
        <v>40529</v>
      </c>
      <c r="H138" s="34" t="s">
        <v>32</v>
      </c>
    </row>
    <row r="139" ht="12" customHeight="1" spans="1:8">
      <c r="A139" s="34">
        <v>775167</v>
      </c>
      <c r="B139" s="32">
        <v>0</v>
      </c>
      <c r="C139" s="34" t="s">
        <v>113</v>
      </c>
      <c r="D139" s="34" t="s">
        <v>22</v>
      </c>
      <c r="E139" s="34" t="s">
        <v>13</v>
      </c>
      <c r="F139" s="41">
        <v>3</v>
      </c>
      <c r="G139" s="35">
        <v>40532</v>
      </c>
      <c r="H139" s="34" t="s">
        <v>28</v>
      </c>
    </row>
    <row r="140" ht="12" customHeight="1" spans="1:8">
      <c r="A140" s="34">
        <v>775167</v>
      </c>
      <c r="B140" s="32">
        <v>0</v>
      </c>
      <c r="C140" s="34" t="s">
        <v>113</v>
      </c>
      <c r="D140" s="34" t="s">
        <v>22</v>
      </c>
      <c r="E140" s="34" t="s">
        <v>13</v>
      </c>
      <c r="F140" s="41">
        <v>3</v>
      </c>
      <c r="G140" s="35">
        <v>40529</v>
      </c>
      <c r="H140" s="34" t="s">
        <v>32</v>
      </c>
    </row>
    <row r="141" ht="12" customHeight="1" spans="1:8">
      <c r="A141" s="34">
        <v>775444</v>
      </c>
      <c r="B141" s="32">
        <v>0</v>
      </c>
      <c r="C141" s="34" t="s">
        <v>96</v>
      </c>
      <c r="D141" s="34" t="s">
        <v>22</v>
      </c>
      <c r="E141" s="34" t="s">
        <v>13</v>
      </c>
      <c r="F141" s="41">
        <v>8</v>
      </c>
      <c r="G141" s="35">
        <v>40541</v>
      </c>
      <c r="H141" s="34" t="s">
        <v>17</v>
      </c>
    </row>
    <row r="142" ht="12" customHeight="1" spans="1:8">
      <c r="A142" s="34">
        <v>775167</v>
      </c>
      <c r="B142" s="32">
        <v>0</v>
      </c>
      <c r="C142" s="34" t="s">
        <v>113</v>
      </c>
      <c r="D142" s="34" t="s">
        <v>22</v>
      </c>
      <c r="E142" s="34" t="s">
        <v>13</v>
      </c>
      <c r="F142" s="41">
        <v>8</v>
      </c>
      <c r="G142" s="35">
        <v>40533</v>
      </c>
      <c r="H142" s="34" t="s">
        <v>29</v>
      </c>
    </row>
    <row r="143" ht="12" customHeight="1" spans="1:8">
      <c r="A143" s="34">
        <v>775167</v>
      </c>
      <c r="B143" s="32">
        <v>0</v>
      </c>
      <c r="C143" s="34" t="s">
        <v>113</v>
      </c>
      <c r="D143" s="34" t="s">
        <v>22</v>
      </c>
      <c r="E143" s="34" t="s">
        <v>13</v>
      </c>
      <c r="F143" s="41">
        <v>3</v>
      </c>
      <c r="G143" s="35">
        <v>40534</v>
      </c>
      <c r="H143" s="34" t="s">
        <v>17</v>
      </c>
    </row>
    <row r="144" ht="12" customHeight="1" spans="1:8">
      <c r="A144" s="34">
        <v>775167</v>
      </c>
      <c r="B144" s="32">
        <v>0</v>
      </c>
      <c r="C144" s="34" t="s">
        <v>113</v>
      </c>
      <c r="D144" s="34" t="s">
        <v>22</v>
      </c>
      <c r="E144" s="34" t="s">
        <v>13</v>
      </c>
      <c r="F144" s="41">
        <v>3</v>
      </c>
      <c r="G144" s="35">
        <v>40540</v>
      </c>
      <c r="H144" s="34" t="s">
        <v>29</v>
      </c>
    </row>
    <row r="145" ht="12" customHeight="1" spans="1:8">
      <c r="A145" s="34">
        <v>775167</v>
      </c>
      <c r="B145" s="32">
        <v>0</v>
      </c>
      <c r="C145" s="34" t="s">
        <v>113</v>
      </c>
      <c r="D145" s="34" t="s">
        <v>22</v>
      </c>
      <c r="E145" s="34" t="s">
        <v>13</v>
      </c>
      <c r="F145" s="41">
        <v>3</v>
      </c>
      <c r="G145" s="35">
        <v>40541</v>
      </c>
      <c r="H145" s="34" t="s">
        <v>17</v>
      </c>
    </row>
    <row r="146" ht="12" customHeight="1" spans="1:8">
      <c r="A146" s="34">
        <v>130559</v>
      </c>
      <c r="B146" s="32">
        <v>0</v>
      </c>
      <c r="C146" s="34" t="s">
        <v>114</v>
      </c>
      <c r="D146" s="34" t="s">
        <v>12</v>
      </c>
      <c r="E146" s="34" t="s">
        <v>13</v>
      </c>
      <c r="F146" s="41">
        <v>2</v>
      </c>
      <c r="G146" s="35">
        <v>40534</v>
      </c>
      <c r="H146" s="34" t="s">
        <v>17</v>
      </c>
    </row>
    <row r="147" ht="12" customHeight="1" spans="1:8">
      <c r="A147" s="34">
        <v>437881</v>
      </c>
      <c r="B147" s="32">
        <v>0</v>
      </c>
      <c r="C147" s="34" t="s">
        <v>115</v>
      </c>
      <c r="D147" s="34" t="s">
        <v>12</v>
      </c>
      <c r="E147" s="34" t="s">
        <v>13</v>
      </c>
      <c r="F147" s="41">
        <v>3.5</v>
      </c>
      <c r="G147" s="35">
        <v>40532</v>
      </c>
      <c r="H147" s="34" t="s">
        <v>28</v>
      </c>
    </row>
    <row r="148" ht="12" customHeight="1" spans="1:8">
      <c r="A148" s="34">
        <v>641295</v>
      </c>
      <c r="B148" s="32">
        <v>0</v>
      </c>
      <c r="C148" s="34" t="s">
        <v>116</v>
      </c>
      <c r="D148" s="34" t="s">
        <v>12</v>
      </c>
      <c r="E148" s="34" t="s">
        <v>13</v>
      </c>
      <c r="F148" s="41">
        <v>3</v>
      </c>
      <c r="G148" s="35">
        <v>40529</v>
      </c>
      <c r="H148" s="34" t="s">
        <v>32</v>
      </c>
    </row>
    <row r="149" ht="12" customHeight="1" spans="1:8">
      <c r="A149" s="34">
        <v>371859</v>
      </c>
      <c r="B149" s="32">
        <v>0</v>
      </c>
      <c r="C149" s="34" t="s">
        <v>117</v>
      </c>
      <c r="D149" s="34" t="s">
        <v>22</v>
      </c>
      <c r="E149" s="34" t="s">
        <v>13</v>
      </c>
      <c r="F149" s="41">
        <v>4</v>
      </c>
      <c r="G149" s="35">
        <v>40533</v>
      </c>
      <c r="H149" s="34" t="s">
        <v>29</v>
      </c>
    </row>
    <row r="150" ht="12" customHeight="1" spans="1:8">
      <c r="A150" s="34">
        <v>371859</v>
      </c>
      <c r="B150" s="32">
        <v>0</v>
      </c>
      <c r="C150" s="34" t="s">
        <v>117</v>
      </c>
      <c r="D150" s="34" t="s">
        <v>22</v>
      </c>
      <c r="E150" s="34" t="s">
        <v>13</v>
      </c>
      <c r="F150" s="41">
        <v>2</v>
      </c>
      <c r="G150" s="35">
        <v>40534</v>
      </c>
      <c r="H150" s="34" t="s">
        <v>17</v>
      </c>
    </row>
    <row r="151" ht="12" customHeight="1" spans="1:8">
      <c r="A151" s="34">
        <v>245734</v>
      </c>
      <c r="B151" s="32">
        <v>0</v>
      </c>
      <c r="C151" s="34" t="s">
        <v>118</v>
      </c>
      <c r="D151" s="34" t="s">
        <v>22</v>
      </c>
      <c r="E151" s="34" t="s">
        <v>13</v>
      </c>
      <c r="F151" s="41">
        <v>8</v>
      </c>
      <c r="G151" s="35">
        <v>40541</v>
      </c>
      <c r="H151" s="34" t="s">
        <v>17</v>
      </c>
    </row>
    <row r="152" ht="12" customHeight="1" spans="1:8">
      <c r="A152" s="34">
        <v>569961</v>
      </c>
      <c r="B152" s="32">
        <v>0</v>
      </c>
      <c r="C152" s="34" t="s">
        <v>119</v>
      </c>
      <c r="D152" s="34" t="s">
        <v>12</v>
      </c>
      <c r="E152" s="34" t="s">
        <v>13</v>
      </c>
      <c r="F152" s="41">
        <v>1</v>
      </c>
      <c r="G152" s="35">
        <v>40546</v>
      </c>
      <c r="H152" s="34" t="s">
        <v>28</v>
      </c>
    </row>
    <row r="153" ht="12" customHeight="1" spans="1:8">
      <c r="A153" s="34">
        <v>245734</v>
      </c>
      <c r="B153" s="32">
        <v>0</v>
      </c>
      <c r="C153" s="34" t="s">
        <v>118</v>
      </c>
      <c r="D153" s="34" t="s">
        <v>22</v>
      </c>
      <c r="E153" s="34" t="s">
        <v>13</v>
      </c>
      <c r="F153" s="41">
        <v>8</v>
      </c>
      <c r="G153" s="35">
        <v>40540</v>
      </c>
      <c r="H153" s="34" t="s">
        <v>29</v>
      </c>
    </row>
    <row r="154" ht="12" customHeight="1" spans="1:8">
      <c r="A154" s="34">
        <v>545521</v>
      </c>
      <c r="B154" s="32">
        <v>0</v>
      </c>
      <c r="C154" s="34" t="s">
        <v>95</v>
      </c>
      <c r="D154" s="34" t="s">
        <v>22</v>
      </c>
      <c r="E154" s="34" t="s">
        <v>13</v>
      </c>
      <c r="F154" s="41">
        <v>2</v>
      </c>
      <c r="G154" s="35">
        <v>40540</v>
      </c>
      <c r="H154" s="34" t="s">
        <v>29</v>
      </c>
    </row>
    <row r="155" ht="12" customHeight="1" spans="1:8">
      <c r="A155" s="34">
        <v>115195</v>
      </c>
      <c r="B155" s="32">
        <v>0</v>
      </c>
      <c r="C155" s="34" t="s">
        <v>94</v>
      </c>
      <c r="D155" s="34" t="s">
        <v>12</v>
      </c>
      <c r="E155" s="34" t="s">
        <v>13</v>
      </c>
      <c r="F155" s="41">
        <v>0.5</v>
      </c>
      <c r="G155" s="35">
        <v>40541</v>
      </c>
      <c r="H155" s="34" t="s">
        <v>17</v>
      </c>
    </row>
    <row r="156" ht="12" customHeight="1" spans="1:8">
      <c r="A156" s="34">
        <v>798649</v>
      </c>
      <c r="B156" s="32">
        <v>0</v>
      </c>
      <c r="C156" s="34" t="s">
        <v>120</v>
      </c>
      <c r="D156" s="34" t="s">
        <v>12</v>
      </c>
      <c r="E156" s="34" t="s">
        <v>13</v>
      </c>
      <c r="F156" s="41">
        <v>3.5</v>
      </c>
      <c r="G156" s="35">
        <v>40529</v>
      </c>
      <c r="H156" s="34" t="s">
        <v>32</v>
      </c>
    </row>
    <row r="157" ht="12" customHeight="1" spans="1:8">
      <c r="A157" s="34">
        <v>747126</v>
      </c>
      <c r="B157" s="32">
        <v>0</v>
      </c>
      <c r="C157" s="34" t="s">
        <v>121</v>
      </c>
      <c r="D157" s="34" t="s">
        <v>18</v>
      </c>
      <c r="E157" s="34" t="s">
        <v>13</v>
      </c>
      <c r="F157" s="41">
        <v>8</v>
      </c>
      <c r="G157" s="35">
        <v>40540</v>
      </c>
      <c r="H157" s="34" t="s">
        <v>29</v>
      </c>
    </row>
    <row r="158" ht="12" customHeight="1" spans="1:8">
      <c r="A158" s="34">
        <v>739647</v>
      </c>
      <c r="B158" s="32">
        <v>0</v>
      </c>
      <c r="C158" s="34" t="s">
        <v>122</v>
      </c>
      <c r="D158" s="34" t="s">
        <v>12</v>
      </c>
      <c r="E158" s="34" t="s">
        <v>13</v>
      </c>
      <c r="F158" s="41">
        <v>2</v>
      </c>
      <c r="G158" s="35">
        <v>40541</v>
      </c>
      <c r="H158" s="34" t="s">
        <v>17</v>
      </c>
    </row>
    <row r="159" ht="12" customHeight="1" spans="1:8">
      <c r="A159" s="34">
        <v>292456</v>
      </c>
      <c r="B159" s="32">
        <v>0</v>
      </c>
      <c r="C159" s="34" t="s">
        <v>123</v>
      </c>
      <c r="D159" s="34" t="s">
        <v>18</v>
      </c>
      <c r="E159" s="34" t="s">
        <v>13</v>
      </c>
      <c r="F159" s="41">
        <v>0.5</v>
      </c>
      <c r="G159" s="35">
        <v>40534</v>
      </c>
      <c r="H159" s="34" t="s">
        <v>17</v>
      </c>
    </row>
    <row r="160" ht="12" customHeight="1" spans="1:8">
      <c r="A160" s="34">
        <v>425584</v>
      </c>
      <c r="B160" s="32">
        <v>0</v>
      </c>
      <c r="C160" s="34" t="s">
        <v>124</v>
      </c>
      <c r="D160" s="34" t="s">
        <v>12</v>
      </c>
      <c r="E160" s="34" t="s">
        <v>13</v>
      </c>
      <c r="F160" s="41">
        <v>8</v>
      </c>
      <c r="G160" s="35">
        <v>40540</v>
      </c>
      <c r="H160" s="34" t="s">
        <v>29</v>
      </c>
    </row>
    <row r="161" ht="12" customHeight="1" spans="1:8">
      <c r="A161" s="34">
        <v>872321</v>
      </c>
      <c r="B161" s="32">
        <v>0</v>
      </c>
      <c r="C161" s="34" t="s">
        <v>125</v>
      </c>
      <c r="D161" s="34" t="s">
        <v>12</v>
      </c>
      <c r="E161" s="34" t="s">
        <v>13</v>
      </c>
      <c r="F161" s="41">
        <v>1.75</v>
      </c>
      <c r="G161" s="35">
        <v>40534</v>
      </c>
      <c r="H161" s="34" t="s">
        <v>17</v>
      </c>
    </row>
    <row r="162" ht="12" customHeight="1" spans="1:8">
      <c r="A162" s="34">
        <v>261528</v>
      </c>
      <c r="B162" s="32">
        <v>0</v>
      </c>
      <c r="C162" s="34" t="s">
        <v>27</v>
      </c>
      <c r="D162" s="34" t="s">
        <v>22</v>
      </c>
      <c r="E162" s="34" t="s">
        <v>13</v>
      </c>
      <c r="F162" s="41">
        <v>8</v>
      </c>
      <c r="G162" s="35">
        <v>40529</v>
      </c>
      <c r="H162" s="34" t="s">
        <v>32</v>
      </c>
    </row>
    <row r="163" ht="12" customHeight="1" spans="1:8">
      <c r="A163" s="34">
        <v>280348</v>
      </c>
      <c r="B163" s="32">
        <v>0</v>
      </c>
      <c r="C163" s="34" t="s">
        <v>126</v>
      </c>
      <c r="D163" s="34" t="s">
        <v>22</v>
      </c>
      <c r="E163" s="34" t="s">
        <v>13</v>
      </c>
      <c r="F163" s="41">
        <v>8</v>
      </c>
      <c r="G163" s="35">
        <v>40533</v>
      </c>
      <c r="H163" s="34" t="s">
        <v>29</v>
      </c>
    </row>
    <row r="164" ht="12" customHeight="1" spans="1:8">
      <c r="A164" s="34">
        <v>515931</v>
      </c>
      <c r="B164" s="32">
        <v>0</v>
      </c>
      <c r="C164" s="34" t="s">
        <v>127</v>
      </c>
      <c r="D164" s="34" t="s">
        <v>22</v>
      </c>
      <c r="E164" s="34" t="s">
        <v>13</v>
      </c>
      <c r="F164" s="41">
        <v>8</v>
      </c>
      <c r="G164" s="35">
        <v>40535</v>
      </c>
      <c r="H164" s="34" t="s">
        <v>14</v>
      </c>
    </row>
    <row r="165" ht="12" customHeight="1" spans="1:8">
      <c r="A165" s="34">
        <v>515931</v>
      </c>
      <c r="B165" s="32">
        <v>0</v>
      </c>
      <c r="C165" s="34" t="s">
        <v>127</v>
      </c>
      <c r="D165" s="34" t="s">
        <v>22</v>
      </c>
      <c r="E165" s="34" t="s">
        <v>13</v>
      </c>
      <c r="F165" s="41">
        <v>8</v>
      </c>
      <c r="G165" s="35">
        <v>40540</v>
      </c>
      <c r="H165" s="34" t="s">
        <v>29</v>
      </c>
    </row>
    <row r="166" ht="12" customHeight="1" spans="1:8">
      <c r="A166" s="34">
        <v>515931</v>
      </c>
      <c r="B166" s="32">
        <v>0</v>
      </c>
      <c r="C166" s="34" t="s">
        <v>127</v>
      </c>
      <c r="D166" s="34" t="s">
        <v>22</v>
      </c>
      <c r="E166" s="34" t="s">
        <v>13</v>
      </c>
      <c r="F166" s="41">
        <v>8</v>
      </c>
      <c r="G166" s="35">
        <v>40541</v>
      </c>
      <c r="H166" s="34" t="s">
        <v>17</v>
      </c>
    </row>
    <row r="167" ht="12" customHeight="1" spans="1:8">
      <c r="A167" s="34">
        <v>515931</v>
      </c>
      <c r="B167" s="32">
        <v>0</v>
      </c>
      <c r="C167" s="34" t="s">
        <v>127</v>
      </c>
      <c r="D167" s="34" t="s">
        <v>22</v>
      </c>
      <c r="E167" s="34" t="s">
        <v>13</v>
      </c>
      <c r="F167" s="41">
        <v>8</v>
      </c>
      <c r="G167" s="35">
        <v>40542</v>
      </c>
      <c r="H167" s="34" t="s">
        <v>14</v>
      </c>
    </row>
    <row r="168" ht="12" customHeight="1" spans="1:8">
      <c r="A168" s="34">
        <v>170542</v>
      </c>
      <c r="B168" s="32">
        <v>0</v>
      </c>
      <c r="C168" s="34" t="s">
        <v>128</v>
      </c>
      <c r="D168" s="34" t="s">
        <v>22</v>
      </c>
      <c r="E168" s="34" t="s">
        <v>13</v>
      </c>
      <c r="F168" s="41">
        <v>8</v>
      </c>
      <c r="G168" s="35">
        <v>40533</v>
      </c>
      <c r="H168" s="34" t="s">
        <v>29</v>
      </c>
    </row>
    <row r="169" ht="12" customHeight="1" spans="1:8">
      <c r="A169" s="34">
        <v>170542</v>
      </c>
      <c r="B169" s="32">
        <v>0</v>
      </c>
      <c r="C169" s="34" t="s">
        <v>128</v>
      </c>
      <c r="D169" s="34" t="s">
        <v>22</v>
      </c>
      <c r="E169" s="34" t="s">
        <v>13</v>
      </c>
      <c r="F169" s="41">
        <v>4</v>
      </c>
      <c r="G169" s="35">
        <v>40532</v>
      </c>
      <c r="H169" s="34" t="s">
        <v>28</v>
      </c>
    </row>
    <row r="170" ht="12" customHeight="1" spans="1:8">
      <c r="A170" s="34">
        <v>99193</v>
      </c>
      <c r="B170" s="32">
        <v>0</v>
      </c>
      <c r="C170" s="34" t="s">
        <v>100</v>
      </c>
      <c r="D170" s="34" t="s">
        <v>22</v>
      </c>
      <c r="E170" s="34" t="s">
        <v>13</v>
      </c>
      <c r="F170" s="41">
        <v>6.75</v>
      </c>
      <c r="G170" s="35">
        <v>40529</v>
      </c>
      <c r="H170" s="34" t="s">
        <v>32</v>
      </c>
    </row>
    <row r="171" ht="12" customHeight="1" spans="1:8">
      <c r="A171" s="34">
        <v>682726</v>
      </c>
      <c r="B171" s="32">
        <v>0</v>
      </c>
      <c r="C171" s="34" t="s">
        <v>30</v>
      </c>
      <c r="D171" s="34" t="s">
        <v>12</v>
      </c>
      <c r="E171" s="34" t="s">
        <v>13</v>
      </c>
      <c r="F171" s="41">
        <v>2</v>
      </c>
      <c r="G171" s="35">
        <v>40541</v>
      </c>
      <c r="H171" s="34" t="s">
        <v>17</v>
      </c>
    </row>
    <row r="172" ht="12" customHeight="1" spans="1:8">
      <c r="A172" s="34">
        <v>689074</v>
      </c>
      <c r="B172" s="32">
        <v>0</v>
      </c>
      <c r="C172" s="34" t="s">
        <v>75</v>
      </c>
      <c r="D172" s="34" t="s">
        <v>22</v>
      </c>
      <c r="E172" s="34" t="s">
        <v>13</v>
      </c>
      <c r="F172" s="41">
        <v>-8</v>
      </c>
      <c r="G172" s="35">
        <v>40540</v>
      </c>
      <c r="H172" s="34" t="s">
        <v>29</v>
      </c>
    </row>
    <row r="173" ht="12" customHeight="1" spans="1:8">
      <c r="A173" s="34">
        <v>689074</v>
      </c>
      <c r="B173" s="32">
        <v>0</v>
      </c>
      <c r="C173" s="34" t="s">
        <v>75</v>
      </c>
      <c r="D173" s="34" t="s">
        <v>22</v>
      </c>
      <c r="E173" s="34" t="s">
        <v>13</v>
      </c>
      <c r="F173" s="41">
        <v>8</v>
      </c>
      <c r="G173" s="35">
        <v>40540</v>
      </c>
      <c r="H173" s="34" t="s">
        <v>29</v>
      </c>
    </row>
    <row r="174" ht="12" customHeight="1" spans="1:8">
      <c r="A174" s="34">
        <v>689074</v>
      </c>
      <c r="B174" s="32">
        <v>0</v>
      </c>
      <c r="C174" s="34" t="s">
        <v>75</v>
      </c>
      <c r="D174" s="34" t="s">
        <v>22</v>
      </c>
      <c r="E174" s="34" t="s">
        <v>13</v>
      </c>
      <c r="F174" s="41">
        <v>-8</v>
      </c>
      <c r="G174" s="35">
        <v>40541</v>
      </c>
      <c r="H174" s="34" t="s">
        <v>17</v>
      </c>
    </row>
    <row r="175" ht="12" customHeight="1" spans="1:8">
      <c r="A175" s="34">
        <v>689074</v>
      </c>
      <c r="B175" s="32">
        <v>0</v>
      </c>
      <c r="C175" s="34" t="s">
        <v>75</v>
      </c>
      <c r="D175" s="34" t="s">
        <v>22</v>
      </c>
      <c r="E175" s="34" t="s">
        <v>13</v>
      </c>
      <c r="F175" s="41">
        <v>8</v>
      </c>
      <c r="G175" s="35">
        <v>40541</v>
      </c>
      <c r="H175" s="34" t="s">
        <v>17</v>
      </c>
    </row>
    <row r="176" ht="12" customHeight="1" spans="1:8">
      <c r="A176" s="34">
        <v>689074</v>
      </c>
      <c r="B176" s="32">
        <v>0</v>
      </c>
      <c r="C176" s="34" t="s">
        <v>75</v>
      </c>
      <c r="D176" s="34" t="s">
        <v>22</v>
      </c>
      <c r="E176" s="34" t="s">
        <v>13</v>
      </c>
      <c r="F176" s="41">
        <v>-8</v>
      </c>
      <c r="G176" s="35">
        <v>40542</v>
      </c>
      <c r="H176" s="34" t="s">
        <v>14</v>
      </c>
    </row>
    <row r="177" ht="12" customHeight="1" spans="1:8">
      <c r="A177" s="34">
        <v>689074</v>
      </c>
      <c r="B177" s="32">
        <v>0</v>
      </c>
      <c r="C177" s="34" t="s">
        <v>75</v>
      </c>
      <c r="D177" s="34" t="s">
        <v>22</v>
      </c>
      <c r="E177" s="34" t="s">
        <v>13</v>
      </c>
      <c r="F177" s="41">
        <v>8</v>
      </c>
      <c r="G177" s="35">
        <v>40542</v>
      </c>
      <c r="H177" s="34" t="s">
        <v>14</v>
      </c>
    </row>
    <row r="178" ht="12" customHeight="1" spans="1:8">
      <c r="A178" s="34">
        <v>609303</v>
      </c>
      <c r="B178" s="32">
        <v>1</v>
      </c>
      <c r="C178" s="34" t="s">
        <v>76</v>
      </c>
      <c r="D178" s="34" t="s">
        <v>22</v>
      </c>
      <c r="E178" s="34" t="s">
        <v>13</v>
      </c>
      <c r="F178" s="41">
        <v>8</v>
      </c>
      <c r="G178" s="35">
        <v>40540</v>
      </c>
      <c r="H178" s="34" t="s">
        <v>29</v>
      </c>
    </row>
    <row r="179" ht="12" customHeight="1" spans="1:8">
      <c r="A179" s="34">
        <v>609303</v>
      </c>
      <c r="B179" s="32">
        <v>1</v>
      </c>
      <c r="C179" s="34" t="s">
        <v>76</v>
      </c>
      <c r="D179" s="34" t="s">
        <v>22</v>
      </c>
      <c r="E179" s="34" t="s">
        <v>13</v>
      </c>
      <c r="F179" s="41">
        <v>-8</v>
      </c>
      <c r="G179" s="35">
        <v>40540</v>
      </c>
      <c r="H179" s="34" t="s">
        <v>29</v>
      </c>
    </row>
    <row r="180" ht="12" customHeight="1" spans="1:8">
      <c r="A180" s="34">
        <v>112940</v>
      </c>
      <c r="B180" s="32">
        <v>0</v>
      </c>
      <c r="C180" s="34" t="s">
        <v>129</v>
      </c>
      <c r="D180" s="34" t="s">
        <v>22</v>
      </c>
      <c r="E180" s="34" t="s">
        <v>13</v>
      </c>
      <c r="F180" s="41">
        <v>8</v>
      </c>
      <c r="G180" s="35">
        <v>40548</v>
      </c>
      <c r="H180" s="34" t="s">
        <v>17</v>
      </c>
    </row>
    <row r="181" ht="12" customHeight="1" spans="1:8">
      <c r="A181" s="34">
        <v>112940</v>
      </c>
      <c r="B181" s="32">
        <v>0</v>
      </c>
      <c r="C181" s="34" t="s">
        <v>129</v>
      </c>
      <c r="D181" s="34" t="s">
        <v>12</v>
      </c>
      <c r="E181" s="34" t="s">
        <v>13</v>
      </c>
      <c r="F181" s="41">
        <v>3.5</v>
      </c>
      <c r="G181" s="35">
        <v>40550</v>
      </c>
      <c r="H181" s="34" t="s">
        <v>32</v>
      </c>
    </row>
    <row r="182" ht="12" customHeight="1" spans="1:8">
      <c r="A182" s="34">
        <v>389844</v>
      </c>
      <c r="B182" s="32">
        <v>0</v>
      </c>
      <c r="C182" s="34" t="s">
        <v>57</v>
      </c>
      <c r="D182" s="34" t="s">
        <v>12</v>
      </c>
      <c r="E182" s="34" t="s">
        <v>13</v>
      </c>
      <c r="F182" s="41">
        <v>1.75</v>
      </c>
      <c r="G182" s="35">
        <v>40555</v>
      </c>
      <c r="H182" s="34" t="s">
        <v>17</v>
      </c>
    </row>
    <row r="183" ht="12" customHeight="1" spans="1:8">
      <c r="A183" s="34">
        <v>389844</v>
      </c>
      <c r="B183" s="32">
        <v>0</v>
      </c>
      <c r="C183" s="34" t="s">
        <v>57</v>
      </c>
      <c r="D183" s="34" t="s">
        <v>12</v>
      </c>
      <c r="E183" s="34" t="s">
        <v>13</v>
      </c>
      <c r="F183" s="41">
        <v>2</v>
      </c>
      <c r="G183" s="35">
        <v>40557</v>
      </c>
      <c r="H183" s="34" t="s">
        <v>32</v>
      </c>
    </row>
    <row r="184" ht="12" customHeight="1" spans="1:8">
      <c r="A184" s="34">
        <v>389844</v>
      </c>
      <c r="B184" s="32">
        <v>0</v>
      </c>
      <c r="C184" s="34" t="s">
        <v>57</v>
      </c>
      <c r="D184" s="34" t="s">
        <v>12</v>
      </c>
      <c r="E184" s="34" t="s">
        <v>13</v>
      </c>
      <c r="F184" s="41">
        <v>2</v>
      </c>
      <c r="G184" s="35">
        <v>40548</v>
      </c>
      <c r="H184" s="34" t="s">
        <v>17</v>
      </c>
    </row>
    <row r="185" ht="12" customHeight="1" spans="1:8">
      <c r="A185" s="34">
        <v>112940</v>
      </c>
      <c r="B185" s="32">
        <v>0</v>
      </c>
      <c r="C185" s="34" t="s">
        <v>129</v>
      </c>
      <c r="D185" s="34" t="s">
        <v>22</v>
      </c>
      <c r="E185" s="34" t="s">
        <v>13</v>
      </c>
      <c r="F185" s="41">
        <v>8</v>
      </c>
      <c r="G185" s="35">
        <v>40546</v>
      </c>
      <c r="H185" s="34" t="s">
        <v>28</v>
      </c>
    </row>
    <row r="186" ht="12" customHeight="1" spans="1:8">
      <c r="A186" s="34">
        <v>112940</v>
      </c>
      <c r="B186" s="32">
        <v>0</v>
      </c>
      <c r="C186" s="34" t="s">
        <v>129</v>
      </c>
      <c r="D186" s="34" t="s">
        <v>22</v>
      </c>
      <c r="E186" s="34" t="s">
        <v>13</v>
      </c>
      <c r="F186" s="41">
        <v>8</v>
      </c>
      <c r="G186" s="35">
        <v>40547</v>
      </c>
      <c r="H186" s="34" t="s">
        <v>29</v>
      </c>
    </row>
    <row r="187" ht="12" customHeight="1" spans="1:8">
      <c r="A187" s="34">
        <v>402483</v>
      </c>
      <c r="B187" s="32">
        <v>0</v>
      </c>
      <c r="C187" s="34" t="s">
        <v>130</v>
      </c>
      <c r="D187" s="34" t="s">
        <v>12</v>
      </c>
      <c r="E187" s="34" t="s">
        <v>13</v>
      </c>
      <c r="F187" s="41">
        <v>1</v>
      </c>
      <c r="G187" s="35">
        <v>40546</v>
      </c>
      <c r="H187" s="34" t="s">
        <v>28</v>
      </c>
    </row>
    <row r="188" ht="12" customHeight="1" spans="1:8">
      <c r="A188" s="34">
        <v>625135</v>
      </c>
      <c r="B188" s="32">
        <v>0</v>
      </c>
      <c r="C188" s="34" t="s">
        <v>52</v>
      </c>
      <c r="D188" s="34" t="s">
        <v>12</v>
      </c>
      <c r="E188" s="34" t="s">
        <v>13</v>
      </c>
      <c r="F188" s="41">
        <v>8</v>
      </c>
      <c r="G188" s="35">
        <v>40548</v>
      </c>
      <c r="H188" s="34" t="s">
        <v>17</v>
      </c>
    </row>
    <row r="189" ht="12" customHeight="1" spans="1:8">
      <c r="A189" s="34">
        <v>5435</v>
      </c>
      <c r="B189" s="32">
        <v>0</v>
      </c>
      <c r="C189" s="34" t="s">
        <v>131</v>
      </c>
      <c r="D189" s="34" t="s">
        <v>18</v>
      </c>
      <c r="E189" s="34" t="s">
        <v>13</v>
      </c>
      <c r="F189" s="41">
        <v>2.5</v>
      </c>
      <c r="G189" s="35">
        <v>40549</v>
      </c>
      <c r="H189" s="34" t="s">
        <v>14</v>
      </c>
    </row>
    <row r="190" ht="12" customHeight="1" spans="1:8">
      <c r="A190" s="34">
        <v>798649</v>
      </c>
      <c r="B190" s="32">
        <v>0</v>
      </c>
      <c r="C190" s="34" t="s">
        <v>120</v>
      </c>
      <c r="D190" s="34" t="s">
        <v>18</v>
      </c>
      <c r="E190" s="34" t="s">
        <v>13</v>
      </c>
      <c r="F190" s="41">
        <v>1.5</v>
      </c>
      <c r="G190" s="35">
        <v>40549</v>
      </c>
      <c r="H190" s="34" t="s">
        <v>14</v>
      </c>
    </row>
    <row r="191" ht="12" customHeight="1" spans="1:8">
      <c r="A191" s="34">
        <v>113347</v>
      </c>
      <c r="B191" s="32">
        <v>0</v>
      </c>
      <c r="C191" s="34" t="s">
        <v>110</v>
      </c>
      <c r="D191" s="34" t="s">
        <v>18</v>
      </c>
      <c r="E191" s="34" t="s">
        <v>13</v>
      </c>
      <c r="F191" s="41">
        <v>1.5</v>
      </c>
      <c r="G191" s="35">
        <v>40548</v>
      </c>
      <c r="H191" s="34" t="s">
        <v>17</v>
      </c>
    </row>
    <row r="192" ht="12" customHeight="1" spans="1:8">
      <c r="A192" s="34">
        <v>596745</v>
      </c>
      <c r="B192" s="32">
        <v>0</v>
      </c>
      <c r="C192" s="34" t="s">
        <v>132</v>
      </c>
      <c r="D192" s="34" t="s">
        <v>22</v>
      </c>
      <c r="E192" s="34" t="s">
        <v>13</v>
      </c>
      <c r="F192" s="41">
        <v>8</v>
      </c>
      <c r="G192" s="35">
        <v>40548</v>
      </c>
      <c r="H192" s="34" t="s">
        <v>17</v>
      </c>
    </row>
    <row r="193" ht="12" customHeight="1" spans="1:8">
      <c r="A193" s="34">
        <v>596745</v>
      </c>
      <c r="B193" s="32">
        <v>0</v>
      </c>
      <c r="C193" s="34" t="s">
        <v>132</v>
      </c>
      <c r="D193" s="34" t="s">
        <v>12</v>
      </c>
      <c r="E193" s="34" t="s">
        <v>13</v>
      </c>
      <c r="F193" s="41">
        <v>0.75</v>
      </c>
      <c r="G193" s="35">
        <v>40556</v>
      </c>
      <c r="H193" s="34" t="s">
        <v>14</v>
      </c>
    </row>
    <row r="194" ht="12" customHeight="1" spans="1:8">
      <c r="A194" s="34">
        <v>846953</v>
      </c>
      <c r="B194" s="32">
        <v>0</v>
      </c>
      <c r="C194" s="34" t="s">
        <v>133</v>
      </c>
      <c r="D194" s="34" t="s">
        <v>22</v>
      </c>
      <c r="E194" s="34" t="s">
        <v>13</v>
      </c>
      <c r="F194" s="41">
        <v>3</v>
      </c>
      <c r="G194" s="35">
        <v>40553</v>
      </c>
      <c r="H194" s="34" t="s">
        <v>28</v>
      </c>
    </row>
    <row r="195" ht="12" customHeight="1" spans="1:8">
      <c r="A195" s="34">
        <v>138199</v>
      </c>
      <c r="B195" s="32">
        <v>0</v>
      </c>
      <c r="C195" s="34" t="s">
        <v>134</v>
      </c>
      <c r="D195" s="34" t="s">
        <v>18</v>
      </c>
      <c r="E195" s="34" t="s">
        <v>13</v>
      </c>
      <c r="F195" s="41">
        <v>8</v>
      </c>
      <c r="G195" s="35">
        <v>40546</v>
      </c>
      <c r="H195" s="34" t="s">
        <v>28</v>
      </c>
    </row>
    <row r="196" ht="12" customHeight="1" spans="1:8">
      <c r="A196" s="34">
        <v>138199</v>
      </c>
      <c r="B196" s="32">
        <v>0</v>
      </c>
      <c r="C196" s="34" t="s">
        <v>134</v>
      </c>
      <c r="D196" s="34" t="s">
        <v>12</v>
      </c>
      <c r="E196" s="34" t="s">
        <v>13</v>
      </c>
      <c r="F196" s="41">
        <v>1</v>
      </c>
      <c r="G196" s="35">
        <v>40549</v>
      </c>
      <c r="H196" s="34" t="s">
        <v>14</v>
      </c>
    </row>
    <row r="197" ht="12" customHeight="1" spans="1:8">
      <c r="A197" s="34">
        <v>138199</v>
      </c>
      <c r="B197" s="32">
        <v>0</v>
      </c>
      <c r="C197" s="34" t="s">
        <v>134</v>
      </c>
      <c r="D197" s="34" t="s">
        <v>12</v>
      </c>
      <c r="E197" s="34" t="s">
        <v>13</v>
      </c>
      <c r="F197" s="41">
        <v>0.75</v>
      </c>
      <c r="G197" s="35">
        <v>40553</v>
      </c>
      <c r="H197" s="34" t="s">
        <v>28</v>
      </c>
    </row>
    <row r="198" ht="12" customHeight="1" spans="1:8">
      <c r="A198" s="34">
        <v>747126</v>
      </c>
      <c r="B198" s="32">
        <v>0</v>
      </c>
      <c r="C198" s="34" t="s">
        <v>121</v>
      </c>
      <c r="D198" s="34" t="s">
        <v>12</v>
      </c>
      <c r="E198" s="34" t="s">
        <v>13</v>
      </c>
      <c r="F198" s="41">
        <v>2</v>
      </c>
      <c r="G198" s="35">
        <v>40554</v>
      </c>
      <c r="H198" s="34" t="s">
        <v>29</v>
      </c>
    </row>
    <row r="199" ht="12" customHeight="1" spans="1:8">
      <c r="A199" s="34">
        <v>375792</v>
      </c>
      <c r="B199" s="32">
        <v>0</v>
      </c>
      <c r="C199" s="34" t="s">
        <v>55</v>
      </c>
      <c r="D199" s="34" t="s">
        <v>12</v>
      </c>
      <c r="E199" s="34" t="s">
        <v>13</v>
      </c>
      <c r="F199" s="41">
        <v>2</v>
      </c>
      <c r="G199" s="35">
        <v>40550</v>
      </c>
      <c r="H199" s="34" t="s">
        <v>32</v>
      </c>
    </row>
    <row r="200" ht="12" customHeight="1" spans="1:8">
      <c r="A200" s="34">
        <v>471981</v>
      </c>
      <c r="B200" s="32">
        <v>0</v>
      </c>
      <c r="C200" s="34" t="s">
        <v>135</v>
      </c>
      <c r="D200" s="34" t="s">
        <v>12</v>
      </c>
      <c r="E200" s="34" t="s">
        <v>13</v>
      </c>
      <c r="F200" s="41">
        <v>3.5</v>
      </c>
      <c r="G200" s="35">
        <v>40553</v>
      </c>
      <c r="H200" s="34" t="s">
        <v>28</v>
      </c>
    </row>
    <row r="201" ht="12" customHeight="1" spans="1:8">
      <c r="A201" s="34">
        <v>942722</v>
      </c>
      <c r="B201" s="32">
        <v>0</v>
      </c>
      <c r="C201" s="34" t="s">
        <v>70</v>
      </c>
      <c r="D201" s="34" t="s">
        <v>22</v>
      </c>
      <c r="E201" s="34" t="s">
        <v>13</v>
      </c>
      <c r="F201" s="41">
        <v>8</v>
      </c>
      <c r="G201" s="35">
        <v>40546</v>
      </c>
      <c r="H201" s="34" t="s">
        <v>28</v>
      </c>
    </row>
    <row r="202" ht="12" customHeight="1" spans="1:8">
      <c r="A202" s="34">
        <v>942722</v>
      </c>
      <c r="B202" s="32">
        <v>0</v>
      </c>
      <c r="C202" s="34" t="s">
        <v>70</v>
      </c>
      <c r="D202" s="34" t="s">
        <v>22</v>
      </c>
      <c r="E202" s="34" t="s">
        <v>13</v>
      </c>
      <c r="F202" s="41">
        <v>8</v>
      </c>
      <c r="G202" s="35">
        <v>40547</v>
      </c>
      <c r="H202" s="34" t="s">
        <v>29</v>
      </c>
    </row>
    <row r="203" ht="12" customHeight="1" spans="1:8">
      <c r="A203" s="34">
        <v>942722</v>
      </c>
      <c r="B203" s="32">
        <v>0</v>
      </c>
      <c r="C203" s="34" t="s">
        <v>70</v>
      </c>
      <c r="D203" s="34" t="s">
        <v>22</v>
      </c>
      <c r="E203" s="34" t="s">
        <v>13</v>
      </c>
      <c r="F203" s="41">
        <v>8</v>
      </c>
      <c r="G203" s="35">
        <v>40548</v>
      </c>
      <c r="H203" s="34" t="s">
        <v>17</v>
      </c>
    </row>
    <row r="204" ht="12" customHeight="1" spans="1:8">
      <c r="A204" s="34">
        <v>942722</v>
      </c>
      <c r="B204" s="32">
        <v>0</v>
      </c>
      <c r="C204" s="34" t="s">
        <v>70</v>
      </c>
      <c r="D204" s="34" t="s">
        <v>22</v>
      </c>
      <c r="E204" s="34" t="s">
        <v>13</v>
      </c>
      <c r="F204" s="41">
        <v>8</v>
      </c>
      <c r="G204" s="35">
        <v>40549</v>
      </c>
      <c r="H204" s="34" t="s">
        <v>14</v>
      </c>
    </row>
    <row r="205" ht="12" customHeight="1" spans="1:8">
      <c r="A205" s="34">
        <v>942722</v>
      </c>
      <c r="B205" s="32">
        <v>0</v>
      </c>
      <c r="C205" s="34" t="s">
        <v>70</v>
      </c>
      <c r="D205" s="34" t="s">
        <v>22</v>
      </c>
      <c r="E205" s="34" t="s">
        <v>13</v>
      </c>
      <c r="F205" s="41">
        <v>8</v>
      </c>
      <c r="G205" s="35">
        <v>40550</v>
      </c>
      <c r="H205" s="34" t="s">
        <v>32</v>
      </c>
    </row>
    <row r="206" ht="12" customHeight="1" spans="1:8">
      <c r="A206" s="34">
        <v>544430</v>
      </c>
      <c r="B206" s="32">
        <v>0</v>
      </c>
      <c r="C206" s="34" t="s">
        <v>136</v>
      </c>
      <c r="D206" s="34" t="s">
        <v>22</v>
      </c>
      <c r="E206" s="34" t="s">
        <v>13</v>
      </c>
      <c r="F206" s="41">
        <v>1.5</v>
      </c>
      <c r="G206" s="35">
        <v>40553</v>
      </c>
      <c r="H206" s="34" t="s">
        <v>28</v>
      </c>
    </row>
    <row r="207" ht="12" customHeight="1" spans="1:8">
      <c r="A207" s="34">
        <v>904174</v>
      </c>
      <c r="B207" s="32">
        <v>0</v>
      </c>
      <c r="C207" s="34" t="s">
        <v>23</v>
      </c>
      <c r="D207" s="34" t="s">
        <v>12</v>
      </c>
      <c r="E207" s="34" t="s">
        <v>13</v>
      </c>
      <c r="F207" s="41">
        <v>4</v>
      </c>
      <c r="G207" s="35">
        <v>40547</v>
      </c>
      <c r="H207" s="34" t="s">
        <v>29</v>
      </c>
    </row>
    <row r="208" ht="12" customHeight="1" spans="1:8">
      <c r="A208" s="34">
        <v>904174</v>
      </c>
      <c r="B208" s="32">
        <v>0</v>
      </c>
      <c r="C208" s="34" t="s">
        <v>23</v>
      </c>
      <c r="D208" s="34" t="s">
        <v>12</v>
      </c>
      <c r="E208" s="34" t="s">
        <v>13</v>
      </c>
      <c r="F208" s="41">
        <v>4</v>
      </c>
      <c r="G208" s="35">
        <v>40554</v>
      </c>
      <c r="H208" s="34" t="s">
        <v>29</v>
      </c>
    </row>
    <row r="209" ht="12" customHeight="1" spans="1:8">
      <c r="A209" s="34">
        <v>268234</v>
      </c>
      <c r="B209" s="32">
        <v>0</v>
      </c>
      <c r="C209" s="34" t="s">
        <v>31</v>
      </c>
      <c r="D209" s="34" t="s">
        <v>12</v>
      </c>
      <c r="E209" s="34" t="s">
        <v>13</v>
      </c>
      <c r="F209" s="41">
        <v>1.5</v>
      </c>
      <c r="G209" s="35">
        <v>40549</v>
      </c>
      <c r="H209" s="34" t="s">
        <v>14</v>
      </c>
    </row>
    <row r="210" ht="12" customHeight="1" spans="1:8">
      <c r="A210" s="34">
        <v>66388</v>
      </c>
      <c r="B210" s="32">
        <v>0</v>
      </c>
      <c r="C210" s="34" t="s">
        <v>137</v>
      </c>
      <c r="D210" s="34" t="s">
        <v>22</v>
      </c>
      <c r="E210" s="34" t="s">
        <v>13</v>
      </c>
      <c r="F210" s="41">
        <v>8</v>
      </c>
      <c r="G210" s="35">
        <v>40550</v>
      </c>
      <c r="H210" s="34" t="s">
        <v>32</v>
      </c>
    </row>
    <row r="211" ht="12" customHeight="1" spans="1:8">
      <c r="A211" s="34">
        <v>209328</v>
      </c>
      <c r="B211" s="32">
        <v>0</v>
      </c>
      <c r="C211" s="34" t="s">
        <v>138</v>
      </c>
      <c r="D211" s="34" t="s">
        <v>12</v>
      </c>
      <c r="E211" s="34" t="s">
        <v>13</v>
      </c>
      <c r="F211" s="41">
        <v>1.75</v>
      </c>
      <c r="G211" s="35">
        <v>40546</v>
      </c>
      <c r="H211" s="34" t="s">
        <v>28</v>
      </c>
    </row>
    <row r="212" ht="12" customHeight="1" spans="1:8">
      <c r="A212" s="34">
        <v>27178</v>
      </c>
      <c r="B212" s="32">
        <v>0</v>
      </c>
      <c r="C212" s="34" t="s">
        <v>139</v>
      </c>
      <c r="D212" s="34" t="s">
        <v>12</v>
      </c>
      <c r="E212" s="34" t="s">
        <v>13</v>
      </c>
      <c r="F212" s="41">
        <v>8</v>
      </c>
      <c r="G212" s="35">
        <v>40554</v>
      </c>
      <c r="H212" s="34" t="s">
        <v>29</v>
      </c>
    </row>
    <row r="213" ht="12" customHeight="1" spans="1:8">
      <c r="A213" s="34">
        <v>129044</v>
      </c>
      <c r="B213" s="32">
        <v>0</v>
      </c>
      <c r="C213" s="34" t="s">
        <v>140</v>
      </c>
      <c r="D213" s="34" t="s">
        <v>12</v>
      </c>
      <c r="E213" s="34" t="s">
        <v>13</v>
      </c>
      <c r="F213" s="41">
        <v>1</v>
      </c>
      <c r="G213" s="35">
        <v>40554</v>
      </c>
      <c r="H213" s="34" t="s">
        <v>29</v>
      </c>
    </row>
    <row r="214" ht="12" customHeight="1" spans="1:8">
      <c r="A214" s="34">
        <v>560101</v>
      </c>
      <c r="B214" s="32">
        <v>0</v>
      </c>
      <c r="C214" s="34" t="s">
        <v>141</v>
      </c>
      <c r="D214" s="34" t="s">
        <v>12</v>
      </c>
      <c r="E214" s="34" t="s">
        <v>13</v>
      </c>
      <c r="F214" s="41">
        <v>1.5</v>
      </c>
      <c r="G214" s="35">
        <v>40549</v>
      </c>
      <c r="H214" s="34" t="s">
        <v>14</v>
      </c>
    </row>
    <row r="215" ht="12" customHeight="1" spans="1:8">
      <c r="A215" s="34">
        <v>162126</v>
      </c>
      <c r="B215" s="32">
        <v>0</v>
      </c>
      <c r="C215" s="34" t="s">
        <v>62</v>
      </c>
      <c r="D215" s="34" t="s">
        <v>12</v>
      </c>
      <c r="E215" s="34" t="s">
        <v>13</v>
      </c>
      <c r="F215" s="41">
        <v>3</v>
      </c>
      <c r="G215" s="35">
        <v>40549</v>
      </c>
      <c r="H215" s="34" t="s">
        <v>14</v>
      </c>
    </row>
    <row r="216" ht="12" customHeight="1" spans="1:8">
      <c r="A216" s="34">
        <v>694606</v>
      </c>
      <c r="B216" s="32">
        <v>0</v>
      </c>
      <c r="C216" s="34" t="s">
        <v>69</v>
      </c>
      <c r="D216" s="34" t="s">
        <v>12</v>
      </c>
      <c r="E216" s="34" t="s">
        <v>13</v>
      </c>
      <c r="F216" s="41">
        <v>2</v>
      </c>
      <c r="G216" s="35">
        <v>40547</v>
      </c>
      <c r="H216" s="34" t="s">
        <v>29</v>
      </c>
    </row>
    <row r="217" ht="12" customHeight="1" spans="1:8">
      <c r="A217" s="34">
        <v>968003</v>
      </c>
      <c r="B217" s="32">
        <v>0</v>
      </c>
      <c r="C217" s="34" t="s">
        <v>142</v>
      </c>
      <c r="D217" s="34" t="s">
        <v>12</v>
      </c>
      <c r="E217" s="34" t="s">
        <v>13</v>
      </c>
      <c r="F217" s="41">
        <v>3</v>
      </c>
      <c r="G217" s="35">
        <v>40555</v>
      </c>
      <c r="H217" s="34" t="s">
        <v>17</v>
      </c>
    </row>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1">
    <mergeCell ref="A1:G1"/>
  </mergeCells>
  <pageMargins left="0.75" right="0.75" top="1" bottom="1" header="0" footer="0"/>
  <pageSetup paperSize="1" fitToHeight="0"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33CCCC"/>
  </sheetPr>
  <dimension ref="A1:P1000"/>
  <sheetViews>
    <sheetView workbookViewId="0">
      <selection activeCell="L5" sqref="L5"/>
    </sheetView>
  </sheetViews>
  <sheetFormatPr defaultColWidth="12.6285714285714" defaultRowHeight="15" customHeight="1"/>
  <cols>
    <col min="1" max="1" width="10" customWidth="1"/>
    <col min="2" max="3" width="8.62857142857143" customWidth="1"/>
    <col min="4" max="4" width="12.8761904761905" customWidth="1"/>
    <col min="5" max="5" width="8.62857142857143" customWidth="1"/>
    <col min="6" max="6" width="13.247619047619" customWidth="1"/>
    <col min="7" max="7" width="13.752380952381" customWidth="1"/>
    <col min="8" max="8" width="12.8761904761905" customWidth="1"/>
    <col min="9" max="9" width="12.3809523809524" customWidth="1"/>
    <col min="10" max="26" width="8.62857142857143" customWidth="1"/>
  </cols>
  <sheetData>
    <row r="1" ht="12" customHeight="1" spans="1:10">
      <c r="A1" s="6" t="s">
        <v>143</v>
      </c>
      <c r="B1" s="7"/>
      <c r="C1" s="7"/>
      <c r="D1" s="7"/>
      <c r="E1" s="7"/>
      <c r="F1" s="7"/>
      <c r="G1" s="7"/>
      <c r="H1" s="7"/>
      <c r="I1" s="7"/>
      <c r="J1" s="7"/>
    </row>
    <row r="2" ht="12" customHeight="1" spans="4:4">
      <c r="D2" s="46"/>
    </row>
    <row r="3" ht="27" customHeight="1" spans="1:16">
      <c r="A3" s="67" t="s">
        <v>144</v>
      </c>
      <c r="B3" s="67" t="s">
        <v>145</v>
      </c>
      <c r="C3" s="67" t="s">
        <v>146</v>
      </c>
      <c r="D3" s="67" t="s">
        <v>147</v>
      </c>
      <c r="E3" s="67" t="s">
        <v>148</v>
      </c>
      <c r="F3" s="67" t="s">
        <v>149</v>
      </c>
      <c r="G3" s="67" t="s">
        <v>150</v>
      </c>
      <c r="H3" s="67" t="s">
        <v>151</v>
      </c>
      <c r="I3" s="67" t="s">
        <v>152</v>
      </c>
      <c r="J3" s="73" t="s">
        <v>153</v>
      </c>
      <c r="L3" s="74"/>
      <c r="M3" s="74"/>
      <c r="N3" s="74"/>
      <c r="O3" s="74"/>
      <c r="P3" s="74"/>
    </row>
    <row r="4" ht="12" customHeight="1" spans="1:10">
      <c r="A4" s="32" t="s">
        <v>154</v>
      </c>
      <c r="B4" s="32">
        <v>50110</v>
      </c>
      <c r="C4" s="32">
        <v>10010</v>
      </c>
      <c r="D4" s="68">
        <v>1301790.11</v>
      </c>
      <c r="E4" s="68">
        <v>0</v>
      </c>
      <c r="F4" s="68">
        <v>0</v>
      </c>
      <c r="G4" s="68">
        <v>0</v>
      </c>
      <c r="H4" s="68">
        <v>1127344.67</v>
      </c>
      <c r="I4" s="68">
        <v>174445.44</v>
      </c>
      <c r="J4" s="75">
        <f>IFERROR((H4/D4),"-")</f>
        <v>0.86599572491759</v>
      </c>
    </row>
    <row r="5" ht="12" customHeight="1" spans="1:12">
      <c r="A5" s="32" t="s">
        <v>154</v>
      </c>
      <c r="B5" s="32">
        <v>50120</v>
      </c>
      <c r="C5" s="32">
        <v>10010</v>
      </c>
      <c r="D5" s="69">
        <v>28120.39</v>
      </c>
      <c r="E5" s="69">
        <v>0</v>
      </c>
      <c r="F5" s="69">
        <v>0</v>
      </c>
      <c r="G5" s="69">
        <v>0</v>
      </c>
      <c r="H5" s="69">
        <v>28120.39</v>
      </c>
      <c r="I5" s="69">
        <v>0</v>
      </c>
      <c r="J5" s="75">
        <f t="shared" ref="J5:J41" si="0">IFERROR((H5/D5),"-")</f>
        <v>1</v>
      </c>
      <c r="L5" s="76"/>
    </row>
    <row r="6" ht="12" customHeight="1" spans="1:12">
      <c r="A6" s="32" t="s">
        <v>154</v>
      </c>
      <c r="B6" s="32">
        <v>50150</v>
      </c>
      <c r="C6" s="32">
        <v>10010</v>
      </c>
      <c r="D6" s="69">
        <v>0</v>
      </c>
      <c r="E6" s="69">
        <v>0</v>
      </c>
      <c r="F6" s="69">
        <v>0</v>
      </c>
      <c r="G6" s="69">
        <v>0</v>
      </c>
      <c r="H6" s="69">
        <v>0</v>
      </c>
      <c r="I6" s="69">
        <v>0</v>
      </c>
      <c r="J6" s="75" t="str">
        <f t="shared" si="0"/>
        <v>-</v>
      </c>
      <c r="L6" s="76"/>
    </row>
    <row r="7" ht="12" customHeight="1" spans="1:10">
      <c r="A7" s="32" t="s">
        <v>154</v>
      </c>
      <c r="B7" s="32">
        <v>50160</v>
      </c>
      <c r="C7" s="32">
        <v>10010</v>
      </c>
      <c r="D7" s="69">
        <v>36648.5</v>
      </c>
      <c r="E7" s="69">
        <v>0</v>
      </c>
      <c r="F7" s="69">
        <v>0</v>
      </c>
      <c r="G7" s="69">
        <v>0</v>
      </c>
      <c r="H7" s="69">
        <v>32011.5</v>
      </c>
      <c r="I7" s="69">
        <v>4637</v>
      </c>
      <c r="J7" s="75">
        <f t="shared" si="0"/>
        <v>0.873473675593817</v>
      </c>
    </row>
    <row r="8" ht="12" customHeight="1" spans="1:10">
      <c r="A8" s="32" t="s">
        <v>154</v>
      </c>
      <c r="B8" s="32">
        <v>50170</v>
      </c>
      <c r="C8" s="32">
        <v>10010</v>
      </c>
      <c r="D8" s="69">
        <v>0</v>
      </c>
      <c r="E8" s="69">
        <v>0</v>
      </c>
      <c r="F8" s="69">
        <v>0</v>
      </c>
      <c r="G8" s="69">
        <v>0</v>
      </c>
      <c r="H8" s="69">
        <v>0</v>
      </c>
      <c r="I8" s="69">
        <v>0</v>
      </c>
      <c r="J8" s="75" t="str">
        <f t="shared" si="0"/>
        <v>-</v>
      </c>
    </row>
    <row r="9" ht="12" customHeight="1" spans="1:10">
      <c r="A9" s="32" t="s">
        <v>154</v>
      </c>
      <c r="B9" s="32">
        <v>50190</v>
      </c>
      <c r="C9" s="32">
        <v>10010</v>
      </c>
      <c r="D9" s="69">
        <v>39860</v>
      </c>
      <c r="E9" s="69">
        <v>0</v>
      </c>
      <c r="F9" s="69">
        <v>0</v>
      </c>
      <c r="G9" s="69">
        <v>0</v>
      </c>
      <c r="H9" s="69">
        <v>39860</v>
      </c>
      <c r="I9" s="69">
        <v>0</v>
      </c>
      <c r="J9" s="75">
        <f t="shared" si="0"/>
        <v>1</v>
      </c>
    </row>
    <row r="10" ht="12" customHeight="1" spans="1:10">
      <c r="A10" s="32" t="s">
        <v>154</v>
      </c>
      <c r="B10" s="32">
        <v>50410</v>
      </c>
      <c r="C10" s="32">
        <v>10010</v>
      </c>
      <c r="D10" s="69">
        <v>0</v>
      </c>
      <c r="E10" s="69">
        <v>0</v>
      </c>
      <c r="F10" s="69">
        <v>0</v>
      </c>
      <c r="G10" s="69">
        <v>0</v>
      </c>
      <c r="H10" s="69">
        <v>0</v>
      </c>
      <c r="I10" s="69">
        <v>0</v>
      </c>
      <c r="J10" s="75" t="str">
        <f t="shared" si="0"/>
        <v>-</v>
      </c>
    </row>
    <row r="11" ht="12" customHeight="1" spans="1:10">
      <c r="A11" s="32" t="s">
        <v>154</v>
      </c>
      <c r="B11" s="32">
        <v>50410</v>
      </c>
      <c r="C11" s="32">
        <v>12244</v>
      </c>
      <c r="D11" s="69">
        <v>915.4</v>
      </c>
      <c r="E11" s="69">
        <v>0</v>
      </c>
      <c r="F11" s="69">
        <v>0</v>
      </c>
      <c r="G11" s="69">
        <v>0</v>
      </c>
      <c r="H11" s="69">
        <v>768.05</v>
      </c>
      <c r="I11" s="69">
        <v>147.35</v>
      </c>
      <c r="J11" s="75">
        <f t="shared" si="0"/>
        <v>0.839032117107275</v>
      </c>
    </row>
    <row r="12" ht="12" customHeight="1" spans="1:10">
      <c r="A12" s="32" t="s">
        <v>154</v>
      </c>
      <c r="B12" s="32">
        <v>50420</v>
      </c>
      <c r="C12" s="32">
        <v>10010</v>
      </c>
      <c r="D12" s="69">
        <v>0</v>
      </c>
      <c r="E12" s="69">
        <v>0</v>
      </c>
      <c r="F12" s="69">
        <v>0</v>
      </c>
      <c r="G12" s="69">
        <v>0</v>
      </c>
      <c r="H12" s="69">
        <v>0</v>
      </c>
      <c r="I12" s="69">
        <v>0</v>
      </c>
      <c r="J12" s="75" t="str">
        <f t="shared" si="0"/>
        <v>-</v>
      </c>
    </row>
    <row r="13" ht="12" customHeight="1" spans="1:10">
      <c r="A13" s="32" t="s">
        <v>154</v>
      </c>
      <c r="B13" s="32">
        <v>50420</v>
      </c>
      <c r="C13" s="32">
        <v>12244</v>
      </c>
      <c r="D13" s="69">
        <v>132190.35</v>
      </c>
      <c r="E13" s="69">
        <v>0</v>
      </c>
      <c r="F13" s="69">
        <v>0</v>
      </c>
      <c r="G13" s="69">
        <v>0</v>
      </c>
      <c r="H13" s="69">
        <v>105327.44</v>
      </c>
      <c r="I13" s="69">
        <v>26862.91</v>
      </c>
      <c r="J13" s="75">
        <f t="shared" si="0"/>
        <v>0.796786149669775</v>
      </c>
    </row>
    <row r="14" ht="12" customHeight="1" spans="1:10">
      <c r="A14" s="32" t="s">
        <v>154</v>
      </c>
      <c r="B14" s="32">
        <v>50430</v>
      </c>
      <c r="C14" s="32">
        <v>10010</v>
      </c>
      <c r="D14" s="69">
        <v>0</v>
      </c>
      <c r="E14" s="69">
        <v>0</v>
      </c>
      <c r="F14" s="69">
        <v>0</v>
      </c>
      <c r="G14" s="69">
        <v>0</v>
      </c>
      <c r="H14" s="69">
        <v>0</v>
      </c>
      <c r="I14" s="69">
        <v>0</v>
      </c>
      <c r="J14" s="75" t="str">
        <f t="shared" si="0"/>
        <v>-</v>
      </c>
    </row>
    <row r="15" ht="12" customHeight="1" spans="1:10">
      <c r="A15" s="32" t="s">
        <v>154</v>
      </c>
      <c r="B15" s="32">
        <v>50430</v>
      </c>
      <c r="C15" s="32">
        <v>12244</v>
      </c>
      <c r="D15" s="69">
        <v>2204.88</v>
      </c>
      <c r="E15" s="69">
        <v>0</v>
      </c>
      <c r="F15" s="69">
        <v>0</v>
      </c>
      <c r="G15" s="69">
        <v>0</v>
      </c>
      <c r="H15" s="69">
        <v>2043.13</v>
      </c>
      <c r="I15" s="69">
        <v>161.75</v>
      </c>
      <c r="J15" s="75">
        <f t="shared" si="0"/>
        <v>0.926639998548674</v>
      </c>
    </row>
    <row r="16" ht="12" customHeight="1" spans="1:10">
      <c r="A16" s="32" t="s">
        <v>154</v>
      </c>
      <c r="B16" s="32">
        <v>50441</v>
      </c>
      <c r="C16" s="32">
        <v>10010</v>
      </c>
      <c r="D16" s="69">
        <v>0</v>
      </c>
      <c r="E16" s="69">
        <v>0</v>
      </c>
      <c r="F16" s="69">
        <v>0</v>
      </c>
      <c r="G16" s="69">
        <v>0</v>
      </c>
      <c r="H16" s="69">
        <v>0</v>
      </c>
      <c r="I16" s="69">
        <v>0</v>
      </c>
      <c r="J16" s="75" t="str">
        <f t="shared" si="0"/>
        <v>-</v>
      </c>
    </row>
    <row r="17" ht="12" customHeight="1" spans="1:10">
      <c r="A17" s="32" t="s">
        <v>154</v>
      </c>
      <c r="B17" s="32">
        <v>50441</v>
      </c>
      <c r="C17" s="32">
        <v>12244</v>
      </c>
      <c r="D17" s="69">
        <v>74114.67</v>
      </c>
      <c r="E17" s="69">
        <v>0</v>
      </c>
      <c r="F17" s="69">
        <v>0</v>
      </c>
      <c r="G17" s="69">
        <v>0</v>
      </c>
      <c r="H17" s="69">
        <v>62122.79</v>
      </c>
      <c r="I17" s="69">
        <v>11991.88</v>
      </c>
      <c r="J17" s="75">
        <f t="shared" si="0"/>
        <v>0.838198294615627</v>
      </c>
    </row>
    <row r="18" ht="12" customHeight="1" spans="1:10">
      <c r="A18" s="32" t="s">
        <v>154</v>
      </c>
      <c r="B18" s="32">
        <v>50442</v>
      </c>
      <c r="C18" s="32">
        <v>10010</v>
      </c>
      <c r="D18" s="69">
        <v>0</v>
      </c>
      <c r="E18" s="69">
        <v>0</v>
      </c>
      <c r="F18" s="69">
        <v>0</v>
      </c>
      <c r="G18" s="69">
        <v>0</v>
      </c>
      <c r="H18" s="69">
        <v>0</v>
      </c>
      <c r="I18" s="69">
        <v>0</v>
      </c>
      <c r="J18" s="75" t="str">
        <f t="shared" si="0"/>
        <v>-</v>
      </c>
    </row>
    <row r="19" ht="12" customHeight="1" spans="1:10">
      <c r="A19" s="32" t="s">
        <v>154</v>
      </c>
      <c r="B19" s="32">
        <v>50442</v>
      </c>
      <c r="C19" s="32">
        <v>12244</v>
      </c>
      <c r="D19" s="69">
        <v>19164.69</v>
      </c>
      <c r="E19" s="69">
        <v>0</v>
      </c>
      <c r="F19" s="69">
        <v>0</v>
      </c>
      <c r="G19" s="69">
        <v>0</v>
      </c>
      <c r="H19" s="69">
        <v>16553.92</v>
      </c>
      <c r="I19" s="69">
        <v>2610.77</v>
      </c>
      <c r="J19" s="75">
        <f t="shared" si="0"/>
        <v>0.86377186377656</v>
      </c>
    </row>
    <row r="20" ht="12" customHeight="1" spans="1:10">
      <c r="A20" s="32" t="s">
        <v>154</v>
      </c>
      <c r="B20" s="32">
        <v>50460</v>
      </c>
      <c r="C20" s="32">
        <v>12244</v>
      </c>
      <c r="D20" s="69">
        <v>12446.1</v>
      </c>
      <c r="E20" s="69">
        <v>0</v>
      </c>
      <c r="F20" s="69">
        <v>0</v>
      </c>
      <c r="G20" s="69">
        <v>0</v>
      </c>
      <c r="H20" s="69">
        <v>10197.1</v>
      </c>
      <c r="I20" s="69">
        <v>2249</v>
      </c>
      <c r="J20" s="75">
        <f t="shared" si="0"/>
        <v>0.819300825158082</v>
      </c>
    </row>
    <row r="21" ht="12" customHeight="1" spans="1:10">
      <c r="A21" s="32" t="s">
        <v>154</v>
      </c>
      <c r="B21" s="32">
        <v>50471</v>
      </c>
      <c r="C21" s="32">
        <v>10010</v>
      </c>
      <c r="D21" s="69">
        <v>0</v>
      </c>
      <c r="E21" s="69">
        <v>0</v>
      </c>
      <c r="F21" s="69">
        <v>0</v>
      </c>
      <c r="G21" s="69">
        <v>0</v>
      </c>
      <c r="H21" s="69">
        <v>0</v>
      </c>
      <c r="I21" s="69">
        <v>0</v>
      </c>
      <c r="J21" s="75" t="str">
        <f t="shared" si="0"/>
        <v>-</v>
      </c>
    </row>
    <row r="22" ht="12" customHeight="1" spans="1:10">
      <c r="A22" s="32" t="s">
        <v>154</v>
      </c>
      <c r="B22" s="32">
        <v>50471</v>
      </c>
      <c r="C22" s="32">
        <v>12244</v>
      </c>
      <c r="D22" s="69">
        <v>368461.38</v>
      </c>
      <c r="E22" s="69">
        <v>0</v>
      </c>
      <c r="F22" s="69">
        <v>0</v>
      </c>
      <c r="G22" s="69">
        <v>0</v>
      </c>
      <c r="H22" s="69">
        <v>335749.81</v>
      </c>
      <c r="I22" s="69">
        <v>32711.57</v>
      </c>
      <c r="J22" s="75">
        <f t="shared" si="0"/>
        <v>0.91122117058781</v>
      </c>
    </row>
    <row r="23" ht="12" customHeight="1" spans="1:10">
      <c r="A23" s="32" t="s">
        <v>154</v>
      </c>
      <c r="B23" s="32">
        <v>50511</v>
      </c>
      <c r="C23" s="32">
        <v>12244</v>
      </c>
      <c r="D23" s="69">
        <v>48522.91</v>
      </c>
      <c r="E23" s="69">
        <v>0</v>
      </c>
      <c r="F23" s="69">
        <v>0</v>
      </c>
      <c r="G23" s="69">
        <v>0</v>
      </c>
      <c r="H23" s="69">
        <v>48522.91</v>
      </c>
      <c r="I23" s="69">
        <v>0</v>
      </c>
      <c r="J23" s="75">
        <f t="shared" si="0"/>
        <v>1</v>
      </c>
    </row>
    <row r="24" ht="12" customHeight="1" spans="1:10">
      <c r="A24" s="32" t="s">
        <v>154</v>
      </c>
      <c r="B24" s="32">
        <v>50710</v>
      </c>
      <c r="C24" s="32">
        <v>10010</v>
      </c>
      <c r="D24" s="69">
        <v>59.88</v>
      </c>
      <c r="E24" s="69">
        <v>0</v>
      </c>
      <c r="F24" s="69">
        <v>0</v>
      </c>
      <c r="G24" s="69">
        <v>0</v>
      </c>
      <c r="H24" s="69">
        <v>59.88</v>
      </c>
      <c r="I24" s="69">
        <v>0</v>
      </c>
      <c r="J24" s="75">
        <f t="shared" si="0"/>
        <v>1</v>
      </c>
    </row>
    <row r="25" ht="12" customHeight="1" spans="1:10">
      <c r="A25" s="32" t="s">
        <v>154</v>
      </c>
      <c r="B25" s="32">
        <v>50740</v>
      </c>
      <c r="C25" s="32">
        <v>10010</v>
      </c>
      <c r="D25" s="69">
        <v>0</v>
      </c>
      <c r="E25" s="69">
        <v>0</v>
      </c>
      <c r="F25" s="69">
        <v>0</v>
      </c>
      <c r="G25" s="69">
        <v>0</v>
      </c>
      <c r="H25" s="69">
        <v>0</v>
      </c>
      <c r="I25" s="69">
        <v>0</v>
      </c>
      <c r="J25" s="75" t="str">
        <f t="shared" si="0"/>
        <v>-</v>
      </c>
    </row>
    <row r="26" ht="12" customHeight="1" spans="1:10">
      <c r="A26" s="32" t="s">
        <v>154</v>
      </c>
      <c r="B26" s="32">
        <v>50780</v>
      </c>
      <c r="C26" s="32">
        <v>10010</v>
      </c>
      <c r="D26" s="69">
        <v>0</v>
      </c>
      <c r="E26" s="69">
        <v>0</v>
      </c>
      <c r="F26" s="69">
        <v>0</v>
      </c>
      <c r="G26" s="69">
        <v>0</v>
      </c>
      <c r="H26" s="69">
        <v>0</v>
      </c>
      <c r="I26" s="69">
        <v>0</v>
      </c>
      <c r="J26" s="75" t="str">
        <f t="shared" si="0"/>
        <v>-</v>
      </c>
    </row>
    <row r="27" ht="12" customHeight="1" spans="1:10">
      <c r="A27" s="32" t="s">
        <v>154</v>
      </c>
      <c r="B27" s="32">
        <v>50780</v>
      </c>
      <c r="C27" s="32">
        <v>10020</v>
      </c>
      <c r="D27" s="69">
        <v>3325.1</v>
      </c>
      <c r="E27" s="69">
        <v>0</v>
      </c>
      <c r="F27" s="69">
        <v>0</v>
      </c>
      <c r="G27" s="69">
        <v>0</v>
      </c>
      <c r="H27" s="69">
        <v>2310.1</v>
      </c>
      <c r="I27" s="69">
        <v>1015</v>
      </c>
      <c r="J27" s="75">
        <f t="shared" si="0"/>
        <v>0.69474602267601</v>
      </c>
    </row>
    <row r="28" ht="12" customHeight="1" spans="1:10">
      <c r="A28" s="32" t="s">
        <v>154</v>
      </c>
      <c r="B28" s="32">
        <v>50780</v>
      </c>
      <c r="C28" s="32">
        <v>35181</v>
      </c>
      <c r="D28" s="69">
        <v>487.84</v>
      </c>
      <c r="E28" s="69">
        <v>0</v>
      </c>
      <c r="F28" s="69">
        <v>0</v>
      </c>
      <c r="G28" s="69">
        <v>0</v>
      </c>
      <c r="H28" s="69">
        <v>487.84</v>
      </c>
      <c r="I28" s="69">
        <v>0</v>
      </c>
      <c r="J28" s="75">
        <f t="shared" si="0"/>
        <v>1</v>
      </c>
    </row>
    <row r="29" ht="12" customHeight="1" spans="1:10">
      <c r="A29" s="32" t="s">
        <v>154</v>
      </c>
      <c r="B29" s="32">
        <v>50790</v>
      </c>
      <c r="C29" s="32">
        <v>10010</v>
      </c>
      <c r="D29" s="69">
        <v>0</v>
      </c>
      <c r="E29" s="69">
        <v>0</v>
      </c>
      <c r="F29" s="69">
        <v>0</v>
      </c>
      <c r="G29" s="69">
        <v>0</v>
      </c>
      <c r="H29" s="69">
        <v>0</v>
      </c>
      <c r="I29" s="69">
        <v>0</v>
      </c>
      <c r="J29" s="75" t="str">
        <f t="shared" si="0"/>
        <v>-</v>
      </c>
    </row>
    <row r="30" ht="12" customHeight="1" spans="1:10">
      <c r="A30" s="32" t="s">
        <v>154</v>
      </c>
      <c r="B30" s="32">
        <v>50790</v>
      </c>
      <c r="C30" s="32">
        <v>10020</v>
      </c>
      <c r="D30" s="69">
        <v>29426.4</v>
      </c>
      <c r="E30" s="69">
        <v>0</v>
      </c>
      <c r="F30" s="69">
        <v>0</v>
      </c>
      <c r="G30" s="69">
        <v>0</v>
      </c>
      <c r="H30" s="69">
        <v>29426.4</v>
      </c>
      <c r="I30" s="69">
        <v>0</v>
      </c>
      <c r="J30" s="75">
        <f t="shared" si="0"/>
        <v>1</v>
      </c>
    </row>
    <row r="31" ht="12" customHeight="1" spans="1:10">
      <c r="A31" s="32" t="s">
        <v>154</v>
      </c>
      <c r="B31" s="32">
        <v>50800</v>
      </c>
      <c r="C31" s="32">
        <v>10010</v>
      </c>
      <c r="D31" s="69">
        <v>0</v>
      </c>
      <c r="E31" s="69">
        <v>0</v>
      </c>
      <c r="F31" s="69">
        <v>0</v>
      </c>
      <c r="G31" s="69">
        <v>0</v>
      </c>
      <c r="H31" s="69">
        <v>0</v>
      </c>
      <c r="I31" s="69">
        <v>0</v>
      </c>
      <c r="J31" s="75" t="str">
        <f t="shared" si="0"/>
        <v>-</v>
      </c>
    </row>
    <row r="32" ht="12" customHeight="1" spans="1:10">
      <c r="A32" s="32" t="s">
        <v>154</v>
      </c>
      <c r="B32" s="32">
        <v>50800</v>
      </c>
      <c r="C32" s="32">
        <v>10020</v>
      </c>
      <c r="D32" s="69">
        <v>2287.31</v>
      </c>
      <c r="E32" s="69">
        <v>0</v>
      </c>
      <c r="F32" s="69">
        <v>0</v>
      </c>
      <c r="G32" s="69">
        <v>0</v>
      </c>
      <c r="H32" s="69">
        <v>1981.31</v>
      </c>
      <c r="I32" s="69">
        <v>306</v>
      </c>
      <c r="J32" s="75">
        <f t="shared" si="0"/>
        <v>0.866218396282096</v>
      </c>
    </row>
    <row r="33" ht="12" customHeight="1" spans="1:10">
      <c r="A33" s="32" t="s">
        <v>154</v>
      </c>
      <c r="B33" s="32">
        <v>51114</v>
      </c>
      <c r="C33" s="32">
        <v>10020</v>
      </c>
      <c r="D33" s="69">
        <v>0</v>
      </c>
      <c r="E33" s="69">
        <v>0</v>
      </c>
      <c r="F33" s="69">
        <v>0</v>
      </c>
      <c r="G33" s="69">
        <v>40.3</v>
      </c>
      <c r="H33" s="69">
        <v>0</v>
      </c>
      <c r="I33" s="69">
        <v>-40.3</v>
      </c>
      <c r="J33" s="75" t="str">
        <f t="shared" si="0"/>
        <v>-</v>
      </c>
    </row>
    <row r="34" ht="12" customHeight="1" spans="1:10">
      <c r="A34" s="32" t="s">
        <v>154</v>
      </c>
      <c r="B34" s="32">
        <v>51115</v>
      </c>
      <c r="C34" s="32">
        <v>10020</v>
      </c>
      <c r="D34" s="69">
        <v>120.9</v>
      </c>
      <c r="E34" s="69">
        <v>0</v>
      </c>
      <c r="F34" s="69">
        <v>0</v>
      </c>
      <c r="G34" s="69">
        <v>0</v>
      </c>
      <c r="H34" s="69">
        <v>120.9</v>
      </c>
      <c r="I34" s="69">
        <v>0</v>
      </c>
      <c r="J34" s="75">
        <f t="shared" si="0"/>
        <v>1</v>
      </c>
    </row>
    <row r="35" ht="12" customHeight="1" spans="1:10">
      <c r="A35" s="32" t="s">
        <v>154</v>
      </c>
      <c r="B35" s="32">
        <v>51180</v>
      </c>
      <c r="C35" s="32">
        <v>10020</v>
      </c>
      <c r="D35" s="69">
        <v>2186.59</v>
      </c>
      <c r="E35" s="69">
        <v>0</v>
      </c>
      <c r="F35" s="69">
        <v>0</v>
      </c>
      <c r="G35" s="69">
        <v>0</v>
      </c>
      <c r="H35" s="69">
        <v>2186.59</v>
      </c>
      <c r="I35" s="69">
        <v>0</v>
      </c>
      <c r="J35" s="75">
        <f t="shared" si="0"/>
        <v>1</v>
      </c>
    </row>
    <row r="36" ht="12" customHeight="1" spans="1:10">
      <c r="A36" s="32" t="s">
        <v>154</v>
      </c>
      <c r="B36" s="32">
        <v>51180</v>
      </c>
      <c r="C36" s="32">
        <v>35181</v>
      </c>
      <c r="D36" s="69">
        <v>50</v>
      </c>
      <c r="E36" s="69">
        <v>0</v>
      </c>
      <c r="F36" s="69">
        <v>0</v>
      </c>
      <c r="G36" s="69">
        <v>0</v>
      </c>
      <c r="H36" s="69">
        <v>50</v>
      </c>
      <c r="I36" s="69">
        <v>0</v>
      </c>
      <c r="J36" s="75">
        <f t="shared" si="0"/>
        <v>1</v>
      </c>
    </row>
    <row r="37" ht="12" customHeight="1" spans="1:10">
      <c r="A37" s="32" t="s">
        <v>154</v>
      </c>
      <c r="B37" s="32">
        <v>51200</v>
      </c>
      <c r="C37" s="32">
        <v>10020</v>
      </c>
      <c r="D37" s="69">
        <v>0</v>
      </c>
      <c r="E37" s="69">
        <v>0</v>
      </c>
      <c r="F37" s="69">
        <v>0</v>
      </c>
      <c r="G37" s="69">
        <v>0</v>
      </c>
      <c r="H37" s="69">
        <v>0</v>
      </c>
      <c r="I37" s="69">
        <v>0</v>
      </c>
      <c r="J37" s="75" t="str">
        <f t="shared" si="0"/>
        <v>-</v>
      </c>
    </row>
    <row r="38" ht="12" customHeight="1" spans="1:10">
      <c r="A38" s="32" t="s">
        <v>154</v>
      </c>
      <c r="B38" s="32">
        <v>51210</v>
      </c>
      <c r="C38" s="32">
        <v>10020</v>
      </c>
      <c r="D38" s="69">
        <v>209100</v>
      </c>
      <c r="E38" s="69">
        <v>0</v>
      </c>
      <c r="F38" s="69">
        <v>0</v>
      </c>
      <c r="G38" s="69">
        <v>0</v>
      </c>
      <c r="H38" s="69">
        <v>209100</v>
      </c>
      <c r="I38" s="69">
        <v>0</v>
      </c>
      <c r="J38" s="75">
        <f t="shared" si="0"/>
        <v>1</v>
      </c>
    </row>
    <row r="39" ht="12" customHeight="1" spans="1:10">
      <c r="A39" s="32" t="s">
        <v>154</v>
      </c>
      <c r="B39" s="32">
        <v>51230</v>
      </c>
      <c r="C39" s="32">
        <v>10020</v>
      </c>
      <c r="D39" s="69">
        <v>0</v>
      </c>
      <c r="E39" s="69">
        <v>0</v>
      </c>
      <c r="F39" s="69">
        <v>0</v>
      </c>
      <c r="G39" s="69">
        <v>0</v>
      </c>
      <c r="H39" s="69">
        <v>0</v>
      </c>
      <c r="I39" s="69">
        <v>0</v>
      </c>
      <c r="J39" s="75" t="str">
        <f t="shared" si="0"/>
        <v>-</v>
      </c>
    </row>
    <row r="40" ht="12" customHeight="1" spans="1:10">
      <c r="A40" s="32" t="s">
        <v>154</v>
      </c>
      <c r="B40" s="32">
        <v>51245</v>
      </c>
      <c r="C40" s="32">
        <v>10020</v>
      </c>
      <c r="D40" s="69">
        <v>0</v>
      </c>
      <c r="E40" s="69">
        <v>0</v>
      </c>
      <c r="F40" s="69">
        <v>0</v>
      </c>
      <c r="G40" s="69">
        <v>0</v>
      </c>
      <c r="H40" s="69">
        <v>0</v>
      </c>
      <c r="I40" s="69">
        <v>0</v>
      </c>
      <c r="J40" s="75" t="str">
        <f t="shared" si="0"/>
        <v>-</v>
      </c>
    </row>
    <row r="41" ht="12" customHeight="1" spans="1:10">
      <c r="A41" s="32" t="s">
        <v>154</v>
      </c>
      <c r="B41" s="32">
        <v>51290</v>
      </c>
      <c r="C41" s="32">
        <v>10020</v>
      </c>
      <c r="D41" s="69">
        <v>4930</v>
      </c>
      <c r="E41" s="69">
        <v>0</v>
      </c>
      <c r="F41" s="69">
        <v>0</v>
      </c>
      <c r="G41" s="69">
        <v>0</v>
      </c>
      <c r="H41" s="69">
        <v>3735</v>
      </c>
      <c r="I41" s="69">
        <v>1195</v>
      </c>
      <c r="J41" s="75">
        <f t="shared" si="0"/>
        <v>0.757606490872211</v>
      </c>
    </row>
    <row r="42" ht="12" customHeight="1" spans="1:10">
      <c r="A42" s="70"/>
      <c r="B42" s="71"/>
      <c r="C42" s="71"/>
      <c r="D42" s="72">
        <f t="shared" ref="D42:I42" si="1">SUM(D4:D41)</f>
        <v>2316413.4</v>
      </c>
      <c r="E42" s="72">
        <f t="shared" si="1"/>
        <v>0</v>
      </c>
      <c r="F42" s="72">
        <f t="shared" si="1"/>
        <v>0</v>
      </c>
      <c r="G42" s="72">
        <f t="shared" si="1"/>
        <v>40.3</v>
      </c>
      <c r="H42" s="72">
        <f t="shared" si="1"/>
        <v>2058079.73</v>
      </c>
      <c r="I42" s="72">
        <f t="shared" si="1"/>
        <v>258293.37</v>
      </c>
      <c r="J42" s="75"/>
    </row>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1">
    <mergeCell ref="A1:J1"/>
  </mergeCells>
  <pageMargins left="0.75" right="0.75" top="1" bottom="1" header="0" footer="0"/>
  <pageSetup paperSize="1"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33CCCC"/>
  </sheetPr>
  <dimension ref="A1:H1000"/>
  <sheetViews>
    <sheetView workbookViewId="0">
      <selection activeCell="G8" sqref="G8:G23"/>
    </sheetView>
  </sheetViews>
  <sheetFormatPr defaultColWidth="12.6285714285714" defaultRowHeight="15" customHeight="1" outlineLevelCol="7"/>
  <cols>
    <col min="1" max="2" width="14.5047619047619" customWidth="1"/>
    <col min="3" max="3" width="18.1333333333333" customWidth="1"/>
    <col min="4" max="4" width="22.5047619047619" customWidth="1"/>
    <col min="5" max="5" width="11.752380952381" customWidth="1"/>
    <col min="6" max="6" width="12" customWidth="1"/>
    <col min="7" max="7" width="10" customWidth="1"/>
    <col min="8" max="8" width="10.8761904761905" customWidth="1"/>
    <col min="9" max="26" width="8.62857142857143" customWidth="1"/>
  </cols>
  <sheetData>
    <row r="1" ht="12" customHeight="1" spans="1:8">
      <c r="A1" s="6" t="s">
        <v>155</v>
      </c>
      <c r="B1" s="7"/>
      <c r="C1" s="7"/>
      <c r="D1" s="7"/>
      <c r="E1" s="7"/>
      <c r="F1" s="7"/>
      <c r="G1" s="7"/>
      <c r="H1" s="7"/>
    </row>
    <row r="2" ht="12" customHeight="1" spans="1:1">
      <c r="A2" s="32" t="s">
        <v>156</v>
      </c>
    </row>
    <row r="3" ht="12" customHeight="1" spans="1:1">
      <c r="A3" s="32" t="s">
        <v>157</v>
      </c>
    </row>
    <row r="4" ht="12" customHeight="1" spans="1:1">
      <c r="A4" s="32" t="s">
        <v>158</v>
      </c>
    </row>
    <row r="5" ht="12" customHeight="1"/>
    <row r="6" ht="12" customHeight="1"/>
    <row r="7" ht="51.75" customHeight="1" spans="1:7">
      <c r="A7" s="39" t="s">
        <v>159</v>
      </c>
      <c r="B7" s="39" t="s">
        <v>160</v>
      </c>
      <c r="C7" s="64" t="s">
        <v>161</v>
      </c>
      <c r="D7" s="65" t="s">
        <v>162</v>
      </c>
      <c r="E7" s="64" t="s">
        <v>163</v>
      </c>
      <c r="F7" s="64" t="s">
        <v>164</v>
      </c>
      <c r="G7" s="64" t="s">
        <v>165</v>
      </c>
    </row>
    <row r="8" ht="12" customHeight="1" spans="1:7">
      <c r="A8" s="61" t="s">
        <v>166</v>
      </c>
      <c r="B8" s="61">
        <v>5</v>
      </c>
      <c r="C8" s="61">
        <v>2</v>
      </c>
      <c r="D8" s="61" t="s">
        <v>167</v>
      </c>
      <c r="E8" s="56" t="str">
        <f>IF(B8&gt;10,"Bonus","Slacker")</f>
        <v>Slacker</v>
      </c>
      <c r="F8" s="56" t="str">
        <f>IF(AND(B8&gt;=10,C8&gt;=3),"BONUS","Slacker")</f>
        <v>Slacker</v>
      </c>
      <c r="G8" s="56" t="str">
        <f>IF(OR(B8&gt;=10,C8&lt;=3),"Bonus","Slacker")</f>
        <v>Bonus</v>
      </c>
    </row>
    <row r="9" ht="12" customHeight="1" spans="1:7">
      <c r="A9" s="61" t="s">
        <v>166</v>
      </c>
      <c r="B9" s="61">
        <v>13</v>
      </c>
      <c r="C9" s="61">
        <v>5</v>
      </c>
      <c r="D9" s="61" t="s">
        <v>168</v>
      </c>
      <c r="E9" s="56" t="str">
        <f t="shared" ref="E9:E23" si="0">IF(B9&gt;10,"Bonus","Slacker")</f>
        <v>Bonus</v>
      </c>
      <c r="F9" s="56" t="str">
        <f t="shared" ref="F9:F23" si="1">IF(AND(B9&gt;=10,C9&gt;=3),"BONUS","Slacker")</f>
        <v>BONUS</v>
      </c>
      <c r="G9" s="56" t="str">
        <f t="shared" ref="G9:G23" si="2">IF(OR(B9&gt;=10,C9&lt;=3),"Bonus","Slacker")</f>
        <v>Bonus</v>
      </c>
    </row>
    <row r="10" ht="12" customHeight="1" spans="1:7">
      <c r="A10" s="61" t="s">
        <v>166</v>
      </c>
      <c r="B10" s="61">
        <v>8</v>
      </c>
      <c r="C10" s="61">
        <v>5</v>
      </c>
      <c r="D10" s="61" t="s">
        <v>169</v>
      </c>
      <c r="E10" s="56" t="str">
        <f t="shared" si="0"/>
        <v>Slacker</v>
      </c>
      <c r="F10" s="56" t="str">
        <f t="shared" si="1"/>
        <v>Slacker</v>
      </c>
      <c r="G10" s="56" t="str">
        <f t="shared" si="2"/>
        <v>Slacker</v>
      </c>
    </row>
    <row r="11" ht="12" customHeight="1" spans="1:7">
      <c r="A11" s="61" t="s">
        <v>166</v>
      </c>
      <c r="B11" s="61">
        <v>33</v>
      </c>
      <c r="C11" s="61">
        <v>4</v>
      </c>
      <c r="D11" s="61" t="s">
        <v>170</v>
      </c>
      <c r="E11" s="56" t="str">
        <f t="shared" si="0"/>
        <v>Bonus</v>
      </c>
      <c r="F11" s="56" t="str">
        <f t="shared" si="1"/>
        <v>BONUS</v>
      </c>
      <c r="G11" s="56" t="str">
        <f t="shared" si="2"/>
        <v>Bonus</v>
      </c>
    </row>
    <row r="12" ht="12" customHeight="1" spans="1:7">
      <c r="A12" s="61" t="s">
        <v>166</v>
      </c>
      <c r="B12" s="61">
        <v>14</v>
      </c>
      <c r="C12" s="61">
        <v>3</v>
      </c>
      <c r="D12" s="61" t="s">
        <v>171</v>
      </c>
      <c r="E12" s="56" t="str">
        <f t="shared" si="0"/>
        <v>Bonus</v>
      </c>
      <c r="F12" s="56" t="str">
        <f t="shared" si="1"/>
        <v>BONUS</v>
      </c>
      <c r="G12" s="56" t="str">
        <f t="shared" si="2"/>
        <v>Bonus</v>
      </c>
    </row>
    <row r="13" ht="12" customHeight="1" spans="1:7">
      <c r="A13" s="61" t="s">
        <v>166</v>
      </c>
      <c r="B13" s="61">
        <v>25</v>
      </c>
      <c r="C13" s="61">
        <v>2</v>
      </c>
      <c r="D13" s="61" t="s">
        <v>172</v>
      </c>
      <c r="E13" s="56" t="str">
        <f t="shared" si="0"/>
        <v>Bonus</v>
      </c>
      <c r="F13" s="56" t="str">
        <f t="shared" si="1"/>
        <v>Slacker</v>
      </c>
      <c r="G13" s="56" t="str">
        <f t="shared" si="2"/>
        <v>Bonus</v>
      </c>
    </row>
    <row r="14" ht="12" customHeight="1" spans="1:7">
      <c r="A14" s="61" t="s">
        <v>166</v>
      </c>
      <c r="B14" s="61">
        <v>5</v>
      </c>
      <c r="C14" s="61">
        <v>3</v>
      </c>
      <c r="D14" s="61" t="s">
        <v>173</v>
      </c>
      <c r="E14" s="56" t="str">
        <f t="shared" si="0"/>
        <v>Slacker</v>
      </c>
      <c r="F14" s="56" t="str">
        <f t="shared" si="1"/>
        <v>Slacker</v>
      </c>
      <c r="G14" s="56" t="str">
        <f t="shared" si="2"/>
        <v>Bonus</v>
      </c>
    </row>
    <row r="15" ht="12" customHeight="1" spans="1:7">
      <c r="A15" s="61" t="s">
        <v>166</v>
      </c>
      <c r="B15" s="61">
        <v>2</v>
      </c>
      <c r="C15" s="61">
        <v>3</v>
      </c>
      <c r="D15" s="61" t="s">
        <v>174</v>
      </c>
      <c r="E15" s="56" t="str">
        <f t="shared" si="0"/>
        <v>Slacker</v>
      </c>
      <c r="F15" s="56" t="str">
        <f t="shared" si="1"/>
        <v>Slacker</v>
      </c>
      <c r="G15" s="56" t="str">
        <f t="shared" si="2"/>
        <v>Bonus</v>
      </c>
    </row>
    <row r="16" ht="12" customHeight="1" spans="1:7">
      <c r="A16" s="61" t="s">
        <v>166</v>
      </c>
      <c r="B16" s="61">
        <v>15</v>
      </c>
      <c r="C16" s="61">
        <v>4</v>
      </c>
      <c r="D16" s="61" t="s">
        <v>175</v>
      </c>
      <c r="E16" s="56" t="str">
        <f t="shared" si="0"/>
        <v>Bonus</v>
      </c>
      <c r="F16" s="56" t="str">
        <f t="shared" si="1"/>
        <v>BONUS</v>
      </c>
      <c r="G16" s="56" t="str">
        <f t="shared" si="2"/>
        <v>Bonus</v>
      </c>
    </row>
    <row r="17" ht="12" customHeight="1" spans="1:7">
      <c r="A17" s="61" t="s">
        <v>166</v>
      </c>
      <c r="B17" s="61">
        <v>12</v>
      </c>
      <c r="C17" s="61">
        <v>3</v>
      </c>
      <c r="D17" s="61" t="s">
        <v>176</v>
      </c>
      <c r="E17" s="56" t="str">
        <f t="shared" si="0"/>
        <v>Bonus</v>
      </c>
      <c r="F17" s="56" t="str">
        <f t="shared" si="1"/>
        <v>BONUS</v>
      </c>
      <c r="G17" s="56" t="str">
        <f t="shared" si="2"/>
        <v>Bonus</v>
      </c>
    </row>
    <row r="18" ht="12" customHeight="1" spans="1:7">
      <c r="A18" s="61" t="s">
        <v>166</v>
      </c>
      <c r="B18" s="61">
        <v>7</v>
      </c>
      <c r="C18" s="61">
        <v>3</v>
      </c>
      <c r="D18" s="61" t="s">
        <v>177</v>
      </c>
      <c r="E18" s="56" t="str">
        <f t="shared" si="0"/>
        <v>Slacker</v>
      </c>
      <c r="F18" s="56" t="str">
        <f t="shared" si="1"/>
        <v>Slacker</v>
      </c>
      <c r="G18" s="56" t="str">
        <f t="shared" si="2"/>
        <v>Bonus</v>
      </c>
    </row>
    <row r="19" ht="12" customHeight="1" spans="1:7">
      <c r="A19" s="61" t="s">
        <v>166</v>
      </c>
      <c r="B19" s="61">
        <v>11</v>
      </c>
      <c r="C19" s="61">
        <v>3</v>
      </c>
      <c r="D19" s="61" t="s">
        <v>178</v>
      </c>
      <c r="E19" s="56" t="str">
        <f t="shared" si="0"/>
        <v>Bonus</v>
      </c>
      <c r="F19" s="56" t="str">
        <f t="shared" si="1"/>
        <v>BONUS</v>
      </c>
      <c r="G19" s="56" t="str">
        <f t="shared" si="2"/>
        <v>Bonus</v>
      </c>
    </row>
    <row r="20" ht="12" customHeight="1" spans="1:7">
      <c r="A20" s="61" t="s">
        <v>166</v>
      </c>
      <c r="B20" s="61">
        <v>1</v>
      </c>
      <c r="C20" s="61">
        <v>3</v>
      </c>
      <c r="D20" s="61" t="s">
        <v>179</v>
      </c>
      <c r="E20" s="56" t="str">
        <f t="shared" si="0"/>
        <v>Slacker</v>
      </c>
      <c r="F20" s="56" t="str">
        <f t="shared" si="1"/>
        <v>Slacker</v>
      </c>
      <c r="G20" s="56" t="str">
        <f t="shared" si="2"/>
        <v>Bonus</v>
      </c>
    </row>
    <row r="21" ht="12" customHeight="1" spans="1:7">
      <c r="A21" s="61" t="s">
        <v>166</v>
      </c>
      <c r="B21" s="61">
        <v>2</v>
      </c>
      <c r="C21" s="61">
        <v>1</v>
      </c>
      <c r="D21" s="61" t="s">
        <v>180</v>
      </c>
      <c r="E21" s="56" t="str">
        <f t="shared" si="0"/>
        <v>Slacker</v>
      </c>
      <c r="F21" s="56" t="str">
        <f t="shared" si="1"/>
        <v>Slacker</v>
      </c>
      <c r="G21" s="56" t="str">
        <f t="shared" si="2"/>
        <v>Bonus</v>
      </c>
    </row>
    <row r="22" ht="12" customHeight="1" spans="1:7">
      <c r="A22" s="61" t="s">
        <v>166</v>
      </c>
      <c r="B22" s="61">
        <v>27</v>
      </c>
      <c r="C22" s="61">
        <v>4</v>
      </c>
      <c r="D22" s="61" t="s">
        <v>181</v>
      </c>
      <c r="E22" s="56" t="str">
        <f t="shared" si="0"/>
        <v>Bonus</v>
      </c>
      <c r="F22" s="56" t="str">
        <f t="shared" si="1"/>
        <v>BONUS</v>
      </c>
      <c r="G22" s="56" t="str">
        <f t="shared" si="2"/>
        <v>Bonus</v>
      </c>
    </row>
    <row r="23" ht="12" customHeight="1" spans="1:7">
      <c r="A23" s="61" t="s">
        <v>166</v>
      </c>
      <c r="B23" s="61">
        <v>15</v>
      </c>
      <c r="C23" s="61">
        <v>1</v>
      </c>
      <c r="D23" s="61" t="s">
        <v>182</v>
      </c>
      <c r="E23" s="56" t="str">
        <f t="shared" si="0"/>
        <v>Bonus</v>
      </c>
      <c r="F23" s="56" t="str">
        <f t="shared" si="1"/>
        <v>Slacker</v>
      </c>
      <c r="G23" s="56" t="str">
        <f t="shared" si="2"/>
        <v>Bonus</v>
      </c>
    </row>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spans="5:5">
      <c r="E34" s="85" t="s">
        <v>183</v>
      </c>
    </row>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1">
    <mergeCell ref="A1:H1"/>
  </mergeCells>
  <pageMargins left="0.75" right="0.75" top="1" bottom="1" header="0" footer="0"/>
  <pageSetup paperSize="1"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800080"/>
  </sheetPr>
  <dimension ref="B1:Q1000"/>
  <sheetViews>
    <sheetView workbookViewId="0">
      <selection activeCell="D13" sqref="D13"/>
    </sheetView>
  </sheetViews>
  <sheetFormatPr defaultColWidth="12.6285714285714" defaultRowHeight="15" customHeight="1"/>
  <cols>
    <col min="1" max="2" width="4.24761904761905" customWidth="1"/>
    <col min="3" max="3" width="18.5047619047619" customWidth="1"/>
    <col min="4" max="4" width="32.1333333333333" customWidth="1"/>
    <col min="5" max="5" width="4.24761904761905" customWidth="1"/>
    <col min="6" max="6" width="18.5047619047619" customWidth="1"/>
    <col min="7" max="7" width="23.752380952381" customWidth="1"/>
    <col min="8" max="10" width="8.5047619047619" customWidth="1"/>
    <col min="11" max="11" width="17" customWidth="1"/>
    <col min="12" max="12" width="9.5047619047619" customWidth="1"/>
    <col min="13" max="13" width="12.5047619047619" customWidth="1"/>
    <col min="14" max="14" width="4.24761904761905" customWidth="1"/>
    <col min="15" max="16" width="12.5047619047619" customWidth="1"/>
    <col min="17" max="29" width="8.62857142857143" customWidth="1"/>
  </cols>
  <sheetData>
    <row r="1" ht="12" customHeight="1" spans="4:13">
      <c r="D1" s="46"/>
      <c r="M1" s="60"/>
    </row>
    <row r="2" ht="12" customHeight="1" spans="3:13">
      <c r="C2" s="6" t="s">
        <v>184</v>
      </c>
      <c r="D2" s="7"/>
      <c r="E2" s="7"/>
      <c r="F2" s="7"/>
      <c r="G2" s="7"/>
      <c r="M2" s="60"/>
    </row>
    <row r="3" ht="12" customHeight="1"/>
    <row r="4" ht="12" customHeight="1" spans="2:17">
      <c r="B4" s="47"/>
      <c r="C4" s="48"/>
      <c r="D4" s="49"/>
      <c r="E4" s="50"/>
      <c r="F4" s="50"/>
      <c r="G4" s="50"/>
      <c r="H4" s="51"/>
      <c r="J4" s="47"/>
      <c r="K4" s="48"/>
      <c r="L4" s="50"/>
      <c r="M4" s="49"/>
      <c r="N4" s="50"/>
      <c r="O4" s="50"/>
      <c r="P4" s="50"/>
      <c r="Q4" s="51"/>
    </row>
    <row r="5" ht="12" customHeight="1" spans="2:17">
      <c r="B5" s="52"/>
      <c r="C5" s="53" t="s">
        <v>185</v>
      </c>
      <c r="D5" s="53" t="s">
        <v>186</v>
      </c>
      <c r="F5" s="53" t="s">
        <v>185</v>
      </c>
      <c r="G5" s="53" t="s">
        <v>186</v>
      </c>
      <c r="H5" s="54"/>
      <c r="J5" s="52"/>
      <c r="K5" s="53" t="s">
        <v>187</v>
      </c>
      <c r="L5" s="53" t="s">
        <v>188</v>
      </c>
      <c r="M5" s="53" t="s">
        <v>189</v>
      </c>
      <c r="O5" s="53" t="s">
        <v>190</v>
      </c>
      <c r="P5" s="53" t="s">
        <v>189</v>
      </c>
      <c r="Q5" s="54"/>
    </row>
    <row r="6" ht="12" customHeight="1" spans="2:17">
      <c r="B6" s="52"/>
      <c r="C6" s="55" t="s">
        <v>191</v>
      </c>
      <c r="D6" s="56" t="str">
        <f>VLOOKUP(C6,$F$5:$G$53,2,0)</f>
        <v>Psych</v>
      </c>
      <c r="F6" s="55" t="s">
        <v>173</v>
      </c>
      <c r="G6" s="55" t="s">
        <v>192</v>
      </c>
      <c r="H6" s="54"/>
      <c r="J6" s="52"/>
      <c r="K6" s="55" t="s">
        <v>193</v>
      </c>
      <c r="L6" s="61">
        <v>98</v>
      </c>
      <c r="M6" s="62" t="str">
        <f>VLOOKUP(L6,$O$5:$P$18,2,1)</f>
        <v>A+</v>
      </c>
      <c r="O6" s="61">
        <v>0</v>
      </c>
      <c r="P6" s="61" t="s">
        <v>194</v>
      </c>
      <c r="Q6" s="54"/>
    </row>
    <row r="7" ht="12" customHeight="1" spans="2:17">
      <c r="B7" s="52"/>
      <c r="C7" s="55" t="s">
        <v>195</v>
      </c>
      <c r="D7" s="56" t="str">
        <f t="shared" ref="D7:D38" si="0">VLOOKUP(C7,$F$5:$G$53,2,0)</f>
        <v>Twin Peaks</v>
      </c>
      <c r="F7" s="55" t="s">
        <v>196</v>
      </c>
      <c r="G7" s="55" t="s">
        <v>197</v>
      </c>
      <c r="H7" s="54"/>
      <c r="J7" s="52"/>
      <c r="K7" s="55" t="s">
        <v>198</v>
      </c>
      <c r="L7" s="61">
        <v>79</v>
      </c>
      <c r="M7" s="62" t="str">
        <f t="shared" ref="M7:M23" si="1">VLOOKUP(L7,$O$5:$P$18,2,1)</f>
        <v>C+</v>
      </c>
      <c r="O7" s="61">
        <v>60</v>
      </c>
      <c r="P7" s="61" t="s">
        <v>199</v>
      </c>
      <c r="Q7" s="54"/>
    </row>
    <row r="8" ht="12" customHeight="1" spans="2:17">
      <c r="B8" s="52"/>
      <c r="C8" s="55" t="s">
        <v>200</v>
      </c>
      <c r="D8" s="56" t="str">
        <f t="shared" si="0"/>
        <v>Moonlighting</v>
      </c>
      <c r="F8" s="55" t="s">
        <v>200</v>
      </c>
      <c r="G8" s="55" t="s">
        <v>192</v>
      </c>
      <c r="H8" s="54"/>
      <c r="J8" s="52"/>
      <c r="K8" s="55" t="s">
        <v>201</v>
      </c>
      <c r="L8" s="61">
        <v>72</v>
      </c>
      <c r="M8" s="62" t="str">
        <f t="shared" si="1"/>
        <v>C-</v>
      </c>
      <c r="O8" s="61">
        <v>64</v>
      </c>
      <c r="P8" s="61" t="s">
        <v>202</v>
      </c>
      <c r="Q8" s="54"/>
    </row>
    <row r="9" ht="12" customHeight="1" spans="2:17">
      <c r="B9" s="52"/>
      <c r="C9" s="55" t="s">
        <v>201</v>
      </c>
      <c r="D9" s="56" t="str">
        <f t="shared" si="0"/>
        <v>Dexter</v>
      </c>
      <c r="F9" s="55" t="s">
        <v>203</v>
      </c>
      <c r="G9" s="55" t="s">
        <v>204</v>
      </c>
      <c r="H9" s="54"/>
      <c r="J9" s="52"/>
      <c r="K9" s="55" t="s">
        <v>181</v>
      </c>
      <c r="L9" s="61">
        <v>93</v>
      </c>
      <c r="M9" s="62" t="str">
        <f t="shared" si="1"/>
        <v>A-</v>
      </c>
      <c r="O9" s="61">
        <v>67</v>
      </c>
      <c r="P9" s="61" t="s">
        <v>205</v>
      </c>
      <c r="Q9" s="54"/>
    </row>
    <row r="10" ht="12" customHeight="1" spans="2:17">
      <c r="B10" s="52"/>
      <c r="C10" s="55" t="s">
        <v>206</v>
      </c>
      <c r="D10" s="56" t="str">
        <f t="shared" si="0"/>
        <v>Scrubs</v>
      </c>
      <c r="F10" s="55" t="s">
        <v>207</v>
      </c>
      <c r="G10" s="55" t="s">
        <v>208</v>
      </c>
      <c r="H10" s="54"/>
      <c r="J10" s="52"/>
      <c r="K10" s="55" t="s">
        <v>209</v>
      </c>
      <c r="L10" s="61">
        <v>64</v>
      </c>
      <c r="M10" s="62" t="str">
        <f t="shared" si="1"/>
        <v>D</v>
      </c>
      <c r="O10" s="61">
        <v>70</v>
      </c>
      <c r="P10" s="61" t="s">
        <v>210</v>
      </c>
      <c r="Q10" s="54"/>
    </row>
    <row r="11" ht="12" customHeight="1" spans="2:17">
      <c r="B11" s="52"/>
      <c r="C11" s="55" t="s">
        <v>211</v>
      </c>
      <c r="D11" s="56" t="str">
        <f t="shared" si="0"/>
        <v>House, M.D.</v>
      </c>
      <c r="F11" s="55" t="s">
        <v>178</v>
      </c>
      <c r="G11" s="55" t="s">
        <v>197</v>
      </c>
      <c r="H11" s="54"/>
      <c r="J11" s="52"/>
      <c r="K11" s="55" t="s">
        <v>212</v>
      </c>
      <c r="L11" s="61">
        <v>92</v>
      </c>
      <c r="M11" s="62" t="str">
        <f t="shared" si="1"/>
        <v>A-</v>
      </c>
      <c r="O11" s="61">
        <v>74</v>
      </c>
      <c r="P11" s="61" t="s">
        <v>213</v>
      </c>
      <c r="Q11" s="54"/>
    </row>
    <row r="12" ht="12" customHeight="1" spans="2:17">
      <c r="B12" s="52"/>
      <c r="C12" s="55" t="s">
        <v>214</v>
      </c>
      <c r="D12" s="56" t="str">
        <f t="shared" si="0"/>
        <v>Blackadder</v>
      </c>
      <c r="F12" s="55" t="s">
        <v>174</v>
      </c>
      <c r="G12" s="55" t="s">
        <v>215</v>
      </c>
      <c r="H12" s="54"/>
      <c r="J12" s="52"/>
      <c r="K12" s="55" t="s">
        <v>167</v>
      </c>
      <c r="L12" s="61">
        <v>70</v>
      </c>
      <c r="M12" s="62" t="str">
        <f t="shared" si="1"/>
        <v>C-</v>
      </c>
      <c r="O12" s="61">
        <v>77</v>
      </c>
      <c r="P12" s="61" t="s">
        <v>216</v>
      </c>
      <c r="Q12" s="54"/>
    </row>
    <row r="13" ht="12" customHeight="1" spans="2:17">
      <c r="B13" s="52"/>
      <c r="C13" s="55" t="s">
        <v>217</v>
      </c>
      <c r="D13" s="56" t="e">
        <f>VLOOKUP(F19C13,$F$5:$G$53,2,0)</f>
        <v>#NAME?</v>
      </c>
      <c r="F13" s="55" t="s">
        <v>218</v>
      </c>
      <c r="G13" s="55" t="s">
        <v>219</v>
      </c>
      <c r="H13" s="54"/>
      <c r="J13" s="52"/>
      <c r="K13" s="55" t="s">
        <v>168</v>
      </c>
      <c r="L13" s="61">
        <v>91</v>
      </c>
      <c r="M13" s="62" t="str">
        <f t="shared" si="1"/>
        <v>A-</v>
      </c>
      <c r="O13" s="61">
        <v>80</v>
      </c>
      <c r="P13" s="61" t="s">
        <v>220</v>
      </c>
      <c r="Q13" s="54"/>
    </row>
    <row r="14" ht="12" customHeight="1" spans="2:17">
      <c r="B14" s="52"/>
      <c r="C14" s="55" t="s">
        <v>221</v>
      </c>
      <c r="D14" s="56" t="str">
        <f t="shared" si="0"/>
        <v>The X Files</v>
      </c>
      <c r="F14" s="55" t="s">
        <v>222</v>
      </c>
      <c r="G14" s="55" t="s">
        <v>223</v>
      </c>
      <c r="H14" s="54"/>
      <c r="J14" s="52"/>
      <c r="K14" s="55" t="s">
        <v>222</v>
      </c>
      <c r="L14" s="61">
        <v>96</v>
      </c>
      <c r="M14" s="62" t="str">
        <f t="shared" si="1"/>
        <v>A</v>
      </c>
      <c r="O14" s="61">
        <v>84</v>
      </c>
      <c r="P14" s="61" t="s">
        <v>224</v>
      </c>
      <c r="Q14" s="54"/>
    </row>
    <row r="15" ht="12" customHeight="1" spans="2:17">
      <c r="B15" s="52"/>
      <c r="C15" s="55" t="s">
        <v>225</v>
      </c>
      <c r="D15" s="56" t="str">
        <f t="shared" si="0"/>
        <v>Seinfeld</v>
      </c>
      <c r="F15" s="55" t="s">
        <v>226</v>
      </c>
      <c r="G15" s="55" t="s">
        <v>227</v>
      </c>
      <c r="H15" s="54"/>
      <c r="J15" s="52"/>
      <c r="K15" s="55" t="s">
        <v>203</v>
      </c>
      <c r="L15" s="61">
        <v>68</v>
      </c>
      <c r="M15" s="62" t="str">
        <f t="shared" si="1"/>
        <v>D+</v>
      </c>
      <c r="O15" s="61">
        <v>87</v>
      </c>
      <c r="P15" s="61" t="s">
        <v>228</v>
      </c>
      <c r="Q15" s="54"/>
    </row>
    <row r="16" ht="12" customHeight="1" spans="2:17">
      <c r="B16" s="52"/>
      <c r="C16" s="55" t="s">
        <v>229</v>
      </c>
      <c r="D16" s="56" t="str">
        <f t="shared" si="0"/>
        <v>Modern Family</v>
      </c>
      <c r="F16" s="55" t="s">
        <v>169</v>
      </c>
      <c r="G16" s="55">
        <v>24</v>
      </c>
      <c r="H16" s="54"/>
      <c r="J16" s="52"/>
      <c r="K16" s="55" t="s">
        <v>172</v>
      </c>
      <c r="L16" s="61">
        <v>51</v>
      </c>
      <c r="M16" s="62" t="str">
        <f t="shared" si="1"/>
        <v>F</v>
      </c>
      <c r="O16" s="61">
        <v>90</v>
      </c>
      <c r="P16" s="61" t="s">
        <v>230</v>
      </c>
      <c r="Q16" s="54"/>
    </row>
    <row r="17" ht="12" customHeight="1" spans="2:17">
      <c r="B17" s="52"/>
      <c r="C17" s="55" t="s">
        <v>231</v>
      </c>
      <c r="D17" s="56" t="str">
        <f t="shared" si="0"/>
        <v>King of the Hill</v>
      </c>
      <c r="F17" s="55" t="s">
        <v>229</v>
      </c>
      <c r="G17" s="55" t="s">
        <v>232</v>
      </c>
      <c r="H17" s="54"/>
      <c r="J17" s="52"/>
      <c r="K17" s="55" t="s">
        <v>182</v>
      </c>
      <c r="L17" s="61">
        <v>94</v>
      </c>
      <c r="M17" s="62" t="str">
        <f t="shared" si="1"/>
        <v>A</v>
      </c>
      <c r="O17" s="61">
        <v>94</v>
      </c>
      <c r="P17" s="61" t="s">
        <v>233</v>
      </c>
      <c r="Q17" s="54"/>
    </row>
    <row r="18" ht="12" customHeight="1" spans="2:17">
      <c r="B18" s="52"/>
      <c r="C18" s="55" t="s">
        <v>209</v>
      </c>
      <c r="D18" s="56" t="str">
        <f t="shared" si="0"/>
        <v>Night Court</v>
      </c>
      <c r="F18" s="55" t="s">
        <v>234</v>
      </c>
      <c r="G18" s="55">
        <v>24</v>
      </c>
      <c r="H18" s="54"/>
      <c r="J18" s="52"/>
      <c r="K18" s="55" t="s">
        <v>196</v>
      </c>
      <c r="L18" s="61">
        <v>74</v>
      </c>
      <c r="M18" s="62" t="str">
        <f t="shared" si="1"/>
        <v>C</v>
      </c>
      <c r="O18" s="61">
        <v>97</v>
      </c>
      <c r="P18" s="61" t="s">
        <v>235</v>
      </c>
      <c r="Q18" s="54"/>
    </row>
    <row r="19" ht="12" customHeight="1" spans="2:17">
      <c r="B19" s="52"/>
      <c r="C19" s="55" t="s">
        <v>226</v>
      </c>
      <c r="D19" s="56" t="str">
        <f t="shared" si="0"/>
        <v>3rd Rock from the Sun</v>
      </c>
      <c r="F19" s="55" t="s">
        <v>225</v>
      </c>
      <c r="G19" s="55" t="s">
        <v>236</v>
      </c>
      <c r="H19" s="54"/>
      <c r="J19" s="52"/>
      <c r="K19" s="55" t="s">
        <v>237</v>
      </c>
      <c r="L19" s="61">
        <v>53</v>
      </c>
      <c r="M19" s="62" t="str">
        <f t="shared" si="1"/>
        <v>F</v>
      </c>
      <c r="Q19" s="54"/>
    </row>
    <row r="20" ht="12" customHeight="1" spans="2:17">
      <c r="B20" s="52"/>
      <c r="C20" s="55" t="s">
        <v>237</v>
      </c>
      <c r="D20" s="56" t="str">
        <f t="shared" si="0"/>
        <v>The Simpsons</v>
      </c>
      <c r="F20" s="55" t="s">
        <v>179</v>
      </c>
      <c r="G20" s="55" t="s">
        <v>232</v>
      </c>
      <c r="H20" s="54"/>
      <c r="J20" s="52"/>
      <c r="K20" s="55" t="s">
        <v>206</v>
      </c>
      <c r="L20" s="61">
        <v>89</v>
      </c>
      <c r="M20" s="62" t="str">
        <f t="shared" si="1"/>
        <v>B+</v>
      </c>
      <c r="Q20" s="54"/>
    </row>
    <row r="21" ht="12" customHeight="1" spans="2:17">
      <c r="B21" s="52"/>
      <c r="C21" s="55" t="s">
        <v>238</v>
      </c>
      <c r="D21" s="56" t="str">
        <f t="shared" si="0"/>
        <v>Lost</v>
      </c>
      <c r="F21" s="55" t="s">
        <v>172</v>
      </c>
      <c r="G21" s="55" t="s">
        <v>239</v>
      </c>
      <c r="H21" s="54"/>
      <c r="J21" s="52"/>
      <c r="K21" s="55" t="s">
        <v>240</v>
      </c>
      <c r="L21" s="61">
        <v>55</v>
      </c>
      <c r="M21" s="62" t="str">
        <f t="shared" si="1"/>
        <v>F</v>
      </c>
      <c r="Q21" s="54"/>
    </row>
    <row r="22" ht="12" customHeight="1" spans="2:17">
      <c r="B22" s="52"/>
      <c r="C22" s="55" t="s">
        <v>234</v>
      </c>
      <c r="D22" s="56">
        <f t="shared" si="0"/>
        <v>24</v>
      </c>
      <c r="F22" s="55" t="s">
        <v>231</v>
      </c>
      <c r="G22" s="55" t="s">
        <v>241</v>
      </c>
      <c r="H22" s="54"/>
      <c r="J22" s="52"/>
      <c r="K22" s="55" t="s">
        <v>211</v>
      </c>
      <c r="L22" s="61">
        <v>79</v>
      </c>
      <c r="M22" s="62" t="str">
        <f t="shared" si="1"/>
        <v>C+</v>
      </c>
      <c r="Q22" s="54"/>
    </row>
    <row r="23" ht="12" customHeight="1" spans="2:17">
      <c r="B23" s="52"/>
      <c r="C23" s="55" t="s">
        <v>242</v>
      </c>
      <c r="D23" s="56" t="str">
        <f t="shared" si="0"/>
        <v>Without A Trace</v>
      </c>
      <c r="F23" s="55" t="s">
        <v>243</v>
      </c>
      <c r="G23" s="55" t="s">
        <v>244</v>
      </c>
      <c r="H23" s="54"/>
      <c r="J23" s="52"/>
      <c r="K23" s="55" t="s">
        <v>195</v>
      </c>
      <c r="L23" s="61">
        <v>98</v>
      </c>
      <c r="M23" s="62" t="str">
        <f t="shared" si="1"/>
        <v>A+</v>
      </c>
      <c r="Q23" s="54"/>
    </row>
    <row r="24" ht="12" customHeight="1" spans="2:17">
      <c r="B24" s="52"/>
      <c r="C24" s="55" t="s">
        <v>207</v>
      </c>
      <c r="D24" s="56" t="str">
        <f t="shared" si="0"/>
        <v>Curb Your Enthusiasm</v>
      </c>
      <c r="F24" s="55" t="s">
        <v>245</v>
      </c>
      <c r="G24" s="55" t="s">
        <v>246</v>
      </c>
      <c r="H24" s="54"/>
      <c r="J24" s="52"/>
      <c r="K24" s="55" t="s">
        <v>238</v>
      </c>
      <c r="L24" s="61">
        <v>95</v>
      </c>
      <c r="M24" s="62" t="str">
        <f t="shared" ref="M24:M42" si="2">VLOOKUP(L24,$O$5:$P$18,2,1)</f>
        <v>A</v>
      </c>
      <c r="Q24" s="54"/>
    </row>
    <row r="25" ht="12" customHeight="1" spans="2:17">
      <c r="B25" s="52"/>
      <c r="C25" s="55" t="s">
        <v>167</v>
      </c>
      <c r="D25" s="56" t="str">
        <f t="shared" si="0"/>
        <v>Taxi</v>
      </c>
      <c r="F25" s="55" t="s">
        <v>212</v>
      </c>
      <c r="G25" s="55" t="s">
        <v>247</v>
      </c>
      <c r="H25" s="54"/>
      <c r="J25" s="52"/>
      <c r="K25" s="55" t="s">
        <v>171</v>
      </c>
      <c r="L25" s="61">
        <v>63</v>
      </c>
      <c r="M25" s="62" t="str">
        <f t="shared" si="2"/>
        <v>D-</v>
      </c>
      <c r="Q25" s="54"/>
    </row>
    <row r="26" ht="12" customHeight="1" spans="2:17">
      <c r="B26" s="52"/>
      <c r="C26" s="55" t="s">
        <v>168</v>
      </c>
      <c r="D26" s="56" t="str">
        <f t="shared" si="0"/>
        <v>Lost</v>
      </c>
      <c r="F26" s="55" t="s">
        <v>240</v>
      </c>
      <c r="G26" s="55" t="s">
        <v>248</v>
      </c>
      <c r="H26" s="54"/>
      <c r="J26" s="52"/>
      <c r="K26" s="55" t="s">
        <v>226</v>
      </c>
      <c r="L26" s="61">
        <v>57</v>
      </c>
      <c r="M26" s="62" t="str">
        <f t="shared" si="2"/>
        <v>F</v>
      </c>
      <c r="Q26" s="54"/>
    </row>
    <row r="27" ht="12" customHeight="1" spans="2:17">
      <c r="B27" s="52"/>
      <c r="C27" s="55" t="s">
        <v>169</v>
      </c>
      <c r="D27" s="56">
        <f t="shared" si="0"/>
        <v>24</v>
      </c>
      <c r="F27" s="55" t="s">
        <v>175</v>
      </c>
      <c r="G27" s="55" t="s">
        <v>249</v>
      </c>
      <c r="H27" s="54"/>
      <c r="J27" s="52"/>
      <c r="K27" s="55" t="s">
        <v>231</v>
      </c>
      <c r="L27" s="61">
        <v>91</v>
      </c>
      <c r="M27" s="62" t="str">
        <f t="shared" si="2"/>
        <v>A-</v>
      </c>
      <c r="Q27" s="54"/>
    </row>
    <row r="28" ht="12" customHeight="1" spans="2:17">
      <c r="B28" s="52"/>
      <c r="C28" s="55" t="s">
        <v>170</v>
      </c>
      <c r="D28" s="56" t="str">
        <f t="shared" si="0"/>
        <v>30 Rock</v>
      </c>
      <c r="F28" s="55" t="s">
        <v>209</v>
      </c>
      <c r="G28" s="55" t="s">
        <v>250</v>
      </c>
      <c r="H28" s="54"/>
      <c r="J28" s="52"/>
      <c r="K28" s="55" t="s">
        <v>191</v>
      </c>
      <c r="L28" s="61">
        <v>95</v>
      </c>
      <c r="M28" s="62" t="str">
        <f t="shared" si="2"/>
        <v>A</v>
      </c>
      <c r="Q28" s="54"/>
    </row>
    <row r="29" ht="12" customHeight="1" spans="2:17">
      <c r="B29" s="52"/>
      <c r="C29" s="55" t="s">
        <v>171</v>
      </c>
      <c r="D29" s="56" t="str">
        <f t="shared" si="0"/>
        <v>Gilmore Girls</v>
      </c>
      <c r="F29" s="55" t="s">
        <v>191</v>
      </c>
      <c r="G29" s="55" t="s">
        <v>247</v>
      </c>
      <c r="H29" s="54"/>
      <c r="J29" s="52"/>
      <c r="K29" s="55" t="s">
        <v>218</v>
      </c>
      <c r="L29" s="61">
        <v>97</v>
      </c>
      <c r="M29" s="62" t="str">
        <f t="shared" si="2"/>
        <v>A+</v>
      </c>
      <c r="Q29" s="54"/>
    </row>
    <row r="30" ht="12" customHeight="1" spans="2:17">
      <c r="B30" s="52"/>
      <c r="C30" s="55" t="s">
        <v>172</v>
      </c>
      <c r="D30" s="56" t="str">
        <f t="shared" si="0"/>
        <v>Desperate Housewives</v>
      </c>
      <c r="F30" s="55" t="s">
        <v>217</v>
      </c>
      <c r="G30" s="55" t="s">
        <v>251</v>
      </c>
      <c r="H30" s="54"/>
      <c r="J30" s="52"/>
      <c r="K30" s="55" t="s">
        <v>245</v>
      </c>
      <c r="L30" s="61">
        <v>97</v>
      </c>
      <c r="M30" s="62" t="str">
        <f t="shared" si="2"/>
        <v>A+</v>
      </c>
      <c r="Q30" s="54"/>
    </row>
    <row r="31" ht="12" customHeight="1" spans="2:17">
      <c r="B31" s="52"/>
      <c r="C31" s="55" t="s">
        <v>173</v>
      </c>
      <c r="D31" s="56" t="str">
        <f t="shared" si="0"/>
        <v>Moonlighting</v>
      </c>
      <c r="F31" s="55" t="s">
        <v>252</v>
      </c>
      <c r="G31" s="55" t="s">
        <v>253</v>
      </c>
      <c r="H31" s="54"/>
      <c r="J31" s="52"/>
      <c r="K31" s="55" t="s">
        <v>174</v>
      </c>
      <c r="L31" s="61">
        <v>70</v>
      </c>
      <c r="M31" s="62" t="str">
        <f t="shared" si="2"/>
        <v>C-</v>
      </c>
      <c r="Q31" s="54"/>
    </row>
    <row r="32" ht="12" customHeight="1" spans="2:17">
      <c r="B32" s="52"/>
      <c r="C32" s="55" t="s">
        <v>174</v>
      </c>
      <c r="D32" s="56" t="str">
        <f t="shared" si="0"/>
        <v>Friday Night Lights</v>
      </c>
      <c r="F32" s="55" t="s">
        <v>181</v>
      </c>
      <c r="G32" s="55" t="s">
        <v>254</v>
      </c>
      <c r="H32" s="54"/>
      <c r="J32" s="52"/>
      <c r="K32" s="55" t="s">
        <v>225</v>
      </c>
      <c r="L32" s="61">
        <v>55</v>
      </c>
      <c r="M32" s="62" t="str">
        <f t="shared" si="2"/>
        <v>F</v>
      </c>
      <c r="Q32" s="54"/>
    </row>
    <row r="33" ht="12" customHeight="1" spans="2:17">
      <c r="B33" s="52"/>
      <c r="C33" s="55" t="s">
        <v>175</v>
      </c>
      <c r="D33" s="56" t="str">
        <f t="shared" si="0"/>
        <v>Friends</v>
      </c>
      <c r="F33" s="55" t="s">
        <v>180</v>
      </c>
      <c r="G33" s="55" t="s">
        <v>255</v>
      </c>
      <c r="H33" s="54"/>
      <c r="J33" s="52"/>
      <c r="K33" s="55" t="s">
        <v>242</v>
      </c>
      <c r="L33" s="61">
        <v>89</v>
      </c>
      <c r="M33" s="62" t="str">
        <f t="shared" si="2"/>
        <v>B+</v>
      </c>
      <c r="Q33" s="54"/>
    </row>
    <row r="34" ht="12" customHeight="1" spans="2:17">
      <c r="B34" s="52"/>
      <c r="C34" s="55" t="s">
        <v>176</v>
      </c>
      <c r="D34" s="56" t="str">
        <f t="shared" si="0"/>
        <v>Monk</v>
      </c>
      <c r="F34" s="55" t="s">
        <v>182</v>
      </c>
      <c r="G34" s="55" t="s">
        <v>256</v>
      </c>
      <c r="H34" s="54"/>
      <c r="J34" s="52"/>
      <c r="K34" s="55" t="s">
        <v>257</v>
      </c>
      <c r="L34" s="61">
        <v>77</v>
      </c>
      <c r="M34" s="62" t="str">
        <f t="shared" si="2"/>
        <v>C+</v>
      </c>
      <c r="Q34" s="54"/>
    </row>
    <row r="35" ht="12" customHeight="1" spans="2:17">
      <c r="B35" s="52"/>
      <c r="C35" s="55" t="s">
        <v>177</v>
      </c>
      <c r="D35" s="56" t="str">
        <f t="shared" si="0"/>
        <v>Frasier</v>
      </c>
      <c r="F35" s="55" t="s">
        <v>258</v>
      </c>
      <c r="G35" s="55" t="s">
        <v>259</v>
      </c>
      <c r="H35" s="54"/>
      <c r="J35" s="52"/>
      <c r="K35" s="55" t="s">
        <v>243</v>
      </c>
      <c r="L35" s="61">
        <v>90</v>
      </c>
      <c r="M35" s="62" t="str">
        <f t="shared" si="2"/>
        <v>A-</v>
      </c>
      <c r="Q35" s="54"/>
    </row>
    <row r="36" ht="12" customHeight="1" spans="2:17">
      <c r="B36" s="52"/>
      <c r="C36" s="55" t="s">
        <v>178</v>
      </c>
      <c r="D36" s="56" t="str">
        <f t="shared" si="0"/>
        <v>Cheers</v>
      </c>
      <c r="F36" s="55" t="s">
        <v>221</v>
      </c>
      <c r="G36" s="55" t="s">
        <v>260</v>
      </c>
      <c r="H36" s="54"/>
      <c r="J36" s="52"/>
      <c r="K36" s="55" t="s">
        <v>234</v>
      </c>
      <c r="L36" s="61">
        <v>79</v>
      </c>
      <c r="M36" s="62" t="str">
        <f t="shared" si="2"/>
        <v>C+</v>
      </c>
      <c r="Q36" s="54"/>
    </row>
    <row r="37" ht="12" customHeight="1" spans="2:17">
      <c r="B37" s="52"/>
      <c r="C37" s="55" t="s">
        <v>179</v>
      </c>
      <c r="D37" s="56" t="str">
        <f t="shared" si="0"/>
        <v>Modern Family</v>
      </c>
      <c r="F37" s="55" t="s">
        <v>242</v>
      </c>
      <c r="G37" s="55" t="s">
        <v>261</v>
      </c>
      <c r="H37" s="54"/>
      <c r="J37" s="52"/>
      <c r="K37" s="55" t="s">
        <v>169</v>
      </c>
      <c r="L37" s="61">
        <v>84</v>
      </c>
      <c r="M37" s="62" t="str">
        <f t="shared" si="2"/>
        <v>B</v>
      </c>
      <c r="Q37" s="54"/>
    </row>
    <row r="38" ht="12" customHeight="1" spans="2:17">
      <c r="B38" s="52"/>
      <c r="C38" s="55" t="s">
        <v>180</v>
      </c>
      <c r="D38" s="56" t="str">
        <f t="shared" si="0"/>
        <v>Futurama</v>
      </c>
      <c r="F38" s="55" t="s">
        <v>168</v>
      </c>
      <c r="G38" s="55" t="s">
        <v>259</v>
      </c>
      <c r="H38" s="54"/>
      <c r="J38" s="52"/>
      <c r="K38" s="55" t="s">
        <v>207</v>
      </c>
      <c r="L38" s="61">
        <v>56</v>
      </c>
      <c r="M38" s="62" t="str">
        <f t="shared" si="2"/>
        <v>F</v>
      </c>
      <c r="Q38" s="54"/>
    </row>
    <row r="39" ht="12" customHeight="1" spans="2:17">
      <c r="B39" s="52"/>
      <c r="F39" s="55" t="s">
        <v>167</v>
      </c>
      <c r="G39" s="55" t="s">
        <v>262</v>
      </c>
      <c r="H39" s="54"/>
      <c r="J39" s="52"/>
      <c r="K39" s="55" t="s">
        <v>178</v>
      </c>
      <c r="L39" s="61">
        <v>52</v>
      </c>
      <c r="M39" s="62" t="str">
        <f t="shared" si="2"/>
        <v>F</v>
      </c>
      <c r="Q39" s="54"/>
    </row>
    <row r="40" ht="12" customHeight="1" spans="2:17">
      <c r="B40" s="52"/>
      <c r="F40" s="55" t="s">
        <v>237</v>
      </c>
      <c r="G40" s="55" t="s">
        <v>263</v>
      </c>
      <c r="H40" s="54"/>
      <c r="J40" s="52"/>
      <c r="K40" s="55" t="s">
        <v>217</v>
      </c>
      <c r="L40" s="61">
        <v>94</v>
      </c>
      <c r="M40" s="62" t="str">
        <f t="shared" si="2"/>
        <v>A</v>
      </c>
      <c r="Q40" s="54"/>
    </row>
    <row r="41" ht="12" customHeight="1" spans="2:17">
      <c r="B41" s="52"/>
      <c r="F41" s="55" t="s">
        <v>214</v>
      </c>
      <c r="G41" s="55" t="s">
        <v>264</v>
      </c>
      <c r="H41" s="54"/>
      <c r="J41" s="52"/>
      <c r="K41" s="55" t="s">
        <v>176</v>
      </c>
      <c r="L41" s="61">
        <v>55</v>
      </c>
      <c r="M41" s="62" t="str">
        <f t="shared" si="2"/>
        <v>F</v>
      </c>
      <c r="Q41" s="54"/>
    </row>
    <row r="42" ht="12" customHeight="1" spans="2:17">
      <c r="B42" s="52"/>
      <c r="F42" s="55" t="s">
        <v>257</v>
      </c>
      <c r="G42" s="55" t="s">
        <v>265</v>
      </c>
      <c r="H42" s="54"/>
      <c r="J42" s="52"/>
      <c r="K42" s="55" t="s">
        <v>200</v>
      </c>
      <c r="L42" s="61">
        <v>54</v>
      </c>
      <c r="M42" s="62" t="str">
        <f t="shared" si="2"/>
        <v>F</v>
      </c>
      <c r="Q42" s="54"/>
    </row>
    <row r="43" ht="12" customHeight="1" spans="2:17">
      <c r="B43" s="52"/>
      <c r="F43" s="55" t="s">
        <v>206</v>
      </c>
      <c r="G43" s="55" t="s">
        <v>248</v>
      </c>
      <c r="H43" s="54"/>
      <c r="J43" s="57"/>
      <c r="K43" s="58"/>
      <c r="L43" s="58"/>
      <c r="M43" s="63"/>
      <c r="N43" s="58"/>
      <c r="O43" s="58"/>
      <c r="P43" s="58"/>
      <c r="Q43" s="59"/>
    </row>
    <row r="44" ht="12" customHeight="1" spans="2:13">
      <c r="B44" s="52"/>
      <c r="F44" s="55" t="s">
        <v>193</v>
      </c>
      <c r="G44" s="55" t="s">
        <v>249</v>
      </c>
      <c r="H44" s="54"/>
      <c r="M44" s="60"/>
    </row>
    <row r="45" ht="12" customHeight="1" spans="2:13">
      <c r="B45" s="52"/>
      <c r="F45" s="55" t="s">
        <v>195</v>
      </c>
      <c r="G45" s="55" t="s">
        <v>266</v>
      </c>
      <c r="H45" s="54"/>
      <c r="M45" s="60"/>
    </row>
    <row r="46" ht="12" customHeight="1" spans="2:13">
      <c r="B46" s="52"/>
      <c r="F46" s="55" t="s">
        <v>176</v>
      </c>
      <c r="G46" s="55" t="s">
        <v>204</v>
      </c>
      <c r="H46" s="54"/>
      <c r="M46" s="60"/>
    </row>
    <row r="47" ht="12" customHeight="1" spans="2:13">
      <c r="B47" s="52"/>
      <c r="F47" s="55" t="s">
        <v>211</v>
      </c>
      <c r="G47" s="55" t="s">
        <v>267</v>
      </c>
      <c r="H47" s="54"/>
      <c r="M47" s="60"/>
    </row>
    <row r="48" ht="12" customHeight="1" spans="2:13">
      <c r="B48" s="52"/>
      <c r="F48" s="55" t="s">
        <v>201</v>
      </c>
      <c r="G48" s="55" t="s">
        <v>268</v>
      </c>
      <c r="H48" s="54"/>
      <c r="M48" s="60"/>
    </row>
    <row r="49" ht="12" customHeight="1" spans="2:13">
      <c r="B49" s="52"/>
      <c r="F49" s="55" t="s">
        <v>238</v>
      </c>
      <c r="G49" s="55" t="s">
        <v>259</v>
      </c>
      <c r="H49" s="54"/>
      <c r="M49" s="60"/>
    </row>
    <row r="50" ht="12" customHeight="1" spans="2:13">
      <c r="B50" s="52"/>
      <c r="F50" s="55" t="s">
        <v>171</v>
      </c>
      <c r="G50" s="55" t="s">
        <v>269</v>
      </c>
      <c r="H50" s="54"/>
      <c r="M50" s="60"/>
    </row>
    <row r="51" ht="12" customHeight="1" spans="2:13">
      <c r="B51" s="52"/>
      <c r="F51" s="55" t="s">
        <v>177</v>
      </c>
      <c r="G51" s="55" t="s">
        <v>270</v>
      </c>
      <c r="H51" s="54"/>
      <c r="M51" s="60"/>
    </row>
    <row r="52" ht="12" customHeight="1" spans="2:13">
      <c r="B52" s="52"/>
      <c r="F52" s="55" t="s">
        <v>170</v>
      </c>
      <c r="G52" s="55" t="s">
        <v>271</v>
      </c>
      <c r="H52" s="54"/>
      <c r="M52" s="60"/>
    </row>
    <row r="53" ht="12" customHeight="1" spans="2:13">
      <c r="B53" s="52"/>
      <c r="F53" s="55" t="s">
        <v>198</v>
      </c>
      <c r="G53" s="55" t="s">
        <v>272</v>
      </c>
      <c r="H53" s="54"/>
      <c r="M53" s="60"/>
    </row>
    <row r="54" ht="12" customHeight="1" spans="2:13">
      <c r="B54" s="57"/>
      <c r="C54" s="58"/>
      <c r="D54" s="58"/>
      <c r="E54" s="58"/>
      <c r="F54" s="58"/>
      <c r="G54" s="58"/>
      <c r="H54" s="59"/>
      <c r="M54" s="60"/>
    </row>
    <row r="55" ht="12" customHeight="1" spans="13:13">
      <c r="M55" s="60"/>
    </row>
    <row r="56" ht="12" customHeight="1" spans="13:13">
      <c r="M56" s="60"/>
    </row>
    <row r="57" ht="12" customHeight="1" spans="13:13">
      <c r="M57" s="60"/>
    </row>
    <row r="58" ht="12" customHeight="1" spans="13:13">
      <c r="M58" s="60"/>
    </row>
    <row r="59" ht="12" customHeight="1" spans="13:13">
      <c r="M59" s="60"/>
    </row>
    <row r="60" ht="12" customHeight="1" spans="13:13">
      <c r="M60" s="60"/>
    </row>
    <row r="61" ht="12" customHeight="1" spans="13:13">
      <c r="M61" s="60"/>
    </row>
    <row r="62" ht="12" customHeight="1" spans="13:13">
      <c r="M62" s="60"/>
    </row>
    <row r="63" ht="12" customHeight="1" spans="13:13">
      <c r="M63" s="60"/>
    </row>
    <row r="64" ht="12" customHeight="1" spans="13:13">
      <c r="M64" s="60"/>
    </row>
    <row r="65" ht="12" customHeight="1" spans="13:13">
      <c r="M65" s="60"/>
    </row>
    <row r="66" ht="12" customHeight="1" spans="13:13">
      <c r="M66" s="60"/>
    </row>
    <row r="67" ht="12" customHeight="1" spans="13:13">
      <c r="M67" s="60"/>
    </row>
    <row r="68" ht="12" customHeight="1" spans="13:13">
      <c r="M68" s="60"/>
    </row>
    <row r="69" ht="12" customHeight="1" spans="13:13">
      <c r="M69" s="60"/>
    </row>
    <row r="70" ht="12" customHeight="1" spans="13:13">
      <c r="M70" s="60"/>
    </row>
    <row r="71" ht="12" customHeight="1" spans="13:13">
      <c r="M71" s="60"/>
    </row>
    <row r="72" ht="12" customHeight="1" spans="13:13">
      <c r="M72" s="60"/>
    </row>
    <row r="73" ht="12" customHeight="1" spans="13:13">
      <c r="M73" s="60"/>
    </row>
    <row r="74" ht="12" customHeight="1" spans="13:13">
      <c r="M74" s="60"/>
    </row>
    <row r="75" ht="12" customHeight="1" spans="13:13">
      <c r="M75" s="60"/>
    </row>
    <row r="76" ht="12" customHeight="1" spans="13:13">
      <c r="M76" s="60"/>
    </row>
    <row r="77" ht="12" customHeight="1" spans="13:13">
      <c r="M77" s="60"/>
    </row>
    <row r="78" ht="12" customHeight="1" spans="13:13">
      <c r="M78" s="60"/>
    </row>
    <row r="79" ht="12" customHeight="1" spans="13:13">
      <c r="M79" s="60"/>
    </row>
    <row r="80" ht="12" customHeight="1" spans="13:13">
      <c r="M80" s="60"/>
    </row>
    <row r="81" ht="12" customHeight="1" spans="13:13">
      <c r="M81" s="60"/>
    </row>
    <row r="82" ht="12" customHeight="1" spans="13:13">
      <c r="M82" s="60"/>
    </row>
    <row r="83" ht="12" customHeight="1" spans="13:13">
      <c r="M83" s="60"/>
    </row>
    <row r="84" ht="12" customHeight="1" spans="13:13">
      <c r="M84" s="60"/>
    </row>
    <row r="85" ht="12" customHeight="1" spans="13:13">
      <c r="M85" s="60"/>
    </row>
    <row r="86" ht="12" customHeight="1" spans="13:13">
      <c r="M86" s="60"/>
    </row>
    <row r="87" ht="12" customHeight="1" spans="13:13">
      <c r="M87" s="60"/>
    </row>
    <row r="88" ht="12" customHeight="1" spans="13:13">
      <c r="M88" s="60"/>
    </row>
    <row r="89" ht="12" customHeight="1" spans="13:13">
      <c r="M89" s="60"/>
    </row>
    <row r="90" ht="12" customHeight="1" spans="13:13">
      <c r="M90" s="60"/>
    </row>
    <row r="91" ht="12" customHeight="1" spans="13:13">
      <c r="M91" s="60"/>
    </row>
    <row r="92" ht="12" customHeight="1" spans="13:13">
      <c r="M92" s="60"/>
    </row>
    <row r="93" ht="12" customHeight="1" spans="13:13">
      <c r="M93" s="60"/>
    </row>
    <row r="94" ht="12" customHeight="1" spans="13:13">
      <c r="M94" s="60"/>
    </row>
    <row r="95" ht="12" customHeight="1" spans="13:13">
      <c r="M95" s="60"/>
    </row>
    <row r="96" ht="12" customHeight="1" spans="13:13">
      <c r="M96" s="60"/>
    </row>
    <row r="97" ht="12" customHeight="1" spans="13:13">
      <c r="M97" s="60"/>
    </row>
    <row r="98" ht="12" customHeight="1" spans="13:13">
      <c r="M98" s="60"/>
    </row>
    <row r="99" ht="12" customHeight="1" spans="13:13">
      <c r="M99" s="60"/>
    </row>
    <row r="100" ht="12" customHeight="1" spans="13:13">
      <c r="M100" s="60"/>
    </row>
    <row r="101" ht="12" customHeight="1" spans="13:13">
      <c r="M101" s="60"/>
    </row>
    <row r="102" ht="12" customHeight="1" spans="13:13">
      <c r="M102" s="60"/>
    </row>
    <row r="103" ht="12" customHeight="1" spans="13:13">
      <c r="M103" s="60"/>
    </row>
    <row r="104" ht="12" customHeight="1" spans="13:13">
      <c r="M104" s="60"/>
    </row>
    <row r="105" ht="12" customHeight="1" spans="13:13">
      <c r="M105" s="60"/>
    </row>
    <row r="106" ht="12" customHeight="1" spans="13:13">
      <c r="M106" s="60"/>
    </row>
    <row r="107" ht="12" customHeight="1" spans="13:13">
      <c r="M107" s="60"/>
    </row>
    <row r="108" ht="12" customHeight="1" spans="13:13">
      <c r="M108" s="60"/>
    </row>
    <row r="109" ht="12" customHeight="1" spans="13:13">
      <c r="M109" s="60"/>
    </row>
    <row r="110" ht="12" customHeight="1" spans="13:13">
      <c r="M110" s="60"/>
    </row>
    <row r="111" ht="12" customHeight="1" spans="13:13">
      <c r="M111" s="60"/>
    </row>
    <row r="112" ht="12" customHeight="1" spans="13:13">
      <c r="M112" s="60"/>
    </row>
    <row r="113" ht="12" customHeight="1" spans="13:13">
      <c r="M113" s="60"/>
    </row>
    <row r="114" ht="12" customHeight="1" spans="13:13">
      <c r="M114" s="60"/>
    </row>
    <row r="115" ht="12" customHeight="1" spans="13:13">
      <c r="M115" s="60"/>
    </row>
    <row r="116" ht="12" customHeight="1" spans="13:13">
      <c r="M116" s="60"/>
    </row>
    <row r="117" ht="12" customHeight="1" spans="13:13">
      <c r="M117" s="60"/>
    </row>
    <row r="118" ht="12" customHeight="1" spans="13:13">
      <c r="M118" s="60"/>
    </row>
    <row r="119" ht="12" customHeight="1" spans="13:13">
      <c r="M119" s="60"/>
    </row>
    <row r="120" ht="12" customHeight="1" spans="13:13">
      <c r="M120" s="60"/>
    </row>
    <row r="121" ht="12" customHeight="1" spans="13:13">
      <c r="M121" s="60"/>
    </row>
    <row r="122" ht="12" customHeight="1" spans="13:13">
      <c r="M122" s="60"/>
    </row>
    <row r="123" ht="12" customHeight="1" spans="13:13">
      <c r="M123" s="60"/>
    </row>
    <row r="124" ht="12" customHeight="1" spans="13:13">
      <c r="M124" s="60"/>
    </row>
    <row r="125" ht="12" customHeight="1" spans="13:13">
      <c r="M125" s="60"/>
    </row>
    <row r="126" ht="12" customHeight="1" spans="13:13">
      <c r="M126" s="60"/>
    </row>
    <row r="127" ht="12" customHeight="1" spans="13:13">
      <c r="M127" s="60"/>
    </row>
    <row r="128" ht="12" customHeight="1" spans="13:13">
      <c r="M128" s="60"/>
    </row>
    <row r="129" ht="12" customHeight="1" spans="13:13">
      <c r="M129" s="60"/>
    </row>
    <row r="130" ht="12" customHeight="1" spans="13:13">
      <c r="M130" s="60"/>
    </row>
    <row r="131" ht="12" customHeight="1" spans="13:13">
      <c r="M131" s="60"/>
    </row>
    <row r="132" ht="12" customHeight="1" spans="13:13">
      <c r="M132" s="60"/>
    </row>
    <row r="133" ht="12" customHeight="1" spans="13:13">
      <c r="M133" s="60"/>
    </row>
    <row r="134" ht="12" customHeight="1" spans="13:13">
      <c r="M134" s="60"/>
    </row>
    <row r="135" ht="12" customHeight="1" spans="13:13">
      <c r="M135" s="60"/>
    </row>
    <row r="136" ht="12" customHeight="1" spans="13:13">
      <c r="M136" s="60"/>
    </row>
    <row r="137" ht="12" customHeight="1" spans="13:13">
      <c r="M137" s="60"/>
    </row>
    <row r="138" ht="12" customHeight="1" spans="13:13">
      <c r="M138" s="60"/>
    </row>
    <row r="139" ht="12" customHeight="1" spans="13:13">
      <c r="M139" s="60"/>
    </row>
    <row r="140" ht="12" customHeight="1" spans="13:13">
      <c r="M140" s="60"/>
    </row>
    <row r="141" ht="12" customHeight="1" spans="13:13">
      <c r="M141" s="60"/>
    </row>
    <row r="142" ht="12" customHeight="1" spans="13:13">
      <c r="M142" s="60"/>
    </row>
    <row r="143" ht="12" customHeight="1" spans="13:13">
      <c r="M143" s="60"/>
    </row>
    <row r="144" ht="12" customHeight="1" spans="13:13">
      <c r="M144" s="60"/>
    </row>
    <row r="145" ht="12" customHeight="1" spans="13:13">
      <c r="M145" s="60"/>
    </row>
    <row r="146" ht="12" customHeight="1" spans="13:13">
      <c r="M146" s="60"/>
    </row>
    <row r="147" ht="12" customHeight="1" spans="13:13">
      <c r="M147" s="60"/>
    </row>
    <row r="148" ht="12" customHeight="1" spans="13:13">
      <c r="M148" s="60"/>
    </row>
    <row r="149" ht="12" customHeight="1" spans="13:13">
      <c r="M149" s="60"/>
    </row>
    <row r="150" ht="12" customHeight="1" spans="13:13">
      <c r="M150" s="60"/>
    </row>
    <row r="151" ht="12" customHeight="1" spans="13:13">
      <c r="M151" s="60"/>
    </row>
    <row r="152" ht="12" customHeight="1" spans="13:13">
      <c r="M152" s="60"/>
    </row>
    <row r="153" ht="12" customHeight="1" spans="13:13">
      <c r="M153" s="60"/>
    </row>
    <row r="154" ht="12" customHeight="1" spans="13:13">
      <c r="M154" s="60"/>
    </row>
    <row r="155" ht="12" customHeight="1" spans="13:13">
      <c r="M155" s="60"/>
    </row>
    <row r="156" ht="12" customHeight="1" spans="13:13">
      <c r="M156" s="60"/>
    </row>
    <row r="157" ht="12" customHeight="1" spans="13:13">
      <c r="M157" s="60"/>
    </row>
    <row r="158" ht="12" customHeight="1" spans="13:13">
      <c r="M158" s="60"/>
    </row>
    <row r="159" ht="12" customHeight="1" spans="13:13">
      <c r="M159" s="60"/>
    </row>
    <row r="160" ht="12" customHeight="1" spans="13:13">
      <c r="M160" s="60"/>
    </row>
    <row r="161" ht="12" customHeight="1" spans="13:13">
      <c r="M161" s="60"/>
    </row>
    <row r="162" ht="12" customHeight="1" spans="13:13">
      <c r="M162" s="60"/>
    </row>
    <row r="163" ht="12" customHeight="1" spans="13:13">
      <c r="M163" s="60"/>
    </row>
    <row r="164" ht="12" customHeight="1" spans="13:13">
      <c r="M164" s="60"/>
    </row>
    <row r="165" ht="12" customHeight="1" spans="13:13">
      <c r="M165" s="60"/>
    </row>
    <row r="166" ht="12" customHeight="1" spans="13:13">
      <c r="M166" s="60"/>
    </row>
    <row r="167" ht="12" customHeight="1" spans="13:13">
      <c r="M167" s="60"/>
    </row>
    <row r="168" ht="12" customHeight="1" spans="13:13">
      <c r="M168" s="60"/>
    </row>
    <row r="169" ht="12" customHeight="1" spans="13:13">
      <c r="M169" s="60"/>
    </row>
    <row r="170" ht="12" customHeight="1" spans="13:13">
      <c r="M170" s="60"/>
    </row>
    <row r="171" ht="12" customHeight="1" spans="13:13">
      <c r="M171" s="60"/>
    </row>
    <row r="172" ht="12" customHeight="1" spans="13:13">
      <c r="M172" s="60"/>
    </row>
    <row r="173" ht="12" customHeight="1" spans="13:13">
      <c r="M173" s="60"/>
    </row>
    <row r="174" ht="12" customHeight="1" spans="13:13">
      <c r="M174" s="60"/>
    </row>
    <row r="175" ht="12" customHeight="1" spans="13:13">
      <c r="M175" s="60"/>
    </row>
    <row r="176" ht="12" customHeight="1" spans="13:13">
      <c r="M176" s="60"/>
    </row>
    <row r="177" ht="12" customHeight="1" spans="13:13">
      <c r="M177" s="60"/>
    </row>
    <row r="178" ht="12" customHeight="1" spans="13:13">
      <c r="M178" s="60"/>
    </row>
    <row r="179" ht="12" customHeight="1" spans="13:13">
      <c r="M179" s="60"/>
    </row>
    <row r="180" ht="12" customHeight="1" spans="13:13">
      <c r="M180" s="60"/>
    </row>
    <row r="181" ht="12" customHeight="1" spans="13:13">
      <c r="M181" s="60"/>
    </row>
    <row r="182" ht="12" customHeight="1" spans="13:13">
      <c r="M182" s="60"/>
    </row>
    <row r="183" ht="12" customHeight="1" spans="13:13">
      <c r="M183" s="60"/>
    </row>
    <row r="184" ht="12" customHeight="1" spans="13:13">
      <c r="M184" s="60"/>
    </row>
    <row r="185" ht="12" customHeight="1" spans="13:13">
      <c r="M185" s="60"/>
    </row>
    <row r="186" ht="12" customHeight="1" spans="13:13">
      <c r="M186" s="60"/>
    </row>
    <row r="187" ht="12" customHeight="1" spans="13:13">
      <c r="M187" s="60"/>
    </row>
    <row r="188" ht="12" customHeight="1" spans="13:13">
      <c r="M188" s="60"/>
    </row>
    <row r="189" ht="12" customHeight="1" spans="13:13">
      <c r="M189" s="60"/>
    </row>
    <row r="190" ht="12" customHeight="1" spans="13:13">
      <c r="M190" s="60"/>
    </row>
    <row r="191" ht="12" customHeight="1" spans="13:13">
      <c r="M191" s="60"/>
    </row>
    <row r="192" ht="12" customHeight="1" spans="13:13">
      <c r="M192" s="60"/>
    </row>
    <row r="193" ht="12" customHeight="1" spans="13:13">
      <c r="M193" s="60"/>
    </row>
    <row r="194" ht="12" customHeight="1" spans="13:13">
      <c r="M194" s="60"/>
    </row>
    <row r="195" ht="12" customHeight="1" spans="13:13">
      <c r="M195" s="60"/>
    </row>
    <row r="196" ht="12" customHeight="1" spans="13:13">
      <c r="M196" s="60"/>
    </row>
    <row r="197" ht="12" customHeight="1" spans="13:13">
      <c r="M197" s="60"/>
    </row>
    <row r="198" ht="12" customHeight="1" spans="13:13">
      <c r="M198" s="60"/>
    </row>
    <row r="199" ht="12" customHeight="1" spans="13:13">
      <c r="M199" s="60"/>
    </row>
    <row r="200" ht="12" customHeight="1" spans="13:13">
      <c r="M200" s="60"/>
    </row>
    <row r="201" ht="12" customHeight="1" spans="13:13">
      <c r="M201" s="60"/>
    </row>
    <row r="202" ht="12" customHeight="1" spans="13:13">
      <c r="M202" s="60"/>
    </row>
    <row r="203" ht="12" customHeight="1" spans="13:13">
      <c r="M203" s="60"/>
    </row>
    <row r="204" ht="12" customHeight="1" spans="13:13">
      <c r="M204" s="60"/>
    </row>
    <row r="205" ht="12" customHeight="1" spans="13:13">
      <c r="M205" s="60"/>
    </row>
    <row r="206" ht="12" customHeight="1" spans="13:13">
      <c r="M206" s="60"/>
    </row>
    <row r="207" ht="12" customHeight="1" spans="13:13">
      <c r="M207" s="60"/>
    </row>
    <row r="208" ht="12" customHeight="1" spans="13:13">
      <c r="M208" s="60"/>
    </row>
    <row r="209" ht="12" customHeight="1" spans="13:13">
      <c r="M209" s="60"/>
    </row>
    <row r="210" ht="12" customHeight="1" spans="13:13">
      <c r="M210" s="60"/>
    </row>
    <row r="211" ht="12" customHeight="1" spans="13:13">
      <c r="M211" s="60"/>
    </row>
    <row r="212" ht="12" customHeight="1" spans="13:13">
      <c r="M212" s="60"/>
    </row>
    <row r="213" ht="12" customHeight="1" spans="13:13">
      <c r="M213" s="60"/>
    </row>
    <row r="214" ht="12" customHeight="1" spans="13:13">
      <c r="M214" s="60"/>
    </row>
    <row r="215" ht="12" customHeight="1" spans="13:13">
      <c r="M215" s="60"/>
    </row>
    <row r="216" ht="12" customHeight="1" spans="13:13">
      <c r="M216" s="60"/>
    </row>
    <row r="217" ht="12" customHeight="1" spans="13:13">
      <c r="M217" s="60"/>
    </row>
    <row r="218" ht="12" customHeight="1" spans="13:13">
      <c r="M218" s="60"/>
    </row>
    <row r="219" ht="12" customHeight="1" spans="13:13">
      <c r="M219" s="60"/>
    </row>
    <row r="220" ht="12" customHeight="1" spans="13:13">
      <c r="M220" s="60"/>
    </row>
    <row r="221" ht="12" customHeight="1" spans="13:13">
      <c r="M221" s="60"/>
    </row>
    <row r="222" ht="12" customHeight="1" spans="13:13">
      <c r="M222" s="60"/>
    </row>
    <row r="223" ht="12" customHeight="1" spans="13:13">
      <c r="M223" s="60"/>
    </row>
    <row r="224" ht="12" customHeight="1" spans="13:13">
      <c r="M224" s="60"/>
    </row>
    <row r="225" ht="12" customHeight="1" spans="13:13">
      <c r="M225" s="60"/>
    </row>
    <row r="226" ht="12" customHeight="1" spans="13:13">
      <c r="M226" s="60"/>
    </row>
    <row r="227" ht="12" customHeight="1" spans="13:13">
      <c r="M227" s="60"/>
    </row>
    <row r="228" ht="12" customHeight="1" spans="13:13">
      <c r="M228" s="60"/>
    </row>
    <row r="229" ht="12" customHeight="1" spans="13:13">
      <c r="M229" s="60"/>
    </row>
    <row r="230" ht="12" customHeight="1" spans="13:13">
      <c r="M230" s="60"/>
    </row>
    <row r="231" ht="12" customHeight="1" spans="13:13">
      <c r="M231" s="60"/>
    </row>
    <row r="232" ht="12" customHeight="1" spans="13:13">
      <c r="M232" s="60"/>
    </row>
    <row r="233" ht="12" customHeight="1" spans="13:13">
      <c r="M233" s="60"/>
    </row>
    <row r="234" ht="12" customHeight="1" spans="13:13">
      <c r="M234" s="60"/>
    </row>
    <row r="235" ht="12" customHeight="1" spans="13:13">
      <c r="M235" s="60"/>
    </row>
    <row r="236" ht="12" customHeight="1" spans="13:13">
      <c r="M236" s="60"/>
    </row>
    <row r="237" ht="12" customHeight="1" spans="13:13">
      <c r="M237" s="60"/>
    </row>
    <row r="238" ht="12" customHeight="1" spans="13:13">
      <c r="M238" s="60"/>
    </row>
    <row r="239" ht="12" customHeight="1" spans="13:13">
      <c r="M239" s="60"/>
    </row>
    <row r="240" ht="12" customHeight="1" spans="13:13">
      <c r="M240" s="60"/>
    </row>
    <row r="241" ht="12" customHeight="1" spans="13:13">
      <c r="M241" s="60"/>
    </row>
    <row r="242" ht="12" customHeight="1" spans="13:13">
      <c r="M242" s="60"/>
    </row>
    <row r="243" ht="12" customHeight="1" spans="13:13">
      <c r="M243" s="60"/>
    </row>
    <row r="244" ht="12" customHeight="1" spans="13:13">
      <c r="M244" s="60"/>
    </row>
    <row r="245" ht="12" customHeight="1" spans="13:13">
      <c r="M245" s="60"/>
    </row>
    <row r="246" ht="12" customHeight="1" spans="13:13">
      <c r="M246" s="60"/>
    </row>
    <row r="247" ht="12" customHeight="1" spans="13:13">
      <c r="M247" s="60"/>
    </row>
    <row r="248" ht="12" customHeight="1" spans="13:13">
      <c r="M248" s="60"/>
    </row>
    <row r="249" ht="12" customHeight="1" spans="13:13">
      <c r="M249" s="60"/>
    </row>
    <row r="250" ht="12" customHeight="1" spans="13:13">
      <c r="M250" s="60"/>
    </row>
    <row r="251" ht="12" customHeight="1" spans="13:13">
      <c r="M251" s="60"/>
    </row>
    <row r="252" ht="12" customHeight="1" spans="13:13">
      <c r="M252" s="60"/>
    </row>
    <row r="253" ht="12" customHeight="1" spans="13:13">
      <c r="M253" s="60"/>
    </row>
    <row r="254" ht="12" customHeight="1" spans="13:13">
      <c r="M254" s="60"/>
    </row>
    <row r="255" ht="12" customHeight="1" spans="13:13">
      <c r="M255" s="60"/>
    </row>
    <row r="256" ht="12" customHeight="1" spans="13:13">
      <c r="M256" s="60"/>
    </row>
    <row r="257" ht="12" customHeight="1" spans="13:13">
      <c r="M257" s="60"/>
    </row>
    <row r="258" ht="12" customHeight="1" spans="13:13">
      <c r="M258" s="60"/>
    </row>
    <row r="259" ht="12" customHeight="1" spans="13:13">
      <c r="M259" s="60"/>
    </row>
    <row r="260" ht="12" customHeight="1" spans="13:13">
      <c r="M260" s="60"/>
    </row>
    <row r="261" ht="12" customHeight="1" spans="13:13">
      <c r="M261" s="60"/>
    </row>
    <row r="262" ht="12" customHeight="1" spans="13:13">
      <c r="M262" s="60"/>
    </row>
    <row r="263" ht="12" customHeight="1" spans="13:13">
      <c r="M263" s="60"/>
    </row>
    <row r="264" ht="12" customHeight="1" spans="13:13">
      <c r="M264" s="60"/>
    </row>
    <row r="265" ht="12" customHeight="1" spans="13:13">
      <c r="M265" s="60"/>
    </row>
    <row r="266" ht="12" customHeight="1" spans="13:13">
      <c r="M266" s="60"/>
    </row>
    <row r="267" ht="12" customHeight="1" spans="13:13">
      <c r="M267" s="60"/>
    </row>
    <row r="268" ht="12" customHeight="1" spans="13:13">
      <c r="M268" s="60"/>
    </row>
    <row r="269" ht="12" customHeight="1" spans="13:13">
      <c r="M269" s="60"/>
    </row>
    <row r="270" ht="12" customHeight="1" spans="13:13">
      <c r="M270" s="60"/>
    </row>
    <row r="271" ht="12" customHeight="1" spans="13:13">
      <c r="M271" s="60"/>
    </row>
    <row r="272" ht="12" customHeight="1" spans="13:13">
      <c r="M272" s="60"/>
    </row>
    <row r="273" ht="12" customHeight="1" spans="13:13">
      <c r="M273" s="60"/>
    </row>
    <row r="274" ht="12" customHeight="1" spans="13:13">
      <c r="M274" s="60"/>
    </row>
    <row r="275" ht="12" customHeight="1" spans="13:13">
      <c r="M275" s="60"/>
    </row>
    <row r="276" ht="12" customHeight="1" spans="13:13">
      <c r="M276" s="60"/>
    </row>
    <row r="277" ht="12" customHeight="1" spans="13:13">
      <c r="M277" s="60"/>
    </row>
    <row r="278" ht="12" customHeight="1" spans="13:13">
      <c r="M278" s="60"/>
    </row>
    <row r="279" ht="12" customHeight="1" spans="13:13">
      <c r="M279" s="60"/>
    </row>
    <row r="280" ht="12" customHeight="1" spans="13:13">
      <c r="M280" s="60"/>
    </row>
    <row r="281" ht="12" customHeight="1" spans="13:13">
      <c r="M281" s="60"/>
    </row>
    <row r="282" ht="12" customHeight="1" spans="13:13">
      <c r="M282" s="60"/>
    </row>
    <row r="283" ht="12" customHeight="1" spans="13:13">
      <c r="M283" s="60"/>
    </row>
    <row r="284" ht="12" customHeight="1" spans="13:13">
      <c r="M284" s="60"/>
    </row>
    <row r="285" ht="12" customHeight="1" spans="13:13">
      <c r="M285" s="60"/>
    </row>
    <row r="286" ht="12" customHeight="1" spans="13:13">
      <c r="M286" s="60"/>
    </row>
    <row r="287" ht="12" customHeight="1" spans="13:13">
      <c r="M287" s="60"/>
    </row>
    <row r="288" ht="12" customHeight="1" spans="13:13">
      <c r="M288" s="60"/>
    </row>
    <row r="289" ht="12" customHeight="1" spans="13:13">
      <c r="M289" s="60"/>
    </row>
    <row r="290" ht="12" customHeight="1" spans="13:13">
      <c r="M290" s="60"/>
    </row>
    <row r="291" ht="12" customHeight="1" spans="13:13">
      <c r="M291" s="60"/>
    </row>
    <row r="292" ht="12" customHeight="1" spans="13:13">
      <c r="M292" s="60"/>
    </row>
    <row r="293" ht="12" customHeight="1" spans="13:13">
      <c r="M293" s="60"/>
    </row>
    <row r="294" ht="12" customHeight="1" spans="13:13">
      <c r="M294" s="60"/>
    </row>
    <row r="295" ht="12" customHeight="1" spans="13:13">
      <c r="M295" s="60"/>
    </row>
    <row r="296" ht="12" customHeight="1" spans="13:13">
      <c r="M296" s="60"/>
    </row>
    <row r="297" ht="12" customHeight="1" spans="13:13">
      <c r="M297" s="60"/>
    </row>
    <row r="298" ht="12" customHeight="1" spans="13:13">
      <c r="M298" s="60"/>
    </row>
    <row r="299" ht="12" customHeight="1" spans="13:13">
      <c r="M299" s="60"/>
    </row>
    <row r="300" ht="12" customHeight="1" spans="13:13">
      <c r="M300" s="60"/>
    </row>
    <row r="301" ht="12" customHeight="1" spans="13:13">
      <c r="M301" s="60"/>
    </row>
    <row r="302" ht="12" customHeight="1" spans="13:13">
      <c r="M302" s="60"/>
    </row>
    <row r="303" ht="12" customHeight="1" spans="13:13">
      <c r="M303" s="60"/>
    </row>
    <row r="304" ht="12" customHeight="1" spans="13:13">
      <c r="M304" s="60"/>
    </row>
    <row r="305" ht="12" customHeight="1" spans="13:13">
      <c r="M305" s="60"/>
    </row>
    <row r="306" ht="12" customHeight="1" spans="13:13">
      <c r="M306" s="60"/>
    </row>
    <row r="307" ht="12" customHeight="1" spans="13:13">
      <c r="M307" s="60"/>
    </row>
    <row r="308" ht="12" customHeight="1" spans="13:13">
      <c r="M308" s="60"/>
    </row>
    <row r="309" ht="12" customHeight="1" spans="13:13">
      <c r="M309" s="60"/>
    </row>
    <row r="310" ht="12" customHeight="1" spans="13:13">
      <c r="M310" s="60"/>
    </row>
    <row r="311" ht="12" customHeight="1" spans="13:13">
      <c r="M311" s="60"/>
    </row>
    <row r="312" ht="12" customHeight="1" spans="13:13">
      <c r="M312" s="60"/>
    </row>
    <row r="313" ht="12" customHeight="1" spans="13:13">
      <c r="M313" s="60"/>
    </row>
    <row r="314" ht="12" customHeight="1" spans="13:13">
      <c r="M314" s="60"/>
    </row>
    <row r="315" ht="12" customHeight="1" spans="13:13">
      <c r="M315" s="60"/>
    </row>
    <row r="316" ht="12" customHeight="1" spans="13:13">
      <c r="M316" s="60"/>
    </row>
    <row r="317" ht="12" customHeight="1" spans="13:13">
      <c r="M317" s="60"/>
    </row>
    <row r="318" ht="12" customHeight="1" spans="13:13">
      <c r="M318" s="60"/>
    </row>
    <row r="319" ht="12" customHeight="1" spans="13:13">
      <c r="M319" s="60"/>
    </row>
    <row r="320" ht="12" customHeight="1" spans="13:13">
      <c r="M320" s="60"/>
    </row>
    <row r="321" ht="12" customHeight="1" spans="13:13">
      <c r="M321" s="60"/>
    </row>
    <row r="322" ht="12" customHeight="1" spans="13:13">
      <c r="M322" s="60"/>
    </row>
    <row r="323" ht="12" customHeight="1" spans="13:13">
      <c r="M323" s="60"/>
    </row>
    <row r="324" ht="12" customHeight="1" spans="13:13">
      <c r="M324" s="60"/>
    </row>
    <row r="325" ht="12" customHeight="1" spans="13:13">
      <c r="M325" s="60"/>
    </row>
    <row r="326" ht="12" customHeight="1" spans="13:13">
      <c r="M326" s="60"/>
    </row>
    <row r="327" ht="12" customHeight="1" spans="13:13">
      <c r="M327" s="60"/>
    </row>
    <row r="328" ht="12" customHeight="1" spans="13:13">
      <c r="M328" s="60"/>
    </row>
    <row r="329" ht="12" customHeight="1" spans="13:13">
      <c r="M329" s="60"/>
    </row>
    <row r="330" ht="12" customHeight="1" spans="13:13">
      <c r="M330" s="60"/>
    </row>
    <row r="331" ht="12" customHeight="1" spans="13:13">
      <c r="M331" s="60"/>
    </row>
    <row r="332" ht="12" customHeight="1" spans="13:13">
      <c r="M332" s="60"/>
    </row>
    <row r="333" ht="12" customHeight="1" spans="13:13">
      <c r="M333" s="60"/>
    </row>
    <row r="334" ht="12" customHeight="1" spans="13:13">
      <c r="M334" s="60"/>
    </row>
    <row r="335" ht="12" customHeight="1" spans="13:13">
      <c r="M335" s="60"/>
    </row>
    <row r="336" ht="12" customHeight="1" spans="13:13">
      <c r="M336" s="60"/>
    </row>
    <row r="337" ht="12" customHeight="1" spans="13:13">
      <c r="M337" s="60"/>
    </row>
    <row r="338" ht="12" customHeight="1" spans="13:13">
      <c r="M338" s="60"/>
    </row>
    <row r="339" ht="12" customHeight="1" spans="13:13">
      <c r="M339" s="60"/>
    </row>
    <row r="340" ht="12" customHeight="1" spans="13:13">
      <c r="M340" s="60"/>
    </row>
    <row r="341" ht="12" customHeight="1" spans="13:13">
      <c r="M341" s="60"/>
    </row>
    <row r="342" ht="12" customHeight="1" spans="13:13">
      <c r="M342" s="60"/>
    </row>
    <row r="343" ht="12" customHeight="1" spans="13:13">
      <c r="M343" s="60"/>
    </row>
    <row r="344" ht="12" customHeight="1" spans="13:13">
      <c r="M344" s="60"/>
    </row>
    <row r="345" ht="12" customHeight="1" spans="13:13">
      <c r="M345" s="60"/>
    </row>
    <row r="346" ht="12" customHeight="1" spans="13:13">
      <c r="M346" s="60"/>
    </row>
    <row r="347" ht="12" customHeight="1" spans="13:13">
      <c r="M347" s="60"/>
    </row>
    <row r="348" ht="12" customHeight="1" spans="13:13">
      <c r="M348" s="60"/>
    </row>
    <row r="349" ht="12" customHeight="1" spans="13:13">
      <c r="M349" s="60"/>
    </row>
    <row r="350" ht="12" customHeight="1" spans="13:13">
      <c r="M350" s="60"/>
    </row>
    <row r="351" ht="12" customHeight="1" spans="13:13">
      <c r="M351" s="60"/>
    </row>
    <row r="352" ht="12" customHeight="1" spans="13:13">
      <c r="M352" s="60"/>
    </row>
    <row r="353" ht="12" customHeight="1" spans="13:13">
      <c r="M353" s="60"/>
    </row>
    <row r="354" ht="12" customHeight="1" spans="13:13">
      <c r="M354" s="60"/>
    </row>
    <row r="355" ht="12" customHeight="1" spans="13:13">
      <c r="M355" s="60"/>
    </row>
    <row r="356" ht="12" customHeight="1" spans="13:13">
      <c r="M356" s="60"/>
    </row>
    <row r="357" ht="12" customHeight="1" spans="13:13">
      <c r="M357" s="60"/>
    </row>
    <row r="358" ht="12" customHeight="1" spans="13:13">
      <c r="M358" s="60"/>
    </row>
    <row r="359" ht="12" customHeight="1" spans="13:13">
      <c r="M359" s="60"/>
    </row>
    <row r="360" ht="12" customHeight="1" spans="13:13">
      <c r="M360" s="60"/>
    </row>
    <row r="361" ht="12" customHeight="1" spans="13:13">
      <c r="M361" s="60"/>
    </row>
    <row r="362" ht="12" customHeight="1" spans="13:13">
      <c r="M362" s="60"/>
    </row>
    <row r="363" ht="12" customHeight="1" spans="13:13">
      <c r="M363" s="60"/>
    </row>
    <row r="364" ht="12" customHeight="1" spans="13:13">
      <c r="M364" s="60"/>
    </row>
    <row r="365" ht="12" customHeight="1" spans="13:13">
      <c r="M365" s="60"/>
    </row>
    <row r="366" ht="12" customHeight="1" spans="13:13">
      <c r="M366" s="60"/>
    </row>
    <row r="367" ht="12" customHeight="1" spans="13:13">
      <c r="M367" s="60"/>
    </row>
    <row r="368" ht="12" customHeight="1" spans="13:13">
      <c r="M368" s="60"/>
    </row>
    <row r="369" ht="12" customHeight="1" spans="13:13">
      <c r="M369" s="60"/>
    </row>
    <row r="370" ht="12" customHeight="1" spans="13:13">
      <c r="M370" s="60"/>
    </row>
    <row r="371" ht="12" customHeight="1" spans="13:13">
      <c r="M371" s="60"/>
    </row>
    <row r="372" ht="12" customHeight="1" spans="13:13">
      <c r="M372" s="60"/>
    </row>
    <row r="373" ht="12" customHeight="1" spans="13:13">
      <c r="M373" s="60"/>
    </row>
    <row r="374" ht="12" customHeight="1" spans="13:13">
      <c r="M374" s="60"/>
    </row>
    <row r="375" ht="12" customHeight="1" spans="13:13">
      <c r="M375" s="60"/>
    </row>
    <row r="376" ht="12" customHeight="1" spans="13:13">
      <c r="M376" s="60"/>
    </row>
    <row r="377" ht="12" customHeight="1" spans="13:13">
      <c r="M377" s="60"/>
    </row>
    <row r="378" ht="12" customHeight="1" spans="13:13">
      <c r="M378" s="60"/>
    </row>
    <row r="379" ht="12" customHeight="1" spans="13:13">
      <c r="M379" s="60"/>
    </row>
    <row r="380" ht="12" customHeight="1" spans="13:13">
      <c r="M380" s="60"/>
    </row>
    <row r="381" ht="12" customHeight="1" spans="13:13">
      <c r="M381" s="60"/>
    </row>
    <row r="382" ht="12" customHeight="1" spans="13:13">
      <c r="M382" s="60"/>
    </row>
    <row r="383" ht="12" customHeight="1" spans="13:13">
      <c r="M383" s="60"/>
    </row>
    <row r="384" ht="12" customHeight="1" spans="13:13">
      <c r="M384" s="60"/>
    </row>
    <row r="385" ht="12" customHeight="1" spans="13:13">
      <c r="M385" s="60"/>
    </row>
    <row r="386" ht="12" customHeight="1" spans="13:13">
      <c r="M386" s="60"/>
    </row>
    <row r="387" ht="12" customHeight="1" spans="13:13">
      <c r="M387" s="60"/>
    </row>
    <row r="388" ht="12" customHeight="1" spans="13:13">
      <c r="M388" s="60"/>
    </row>
    <row r="389" ht="12" customHeight="1" spans="13:13">
      <c r="M389" s="60"/>
    </row>
    <row r="390" ht="12" customHeight="1" spans="13:13">
      <c r="M390" s="60"/>
    </row>
    <row r="391" ht="12" customHeight="1" spans="13:13">
      <c r="M391" s="60"/>
    </row>
    <row r="392" ht="12" customHeight="1" spans="13:13">
      <c r="M392" s="60"/>
    </row>
    <row r="393" ht="12" customHeight="1" spans="13:13">
      <c r="M393" s="60"/>
    </row>
    <row r="394" ht="12" customHeight="1" spans="13:13">
      <c r="M394" s="60"/>
    </row>
    <row r="395" ht="12" customHeight="1" spans="13:13">
      <c r="M395" s="60"/>
    </row>
    <row r="396" ht="12" customHeight="1" spans="13:13">
      <c r="M396" s="60"/>
    </row>
    <row r="397" ht="12" customHeight="1" spans="13:13">
      <c r="M397" s="60"/>
    </row>
    <row r="398" ht="12" customHeight="1" spans="13:13">
      <c r="M398" s="60"/>
    </row>
    <row r="399" ht="12" customHeight="1" spans="13:13">
      <c r="M399" s="60"/>
    </row>
    <row r="400" ht="12" customHeight="1" spans="13:13">
      <c r="M400" s="60"/>
    </row>
    <row r="401" ht="12" customHeight="1" spans="13:13">
      <c r="M401" s="60"/>
    </row>
    <row r="402" ht="12" customHeight="1" spans="13:13">
      <c r="M402" s="60"/>
    </row>
    <row r="403" ht="12" customHeight="1" spans="13:13">
      <c r="M403" s="60"/>
    </row>
    <row r="404" ht="12" customHeight="1" spans="13:13">
      <c r="M404" s="60"/>
    </row>
    <row r="405" ht="12" customHeight="1" spans="13:13">
      <c r="M405" s="60"/>
    </row>
    <row r="406" ht="12" customHeight="1" spans="13:13">
      <c r="M406" s="60"/>
    </row>
    <row r="407" ht="12" customHeight="1" spans="13:13">
      <c r="M407" s="60"/>
    </row>
    <row r="408" ht="12" customHeight="1" spans="13:13">
      <c r="M408" s="60"/>
    </row>
    <row r="409" ht="12" customHeight="1" spans="13:13">
      <c r="M409" s="60"/>
    </row>
    <row r="410" ht="12" customHeight="1" spans="13:13">
      <c r="M410" s="60"/>
    </row>
    <row r="411" ht="12" customHeight="1" spans="13:13">
      <c r="M411" s="60"/>
    </row>
    <row r="412" ht="12" customHeight="1" spans="13:13">
      <c r="M412" s="60"/>
    </row>
    <row r="413" ht="12" customHeight="1" spans="13:13">
      <c r="M413" s="60"/>
    </row>
    <row r="414" ht="12" customHeight="1" spans="13:13">
      <c r="M414" s="60"/>
    </row>
    <row r="415" ht="12" customHeight="1" spans="13:13">
      <c r="M415" s="60"/>
    </row>
    <row r="416" ht="12" customHeight="1" spans="13:13">
      <c r="M416" s="60"/>
    </row>
    <row r="417" ht="12" customHeight="1" spans="13:13">
      <c r="M417" s="60"/>
    </row>
    <row r="418" ht="12" customHeight="1" spans="13:13">
      <c r="M418" s="60"/>
    </row>
    <row r="419" ht="12" customHeight="1" spans="13:13">
      <c r="M419" s="60"/>
    </row>
    <row r="420" ht="12" customHeight="1" spans="13:13">
      <c r="M420" s="60"/>
    </row>
    <row r="421" ht="12" customHeight="1" spans="13:13">
      <c r="M421" s="60"/>
    </row>
    <row r="422" ht="12" customHeight="1" spans="13:13">
      <c r="M422" s="60"/>
    </row>
    <row r="423" ht="12" customHeight="1" spans="13:13">
      <c r="M423" s="60"/>
    </row>
    <row r="424" ht="12" customHeight="1" spans="13:13">
      <c r="M424" s="60"/>
    </row>
    <row r="425" ht="12" customHeight="1" spans="13:13">
      <c r="M425" s="60"/>
    </row>
    <row r="426" ht="12" customHeight="1" spans="13:13">
      <c r="M426" s="60"/>
    </row>
    <row r="427" ht="12" customHeight="1" spans="13:13">
      <c r="M427" s="60"/>
    </row>
    <row r="428" ht="12" customHeight="1" spans="13:13">
      <c r="M428" s="60"/>
    </row>
    <row r="429" ht="12" customHeight="1" spans="13:13">
      <c r="M429" s="60"/>
    </row>
    <row r="430" ht="12" customHeight="1" spans="13:13">
      <c r="M430" s="60"/>
    </row>
    <row r="431" ht="12" customHeight="1" spans="13:13">
      <c r="M431" s="60"/>
    </row>
    <row r="432" ht="12" customHeight="1" spans="13:13">
      <c r="M432" s="60"/>
    </row>
    <row r="433" ht="12" customHeight="1" spans="13:13">
      <c r="M433" s="60"/>
    </row>
    <row r="434" ht="12" customHeight="1" spans="13:13">
      <c r="M434" s="60"/>
    </row>
    <row r="435" ht="12" customHeight="1" spans="13:13">
      <c r="M435" s="60"/>
    </row>
    <row r="436" ht="12" customHeight="1" spans="13:13">
      <c r="M436" s="60"/>
    </row>
    <row r="437" ht="12" customHeight="1" spans="13:13">
      <c r="M437" s="60"/>
    </row>
    <row r="438" ht="12" customHeight="1" spans="13:13">
      <c r="M438" s="60"/>
    </row>
    <row r="439" ht="12" customHeight="1" spans="13:13">
      <c r="M439" s="60"/>
    </row>
    <row r="440" ht="12" customHeight="1" spans="13:13">
      <c r="M440" s="60"/>
    </row>
    <row r="441" ht="12" customHeight="1" spans="13:13">
      <c r="M441" s="60"/>
    </row>
    <row r="442" ht="12" customHeight="1" spans="13:13">
      <c r="M442" s="60"/>
    </row>
    <row r="443" ht="12" customHeight="1" spans="13:13">
      <c r="M443" s="60"/>
    </row>
    <row r="444" ht="12" customHeight="1" spans="13:13">
      <c r="M444" s="60"/>
    </row>
    <row r="445" ht="12" customHeight="1" spans="13:13">
      <c r="M445" s="60"/>
    </row>
    <row r="446" ht="12" customHeight="1" spans="13:13">
      <c r="M446" s="60"/>
    </row>
    <row r="447" ht="12" customHeight="1" spans="13:13">
      <c r="M447" s="60"/>
    </row>
    <row r="448" ht="12" customHeight="1" spans="13:13">
      <c r="M448" s="60"/>
    </row>
    <row r="449" ht="12" customHeight="1" spans="13:13">
      <c r="M449" s="60"/>
    </row>
    <row r="450" ht="12" customHeight="1" spans="13:13">
      <c r="M450" s="60"/>
    </row>
    <row r="451" ht="12" customHeight="1" spans="13:13">
      <c r="M451" s="60"/>
    </row>
    <row r="452" ht="12" customHeight="1" spans="13:13">
      <c r="M452" s="60"/>
    </row>
    <row r="453" ht="12" customHeight="1" spans="13:13">
      <c r="M453" s="60"/>
    </row>
    <row r="454" ht="12" customHeight="1" spans="13:13">
      <c r="M454" s="60"/>
    </row>
    <row r="455" ht="12" customHeight="1" spans="13:13">
      <c r="M455" s="60"/>
    </row>
    <row r="456" ht="12" customHeight="1" spans="13:13">
      <c r="M456" s="60"/>
    </row>
    <row r="457" ht="12" customHeight="1" spans="13:13">
      <c r="M457" s="60"/>
    </row>
    <row r="458" ht="12" customHeight="1" spans="13:13">
      <c r="M458" s="60"/>
    </row>
    <row r="459" ht="12" customHeight="1" spans="13:13">
      <c r="M459" s="60"/>
    </row>
    <row r="460" ht="12" customHeight="1" spans="13:13">
      <c r="M460" s="60"/>
    </row>
    <row r="461" ht="12" customHeight="1" spans="13:13">
      <c r="M461" s="60"/>
    </row>
    <row r="462" ht="12" customHeight="1" spans="13:13">
      <c r="M462" s="60"/>
    </row>
    <row r="463" ht="12" customHeight="1" spans="13:13">
      <c r="M463" s="60"/>
    </row>
    <row r="464" ht="12" customHeight="1" spans="13:13">
      <c r="M464" s="60"/>
    </row>
    <row r="465" ht="12" customHeight="1" spans="13:13">
      <c r="M465" s="60"/>
    </row>
    <row r="466" ht="12" customHeight="1" spans="13:13">
      <c r="M466" s="60"/>
    </row>
    <row r="467" ht="12" customHeight="1" spans="13:13">
      <c r="M467" s="60"/>
    </row>
    <row r="468" ht="12" customHeight="1" spans="13:13">
      <c r="M468" s="60"/>
    </row>
    <row r="469" ht="12" customHeight="1" spans="13:13">
      <c r="M469" s="60"/>
    </row>
    <row r="470" ht="12" customHeight="1" spans="13:13">
      <c r="M470" s="60"/>
    </row>
    <row r="471" ht="12" customHeight="1" spans="13:13">
      <c r="M471" s="60"/>
    </row>
    <row r="472" ht="12" customHeight="1" spans="13:13">
      <c r="M472" s="60"/>
    </row>
    <row r="473" ht="12" customHeight="1" spans="13:13">
      <c r="M473" s="60"/>
    </row>
    <row r="474" ht="12" customHeight="1" spans="13:13">
      <c r="M474" s="60"/>
    </row>
    <row r="475" ht="12" customHeight="1" spans="13:13">
      <c r="M475" s="60"/>
    </row>
    <row r="476" ht="12" customHeight="1" spans="13:13">
      <c r="M476" s="60"/>
    </row>
    <row r="477" ht="12" customHeight="1" spans="13:13">
      <c r="M477" s="60"/>
    </row>
    <row r="478" ht="12" customHeight="1" spans="13:13">
      <c r="M478" s="60"/>
    </row>
    <row r="479" ht="12" customHeight="1" spans="13:13">
      <c r="M479" s="60"/>
    </row>
    <row r="480" ht="12" customHeight="1" spans="13:13">
      <c r="M480" s="60"/>
    </row>
    <row r="481" ht="12" customHeight="1" spans="13:13">
      <c r="M481" s="60"/>
    </row>
    <row r="482" ht="12" customHeight="1" spans="13:13">
      <c r="M482" s="60"/>
    </row>
    <row r="483" ht="12" customHeight="1" spans="13:13">
      <c r="M483" s="60"/>
    </row>
    <row r="484" ht="12" customHeight="1" spans="13:13">
      <c r="M484" s="60"/>
    </row>
    <row r="485" ht="12" customHeight="1" spans="13:13">
      <c r="M485" s="60"/>
    </row>
    <row r="486" ht="12" customHeight="1" spans="13:13">
      <c r="M486" s="60"/>
    </row>
    <row r="487" ht="12" customHeight="1" spans="13:13">
      <c r="M487" s="60"/>
    </row>
    <row r="488" ht="12" customHeight="1" spans="13:13">
      <c r="M488" s="60"/>
    </row>
    <row r="489" ht="12" customHeight="1" spans="13:13">
      <c r="M489" s="60"/>
    </row>
    <row r="490" ht="12" customHeight="1" spans="13:13">
      <c r="M490" s="60"/>
    </row>
    <row r="491" ht="12" customHeight="1" spans="13:13">
      <c r="M491" s="60"/>
    </row>
    <row r="492" ht="12" customHeight="1" spans="13:13">
      <c r="M492" s="60"/>
    </row>
    <row r="493" ht="12" customHeight="1" spans="13:13">
      <c r="M493" s="60"/>
    </row>
    <row r="494" ht="12" customHeight="1" spans="13:13">
      <c r="M494" s="60"/>
    </row>
    <row r="495" ht="12" customHeight="1" spans="13:13">
      <c r="M495" s="60"/>
    </row>
    <row r="496" ht="12" customHeight="1" spans="13:13">
      <c r="M496" s="60"/>
    </row>
    <row r="497" ht="12" customHeight="1" spans="13:13">
      <c r="M497" s="60"/>
    </row>
    <row r="498" ht="12" customHeight="1" spans="13:13">
      <c r="M498" s="60"/>
    </row>
    <row r="499" ht="12" customHeight="1" spans="13:13">
      <c r="M499" s="60"/>
    </row>
    <row r="500" ht="12" customHeight="1" spans="13:13">
      <c r="M500" s="60"/>
    </row>
    <row r="501" ht="12" customHeight="1" spans="13:13">
      <c r="M501" s="60"/>
    </row>
    <row r="502" ht="12" customHeight="1" spans="13:13">
      <c r="M502" s="60"/>
    </row>
    <row r="503" ht="12" customHeight="1" spans="13:13">
      <c r="M503" s="60"/>
    </row>
    <row r="504" ht="12" customHeight="1" spans="13:13">
      <c r="M504" s="60"/>
    </row>
    <row r="505" ht="12" customHeight="1" spans="13:13">
      <c r="M505" s="60"/>
    </row>
    <row r="506" ht="12" customHeight="1" spans="13:13">
      <c r="M506" s="60"/>
    </row>
    <row r="507" ht="12" customHeight="1" spans="13:13">
      <c r="M507" s="60"/>
    </row>
    <row r="508" ht="12" customHeight="1" spans="13:13">
      <c r="M508" s="60"/>
    </row>
    <row r="509" ht="12" customHeight="1" spans="13:13">
      <c r="M509" s="60"/>
    </row>
    <row r="510" ht="12" customHeight="1" spans="13:13">
      <c r="M510" s="60"/>
    </row>
    <row r="511" ht="12" customHeight="1" spans="13:13">
      <c r="M511" s="60"/>
    </row>
    <row r="512" ht="12" customHeight="1" spans="13:13">
      <c r="M512" s="60"/>
    </row>
    <row r="513" ht="12" customHeight="1" spans="13:13">
      <c r="M513" s="60"/>
    </row>
    <row r="514" ht="12" customHeight="1" spans="13:13">
      <c r="M514" s="60"/>
    </row>
    <row r="515" ht="12" customHeight="1" spans="13:13">
      <c r="M515" s="60"/>
    </row>
    <row r="516" ht="12" customHeight="1" spans="13:13">
      <c r="M516" s="60"/>
    </row>
    <row r="517" ht="12" customHeight="1" spans="13:13">
      <c r="M517" s="60"/>
    </row>
    <row r="518" ht="12" customHeight="1" spans="13:13">
      <c r="M518" s="60"/>
    </row>
    <row r="519" ht="12" customHeight="1" spans="13:13">
      <c r="M519" s="60"/>
    </row>
    <row r="520" ht="12" customHeight="1" spans="13:13">
      <c r="M520" s="60"/>
    </row>
    <row r="521" ht="12" customHeight="1" spans="13:13">
      <c r="M521" s="60"/>
    </row>
    <row r="522" ht="12" customHeight="1" spans="13:13">
      <c r="M522" s="60"/>
    </row>
    <row r="523" ht="12" customHeight="1" spans="13:13">
      <c r="M523" s="60"/>
    </row>
    <row r="524" ht="12" customHeight="1" spans="13:13">
      <c r="M524" s="60"/>
    </row>
    <row r="525" ht="12" customHeight="1" spans="13:13">
      <c r="M525" s="60"/>
    </row>
    <row r="526" ht="12" customHeight="1" spans="13:13">
      <c r="M526" s="60"/>
    </row>
    <row r="527" ht="12" customHeight="1" spans="13:13">
      <c r="M527" s="60"/>
    </row>
    <row r="528" ht="12" customHeight="1" spans="13:13">
      <c r="M528" s="60"/>
    </row>
    <row r="529" ht="12" customHeight="1" spans="13:13">
      <c r="M529" s="60"/>
    </row>
    <row r="530" ht="12" customHeight="1" spans="13:13">
      <c r="M530" s="60"/>
    </row>
    <row r="531" ht="12" customHeight="1" spans="13:13">
      <c r="M531" s="60"/>
    </row>
    <row r="532" ht="12" customHeight="1" spans="13:13">
      <c r="M532" s="60"/>
    </row>
    <row r="533" ht="12" customHeight="1" spans="13:13">
      <c r="M533" s="60"/>
    </row>
    <row r="534" ht="12" customHeight="1" spans="13:13">
      <c r="M534" s="60"/>
    </row>
    <row r="535" ht="12" customHeight="1" spans="13:13">
      <c r="M535" s="60"/>
    </row>
    <row r="536" ht="12" customHeight="1" spans="13:13">
      <c r="M536" s="60"/>
    </row>
    <row r="537" ht="12" customHeight="1" spans="13:13">
      <c r="M537" s="60"/>
    </row>
    <row r="538" ht="12" customHeight="1" spans="13:13">
      <c r="M538" s="60"/>
    </row>
    <row r="539" ht="12" customHeight="1" spans="13:13">
      <c r="M539" s="60"/>
    </row>
    <row r="540" ht="12" customHeight="1" spans="13:13">
      <c r="M540" s="60"/>
    </row>
    <row r="541" ht="12" customHeight="1" spans="13:13">
      <c r="M541" s="60"/>
    </row>
    <row r="542" ht="12" customHeight="1" spans="13:13">
      <c r="M542" s="60"/>
    </row>
    <row r="543" ht="12" customHeight="1" spans="13:13">
      <c r="M543" s="60"/>
    </row>
    <row r="544" ht="12" customHeight="1" spans="13:13">
      <c r="M544" s="60"/>
    </row>
    <row r="545" ht="12" customHeight="1" spans="13:13">
      <c r="M545" s="60"/>
    </row>
    <row r="546" ht="12" customHeight="1" spans="13:13">
      <c r="M546" s="60"/>
    </row>
    <row r="547" ht="12" customHeight="1" spans="13:13">
      <c r="M547" s="60"/>
    </row>
    <row r="548" ht="12" customHeight="1" spans="13:13">
      <c r="M548" s="60"/>
    </row>
    <row r="549" ht="12" customHeight="1" spans="13:13">
      <c r="M549" s="60"/>
    </row>
    <row r="550" ht="12" customHeight="1" spans="13:13">
      <c r="M550" s="60"/>
    </row>
    <row r="551" ht="12" customHeight="1" spans="13:13">
      <c r="M551" s="60"/>
    </row>
    <row r="552" ht="12" customHeight="1" spans="13:13">
      <c r="M552" s="60"/>
    </row>
    <row r="553" ht="12" customHeight="1" spans="13:13">
      <c r="M553" s="60"/>
    </row>
    <row r="554" ht="12" customHeight="1" spans="13:13">
      <c r="M554" s="60"/>
    </row>
    <row r="555" ht="12" customHeight="1" spans="13:13">
      <c r="M555" s="60"/>
    </row>
    <row r="556" ht="12" customHeight="1" spans="13:13">
      <c r="M556" s="60"/>
    </row>
    <row r="557" ht="12" customHeight="1" spans="13:13">
      <c r="M557" s="60"/>
    </row>
    <row r="558" ht="12" customHeight="1" spans="13:13">
      <c r="M558" s="60"/>
    </row>
    <row r="559" ht="12" customHeight="1" spans="13:13">
      <c r="M559" s="60"/>
    </row>
    <row r="560" ht="12" customHeight="1" spans="13:13">
      <c r="M560" s="60"/>
    </row>
    <row r="561" ht="12" customHeight="1" spans="13:13">
      <c r="M561" s="60"/>
    </row>
    <row r="562" ht="12" customHeight="1" spans="13:13">
      <c r="M562" s="60"/>
    </row>
    <row r="563" ht="12" customHeight="1" spans="13:13">
      <c r="M563" s="60"/>
    </row>
    <row r="564" ht="12" customHeight="1" spans="13:13">
      <c r="M564" s="60"/>
    </row>
    <row r="565" ht="12" customHeight="1" spans="13:13">
      <c r="M565" s="60"/>
    </row>
    <row r="566" ht="12" customHeight="1" spans="13:13">
      <c r="M566" s="60"/>
    </row>
    <row r="567" ht="12" customHeight="1" spans="13:13">
      <c r="M567" s="60"/>
    </row>
    <row r="568" ht="12" customHeight="1" spans="13:13">
      <c r="M568" s="60"/>
    </row>
    <row r="569" ht="12" customHeight="1" spans="13:13">
      <c r="M569" s="60"/>
    </row>
    <row r="570" ht="12" customHeight="1" spans="13:13">
      <c r="M570" s="60"/>
    </row>
    <row r="571" ht="12" customHeight="1" spans="13:13">
      <c r="M571" s="60"/>
    </row>
    <row r="572" ht="12" customHeight="1" spans="13:13">
      <c r="M572" s="60"/>
    </row>
    <row r="573" ht="12" customHeight="1" spans="13:13">
      <c r="M573" s="60"/>
    </row>
    <row r="574" ht="12" customHeight="1" spans="13:13">
      <c r="M574" s="60"/>
    </row>
    <row r="575" ht="12" customHeight="1" spans="13:13">
      <c r="M575" s="60"/>
    </row>
    <row r="576" ht="12" customHeight="1" spans="13:13">
      <c r="M576" s="60"/>
    </row>
    <row r="577" ht="12" customHeight="1" spans="13:13">
      <c r="M577" s="60"/>
    </row>
    <row r="578" ht="12" customHeight="1" spans="13:13">
      <c r="M578" s="60"/>
    </row>
    <row r="579" ht="12" customHeight="1" spans="13:13">
      <c r="M579" s="60"/>
    </row>
    <row r="580" ht="12" customHeight="1" spans="13:13">
      <c r="M580" s="60"/>
    </row>
    <row r="581" ht="12" customHeight="1" spans="13:13">
      <c r="M581" s="60"/>
    </row>
    <row r="582" ht="12" customHeight="1" spans="13:13">
      <c r="M582" s="60"/>
    </row>
    <row r="583" ht="12" customHeight="1" spans="13:13">
      <c r="M583" s="60"/>
    </row>
    <row r="584" ht="12" customHeight="1" spans="13:13">
      <c r="M584" s="60"/>
    </row>
    <row r="585" ht="12" customHeight="1" spans="13:13">
      <c r="M585" s="60"/>
    </row>
    <row r="586" ht="12" customHeight="1" spans="13:13">
      <c r="M586" s="60"/>
    </row>
    <row r="587" ht="12" customHeight="1" spans="13:13">
      <c r="M587" s="60"/>
    </row>
    <row r="588" ht="12" customHeight="1" spans="13:13">
      <c r="M588" s="60"/>
    </row>
    <row r="589" ht="12" customHeight="1" spans="13:13">
      <c r="M589" s="60"/>
    </row>
    <row r="590" ht="12" customHeight="1" spans="13:13">
      <c r="M590" s="60"/>
    </row>
    <row r="591" ht="12" customHeight="1" spans="13:13">
      <c r="M591" s="60"/>
    </row>
    <row r="592" ht="12" customHeight="1" spans="13:13">
      <c r="M592" s="60"/>
    </row>
    <row r="593" ht="12" customHeight="1" spans="13:13">
      <c r="M593" s="60"/>
    </row>
    <row r="594" ht="12" customHeight="1" spans="13:13">
      <c r="M594" s="60"/>
    </row>
    <row r="595" ht="12" customHeight="1" spans="13:13">
      <c r="M595" s="60"/>
    </row>
    <row r="596" ht="12" customHeight="1" spans="13:13">
      <c r="M596" s="60"/>
    </row>
    <row r="597" ht="12" customHeight="1" spans="13:13">
      <c r="M597" s="60"/>
    </row>
    <row r="598" ht="12" customHeight="1" spans="13:13">
      <c r="M598" s="60"/>
    </row>
    <row r="599" ht="12" customHeight="1" spans="13:13">
      <c r="M599" s="60"/>
    </row>
    <row r="600" ht="12" customHeight="1" spans="13:13">
      <c r="M600" s="60"/>
    </row>
    <row r="601" ht="12" customHeight="1" spans="13:13">
      <c r="M601" s="60"/>
    </row>
    <row r="602" ht="12" customHeight="1" spans="13:13">
      <c r="M602" s="60"/>
    </row>
    <row r="603" ht="12" customHeight="1" spans="13:13">
      <c r="M603" s="60"/>
    </row>
    <row r="604" ht="12" customHeight="1" spans="13:13">
      <c r="M604" s="60"/>
    </row>
    <row r="605" ht="12" customHeight="1" spans="13:13">
      <c r="M605" s="60"/>
    </row>
    <row r="606" ht="12" customHeight="1" spans="13:13">
      <c r="M606" s="60"/>
    </row>
    <row r="607" ht="12" customHeight="1" spans="13:13">
      <c r="M607" s="60"/>
    </row>
    <row r="608" ht="12" customHeight="1" spans="13:13">
      <c r="M608" s="60"/>
    </row>
    <row r="609" ht="12" customHeight="1" spans="13:13">
      <c r="M609" s="60"/>
    </row>
    <row r="610" ht="12" customHeight="1" spans="13:13">
      <c r="M610" s="60"/>
    </row>
    <row r="611" ht="12" customHeight="1" spans="13:13">
      <c r="M611" s="60"/>
    </row>
    <row r="612" ht="12" customHeight="1" spans="13:13">
      <c r="M612" s="60"/>
    </row>
    <row r="613" ht="12" customHeight="1" spans="13:13">
      <c r="M613" s="60"/>
    </row>
    <row r="614" ht="12" customHeight="1" spans="13:13">
      <c r="M614" s="60"/>
    </row>
    <row r="615" ht="12" customHeight="1" spans="13:13">
      <c r="M615" s="60"/>
    </row>
    <row r="616" ht="12" customHeight="1" spans="13:13">
      <c r="M616" s="60"/>
    </row>
    <row r="617" ht="12" customHeight="1" spans="13:13">
      <c r="M617" s="60"/>
    </row>
    <row r="618" ht="12" customHeight="1" spans="13:13">
      <c r="M618" s="60"/>
    </row>
    <row r="619" ht="12" customHeight="1" spans="13:13">
      <c r="M619" s="60"/>
    </row>
    <row r="620" ht="12" customHeight="1" spans="13:13">
      <c r="M620" s="60"/>
    </row>
    <row r="621" ht="12" customHeight="1" spans="13:13">
      <c r="M621" s="60"/>
    </row>
    <row r="622" ht="12" customHeight="1" spans="13:13">
      <c r="M622" s="60"/>
    </row>
    <row r="623" ht="12" customHeight="1" spans="13:13">
      <c r="M623" s="60"/>
    </row>
    <row r="624" ht="12" customHeight="1" spans="13:13">
      <c r="M624" s="60"/>
    </row>
    <row r="625" ht="12" customHeight="1" spans="13:13">
      <c r="M625" s="60"/>
    </row>
    <row r="626" ht="12" customHeight="1" spans="13:13">
      <c r="M626" s="60"/>
    </row>
    <row r="627" ht="12" customHeight="1" spans="13:13">
      <c r="M627" s="60"/>
    </row>
    <row r="628" ht="12" customHeight="1" spans="13:13">
      <c r="M628" s="60"/>
    </row>
    <row r="629" ht="12" customHeight="1" spans="13:13">
      <c r="M629" s="60"/>
    </row>
    <row r="630" ht="12" customHeight="1" spans="13:13">
      <c r="M630" s="60"/>
    </row>
    <row r="631" ht="12" customHeight="1" spans="13:13">
      <c r="M631" s="60"/>
    </row>
    <row r="632" ht="12" customHeight="1" spans="13:13">
      <c r="M632" s="60"/>
    </row>
    <row r="633" ht="12" customHeight="1" spans="13:13">
      <c r="M633" s="60"/>
    </row>
    <row r="634" ht="12" customHeight="1" spans="13:13">
      <c r="M634" s="60"/>
    </row>
    <row r="635" ht="12" customHeight="1" spans="13:13">
      <c r="M635" s="60"/>
    </row>
    <row r="636" ht="12" customHeight="1" spans="13:13">
      <c r="M636" s="60"/>
    </row>
    <row r="637" ht="12" customHeight="1" spans="13:13">
      <c r="M637" s="60"/>
    </row>
    <row r="638" ht="12" customHeight="1" spans="13:13">
      <c r="M638" s="60"/>
    </row>
    <row r="639" ht="12" customHeight="1" spans="13:13">
      <c r="M639" s="60"/>
    </row>
    <row r="640" ht="12" customHeight="1" spans="13:13">
      <c r="M640" s="60"/>
    </row>
    <row r="641" ht="12" customHeight="1" spans="13:13">
      <c r="M641" s="60"/>
    </row>
    <row r="642" ht="12" customHeight="1" spans="13:13">
      <c r="M642" s="60"/>
    </row>
    <row r="643" ht="12" customHeight="1" spans="13:13">
      <c r="M643" s="60"/>
    </row>
    <row r="644" ht="12" customHeight="1" spans="13:13">
      <c r="M644" s="60"/>
    </row>
    <row r="645" ht="12" customHeight="1" spans="13:13">
      <c r="M645" s="60"/>
    </row>
    <row r="646" ht="12" customHeight="1" spans="13:13">
      <c r="M646" s="60"/>
    </row>
    <row r="647" ht="12" customHeight="1" spans="13:13">
      <c r="M647" s="60"/>
    </row>
    <row r="648" ht="12" customHeight="1" spans="13:13">
      <c r="M648" s="60"/>
    </row>
    <row r="649" ht="12" customHeight="1" spans="13:13">
      <c r="M649" s="60"/>
    </row>
    <row r="650" ht="12" customHeight="1" spans="13:13">
      <c r="M650" s="60"/>
    </row>
    <row r="651" ht="12" customHeight="1" spans="13:13">
      <c r="M651" s="60"/>
    </row>
    <row r="652" ht="12" customHeight="1" spans="13:13">
      <c r="M652" s="60"/>
    </row>
    <row r="653" ht="12" customHeight="1" spans="13:13">
      <c r="M653" s="60"/>
    </row>
    <row r="654" ht="12" customHeight="1" spans="13:13">
      <c r="M654" s="60"/>
    </row>
    <row r="655" ht="12" customHeight="1" spans="13:13">
      <c r="M655" s="60"/>
    </row>
    <row r="656" ht="12" customHeight="1" spans="13:13">
      <c r="M656" s="60"/>
    </row>
    <row r="657" ht="12" customHeight="1" spans="13:13">
      <c r="M657" s="60"/>
    </row>
    <row r="658" ht="12" customHeight="1" spans="13:13">
      <c r="M658" s="60"/>
    </row>
    <row r="659" ht="12" customHeight="1" spans="13:13">
      <c r="M659" s="60"/>
    </row>
    <row r="660" ht="12" customHeight="1" spans="13:13">
      <c r="M660" s="60"/>
    </row>
    <row r="661" ht="12" customHeight="1" spans="13:13">
      <c r="M661" s="60"/>
    </row>
    <row r="662" ht="12" customHeight="1" spans="13:13">
      <c r="M662" s="60"/>
    </row>
    <row r="663" ht="12" customHeight="1" spans="13:13">
      <c r="M663" s="60"/>
    </row>
    <row r="664" ht="12" customHeight="1" spans="13:13">
      <c r="M664" s="60"/>
    </row>
    <row r="665" ht="12" customHeight="1" spans="13:13">
      <c r="M665" s="60"/>
    </row>
    <row r="666" ht="12" customHeight="1" spans="13:13">
      <c r="M666" s="60"/>
    </row>
    <row r="667" ht="12" customHeight="1" spans="13:13">
      <c r="M667" s="60"/>
    </row>
    <row r="668" ht="12" customHeight="1" spans="13:13">
      <c r="M668" s="60"/>
    </row>
    <row r="669" ht="12" customHeight="1" spans="13:13">
      <c r="M669" s="60"/>
    </row>
    <row r="670" ht="12" customHeight="1" spans="13:13">
      <c r="M670" s="60"/>
    </row>
    <row r="671" ht="12" customHeight="1" spans="13:13">
      <c r="M671" s="60"/>
    </row>
    <row r="672" ht="12" customHeight="1" spans="13:13">
      <c r="M672" s="60"/>
    </row>
    <row r="673" ht="12" customHeight="1" spans="13:13">
      <c r="M673" s="60"/>
    </row>
    <row r="674" ht="12" customHeight="1" spans="13:13">
      <c r="M674" s="60"/>
    </row>
    <row r="675" ht="12" customHeight="1" spans="13:13">
      <c r="M675" s="60"/>
    </row>
    <row r="676" ht="12" customHeight="1" spans="13:13">
      <c r="M676" s="60"/>
    </row>
    <row r="677" ht="12" customHeight="1" spans="13:13">
      <c r="M677" s="60"/>
    </row>
    <row r="678" ht="12" customHeight="1" spans="13:13">
      <c r="M678" s="60"/>
    </row>
    <row r="679" ht="12" customHeight="1" spans="13:13">
      <c r="M679" s="60"/>
    </row>
    <row r="680" ht="12" customHeight="1" spans="13:13">
      <c r="M680" s="60"/>
    </row>
    <row r="681" ht="12" customHeight="1" spans="13:13">
      <c r="M681" s="60"/>
    </row>
    <row r="682" ht="12" customHeight="1" spans="13:13">
      <c r="M682" s="60"/>
    </row>
    <row r="683" ht="12" customHeight="1" spans="13:13">
      <c r="M683" s="60"/>
    </row>
    <row r="684" ht="12" customHeight="1" spans="13:13">
      <c r="M684" s="60"/>
    </row>
    <row r="685" ht="12" customHeight="1" spans="13:13">
      <c r="M685" s="60"/>
    </row>
    <row r="686" ht="12" customHeight="1" spans="13:13">
      <c r="M686" s="60"/>
    </row>
    <row r="687" ht="12" customHeight="1" spans="13:13">
      <c r="M687" s="60"/>
    </row>
    <row r="688" ht="12" customHeight="1" spans="13:13">
      <c r="M688" s="60"/>
    </row>
    <row r="689" ht="12" customHeight="1" spans="13:13">
      <c r="M689" s="60"/>
    </row>
    <row r="690" ht="12" customHeight="1" spans="13:13">
      <c r="M690" s="60"/>
    </row>
    <row r="691" ht="12" customHeight="1" spans="13:13">
      <c r="M691" s="60"/>
    </row>
    <row r="692" ht="12" customHeight="1" spans="13:13">
      <c r="M692" s="60"/>
    </row>
    <row r="693" ht="12" customHeight="1" spans="13:13">
      <c r="M693" s="60"/>
    </row>
    <row r="694" ht="12" customHeight="1" spans="13:13">
      <c r="M694" s="60"/>
    </row>
    <row r="695" ht="12" customHeight="1" spans="13:13">
      <c r="M695" s="60"/>
    </row>
    <row r="696" ht="12" customHeight="1" spans="13:13">
      <c r="M696" s="60"/>
    </row>
    <row r="697" ht="12" customHeight="1" spans="13:13">
      <c r="M697" s="60"/>
    </row>
    <row r="698" ht="12" customHeight="1" spans="13:13">
      <c r="M698" s="60"/>
    </row>
    <row r="699" ht="12" customHeight="1" spans="13:13">
      <c r="M699" s="60"/>
    </row>
    <row r="700" ht="12" customHeight="1" spans="13:13">
      <c r="M700" s="60"/>
    </row>
    <row r="701" ht="12" customHeight="1" spans="13:13">
      <c r="M701" s="60"/>
    </row>
    <row r="702" ht="12" customHeight="1" spans="13:13">
      <c r="M702" s="60"/>
    </row>
    <row r="703" ht="12" customHeight="1" spans="13:13">
      <c r="M703" s="60"/>
    </row>
    <row r="704" ht="12" customHeight="1" spans="13:13">
      <c r="M704" s="60"/>
    </row>
    <row r="705" ht="12" customHeight="1" spans="13:13">
      <c r="M705" s="60"/>
    </row>
    <row r="706" ht="12" customHeight="1" spans="13:13">
      <c r="M706" s="60"/>
    </row>
    <row r="707" ht="12" customHeight="1" spans="13:13">
      <c r="M707" s="60"/>
    </row>
    <row r="708" ht="12" customHeight="1" spans="13:13">
      <c r="M708" s="60"/>
    </row>
    <row r="709" ht="12" customHeight="1" spans="13:13">
      <c r="M709" s="60"/>
    </row>
    <row r="710" ht="12" customHeight="1" spans="13:13">
      <c r="M710" s="60"/>
    </row>
    <row r="711" ht="12" customHeight="1" spans="13:13">
      <c r="M711" s="60"/>
    </row>
    <row r="712" ht="12" customHeight="1" spans="13:13">
      <c r="M712" s="60"/>
    </row>
    <row r="713" ht="12" customHeight="1" spans="13:13">
      <c r="M713" s="60"/>
    </row>
    <row r="714" ht="12" customHeight="1" spans="13:13">
      <c r="M714" s="60"/>
    </row>
    <row r="715" ht="12" customHeight="1" spans="13:13">
      <c r="M715" s="60"/>
    </row>
    <row r="716" ht="12" customHeight="1" spans="13:13">
      <c r="M716" s="60"/>
    </row>
    <row r="717" ht="12" customHeight="1" spans="13:13">
      <c r="M717" s="60"/>
    </row>
    <row r="718" ht="12" customHeight="1" spans="13:13">
      <c r="M718" s="60"/>
    </row>
    <row r="719" ht="12" customHeight="1" spans="13:13">
      <c r="M719" s="60"/>
    </row>
    <row r="720" ht="12" customHeight="1" spans="13:13">
      <c r="M720" s="60"/>
    </row>
    <row r="721" ht="12" customHeight="1" spans="13:13">
      <c r="M721" s="60"/>
    </row>
    <row r="722" ht="12" customHeight="1" spans="13:13">
      <c r="M722" s="60"/>
    </row>
    <row r="723" ht="12" customHeight="1" spans="13:13">
      <c r="M723" s="60"/>
    </row>
    <row r="724" ht="12" customHeight="1" spans="13:13">
      <c r="M724" s="60"/>
    </row>
    <row r="725" ht="12" customHeight="1" spans="13:13">
      <c r="M725" s="60"/>
    </row>
    <row r="726" ht="12" customHeight="1" spans="13:13">
      <c r="M726" s="60"/>
    </row>
    <row r="727" ht="12" customHeight="1" spans="13:13">
      <c r="M727" s="60"/>
    </row>
    <row r="728" ht="12" customHeight="1" spans="13:13">
      <c r="M728" s="60"/>
    </row>
    <row r="729" ht="12" customHeight="1" spans="13:13">
      <c r="M729" s="60"/>
    </row>
    <row r="730" ht="12" customHeight="1" spans="13:13">
      <c r="M730" s="60"/>
    </row>
    <row r="731" ht="12" customHeight="1" spans="13:13">
      <c r="M731" s="60"/>
    </row>
    <row r="732" ht="12" customHeight="1" spans="13:13">
      <c r="M732" s="60"/>
    </row>
    <row r="733" ht="12" customHeight="1" spans="13:13">
      <c r="M733" s="60"/>
    </row>
    <row r="734" ht="12" customHeight="1" spans="13:13">
      <c r="M734" s="60"/>
    </row>
    <row r="735" ht="12" customHeight="1" spans="13:13">
      <c r="M735" s="60"/>
    </row>
    <row r="736" ht="12" customHeight="1" spans="13:13">
      <c r="M736" s="60"/>
    </row>
    <row r="737" ht="12" customHeight="1" spans="13:13">
      <c r="M737" s="60"/>
    </row>
    <row r="738" ht="12" customHeight="1" spans="13:13">
      <c r="M738" s="60"/>
    </row>
    <row r="739" ht="12" customHeight="1" spans="13:13">
      <c r="M739" s="60"/>
    </row>
    <row r="740" ht="12" customHeight="1" spans="13:13">
      <c r="M740" s="60"/>
    </row>
    <row r="741" ht="12" customHeight="1" spans="13:13">
      <c r="M741" s="60"/>
    </row>
    <row r="742" ht="12" customHeight="1" spans="13:13">
      <c r="M742" s="60"/>
    </row>
    <row r="743" ht="12" customHeight="1" spans="13:13">
      <c r="M743" s="60"/>
    </row>
    <row r="744" ht="12" customHeight="1" spans="13:13">
      <c r="M744" s="60"/>
    </row>
    <row r="745" ht="12" customHeight="1" spans="13:13">
      <c r="M745" s="60"/>
    </row>
    <row r="746" ht="12" customHeight="1" spans="13:13">
      <c r="M746" s="60"/>
    </row>
    <row r="747" ht="12" customHeight="1" spans="13:13">
      <c r="M747" s="60"/>
    </row>
    <row r="748" ht="12" customHeight="1" spans="13:13">
      <c r="M748" s="60"/>
    </row>
    <row r="749" ht="12" customHeight="1" spans="13:13">
      <c r="M749" s="60"/>
    </row>
    <row r="750" ht="12" customHeight="1" spans="13:13">
      <c r="M750" s="60"/>
    </row>
    <row r="751" ht="12" customHeight="1" spans="13:13">
      <c r="M751" s="60"/>
    </row>
    <row r="752" ht="12" customHeight="1" spans="13:13">
      <c r="M752" s="60"/>
    </row>
    <row r="753" ht="12" customHeight="1" spans="13:13">
      <c r="M753" s="60"/>
    </row>
    <row r="754" ht="12" customHeight="1" spans="13:13">
      <c r="M754" s="60"/>
    </row>
    <row r="755" ht="12" customHeight="1" spans="13:13">
      <c r="M755" s="60"/>
    </row>
    <row r="756" ht="12" customHeight="1" spans="13:13">
      <c r="M756" s="60"/>
    </row>
    <row r="757" ht="12" customHeight="1" spans="13:13">
      <c r="M757" s="60"/>
    </row>
    <row r="758" ht="12" customHeight="1" spans="13:13">
      <c r="M758" s="60"/>
    </row>
    <row r="759" ht="12" customHeight="1" spans="13:13">
      <c r="M759" s="60"/>
    </row>
    <row r="760" ht="12" customHeight="1" spans="13:13">
      <c r="M760" s="60"/>
    </row>
    <row r="761" ht="12" customHeight="1" spans="13:13">
      <c r="M761" s="60"/>
    </row>
    <row r="762" ht="12" customHeight="1" spans="13:13">
      <c r="M762" s="60"/>
    </row>
    <row r="763" ht="12" customHeight="1" spans="13:13">
      <c r="M763" s="60"/>
    </row>
    <row r="764" ht="12" customHeight="1" spans="13:13">
      <c r="M764" s="60"/>
    </row>
    <row r="765" ht="12" customHeight="1" spans="13:13">
      <c r="M765" s="60"/>
    </row>
    <row r="766" ht="12" customHeight="1" spans="13:13">
      <c r="M766" s="60"/>
    </row>
    <row r="767" ht="12" customHeight="1" spans="13:13">
      <c r="M767" s="60"/>
    </row>
    <row r="768" ht="12" customHeight="1" spans="13:13">
      <c r="M768" s="60"/>
    </row>
    <row r="769" ht="12" customHeight="1" spans="13:13">
      <c r="M769" s="60"/>
    </row>
    <row r="770" ht="12" customHeight="1" spans="13:13">
      <c r="M770" s="60"/>
    </row>
    <row r="771" ht="12" customHeight="1" spans="13:13">
      <c r="M771" s="60"/>
    </row>
    <row r="772" ht="12" customHeight="1" spans="13:13">
      <c r="M772" s="60"/>
    </row>
    <row r="773" ht="12" customHeight="1" spans="13:13">
      <c r="M773" s="60"/>
    </row>
    <row r="774" ht="12" customHeight="1" spans="13:13">
      <c r="M774" s="60"/>
    </row>
    <row r="775" ht="12" customHeight="1" spans="13:13">
      <c r="M775" s="60"/>
    </row>
    <row r="776" ht="12" customHeight="1" spans="13:13">
      <c r="M776" s="60"/>
    </row>
    <row r="777" ht="12" customHeight="1" spans="13:13">
      <c r="M777" s="60"/>
    </row>
    <row r="778" ht="12" customHeight="1" spans="13:13">
      <c r="M778" s="60"/>
    </row>
    <row r="779" ht="12" customHeight="1" spans="13:13">
      <c r="M779" s="60"/>
    </row>
    <row r="780" ht="12" customHeight="1" spans="13:13">
      <c r="M780" s="60"/>
    </row>
    <row r="781" ht="12" customHeight="1" spans="13:13">
      <c r="M781" s="60"/>
    </row>
    <row r="782" ht="12" customHeight="1" spans="13:13">
      <c r="M782" s="60"/>
    </row>
    <row r="783" ht="12" customHeight="1" spans="13:13">
      <c r="M783" s="60"/>
    </row>
    <row r="784" ht="12" customHeight="1" spans="13:13">
      <c r="M784" s="60"/>
    </row>
    <row r="785" ht="12" customHeight="1" spans="13:13">
      <c r="M785" s="60"/>
    </row>
    <row r="786" ht="12" customHeight="1" spans="13:13">
      <c r="M786" s="60"/>
    </row>
    <row r="787" ht="12" customHeight="1" spans="13:13">
      <c r="M787" s="60"/>
    </row>
    <row r="788" ht="12" customHeight="1" spans="13:13">
      <c r="M788" s="60"/>
    </row>
    <row r="789" ht="12" customHeight="1" spans="13:13">
      <c r="M789" s="60"/>
    </row>
    <row r="790" ht="12" customHeight="1" spans="13:13">
      <c r="M790" s="60"/>
    </row>
    <row r="791" ht="12" customHeight="1" spans="13:13">
      <c r="M791" s="60"/>
    </row>
    <row r="792" ht="12" customHeight="1" spans="13:13">
      <c r="M792" s="60"/>
    </row>
    <row r="793" ht="12" customHeight="1" spans="13:13">
      <c r="M793" s="60"/>
    </row>
    <row r="794" ht="12" customHeight="1" spans="13:13">
      <c r="M794" s="60"/>
    </row>
    <row r="795" ht="12" customHeight="1" spans="13:13">
      <c r="M795" s="60"/>
    </row>
    <row r="796" ht="12" customHeight="1" spans="13:13">
      <c r="M796" s="60"/>
    </row>
    <row r="797" ht="12" customHeight="1" spans="13:13">
      <c r="M797" s="60"/>
    </row>
    <row r="798" ht="12" customHeight="1" spans="13:13">
      <c r="M798" s="60"/>
    </row>
    <row r="799" ht="12" customHeight="1" spans="13:13">
      <c r="M799" s="60"/>
    </row>
    <row r="800" ht="12" customHeight="1" spans="13:13">
      <c r="M800" s="60"/>
    </row>
    <row r="801" ht="12" customHeight="1" spans="13:13">
      <c r="M801" s="60"/>
    </row>
    <row r="802" ht="12" customHeight="1" spans="13:13">
      <c r="M802" s="60"/>
    </row>
    <row r="803" ht="12" customHeight="1" spans="13:13">
      <c r="M803" s="60"/>
    </row>
    <row r="804" ht="12" customHeight="1" spans="13:13">
      <c r="M804" s="60"/>
    </row>
    <row r="805" ht="12" customHeight="1" spans="13:13">
      <c r="M805" s="60"/>
    </row>
    <row r="806" ht="12" customHeight="1" spans="13:13">
      <c r="M806" s="60"/>
    </row>
    <row r="807" ht="12" customHeight="1" spans="13:13">
      <c r="M807" s="60"/>
    </row>
    <row r="808" ht="12" customHeight="1" spans="13:13">
      <c r="M808" s="60"/>
    </row>
    <row r="809" ht="12" customHeight="1" spans="13:13">
      <c r="M809" s="60"/>
    </row>
    <row r="810" ht="12" customHeight="1" spans="13:13">
      <c r="M810" s="60"/>
    </row>
    <row r="811" ht="12" customHeight="1" spans="13:13">
      <c r="M811" s="60"/>
    </row>
    <row r="812" ht="12" customHeight="1" spans="13:13">
      <c r="M812" s="60"/>
    </row>
    <row r="813" ht="12" customHeight="1" spans="13:13">
      <c r="M813" s="60"/>
    </row>
    <row r="814" ht="12" customHeight="1" spans="13:13">
      <c r="M814" s="60"/>
    </row>
    <row r="815" ht="12" customHeight="1" spans="13:13">
      <c r="M815" s="60"/>
    </row>
    <row r="816" ht="12" customHeight="1" spans="13:13">
      <c r="M816" s="60"/>
    </row>
    <row r="817" ht="12" customHeight="1" spans="13:13">
      <c r="M817" s="60"/>
    </row>
    <row r="818" ht="12" customHeight="1" spans="13:13">
      <c r="M818" s="60"/>
    </row>
    <row r="819" ht="12" customHeight="1" spans="13:13">
      <c r="M819" s="60"/>
    </row>
    <row r="820" ht="12" customHeight="1" spans="13:13">
      <c r="M820" s="60"/>
    </row>
    <row r="821" ht="12" customHeight="1" spans="13:13">
      <c r="M821" s="60"/>
    </row>
    <row r="822" ht="12" customHeight="1" spans="13:13">
      <c r="M822" s="60"/>
    </row>
    <row r="823" ht="12" customHeight="1" spans="13:13">
      <c r="M823" s="60"/>
    </row>
    <row r="824" ht="12" customHeight="1" spans="13:13">
      <c r="M824" s="60"/>
    </row>
    <row r="825" ht="12" customHeight="1" spans="13:13">
      <c r="M825" s="60"/>
    </row>
    <row r="826" ht="12" customHeight="1" spans="13:13">
      <c r="M826" s="60"/>
    </row>
    <row r="827" ht="12" customHeight="1" spans="13:13">
      <c r="M827" s="60"/>
    </row>
    <row r="828" ht="12" customHeight="1" spans="13:13">
      <c r="M828" s="60"/>
    </row>
    <row r="829" ht="12" customHeight="1" spans="13:13">
      <c r="M829" s="60"/>
    </row>
    <row r="830" ht="12" customHeight="1" spans="13:13">
      <c r="M830" s="60"/>
    </row>
    <row r="831" ht="12" customHeight="1" spans="13:13">
      <c r="M831" s="60"/>
    </row>
    <row r="832" ht="12" customHeight="1" spans="13:13">
      <c r="M832" s="60"/>
    </row>
    <row r="833" ht="12" customHeight="1" spans="13:13">
      <c r="M833" s="60"/>
    </row>
    <row r="834" ht="12" customHeight="1" spans="13:13">
      <c r="M834" s="60"/>
    </row>
    <row r="835" ht="12" customHeight="1" spans="13:13">
      <c r="M835" s="60"/>
    </row>
    <row r="836" ht="12" customHeight="1" spans="13:13">
      <c r="M836" s="60"/>
    </row>
    <row r="837" ht="12" customHeight="1" spans="13:13">
      <c r="M837" s="60"/>
    </row>
    <row r="838" ht="12" customHeight="1" spans="13:13">
      <c r="M838" s="60"/>
    </row>
    <row r="839" ht="12" customHeight="1" spans="13:13">
      <c r="M839" s="60"/>
    </row>
    <row r="840" ht="12" customHeight="1" spans="13:13">
      <c r="M840" s="60"/>
    </row>
    <row r="841" ht="12" customHeight="1" spans="13:13">
      <c r="M841" s="60"/>
    </row>
    <row r="842" ht="12" customHeight="1" spans="13:13">
      <c r="M842" s="60"/>
    </row>
    <row r="843" ht="12" customHeight="1" spans="13:13">
      <c r="M843" s="60"/>
    </row>
    <row r="844" ht="12" customHeight="1" spans="13:13">
      <c r="M844" s="60"/>
    </row>
    <row r="845" ht="12" customHeight="1" spans="13:13">
      <c r="M845" s="60"/>
    </row>
    <row r="846" ht="12" customHeight="1" spans="13:13">
      <c r="M846" s="60"/>
    </row>
    <row r="847" ht="12" customHeight="1" spans="13:13">
      <c r="M847" s="60"/>
    </row>
    <row r="848" ht="12" customHeight="1" spans="13:13">
      <c r="M848" s="60"/>
    </row>
    <row r="849" ht="12" customHeight="1" spans="13:13">
      <c r="M849" s="60"/>
    </row>
    <row r="850" ht="12" customHeight="1" spans="13:13">
      <c r="M850" s="60"/>
    </row>
    <row r="851" ht="12" customHeight="1" spans="13:13">
      <c r="M851" s="60"/>
    </row>
    <row r="852" ht="12" customHeight="1" spans="13:13">
      <c r="M852" s="60"/>
    </row>
    <row r="853" ht="12" customHeight="1" spans="13:13">
      <c r="M853" s="60"/>
    </row>
    <row r="854" ht="12" customHeight="1" spans="13:13">
      <c r="M854" s="60"/>
    </row>
    <row r="855" ht="12" customHeight="1" spans="13:13">
      <c r="M855" s="60"/>
    </row>
    <row r="856" ht="12" customHeight="1" spans="13:13">
      <c r="M856" s="60"/>
    </row>
    <row r="857" ht="12" customHeight="1" spans="13:13">
      <c r="M857" s="60"/>
    </row>
    <row r="858" ht="12" customHeight="1" spans="13:13">
      <c r="M858" s="60"/>
    </row>
    <row r="859" ht="12" customHeight="1" spans="13:13">
      <c r="M859" s="60"/>
    </row>
    <row r="860" ht="12" customHeight="1" spans="13:13">
      <c r="M860" s="60"/>
    </row>
    <row r="861" ht="12" customHeight="1" spans="13:13">
      <c r="M861" s="60"/>
    </row>
    <row r="862" ht="12" customHeight="1" spans="13:13">
      <c r="M862" s="60"/>
    </row>
    <row r="863" ht="12" customHeight="1" spans="13:13">
      <c r="M863" s="60"/>
    </row>
    <row r="864" ht="12" customHeight="1" spans="13:13">
      <c r="M864" s="60"/>
    </row>
    <row r="865" ht="12" customHeight="1" spans="13:13">
      <c r="M865" s="60"/>
    </row>
    <row r="866" ht="12" customHeight="1" spans="13:13">
      <c r="M866" s="60"/>
    </row>
    <row r="867" ht="12" customHeight="1" spans="13:13">
      <c r="M867" s="60"/>
    </row>
    <row r="868" ht="12" customHeight="1" spans="13:13">
      <c r="M868" s="60"/>
    </row>
    <row r="869" ht="12" customHeight="1" spans="13:13">
      <c r="M869" s="60"/>
    </row>
    <row r="870" ht="12" customHeight="1" spans="13:13">
      <c r="M870" s="60"/>
    </row>
    <row r="871" ht="12" customHeight="1" spans="13:13">
      <c r="M871" s="60"/>
    </row>
    <row r="872" ht="12" customHeight="1" spans="13:13">
      <c r="M872" s="60"/>
    </row>
    <row r="873" ht="12" customHeight="1" spans="13:13">
      <c r="M873" s="60"/>
    </row>
    <row r="874" ht="12" customHeight="1" spans="13:13">
      <c r="M874" s="60"/>
    </row>
    <row r="875" ht="12" customHeight="1" spans="13:13">
      <c r="M875" s="60"/>
    </row>
    <row r="876" ht="12" customHeight="1" spans="13:13">
      <c r="M876" s="60"/>
    </row>
    <row r="877" ht="12" customHeight="1" spans="13:13">
      <c r="M877" s="60"/>
    </row>
    <row r="878" ht="12" customHeight="1" spans="13:13">
      <c r="M878" s="60"/>
    </row>
    <row r="879" ht="12" customHeight="1" spans="13:13">
      <c r="M879" s="60"/>
    </row>
    <row r="880" ht="12" customHeight="1" spans="13:13">
      <c r="M880" s="60"/>
    </row>
    <row r="881" ht="12" customHeight="1" spans="13:13">
      <c r="M881" s="60"/>
    </row>
    <row r="882" ht="12" customHeight="1" spans="13:13">
      <c r="M882" s="60"/>
    </row>
    <row r="883" ht="12" customHeight="1" spans="13:13">
      <c r="M883" s="60"/>
    </row>
    <row r="884" ht="12" customHeight="1" spans="13:13">
      <c r="M884" s="60"/>
    </row>
    <row r="885" ht="12" customHeight="1" spans="13:13">
      <c r="M885" s="60"/>
    </row>
    <row r="886" ht="12" customHeight="1" spans="13:13">
      <c r="M886" s="60"/>
    </row>
    <row r="887" ht="12" customHeight="1" spans="13:13">
      <c r="M887" s="60"/>
    </row>
    <row r="888" ht="12" customHeight="1" spans="13:13">
      <c r="M888" s="60"/>
    </row>
    <row r="889" ht="12" customHeight="1" spans="13:13">
      <c r="M889" s="60"/>
    </row>
    <row r="890" ht="12" customHeight="1" spans="13:13">
      <c r="M890" s="60"/>
    </row>
    <row r="891" ht="12" customHeight="1" spans="13:13">
      <c r="M891" s="60"/>
    </row>
    <row r="892" ht="12" customHeight="1" spans="13:13">
      <c r="M892" s="60"/>
    </row>
    <row r="893" ht="12" customHeight="1" spans="13:13">
      <c r="M893" s="60"/>
    </row>
    <row r="894" ht="12" customHeight="1" spans="13:13">
      <c r="M894" s="60"/>
    </row>
    <row r="895" ht="12" customHeight="1" spans="13:13">
      <c r="M895" s="60"/>
    </row>
    <row r="896" ht="12" customHeight="1" spans="13:13">
      <c r="M896" s="60"/>
    </row>
    <row r="897" ht="12" customHeight="1" spans="13:13">
      <c r="M897" s="60"/>
    </row>
    <row r="898" ht="12" customHeight="1" spans="13:13">
      <c r="M898" s="60"/>
    </row>
    <row r="899" ht="12" customHeight="1" spans="13:13">
      <c r="M899" s="60"/>
    </row>
    <row r="900" ht="12" customHeight="1" spans="13:13">
      <c r="M900" s="60"/>
    </row>
    <row r="901" ht="12" customHeight="1" spans="13:13">
      <c r="M901" s="60"/>
    </row>
    <row r="902" ht="12" customHeight="1" spans="13:13">
      <c r="M902" s="60"/>
    </row>
    <row r="903" ht="12" customHeight="1" spans="13:13">
      <c r="M903" s="60"/>
    </row>
    <row r="904" ht="12" customHeight="1" spans="13:13">
      <c r="M904" s="60"/>
    </row>
    <row r="905" ht="12" customHeight="1" spans="13:13">
      <c r="M905" s="60"/>
    </row>
    <row r="906" ht="12" customHeight="1" spans="13:13">
      <c r="M906" s="60"/>
    </row>
    <row r="907" ht="12" customHeight="1" spans="13:13">
      <c r="M907" s="60"/>
    </row>
    <row r="908" ht="12" customHeight="1" spans="13:13">
      <c r="M908" s="60"/>
    </row>
    <row r="909" ht="12" customHeight="1" spans="13:13">
      <c r="M909" s="60"/>
    </row>
    <row r="910" ht="12" customHeight="1" spans="13:13">
      <c r="M910" s="60"/>
    </row>
    <row r="911" ht="12" customHeight="1" spans="13:13">
      <c r="M911" s="60"/>
    </row>
    <row r="912" ht="12" customHeight="1" spans="13:13">
      <c r="M912" s="60"/>
    </row>
    <row r="913" ht="12" customHeight="1" spans="13:13">
      <c r="M913" s="60"/>
    </row>
    <row r="914" ht="12" customHeight="1" spans="13:13">
      <c r="M914" s="60"/>
    </row>
    <row r="915" ht="12" customHeight="1" spans="13:13">
      <c r="M915" s="60"/>
    </row>
    <row r="916" ht="12" customHeight="1" spans="13:13">
      <c r="M916" s="60"/>
    </row>
    <row r="917" ht="12" customHeight="1" spans="13:13">
      <c r="M917" s="60"/>
    </row>
    <row r="918" ht="12" customHeight="1" spans="13:13">
      <c r="M918" s="60"/>
    </row>
    <row r="919" ht="12" customHeight="1" spans="13:13">
      <c r="M919" s="60"/>
    </row>
    <row r="920" ht="12" customHeight="1" spans="13:13">
      <c r="M920" s="60"/>
    </row>
    <row r="921" ht="12" customHeight="1" spans="13:13">
      <c r="M921" s="60"/>
    </row>
    <row r="922" ht="12" customHeight="1" spans="13:13">
      <c r="M922" s="60"/>
    </row>
    <row r="923" ht="12" customHeight="1" spans="13:13">
      <c r="M923" s="60"/>
    </row>
    <row r="924" ht="12" customHeight="1" spans="13:13">
      <c r="M924" s="60"/>
    </row>
    <row r="925" ht="12" customHeight="1" spans="13:13">
      <c r="M925" s="60"/>
    </row>
    <row r="926" ht="12" customHeight="1" spans="13:13">
      <c r="M926" s="60"/>
    </row>
    <row r="927" ht="12" customHeight="1" spans="13:13">
      <c r="M927" s="60"/>
    </row>
    <row r="928" ht="12" customHeight="1" spans="13:13">
      <c r="M928" s="60"/>
    </row>
    <row r="929" ht="12" customHeight="1" spans="13:13">
      <c r="M929" s="60"/>
    </row>
    <row r="930" ht="12" customHeight="1" spans="13:13">
      <c r="M930" s="60"/>
    </row>
    <row r="931" ht="12" customHeight="1" spans="13:13">
      <c r="M931" s="60"/>
    </row>
    <row r="932" ht="12" customHeight="1" spans="13:13">
      <c r="M932" s="60"/>
    </row>
    <row r="933" ht="12" customHeight="1" spans="13:13">
      <c r="M933" s="60"/>
    </row>
    <row r="934" ht="12" customHeight="1" spans="13:13">
      <c r="M934" s="60"/>
    </row>
    <row r="935" ht="12" customHeight="1" spans="13:13">
      <c r="M935" s="60"/>
    </row>
    <row r="936" ht="12" customHeight="1" spans="13:13">
      <c r="M936" s="60"/>
    </row>
    <row r="937" ht="12" customHeight="1" spans="13:13">
      <c r="M937" s="60"/>
    </row>
    <row r="938" ht="12" customHeight="1" spans="13:13">
      <c r="M938" s="60"/>
    </row>
    <row r="939" ht="12" customHeight="1" spans="13:13">
      <c r="M939" s="60"/>
    </row>
    <row r="940" ht="12" customHeight="1" spans="13:13">
      <c r="M940" s="60"/>
    </row>
    <row r="941" ht="12" customHeight="1" spans="13:13">
      <c r="M941" s="60"/>
    </row>
    <row r="942" ht="12" customHeight="1" spans="13:13">
      <c r="M942" s="60"/>
    </row>
    <row r="943" ht="12" customHeight="1" spans="13:13">
      <c r="M943" s="60"/>
    </row>
    <row r="944" ht="12" customHeight="1" spans="13:13">
      <c r="M944" s="60"/>
    </row>
    <row r="945" ht="12" customHeight="1" spans="13:13">
      <c r="M945" s="60"/>
    </row>
    <row r="946" ht="12" customHeight="1" spans="13:13">
      <c r="M946" s="60"/>
    </row>
    <row r="947" ht="12" customHeight="1" spans="13:13">
      <c r="M947" s="60"/>
    </row>
    <row r="948" ht="12" customHeight="1" spans="13:13">
      <c r="M948" s="60"/>
    </row>
    <row r="949" ht="12" customHeight="1" spans="13:13">
      <c r="M949" s="60"/>
    </row>
    <row r="950" ht="12" customHeight="1" spans="13:13">
      <c r="M950" s="60"/>
    </row>
    <row r="951" ht="12" customHeight="1" spans="13:13">
      <c r="M951" s="60"/>
    </row>
    <row r="952" ht="12" customHeight="1" spans="13:13">
      <c r="M952" s="60"/>
    </row>
    <row r="953" ht="12" customHeight="1" spans="13:13">
      <c r="M953" s="60"/>
    </row>
    <row r="954" ht="12" customHeight="1" spans="13:13">
      <c r="M954" s="60"/>
    </row>
    <row r="955" ht="12" customHeight="1" spans="13:13">
      <c r="M955" s="60"/>
    </row>
    <row r="956" ht="12" customHeight="1" spans="13:13">
      <c r="M956" s="60"/>
    </row>
    <row r="957" ht="12" customHeight="1" spans="13:13">
      <c r="M957" s="60"/>
    </row>
    <row r="958" ht="12" customHeight="1" spans="13:13">
      <c r="M958" s="60"/>
    </row>
    <row r="959" ht="12" customHeight="1" spans="13:13">
      <c r="M959" s="60"/>
    </row>
    <row r="960" ht="12" customHeight="1" spans="13:13">
      <c r="M960" s="60"/>
    </row>
    <row r="961" ht="12" customHeight="1" spans="13:13">
      <c r="M961" s="60"/>
    </row>
    <row r="962" ht="12" customHeight="1" spans="13:13">
      <c r="M962" s="60"/>
    </row>
    <row r="963" ht="12" customHeight="1" spans="13:13">
      <c r="M963" s="60"/>
    </row>
    <row r="964" ht="12" customHeight="1" spans="13:13">
      <c r="M964" s="60"/>
    </row>
    <row r="965" ht="12" customHeight="1" spans="13:13">
      <c r="M965" s="60"/>
    </row>
    <row r="966" ht="12" customHeight="1" spans="13:13">
      <c r="M966" s="60"/>
    </row>
    <row r="967" ht="12" customHeight="1" spans="13:13">
      <c r="M967" s="60"/>
    </row>
    <row r="968" ht="12" customHeight="1" spans="13:13">
      <c r="M968" s="60"/>
    </row>
    <row r="969" ht="12" customHeight="1" spans="13:13">
      <c r="M969" s="60"/>
    </row>
    <row r="970" ht="12" customHeight="1" spans="13:13">
      <c r="M970" s="60"/>
    </row>
    <row r="971" ht="12" customHeight="1" spans="13:13">
      <c r="M971" s="60"/>
    </row>
    <row r="972" ht="12" customHeight="1" spans="13:13">
      <c r="M972" s="60"/>
    </row>
    <row r="973" ht="12" customHeight="1" spans="13:13">
      <c r="M973" s="60"/>
    </row>
    <row r="974" ht="12" customHeight="1" spans="13:13">
      <c r="M974" s="60"/>
    </row>
    <row r="975" ht="12" customHeight="1" spans="13:13">
      <c r="M975" s="60"/>
    </row>
    <row r="976" ht="12" customHeight="1" spans="13:13">
      <c r="M976" s="60"/>
    </row>
    <row r="977" ht="12" customHeight="1" spans="13:13">
      <c r="M977" s="60"/>
    </row>
    <row r="978" ht="12" customHeight="1" spans="13:13">
      <c r="M978" s="60"/>
    </row>
    <row r="979" ht="12" customHeight="1" spans="13:13">
      <c r="M979" s="60"/>
    </row>
    <row r="980" ht="12" customHeight="1" spans="13:13">
      <c r="M980" s="60"/>
    </row>
    <row r="981" ht="12" customHeight="1" spans="13:13">
      <c r="M981" s="60"/>
    </row>
    <row r="982" ht="12" customHeight="1" spans="13:13">
      <c r="M982" s="60"/>
    </row>
    <row r="983" ht="12" customHeight="1" spans="13:13">
      <c r="M983" s="60"/>
    </row>
    <row r="984" ht="12" customHeight="1" spans="13:13">
      <c r="M984" s="60"/>
    </row>
    <row r="985" ht="12" customHeight="1" spans="13:13">
      <c r="M985" s="60"/>
    </row>
    <row r="986" ht="12" customHeight="1" spans="13:13">
      <c r="M986" s="60"/>
    </row>
    <row r="987" ht="12" customHeight="1" spans="13:13">
      <c r="M987" s="60"/>
    </row>
    <row r="988" ht="12" customHeight="1" spans="13:13">
      <c r="M988" s="60"/>
    </row>
    <row r="989" ht="12" customHeight="1" spans="13:13">
      <c r="M989" s="60"/>
    </row>
    <row r="990" ht="12" customHeight="1" spans="13:13">
      <c r="M990" s="60"/>
    </row>
    <row r="991" ht="12" customHeight="1" spans="13:13">
      <c r="M991" s="60"/>
    </row>
    <row r="992" ht="12" customHeight="1" spans="13:13">
      <c r="M992" s="60"/>
    </row>
    <row r="993" ht="12" customHeight="1" spans="13:13">
      <c r="M993" s="60"/>
    </row>
    <row r="994" ht="12" customHeight="1" spans="13:13">
      <c r="M994" s="60"/>
    </row>
    <row r="995" ht="12" customHeight="1" spans="13:13">
      <c r="M995" s="60"/>
    </row>
    <row r="996" ht="12" customHeight="1" spans="13:13">
      <c r="M996" s="60"/>
    </row>
    <row r="997" ht="12" customHeight="1" spans="13:13">
      <c r="M997" s="60"/>
    </row>
    <row r="998" ht="12" customHeight="1" spans="13:13">
      <c r="M998" s="60"/>
    </row>
    <row r="999" ht="12" customHeight="1" spans="13:13">
      <c r="M999" s="60"/>
    </row>
    <row r="1000" ht="12" customHeight="1" spans="13:13">
      <c r="M1000" s="60"/>
    </row>
  </sheetData>
  <mergeCells count="1">
    <mergeCell ref="C2:G2"/>
  </mergeCells>
  <pageMargins left="0.75" right="0.75" top="0.72" bottom="0.7" header="0" footer="0"/>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800080"/>
    <pageSetUpPr fitToPage="1"/>
  </sheetPr>
  <dimension ref="B1:N1000"/>
  <sheetViews>
    <sheetView showGridLines="0" workbookViewId="0">
      <selection activeCell="F4" sqref="F4:F105"/>
    </sheetView>
  </sheetViews>
  <sheetFormatPr defaultColWidth="12.6285714285714" defaultRowHeight="15" customHeight="1"/>
  <cols>
    <col min="1" max="1" width="4.5047619047619" customWidth="1"/>
    <col min="2" max="2" width="19.1333333333333" customWidth="1"/>
    <col min="3" max="4" width="8.62857142857143" customWidth="1"/>
    <col min="5" max="5" width="14.8761904761905" customWidth="1"/>
    <col min="6" max="7" width="8.62857142857143" customWidth="1"/>
    <col min="8" max="8" width="12.752380952381" customWidth="1"/>
    <col min="9" max="9" width="4.13333333333333" customWidth="1"/>
    <col min="10" max="26" width="8.62857142857143" customWidth="1"/>
  </cols>
  <sheetData>
    <row r="1" ht="12" customHeight="1" spans="2:14">
      <c r="B1" s="42" t="s">
        <v>273</v>
      </c>
      <c r="C1" s="7"/>
      <c r="D1" s="7"/>
      <c r="E1" s="7"/>
      <c r="F1" s="7"/>
      <c r="G1" s="7"/>
      <c r="H1" s="7"/>
      <c r="I1" s="7"/>
      <c r="J1" s="7"/>
      <c r="K1" s="7"/>
      <c r="L1" s="7"/>
      <c r="M1" s="7"/>
      <c r="N1" s="7"/>
    </row>
    <row r="2" ht="12" customHeight="1"/>
    <row r="3" ht="14.25" spans="2:6">
      <c r="B3" s="39" t="s">
        <v>274</v>
      </c>
      <c r="C3" s="39" t="s">
        <v>275</v>
      </c>
      <c r="D3" s="39" t="s">
        <v>276</v>
      </c>
      <c r="E3" s="39" t="s">
        <v>277</v>
      </c>
      <c r="F3" s="39" t="s">
        <v>278</v>
      </c>
    </row>
    <row r="4" ht="12" customHeight="1" spans="2:6">
      <c r="B4" s="43">
        <v>41547</v>
      </c>
      <c r="C4" s="44">
        <f>DAY(B4)</f>
        <v>30</v>
      </c>
      <c r="D4" s="44">
        <f>IF(MONTH(B4)&gt;=4,YEAR(B4)+1,YEAR(B4))</f>
        <v>2014</v>
      </c>
      <c r="E4" s="45" t="str">
        <f>TEXT(B4,"MMMM")</f>
        <v>September</v>
      </c>
      <c r="F4" s="44">
        <f>IF(MONTH(B4)&lt;4,ROUNDUP(MONTH(B4)/3,0),ROUNDUP((MONTH(B4)-3)/3,0))</f>
        <v>2</v>
      </c>
    </row>
    <row r="5" ht="12" customHeight="1" spans="2:6">
      <c r="B5" s="43">
        <v>41486</v>
      </c>
      <c r="C5" s="44">
        <f>DAY(B5)</f>
        <v>31</v>
      </c>
      <c r="D5" s="44">
        <f t="shared" ref="D5:D36" si="0">IF(MONTH(B5)&gt;=4,YEAR(B5)+1,YEAR(B5))</f>
        <v>2014</v>
      </c>
      <c r="E5" s="45" t="str">
        <f t="shared" ref="E5:E36" si="1">TEXT(B5,"MMMM")</f>
        <v>July</v>
      </c>
      <c r="F5" s="44">
        <f t="shared" ref="F5:F36" si="2">IF(MONTH(B5)&lt;4,ROUNDUP(MONTH(B5)/3,0),ROUNDUP((MONTH(B5)-3)/3,0))</f>
        <v>2</v>
      </c>
    </row>
    <row r="6" ht="12" customHeight="1" spans="2:6">
      <c r="B6" s="43">
        <v>41608</v>
      </c>
      <c r="C6" s="44">
        <f>DAY(B6)</f>
        <v>30</v>
      </c>
      <c r="D6" s="44">
        <f t="shared" si="0"/>
        <v>2014</v>
      </c>
      <c r="E6" s="45" t="str">
        <f t="shared" si="1"/>
        <v>November</v>
      </c>
      <c r="F6" s="44">
        <f t="shared" si="2"/>
        <v>3</v>
      </c>
    </row>
    <row r="7" ht="12" customHeight="1" spans="2:6">
      <c r="B7" s="43">
        <v>41547</v>
      </c>
      <c r="C7" s="44">
        <f>DAY(B7)</f>
        <v>30</v>
      </c>
      <c r="D7" s="44">
        <f t="shared" si="0"/>
        <v>2014</v>
      </c>
      <c r="E7" s="45" t="str">
        <f t="shared" si="1"/>
        <v>September</v>
      </c>
      <c r="F7" s="44">
        <f t="shared" si="2"/>
        <v>2</v>
      </c>
    </row>
    <row r="8" ht="12" customHeight="1" spans="2:6">
      <c r="B8" s="43">
        <v>41820</v>
      </c>
      <c r="C8" s="44">
        <f t="shared" ref="C8:C39" si="3">DAY(B8)</f>
        <v>30</v>
      </c>
      <c r="D8" s="44">
        <f t="shared" si="0"/>
        <v>2015</v>
      </c>
      <c r="E8" s="45" t="str">
        <f t="shared" si="1"/>
        <v>June</v>
      </c>
      <c r="F8" s="44">
        <f t="shared" si="2"/>
        <v>1</v>
      </c>
    </row>
    <row r="9" ht="12" customHeight="1" spans="2:6">
      <c r="B9" s="43">
        <v>41729</v>
      </c>
      <c r="C9" s="44">
        <f t="shared" si="3"/>
        <v>31</v>
      </c>
      <c r="D9" s="44">
        <f t="shared" si="0"/>
        <v>2014</v>
      </c>
      <c r="E9" s="45" t="str">
        <f t="shared" si="1"/>
        <v>March</v>
      </c>
      <c r="F9" s="44">
        <f t="shared" si="2"/>
        <v>1</v>
      </c>
    </row>
    <row r="10" ht="12" customHeight="1" spans="2:6">
      <c r="B10" s="43">
        <v>41820</v>
      </c>
      <c r="C10" s="44">
        <f t="shared" si="3"/>
        <v>30</v>
      </c>
      <c r="D10" s="44">
        <f t="shared" si="0"/>
        <v>2015</v>
      </c>
      <c r="E10" s="45" t="str">
        <f t="shared" si="1"/>
        <v>June</v>
      </c>
      <c r="F10" s="44">
        <f t="shared" si="2"/>
        <v>1</v>
      </c>
    </row>
    <row r="11" ht="12" customHeight="1" spans="2:6">
      <c r="B11" s="43">
        <v>42155</v>
      </c>
      <c r="C11" s="44">
        <f t="shared" si="3"/>
        <v>31</v>
      </c>
      <c r="D11" s="44">
        <f t="shared" si="0"/>
        <v>2016</v>
      </c>
      <c r="E11" s="45" t="str">
        <f t="shared" si="1"/>
        <v>May</v>
      </c>
      <c r="F11" s="44">
        <f t="shared" si="2"/>
        <v>1</v>
      </c>
    </row>
    <row r="12" ht="12" customHeight="1" spans="2:6">
      <c r="B12" s="43">
        <v>41578</v>
      </c>
      <c r="C12" s="44">
        <f t="shared" si="3"/>
        <v>31</v>
      </c>
      <c r="D12" s="44">
        <f t="shared" si="0"/>
        <v>2014</v>
      </c>
      <c r="E12" s="45" t="str">
        <f t="shared" si="1"/>
        <v>October</v>
      </c>
      <c r="F12" s="44">
        <f t="shared" si="2"/>
        <v>3</v>
      </c>
    </row>
    <row r="13" ht="12" customHeight="1" spans="2:6">
      <c r="B13" s="43">
        <v>42155</v>
      </c>
      <c r="C13" s="44">
        <f t="shared" si="3"/>
        <v>31</v>
      </c>
      <c r="D13" s="44">
        <f t="shared" si="0"/>
        <v>2016</v>
      </c>
      <c r="E13" s="45" t="str">
        <f t="shared" si="1"/>
        <v>May</v>
      </c>
      <c r="F13" s="44">
        <f t="shared" si="2"/>
        <v>1</v>
      </c>
    </row>
    <row r="14" ht="12" customHeight="1" spans="2:6">
      <c r="B14" s="43">
        <v>41729</v>
      </c>
      <c r="C14" s="44">
        <f t="shared" si="3"/>
        <v>31</v>
      </c>
      <c r="D14" s="44">
        <f t="shared" si="0"/>
        <v>2014</v>
      </c>
      <c r="E14" s="45" t="str">
        <f t="shared" si="1"/>
        <v>March</v>
      </c>
      <c r="F14" s="44">
        <f t="shared" si="2"/>
        <v>1</v>
      </c>
    </row>
    <row r="15" ht="12" customHeight="1" spans="2:6">
      <c r="B15" s="43">
        <v>41851</v>
      </c>
      <c r="C15" s="44">
        <f t="shared" si="3"/>
        <v>31</v>
      </c>
      <c r="D15" s="44">
        <f t="shared" si="0"/>
        <v>2015</v>
      </c>
      <c r="E15" s="45" t="str">
        <f t="shared" si="1"/>
        <v>July</v>
      </c>
      <c r="F15" s="44">
        <f t="shared" si="2"/>
        <v>2</v>
      </c>
    </row>
    <row r="16" ht="12" customHeight="1" spans="2:6">
      <c r="B16" s="43">
        <v>41639</v>
      </c>
      <c r="C16" s="44">
        <f t="shared" si="3"/>
        <v>31</v>
      </c>
      <c r="D16" s="44">
        <f t="shared" si="0"/>
        <v>2014</v>
      </c>
      <c r="E16" s="45" t="str">
        <f t="shared" si="1"/>
        <v>December</v>
      </c>
      <c r="F16" s="44">
        <f t="shared" si="2"/>
        <v>3</v>
      </c>
    </row>
    <row r="17" ht="12" customHeight="1" spans="2:6">
      <c r="B17" s="43">
        <v>41851</v>
      </c>
      <c r="C17" s="44">
        <f t="shared" si="3"/>
        <v>31</v>
      </c>
      <c r="D17" s="44">
        <f t="shared" si="0"/>
        <v>2015</v>
      </c>
      <c r="E17" s="45" t="str">
        <f t="shared" si="1"/>
        <v>July</v>
      </c>
      <c r="F17" s="44">
        <f t="shared" si="2"/>
        <v>2</v>
      </c>
    </row>
    <row r="18" ht="12" customHeight="1" spans="2:6">
      <c r="B18" s="43">
        <v>42338</v>
      </c>
      <c r="C18" s="44">
        <f t="shared" si="3"/>
        <v>30</v>
      </c>
      <c r="D18" s="44">
        <f t="shared" si="0"/>
        <v>2016</v>
      </c>
      <c r="E18" s="45" t="str">
        <f t="shared" si="1"/>
        <v>November</v>
      </c>
      <c r="F18" s="44">
        <f t="shared" si="2"/>
        <v>3</v>
      </c>
    </row>
    <row r="19" ht="12" customHeight="1" spans="2:6">
      <c r="B19" s="43">
        <v>41729</v>
      </c>
      <c r="C19" s="44">
        <f t="shared" si="3"/>
        <v>31</v>
      </c>
      <c r="D19" s="44">
        <f t="shared" si="0"/>
        <v>2014</v>
      </c>
      <c r="E19" s="45" t="str">
        <f t="shared" si="1"/>
        <v>March</v>
      </c>
      <c r="F19" s="44">
        <f t="shared" si="2"/>
        <v>1</v>
      </c>
    </row>
    <row r="20" ht="12" customHeight="1" spans="2:6">
      <c r="B20" s="43">
        <v>43008</v>
      </c>
      <c r="C20" s="44">
        <f t="shared" si="3"/>
        <v>30</v>
      </c>
      <c r="D20" s="44">
        <f t="shared" si="0"/>
        <v>2018</v>
      </c>
      <c r="E20" s="45" t="str">
        <f t="shared" si="1"/>
        <v>September</v>
      </c>
      <c r="F20" s="44">
        <f t="shared" si="2"/>
        <v>2</v>
      </c>
    </row>
    <row r="21" ht="12" customHeight="1" spans="2:6">
      <c r="B21" s="43">
        <v>42551</v>
      </c>
      <c r="C21" s="44">
        <f t="shared" si="3"/>
        <v>30</v>
      </c>
      <c r="D21" s="44">
        <f t="shared" si="0"/>
        <v>2017</v>
      </c>
      <c r="E21" s="45" t="str">
        <f t="shared" si="1"/>
        <v>June</v>
      </c>
      <c r="F21" s="44">
        <f t="shared" si="2"/>
        <v>1</v>
      </c>
    </row>
    <row r="22" ht="12" customHeight="1" spans="2:6">
      <c r="B22" s="43">
        <v>42185</v>
      </c>
      <c r="C22" s="44">
        <f t="shared" si="3"/>
        <v>30</v>
      </c>
      <c r="D22" s="44">
        <f t="shared" si="0"/>
        <v>2016</v>
      </c>
      <c r="E22" s="45" t="str">
        <f t="shared" si="1"/>
        <v>June</v>
      </c>
      <c r="F22" s="44">
        <f t="shared" si="2"/>
        <v>1</v>
      </c>
    </row>
    <row r="23" ht="12" customHeight="1" spans="2:6">
      <c r="B23" s="43">
        <v>41882</v>
      </c>
      <c r="C23" s="44">
        <f t="shared" si="3"/>
        <v>31</v>
      </c>
      <c r="D23" s="44">
        <f t="shared" si="0"/>
        <v>2015</v>
      </c>
      <c r="E23" s="45" t="str">
        <f t="shared" si="1"/>
        <v>August</v>
      </c>
      <c r="F23" s="44">
        <f t="shared" si="2"/>
        <v>2</v>
      </c>
    </row>
    <row r="24" ht="12" customHeight="1" spans="2:6">
      <c r="B24" s="43">
        <v>42063</v>
      </c>
      <c r="C24" s="44">
        <f t="shared" si="3"/>
        <v>28</v>
      </c>
      <c r="D24" s="44">
        <f t="shared" si="0"/>
        <v>2015</v>
      </c>
      <c r="E24" s="45" t="str">
        <f t="shared" si="1"/>
        <v>February</v>
      </c>
      <c r="F24" s="44">
        <f t="shared" si="2"/>
        <v>1</v>
      </c>
    </row>
    <row r="25" ht="12" customHeight="1" spans="2:6">
      <c r="B25" s="43">
        <v>41882</v>
      </c>
      <c r="C25" s="44">
        <f t="shared" si="3"/>
        <v>31</v>
      </c>
      <c r="D25" s="44">
        <f t="shared" si="0"/>
        <v>2015</v>
      </c>
      <c r="E25" s="45" t="str">
        <f t="shared" si="1"/>
        <v>August</v>
      </c>
      <c r="F25" s="44">
        <f t="shared" si="2"/>
        <v>2</v>
      </c>
    </row>
    <row r="26" ht="12" customHeight="1" spans="2:6">
      <c r="B26" s="43">
        <v>42369</v>
      </c>
      <c r="C26" s="44">
        <f t="shared" si="3"/>
        <v>31</v>
      </c>
      <c r="D26" s="44">
        <f t="shared" si="0"/>
        <v>2016</v>
      </c>
      <c r="E26" s="45" t="str">
        <f t="shared" si="1"/>
        <v>December</v>
      </c>
      <c r="F26" s="44">
        <f t="shared" si="2"/>
        <v>3</v>
      </c>
    </row>
    <row r="27" ht="12" customHeight="1" spans="2:6">
      <c r="B27" s="43">
        <v>42369</v>
      </c>
      <c r="C27" s="44">
        <f t="shared" si="3"/>
        <v>31</v>
      </c>
      <c r="D27" s="44">
        <f t="shared" si="0"/>
        <v>2016</v>
      </c>
      <c r="E27" s="45" t="str">
        <f t="shared" si="1"/>
        <v>December</v>
      </c>
      <c r="F27" s="44">
        <f t="shared" si="2"/>
        <v>3</v>
      </c>
    </row>
    <row r="28" ht="12" customHeight="1" spans="2:6">
      <c r="B28" s="43">
        <v>42429</v>
      </c>
      <c r="C28" s="44">
        <f t="shared" si="3"/>
        <v>29</v>
      </c>
      <c r="D28" s="44">
        <f t="shared" si="0"/>
        <v>2016</v>
      </c>
      <c r="E28" s="45" t="str">
        <f t="shared" si="1"/>
        <v>February</v>
      </c>
      <c r="F28" s="44">
        <f t="shared" si="2"/>
        <v>1</v>
      </c>
    </row>
    <row r="29" ht="12" customHeight="1" spans="2:6">
      <c r="B29" s="43">
        <v>41729</v>
      </c>
      <c r="C29" s="44">
        <f t="shared" si="3"/>
        <v>31</v>
      </c>
      <c r="D29" s="44">
        <f t="shared" si="0"/>
        <v>2014</v>
      </c>
      <c r="E29" s="45" t="str">
        <f t="shared" si="1"/>
        <v>March</v>
      </c>
      <c r="F29" s="44">
        <f t="shared" si="2"/>
        <v>1</v>
      </c>
    </row>
    <row r="30" ht="12" customHeight="1" spans="2:6">
      <c r="B30" s="43">
        <v>42429</v>
      </c>
      <c r="C30" s="44">
        <f t="shared" si="3"/>
        <v>29</v>
      </c>
      <c r="D30" s="44">
        <f t="shared" si="0"/>
        <v>2016</v>
      </c>
      <c r="E30" s="45" t="str">
        <f t="shared" si="1"/>
        <v>February</v>
      </c>
      <c r="F30" s="44">
        <f t="shared" si="2"/>
        <v>1</v>
      </c>
    </row>
    <row r="31" ht="12" customHeight="1" spans="2:6">
      <c r="B31" s="43">
        <v>41851</v>
      </c>
      <c r="C31" s="44">
        <f t="shared" si="3"/>
        <v>31</v>
      </c>
      <c r="D31" s="44">
        <f t="shared" si="0"/>
        <v>2015</v>
      </c>
      <c r="E31" s="45" t="str">
        <f t="shared" si="1"/>
        <v>July</v>
      </c>
      <c r="F31" s="44">
        <f t="shared" si="2"/>
        <v>2</v>
      </c>
    </row>
    <row r="32" ht="12" customHeight="1" spans="2:6">
      <c r="B32" s="43">
        <v>41851</v>
      </c>
      <c r="C32" s="44">
        <f t="shared" si="3"/>
        <v>31</v>
      </c>
      <c r="D32" s="44">
        <f t="shared" si="0"/>
        <v>2015</v>
      </c>
      <c r="E32" s="45" t="str">
        <f t="shared" si="1"/>
        <v>July</v>
      </c>
      <c r="F32" s="44">
        <f t="shared" si="2"/>
        <v>2</v>
      </c>
    </row>
    <row r="33" ht="12" customHeight="1" spans="2:6">
      <c r="B33" s="43">
        <v>42338</v>
      </c>
      <c r="C33" s="44">
        <f t="shared" si="3"/>
        <v>30</v>
      </c>
      <c r="D33" s="44">
        <f t="shared" si="0"/>
        <v>2016</v>
      </c>
      <c r="E33" s="45" t="str">
        <f t="shared" si="1"/>
        <v>November</v>
      </c>
      <c r="F33" s="44">
        <f t="shared" si="2"/>
        <v>3</v>
      </c>
    </row>
    <row r="34" ht="12" customHeight="1" spans="2:6">
      <c r="B34" s="43">
        <v>42155</v>
      </c>
      <c r="C34" s="44">
        <f t="shared" si="3"/>
        <v>31</v>
      </c>
      <c r="D34" s="44">
        <f t="shared" si="0"/>
        <v>2016</v>
      </c>
      <c r="E34" s="45" t="str">
        <f t="shared" si="1"/>
        <v>May</v>
      </c>
      <c r="F34" s="44">
        <f t="shared" si="2"/>
        <v>1</v>
      </c>
    </row>
    <row r="35" ht="12" customHeight="1" spans="2:6">
      <c r="B35" s="43">
        <v>42400</v>
      </c>
      <c r="C35" s="44">
        <f t="shared" si="3"/>
        <v>31</v>
      </c>
      <c r="D35" s="44">
        <f t="shared" si="0"/>
        <v>2016</v>
      </c>
      <c r="E35" s="45" t="str">
        <f t="shared" si="1"/>
        <v>January</v>
      </c>
      <c r="F35" s="44">
        <f t="shared" si="2"/>
        <v>1</v>
      </c>
    </row>
    <row r="36" ht="12" customHeight="1" spans="2:6">
      <c r="B36" s="43">
        <v>41608</v>
      </c>
      <c r="C36" s="44">
        <f t="shared" si="3"/>
        <v>30</v>
      </c>
      <c r="D36" s="44">
        <f t="shared" si="0"/>
        <v>2014</v>
      </c>
      <c r="E36" s="45" t="str">
        <f t="shared" si="1"/>
        <v>November</v>
      </c>
      <c r="F36" s="44">
        <f t="shared" si="2"/>
        <v>3</v>
      </c>
    </row>
    <row r="37" ht="12" customHeight="1" spans="2:6">
      <c r="B37" s="43">
        <v>41608</v>
      </c>
      <c r="C37" s="44">
        <f t="shared" si="3"/>
        <v>30</v>
      </c>
      <c r="D37" s="44">
        <f t="shared" ref="D37:D68" si="4">IF(MONTH(B37)&gt;=4,YEAR(B37)+1,YEAR(B37))</f>
        <v>2014</v>
      </c>
      <c r="E37" s="45" t="str">
        <f t="shared" ref="E37:E68" si="5">TEXT(B37,"MMMM")</f>
        <v>November</v>
      </c>
      <c r="F37" s="44">
        <f t="shared" ref="F37:F68" si="6">IF(MONTH(B37)&lt;4,ROUNDUP(MONTH(B37)/3,0),ROUNDUP((MONTH(B37)-3)/3,0))</f>
        <v>3</v>
      </c>
    </row>
    <row r="38" ht="12" customHeight="1" spans="2:7">
      <c r="B38" s="43">
        <v>41578</v>
      </c>
      <c r="C38" s="44">
        <f t="shared" si="3"/>
        <v>31</v>
      </c>
      <c r="D38" s="44">
        <f t="shared" si="4"/>
        <v>2014</v>
      </c>
      <c r="E38" s="45" t="str">
        <f t="shared" si="5"/>
        <v>October</v>
      </c>
      <c r="F38" s="44">
        <f t="shared" si="6"/>
        <v>3</v>
      </c>
      <c r="G38" s="32"/>
    </row>
    <row r="39" ht="12" customHeight="1" spans="2:6">
      <c r="B39" s="43">
        <v>41759</v>
      </c>
      <c r="C39" s="44">
        <f t="shared" si="3"/>
        <v>30</v>
      </c>
      <c r="D39" s="44">
        <f t="shared" si="4"/>
        <v>2015</v>
      </c>
      <c r="E39" s="45" t="str">
        <f t="shared" si="5"/>
        <v>April</v>
      </c>
      <c r="F39" s="44">
        <f t="shared" si="6"/>
        <v>1</v>
      </c>
    </row>
    <row r="40" ht="12" customHeight="1" spans="2:6">
      <c r="B40" s="43">
        <v>41547</v>
      </c>
      <c r="C40" s="44">
        <f t="shared" ref="C40:C71" si="7">DAY(B40)</f>
        <v>30</v>
      </c>
      <c r="D40" s="44">
        <f t="shared" si="4"/>
        <v>2014</v>
      </c>
      <c r="E40" s="45" t="str">
        <f t="shared" si="5"/>
        <v>September</v>
      </c>
      <c r="F40" s="44">
        <f t="shared" si="6"/>
        <v>2</v>
      </c>
    </row>
    <row r="41" ht="12" customHeight="1" spans="2:6">
      <c r="B41" s="43">
        <v>41608</v>
      </c>
      <c r="C41" s="44">
        <f t="shared" si="7"/>
        <v>30</v>
      </c>
      <c r="D41" s="44">
        <f t="shared" si="4"/>
        <v>2014</v>
      </c>
      <c r="E41" s="45" t="str">
        <f t="shared" si="5"/>
        <v>November</v>
      </c>
      <c r="F41" s="44">
        <f t="shared" si="6"/>
        <v>3</v>
      </c>
    </row>
    <row r="42" ht="12" customHeight="1" spans="2:6">
      <c r="B42" s="43">
        <v>41608</v>
      </c>
      <c r="C42" s="44">
        <f t="shared" si="7"/>
        <v>30</v>
      </c>
      <c r="D42" s="44">
        <f t="shared" si="4"/>
        <v>2014</v>
      </c>
      <c r="E42" s="45" t="str">
        <f t="shared" si="5"/>
        <v>November</v>
      </c>
      <c r="F42" s="44">
        <f t="shared" si="6"/>
        <v>3</v>
      </c>
    </row>
    <row r="43" ht="12" customHeight="1" spans="2:6">
      <c r="B43" s="43">
        <v>41729</v>
      </c>
      <c r="C43" s="44">
        <f t="shared" si="7"/>
        <v>31</v>
      </c>
      <c r="D43" s="44">
        <f t="shared" si="4"/>
        <v>2014</v>
      </c>
      <c r="E43" s="45" t="str">
        <f t="shared" si="5"/>
        <v>March</v>
      </c>
      <c r="F43" s="44">
        <f t="shared" si="6"/>
        <v>1</v>
      </c>
    </row>
    <row r="44" ht="12" customHeight="1" spans="2:6">
      <c r="B44" s="43">
        <v>41820</v>
      </c>
      <c r="C44" s="44">
        <f t="shared" si="7"/>
        <v>30</v>
      </c>
      <c r="D44" s="44">
        <f t="shared" si="4"/>
        <v>2015</v>
      </c>
      <c r="E44" s="45" t="str">
        <f t="shared" si="5"/>
        <v>June</v>
      </c>
      <c r="F44" s="44">
        <f t="shared" si="6"/>
        <v>1</v>
      </c>
    </row>
    <row r="45" ht="12" customHeight="1" spans="2:6">
      <c r="B45" s="43">
        <v>41547</v>
      </c>
      <c r="C45" s="44">
        <f t="shared" si="7"/>
        <v>30</v>
      </c>
      <c r="D45" s="44">
        <f t="shared" si="4"/>
        <v>2014</v>
      </c>
      <c r="E45" s="45" t="str">
        <f t="shared" si="5"/>
        <v>September</v>
      </c>
      <c r="F45" s="44">
        <f t="shared" si="6"/>
        <v>2</v>
      </c>
    </row>
    <row r="46" ht="12" customHeight="1" spans="2:6">
      <c r="B46" s="43">
        <v>41912</v>
      </c>
      <c r="C46" s="44">
        <f t="shared" si="7"/>
        <v>30</v>
      </c>
      <c r="D46" s="44">
        <f t="shared" si="4"/>
        <v>2015</v>
      </c>
      <c r="E46" s="45" t="str">
        <f t="shared" si="5"/>
        <v>September</v>
      </c>
      <c r="F46" s="44">
        <f t="shared" si="6"/>
        <v>2</v>
      </c>
    </row>
    <row r="47" ht="12" customHeight="1" spans="2:6">
      <c r="B47" s="43">
        <v>42369</v>
      </c>
      <c r="C47" s="44">
        <f t="shared" si="7"/>
        <v>31</v>
      </c>
      <c r="D47" s="44">
        <f t="shared" si="4"/>
        <v>2016</v>
      </c>
      <c r="E47" s="45" t="str">
        <f t="shared" si="5"/>
        <v>December</v>
      </c>
      <c r="F47" s="44">
        <f t="shared" si="6"/>
        <v>3</v>
      </c>
    </row>
    <row r="48" ht="12" customHeight="1" spans="2:6">
      <c r="B48" s="43">
        <v>41729</v>
      </c>
      <c r="C48" s="44">
        <f t="shared" si="7"/>
        <v>31</v>
      </c>
      <c r="D48" s="44">
        <f t="shared" si="4"/>
        <v>2014</v>
      </c>
      <c r="E48" s="45" t="str">
        <f t="shared" si="5"/>
        <v>March</v>
      </c>
      <c r="F48" s="44">
        <f t="shared" si="6"/>
        <v>1</v>
      </c>
    </row>
    <row r="49" ht="12" customHeight="1" spans="2:6">
      <c r="B49" s="43">
        <v>41820</v>
      </c>
      <c r="C49" s="44">
        <f t="shared" si="7"/>
        <v>30</v>
      </c>
      <c r="D49" s="44">
        <f t="shared" si="4"/>
        <v>2015</v>
      </c>
      <c r="E49" s="45" t="str">
        <f t="shared" si="5"/>
        <v>June</v>
      </c>
      <c r="F49" s="44">
        <f t="shared" si="6"/>
        <v>1</v>
      </c>
    </row>
    <row r="50" ht="12" customHeight="1" spans="2:6">
      <c r="B50" s="43">
        <v>43281</v>
      </c>
      <c r="C50" s="44">
        <f t="shared" si="7"/>
        <v>30</v>
      </c>
      <c r="D50" s="44">
        <f t="shared" si="4"/>
        <v>2019</v>
      </c>
      <c r="E50" s="45" t="str">
        <f t="shared" si="5"/>
        <v>June</v>
      </c>
      <c r="F50" s="44">
        <f t="shared" si="6"/>
        <v>1</v>
      </c>
    </row>
    <row r="51" ht="12" customHeight="1" spans="2:6">
      <c r="B51" s="43">
        <v>41578</v>
      </c>
      <c r="C51" s="44">
        <f t="shared" si="7"/>
        <v>31</v>
      </c>
      <c r="D51" s="44">
        <f t="shared" si="4"/>
        <v>2014</v>
      </c>
      <c r="E51" s="45" t="str">
        <f t="shared" si="5"/>
        <v>October</v>
      </c>
      <c r="F51" s="44">
        <f t="shared" si="6"/>
        <v>3</v>
      </c>
    </row>
    <row r="52" ht="12" customHeight="1" spans="2:6">
      <c r="B52" s="43">
        <v>41608</v>
      </c>
      <c r="C52" s="44">
        <f t="shared" si="7"/>
        <v>30</v>
      </c>
      <c r="D52" s="44">
        <f t="shared" si="4"/>
        <v>2014</v>
      </c>
      <c r="E52" s="45" t="str">
        <f t="shared" si="5"/>
        <v>November</v>
      </c>
      <c r="F52" s="44">
        <f t="shared" si="6"/>
        <v>3</v>
      </c>
    </row>
    <row r="53" ht="12" customHeight="1" spans="2:6">
      <c r="B53" s="43">
        <v>42462</v>
      </c>
      <c r="C53" s="44">
        <f t="shared" si="7"/>
        <v>2</v>
      </c>
      <c r="D53" s="44">
        <f t="shared" si="4"/>
        <v>2017</v>
      </c>
      <c r="E53" s="45" t="str">
        <f t="shared" si="5"/>
        <v>April</v>
      </c>
      <c r="F53" s="44">
        <f t="shared" si="6"/>
        <v>1</v>
      </c>
    </row>
    <row r="54" ht="12" customHeight="1" spans="2:6">
      <c r="B54" s="43">
        <v>41820</v>
      </c>
      <c r="C54" s="44">
        <f t="shared" si="7"/>
        <v>30</v>
      </c>
      <c r="D54" s="44">
        <f t="shared" si="4"/>
        <v>2015</v>
      </c>
      <c r="E54" s="45" t="str">
        <f t="shared" si="5"/>
        <v>June</v>
      </c>
      <c r="F54" s="44">
        <f t="shared" si="6"/>
        <v>1</v>
      </c>
    </row>
    <row r="55" ht="12" customHeight="1" spans="2:6">
      <c r="B55" s="43">
        <v>41851</v>
      </c>
      <c r="C55" s="44">
        <f t="shared" si="7"/>
        <v>31</v>
      </c>
      <c r="D55" s="44">
        <f t="shared" si="4"/>
        <v>2015</v>
      </c>
      <c r="E55" s="45" t="str">
        <f t="shared" si="5"/>
        <v>July</v>
      </c>
      <c r="F55" s="44">
        <f t="shared" si="6"/>
        <v>2</v>
      </c>
    </row>
    <row r="56" ht="12" customHeight="1" spans="2:6">
      <c r="B56" s="43">
        <v>43008</v>
      </c>
      <c r="C56" s="44">
        <f t="shared" si="7"/>
        <v>30</v>
      </c>
      <c r="D56" s="44">
        <f t="shared" si="4"/>
        <v>2018</v>
      </c>
      <c r="E56" s="45" t="str">
        <f t="shared" si="5"/>
        <v>September</v>
      </c>
      <c r="F56" s="44">
        <f t="shared" si="6"/>
        <v>2</v>
      </c>
    </row>
    <row r="57" ht="12" customHeight="1" spans="2:6">
      <c r="B57" s="43">
        <v>41729</v>
      </c>
      <c r="C57" s="44">
        <f t="shared" si="7"/>
        <v>31</v>
      </c>
      <c r="D57" s="44">
        <f t="shared" si="4"/>
        <v>2014</v>
      </c>
      <c r="E57" s="45" t="str">
        <f t="shared" si="5"/>
        <v>March</v>
      </c>
      <c r="F57" s="44">
        <f t="shared" si="6"/>
        <v>1</v>
      </c>
    </row>
    <row r="58" ht="12" customHeight="1" spans="2:6">
      <c r="B58" s="43">
        <v>41729</v>
      </c>
      <c r="C58" s="44">
        <f t="shared" si="7"/>
        <v>31</v>
      </c>
      <c r="D58" s="44">
        <f t="shared" si="4"/>
        <v>2014</v>
      </c>
      <c r="E58" s="45" t="str">
        <f t="shared" si="5"/>
        <v>March</v>
      </c>
      <c r="F58" s="44">
        <f t="shared" si="6"/>
        <v>1</v>
      </c>
    </row>
    <row r="59" ht="12" customHeight="1" spans="2:6">
      <c r="B59" s="43">
        <v>41517</v>
      </c>
      <c r="C59" s="44">
        <f t="shared" si="7"/>
        <v>31</v>
      </c>
      <c r="D59" s="44">
        <f t="shared" si="4"/>
        <v>2014</v>
      </c>
      <c r="E59" s="45" t="str">
        <f t="shared" si="5"/>
        <v>August</v>
      </c>
      <c r="F59" s="44">
        <f t="shared" si="6"/>
        <v>2</v>
      </c>
    </row>
    <row r="60" ht="12" customHeight="1" spans="2:6">
      <c r="B60" s="43">
        <v>43008</v>
      </c>
      <c r="C60" s="44">
        <f t="shared" si="7"/>
        <v>30</v>
      </c>
      <c r="D60" s="44">
        <f t="shared" si="4"/>
        <v>2018</v>
      </c>
      <c r="E60" s="45" t="str">
        <f t="shared" si="5"/>
        <v>September</v>
      </c>
      <c r="F60" s="44">
        <f t="shared" si="6"/>
        <v>2</v>
      </c>
    </row>
    <row r="61" ht="12" customHeight="1" spans="2:6">
      <c r="B61" s="43">
        <v>42429</v>
      </c>
      <c r="C61" s="44">
        <f t="shared" si="7"/>
        <v>29</v>
      </c>
      <c r="D61" s="44">
        <f t="shared" si="4"/>
        <v>2016</v>
      </c>
      <c r="E61" s="45" t="str">
        <f t="shared" si="5"/>
        <v>February</v>
      </c>
      <c r="F61" s="44">
        <f t="shared" si="6"/>
        <v>1</v>
      </c>
    </row>
    <row r="62" ht="12" customHeight="1" spans="2:6">
      <c r="B62" s="43">
        <v>43008</v>
      </c>
      <c r="C62" s="44">
        <f t="shared" si="7"/>
        <v>30</v>
      </c>
      <c r="D62" s="44">
        <f t="shared" si="4"/>
        <v>2018</v>
      </c>
      <c r="E62" s="45" t="str">
        <f t="shared" si="5"/>
        <v>September</v>
      </c>
      <c r="F62" s="44">
        <f t="shared" si="6"/>
        <v>2</v>
      </c>
    </row>
    <row r="63" ht="12" customHeight="1" spans="2:6">
      <c r="B63" s="43">
        <v>42369</v>
      </c>
      <c r="C63" s="44">
        <f t="shared" si="7"/>
        <v>31</v>
      </c>
      <c r="D63" s="44">
        <f t="shared" si="4"/>
        <v>2016</v>
      </c>
      <c r="E63" s="45" t="str">
        <f t="shared" si="5"/>
        <v>December</v>
      </c>
      <c r="F63" s="44">
        <f t="shared" si="6"/>
        <v>3</v>
      </c>
    </row>
    <row r="64" ht="12" customHeight="1" spans="2:6">
      <c r="B64" s="43">
        <v>42155</v>
      </c>
      <c r="C64" s="44">
        <f t="shared" si="7"/>
        <v>31</v>
      </c>
      <c r="D64" s="44">
        <f t="shared" si="4"/>
        <v>2016</v>
      </c>
      <c r="E64" s="45" t="str">
        <f t="shared" si="5"/>
        <v>May</v>
      </c>
      <c r="F64" s="44">
        <f t="shared" si="6"/>
        <v>1</v>
      </c>
    </row>
    <row r="65" ht="12" customHeight="1" spans="2:6">
      <c r="B65" s="43">
        <v>42155</v>
      </c>
      <c r="C65" s="44">
        <f t="shared" si="7"/>
        <v>31</v>
      </c>
      <c r="D65" s="44">
        <f t="shared" si="4"/>
        <v>2016</v>
      </c>
      <c r="E65" s="45" t="str">
        <f t="shared" si="5"/>
        <v>May</v>
      </c>
      <c r="F65" s="44">
        <f t="shared" si="6"/>
        <v>1</v>
      </c>
    </row>
    <row r="66" ht="12" customHeight="1" spans="2:6">
      <c r="B66" s="43">
        <v>41547</v>
      </c>
      <c r="C66" s="44">
        <f t="shared" si="7"/>
        <v>30</v>
      </c>
      <c r="D66" s="44">
        <f t="shared" si="4"/>
        <v>2014</v>
      </c>
      <c r="E66" s="45" t="str">
        <f t="shared" si="5"/>
        <v>September</v>
      </c>
      <c r="F66" s="44">
        <f t="shared" si="6"/>
        <v>2</v>
      </c>
    </row>
    <row r="67" ht="12" customHeight="1" spans="2:6">
      <c r="B67" s="43">
        <v>42277</v>
      </c>
      <c r="C67" s="44">
        <f t="shared" si="7"/>
        <v>30</v>
      </c>
      <c r="D67" s="44">
        <f t="shared" si="4"/>
        <v>2016</v>
      </c>
      <c r="E67" s="45" t="str">
        <f t="shared" si="5"/>
        <v>September</v>
      </c>
      <c r="F67" s="44">
        <f t="shared" si="6"/>
        <v>2</v>
      </c>
    </row>
    <row r="68" ht="12" customHeight="1" spans="2:6">
      <c r="B68" s="43">
        <v>42490</v>
      </c>
      <c r="C68" s="44">
        <f t="shared" si="7"/>
        <v>30</v>
      </c>
      <c r="D68" s="44">
        <f t="shared" si="4"/>
        <v>2017</v>
      </c>
      <c r="E68" s="45" t="str">
        <f t="shared" si="5"/>
        <v>April</v>
      </c>
      <c r="F68" s="44">
        <f t="shared" si="6"/>
        <v>1</v>
      </c>
    </row>
    <row r="69" ht="12" customHeight="1" spans="2:6">
      <c r="B69" s="43">
        <v>42490</v>
      </c>
      <c r="C69" s="44">
        <f t="shared" si="7"/>
        <v>30</v>
      </c>
      <c r="D69" s="44">
        <f t="shared" ref="D69:D105" si="8">IF(MONTH(B69)&gt;=4,YEAR(B69)+1,YEAR(B69))</f>
        <v>2017</v>
      </c>
      <c r="E69" s="45" t="str">
        <f t="shared" ref="E69:E105" si="9">TEXT(B69,"MMMM")</f>
        <v>April</v>
      </c>
      <c r="F69" s="44">
        <f t="shared" ref="F69:F105" si="10">IF(MONTH(B69)&lt;4,ROUNDUP(MONTH(B69)/3,0),ROUNDUP((MONTH(B69)-3)/3,0))</f>
        <v>1</v>
      </c>
    </row>
    <row r="70" ht="12" customHeight="1" spans="2:6">
      <c r="B70" s="43">
        <v>41729</v>
      </c>
      <c r="C70" s="44">
        <f t="shared" si="7"/>
        <v>31</v>
      </c>
      <c r="D70" s="44">
        <f t="shared" si="8"/>
        <v>2014</v>
      </c>
      <c r="E70" s="45" t="str">
        <f t="shared" si="9"/>
        <v>March</v>
      </c>
      <c r="F70" s="44">
        <f t="shared" si="10"/>
        <v>1</v>
      </c>
    </row>
    <row r="71" ht="12" customHeight="1" spans="2:6">
      <c r="B71" s="43">
        <v>41578</v>
      </c>
      <c r="C71" s="44">
        <f t="shared" si="7"/>
        <v>31</v>
      </c>
      <c r="D71" s="44">
        <f t="shared" si="8"/>
        <v>2014</v>
      </c>
      <c r="E71" s="45" t="str">
        <f t="shared" si="9"/>
        <v>October</v>
      </c>
      <c r="F71" s="44">
        <f t="shared" si="10"/>
        <v>3</v>
      </c>
    </row>
    <row r="72" ht="12" customHeight="1" spans="2:6">
      <c r="B72" s="43">
        <v>42094</v>
      </c>
      <c r="C72" s="44">
        <f t="shared" ref="C72:C105" si="11">DAY(B72)</f>
        <v>31</v>
      </c>
      <c r="D72" s="44">
        <f t="shared" si="8"/>
        <v>2015</v>
      </c>
      <c r="E72" s="45" t="str">
        <f t="shared" si="9"/>
        <v>March</v>
      </c>
      <c r="F72" s="44">
        <f t="shared" si="10"/>
        <v>1</v>
      </c>
    </row>
    <row r="73" ht="12" customHeight="1" spans="2:6">
      <c r="B73" s="43">
        <v>41973</v>
      </c>
      <c r="C73" s="44">
        <f t="shared" si="11"/>
        <v>30</v>
      </c>
      <c r="D73" s="44">
        <f t="shared" si="8"/>
        <v>2015</v>
      </c>
      <c r="E73" s="45" t="str">
        <f t="shared" si="9"/>
        <v>November</v>
      </c>
      <c r="F73" s="44">
        <f t="shared" si="10"/>
        <v>3</v>
      </c>
    </row>
    <row r="74" ht="12" customHeight="1" spans="2:6">
      <c r="B74" s="43">
        <v>41973</v>
      </c>
      <c r="C74" s="44">
        <f t="shared" si="11"/>
        <v>30</v>
      </c>
      <c r="D74" s="44">
        <f t="shared" si="8"/>
        <v>2015</v>
      </c>
      <c r="E74" s="45" t="str">
        <f t="shared" si="9"/>
        <v>November</v>
      </c>
      <c r="F74" s="44">
        <f t="shared" si="10"/>
        <v>3</v>
      </c>
    </row>
    <row r="75" ht="12" customHeight="1" spans="2:6">
      <c r="B75" s="43">
        <v>41820</v>
      </c>
      <c r="C75" s="44">
        <f t="shared" si="11"/>
        <v>30</v>
      </c>
      <c r="D75" s="44">
        <f t="shared" si="8"/>
        <v>2015</v>
      </c>
      <c r="E75" s="45" t="str">
        <f t="shared" si="9"/>
        <v>June</v>
      </c>
      <c r="F75" s="44">
        <f t="shared" si="10"/>
        <v>1</v>
      </c>
    </row>
    <row r="76" ht="12" customHeight="1" spans="2:6">
      <c r="B76" s="43">
        <v>41759</v>
      </c>
      <c r="C76" s="44">
        <f t="shared" si="11"/>
        <v>30</v>
      </c>
      <c r="D76" s="44">
        <f t="shared" si="8"/>
        <v>2015</v>
      </c>
      <c r="E76" s="45" t="str">
        <f t="shared" si="9"/>
        <v>April</v>
      </c>
      <c r="F76" s="44">
        <f t="shared" si="10"/>
        <v>1</v>
      </c>
    </row>
    <row r="77" ht="12" customHeight="1" spans="2:6">
      <c r="B77" s="43">
        <v>42155</v>
      </c>
      <c r="C77" s="44">
        <f t="shared" si="11"/>
        <v>31</v>
      </c>
      <c r="D77" s="44">
        <f t="shared" si="8"/>
        <v>2016</v>
      </c>
      <c r="E77" s="45" t="str">
        <f t="shared" si="9"/>
        <v>May</v>
      </c>
      <c r="F77" s="44">
        <f t="shared" si="10"/>
        <v>1</v>
      </c>
    </row>
    <row r="78" ht="12" customHeight="1" spans="2:6">
      <c r="B78" s="43">
        <v>42369</v>
      </c>
      <c r="C78" s="44">
        <f t="shared" si="11"/>
        <v>31</v>
      </c>
      <c r="D78" s="44">
        <f t="shared" si="8"/>
        <v>2016</v>
      </c>
      <c r="E78" s="45" t="str">
        <f t="shared" si="9"/>
        <v>December</v>
      </c>
      <c r="F78" s="44">
        <f t="shared" si="10"/>
        <v>3</v>
      </c>
    </row>
    <row r="79" ht="12" customHeight="1" spans="2:6">
      <c r="B79" s="43">
        <v>41973</v>
      </c>
      <c r="C79" s="44">
        <f t="shared" si="11"/>
        <v>30</v>
      </c>
      <c r="D79" s="44">
        <f t="shared" si="8"/>
        <v>2015</v>
      </c>
      <c r="E79" s="45" t="str">
        <f t="shared" si="9"/>
        <v>November</v>
      </c>
      <c r="F79" s="44">
        <f t="shared" si="10"/>
        <v>3</v>
      </c>
    </row>
    <row r="80" ht="12" customHeight="1" spans="2:6">
      <c r="B80" s="43">
        <v>41973</v>
      </c>
      <c r="C80" s="44">
        <f t="shared" si="11"/>
        <v>30</v>
      </c>
      <c r="D80" s="44">
        <f t="shared" si="8"/>
        <v>2015</v>
      </c>
      <c r="E80" s="45" t="str">
        <f t="shared" si="9"/>
        <v>November</v>
      </c>
      <c r="F80" s="44">
        <f t="shared" si="10"/>
        <v>3</v>
      </c>
    </row>
    <row r="81" ht="12" customHeight="1" spans="2:6">
      <c r="B81" s="43">
        <v>41729</v>
      </c>
      <c r="C81" s="44">
        <f t="shared" si="11"/>
        <v>31</v>
      </c>
      <c r="D81" s="44">
        <f t="shared" si="8"/>
        <v>2014</v>
      </c>
      <c r="E81" s="45" t="str">
        <f t="shared" si="9"/>
        <v>March</v>
      </c>
      <c r="F81" s="44">
        <f t="shared" si="10"/>
        <v>1</v>
      </c>
    </row>
    <row r="82" ht="12" customHeight="1" spans="2:6">
      <c r="B82" s="43">
        <v>42462</v>
      </c>
      <c r="C82" s="44">
        <f t="shared" si="11"/>
        <v>2</v>
      </c>
      <c r="D82" s="44">
        <f t="shared" si="8"/>
        <v>2017</v>
      </c>
      <c r="E82" s="45" t="str">
        <f t="shared" si="9"/>
        <v>April</v>
      </c>
      <c r="F82" s="44">
        <f t="shared" si="10"/>
        <v>1</v>
      </c>
    </row>
    <row r="83" ht="12" customHeight="1" spans="2:6">
      <c r="B83" s="43">
        <v>41882</v>
      </c>
      <c r="C83" s="44">
        <f t="shared" si="11"/>
        <v>31</v>
      </c>
      <c r="D83" s="44">
        <f t="shared" si="8"/>
        <v>2015</v>
      </c>
      <c r="E83" s="45" t="str">
        <f t="shared" si="9"/>
        <v>August</v>
      </c>
      <c r="F83" s="44">
        <f t="shared" si="10"/>
        <v>2</v>
      </c>
    </row>
    <row r="84" ht="12" customHeight="1" spans="2:6">
      <c r="B84" s="43">
        <v>41729</v>
      </c>
      <c r="C84" s="44">
        <f t="shared" si="11"/>
        <v>31</v>
      </c>
      <c r="D84" s="44">
        <f t="shared" si="8"/>
        <v>2014</v>
      </c>
      <c r="E84" s="45" t="str">
        <f t="shared" si="9"/>
        <v>March</v>
      </c>
      <c r="F84" s="44">
        <f t="shared" si="10"/>
        <v>1</v>
      </c>
    </row>
    <row r="85" ht="12" customHeight="1" spans="2:6">
      <c r="B85" s="43">
        <v>41547</v>
      </c>
      <c r="C85" s="44">
        <f t="shared" si="11"/>
        <v>30</v>
      </c>
      <c r="D85" s="44">
        <f t="shared" si="8"/>
        <v>2014</v>
      </c>
      <c r="E85" s="45" t="str">
        <f t="shared" si="9"/>
        <v>September</v>
      </c>
      <c r="F85" s="44">
        <f t="shared" si="10"/>
        <v>2</v>
      </c>
    </row>
    <row r="86" ht="12" customHeight="1" spans="2:6">
      <c r="B86" s="43">
        <v>41639</v>
      </c>
      <c r="C86" s="44">
        <f t="shared" si="11"/>
        <v>31</v>
      </c>
      <c r="D86" s="44">
        <f t="shared" si="8"/>
        <v>2014</v>
      </c>
      <c r="E86" s="45" t="str">
        <f t="shared" si="9"/>
        <v>December</v>
      </c>
      <c r="F86" s="44">
        <f t="shared" si="10"/>
        <v>3</v>
      </c>
    </row>
    <row r="87" ht="12" customHeight="1" spans="2:6">
      <c r="B87" s="43">
        <v>41729</v>
      </c>
      <c r="C87" s="44">
        <f t="shared" si="11"/>
        <v>31</v>
      </c>
      <c r="D87" s="44">
        <f t="shared" si="8"/>
        <v>2014</v>
      </c>
      <c r="E87" s="45" t="str">
        <f t="shared" si="9"/>
        <v>March</v>
      </c>
      <c r="F87" s="44">
        <f t="shared" si="10"/>
        <v>1</v>
      </c>
    </row>
    <row r="88" ht="12" customHeight="1" spans="2:6">
      <c r="B88" s="43">
        <v>43008</v>
      </c>
      <c r="C88" s="44">
        <f t="shared" si="11"/>
        <v>30</v>
      </c>
      <c r="D88" s="44">
        <f t="shared" si="8"/>
        <v>2018</v>
      </c>
      <c r="E88" s="45" t="str">
        <f t="shared" si="9"/>
        <v>September</v>
      </c>
      <c r="F88" s="44">
        <f t="shared" si="10"/>
        <v>2</v>
      </c>
    </row>
    <row r="89" ht="12" customHeight="1" spans="2:6">
      <c r="B89" s="43">
        <v>41643</v>
      </c>
      <c r="C89" s="44">
        <f t="shared" si="11"/>
        <v>4</v>
      </c>
      <c r="D89" s="44">
        <f t="shared" si="8"/>
        <v>2014</v>
      </c>
      <c r="E89" s="45" t="str">
        <f t="shared" si="9"/>
        <v>January</v>
      </c>
      <c r="F89" s="44">
        <f t="shared" si="10"/>
        <v>1</v>
      </c>
    </row>
    <row r="90" ht="12" customHeight="1" spans="2:6">
      <c r="B90" s="43">
        <v>43008</v>
      </c>
      <c r="C90" s="44">
        <f t="shared" si="11"/>
        <v>30</v>
      </c>
      <c r="D90" s="44">
        <f t="shared" si="8"/>
        <v>2018</v>
      </c>
      <c r="E90" s="45" t="str">
        <f t="shared" si="9"/>
        <v>September</v>
      </c>
      <c r="F90" s="44">
        <f t="shared" si="10"/>
        <v>2</v>
      </c>
    </row>
    <row r="91" ht="12" customHeight="1" spans="2:6">
      <c r="B91" s="43">
        <v>41729</v>
      </c>
      <c r="C91" s="44">
        <f t="shared" si="11"/>
        <v>31</v>
      </c>
      <c r="D91" s="44">
        <f t="shared" si="8"/>
        <v>2014</v>
      </c>
      <c r="E91" s="45" t="str">
        <f t="shared" si="9"/>
        <v>March</v>
      </c>
      <c r="F91" s="44">
        <f t="shared" si="10"/>
        <v>1</v>
      </c>
    </row>
    <row r="92" ht="12" customHeight="1" spans="2:6">
      <c r="B92" s="43">
        <v>42277</v>
      </c>
      <c r="C92" s="44">
        <f t="shared" si="11"/>
        <v>30</v>
      </c>
      <c r="D92" s="44">
        <f t="shared" si="8"/>
        <v>2016</v>
      </c>
      <c r="E92" s="45" t="str">
        <f t="shared" si="9"/>
        <v>September</v>
      </c>
      <c r="F92" s="44">
        <f t="shared" si="10"/>
        <v>2</v>
      </c>
    </row>
    <row r="93" ht="12" customHeight="1" spans="2:6">
      <c r="B93" s="43">
        <v>41578</v>
      </c>
      <c r="C93" s="44">
        <f t="shared" si="11"/>
        <v>31</v>
      </c>
      <c r="D93" s="44">
        <f t="shared" si="8"/>
        <v>2014</v>
      </c>
      <c r="E93" s="45" t="str">
        <f t="shared" si="9"/>
        <v>October</v>
      </c>
      <c r="F93" s="44">
        <f t="shared" si="10"/>
        <v>3</v>
      </c>
    </row>
    <row r="94" ht="12" customHeight="1" spans="2:6">
      <c r="B94" s="43">
        <v>42735</v>
      </c>
      <c r="C94" s="44">
        <f t="shared" si="11"/>
        <v>31</v>
      </c>
      <c r="D94" s="44">
        <f t="shared" si="8"/>
        <v>2017</v>
      </c>
      <c r="E94" s="45" t="str">
        <f t="shared" si="9"/>
        <v>December</v>
      </c>
      <c r="F94" s="44">
        <f t="shared" si="10"/>
        <v>3</v>
      </c>
    </row>
    <row r="95" ht="12" customHeight="1" spans="2:6">
      <c r="B95" s="43">
        <v>41882</v>
      </c>
      <c r="C95" s="44">
        <f t="shared" si="11"/>
        <v>31</v>
      </c>
      <c r="D95" s="44">
        <f t="shared" si="8"/>
        <v>2015</v>
      </c>
      <c r="E95" s="45" t="str">
        <f t="shared" si="9"/>
        <v>August</v>
      </c>
      <c r="F95" s="44">
        <f t="shared" si="10"/>
        <v>2</v>
      </c>
    </row>
    <row r="96" ht="12" customHeight="1" spans="2:6">
      <c r="B96" s="43">
        <v>41639</v>
      </c>
      <c r="C96" s="44">
        <f t="shared" si="11"/>
        <v>31</v>
      </c>
      <c r="D96" s="44">
        <f t="shared" si="8"/>
        <v>2014</v>
      </c>
      <c r="E96" s="45" t="str">
        <f t="shared" si="9"/>
        <v>December</v>
      </c>
      <c r="F96" s="44">
        <f t="shared" si="10"/>
        <v>3</v>
      </c>
    </row>
    <row r="97" ht="12" customHeight="1" spans="2:6">
      <c r="B97" s="43">
        <v>42462</v>
      </c>
      <c r="C97" s="44">
        <f t="shared" si="11"/>
        <v>2</v>
      </c>
      <c r="D97" s="44">
        <f t="shared" si="8"/>
        <v>2017</v>
      </c>
      <c r="E97" s="45" t="str">
        <f t="shared" si="9"/>
        <v>April</v>
      </c>
      <c r="F97" s="44">
        <f t="shared" si="10"/>
        <v>1</v>
      </c>
    </row>
    <row r="98" ht="12" customHeight="1" spans="2:6">
      <c r="B98" s="43">
        <v>41547</v>
      </c>
      <c r="C98" s="44">
        <f t="shared" si="11"/>
        <v>30</v>
      </c>
      <c r="D98" s="44">
        <f t="shared" si="8"/>
        <v>2014</v>
      </c>
      <c r="E98" s="45" t="str">
        <f t="shared" si="9"/>
        <v>September</v>
      </c>
      <c r="F98" s="44">
        <f t="shared" si="10"/>
        <v>2</v>
      </c>
    </row>
    <row r="99" ht="12" customHeight="1" spans="2:6">
      <c r="B99" s="43">
        <v>43008</v>
      </c>
      <c r="C99" s="44">
        <f t="shared" si="11"/>
        <v>30</v>
      </c>
      <c r="D99" s="44">
        <f t="shared" si="8"/>
        <v>2018</v>
      </c>
      <c r="E99" s="45" t="str">
        <f t="shared" si="9"/>
        <v>September</v>
      </c>
      <c r="F99" s="44">
        <f t="shared" si="10"/>
        <v>2</v>
      </c>
    </row>
    <row r="100" ht="12" customHeight="1" spans="2:6">
      <c r="B100" s="43">
        <v>41639</v>
      </c>
      <c r="C100" s="44">
        <f t="shared" si="11"/>
        <v>31</v>
      </c>
      <c r="D100" s="44">
        <f t="shared" si="8"/>
        <v>2014</v>
      </c>
      <c r="E100" s="45" t="str">
        <f t="shared" si="9"/>
        <v>December</v>
      </c>
      <c r="F100" s="44">
        <f t="shared" si="10"/>
        <v>3</v>
      </c>
    </row>
    <row r="101" ht="12" customHeight="1" spans="2:6">
      <c r="B101" s="43">
        <v>42369</v>
      </c>
      <c r="C101" s="44">
        <f t="shared" si="11"/>
        <v>31</v>
      </c>
      <c r="D101" s="44">
        <f t="shared" si="8"/>
        <v>2016</v>
      </c>
      <c r="E101" s="45" t="str">
        <f t="shared" si="9"/>
        <v>December</v>
      </c>
      <c r="F101" s="44">
        <f t="shared" si="10"/>
        <v>3</v>
      </c>
    </row>
    <row r="102" ht="12" customHeight="1" spans="2:6">
      <c r="B102" s="43">
        <v>42522</v>
      </c>
      <c r="C102" s="44">
        <f t="shared" si="11"/>
        <v>1</v>
      </c>
      <c r="D102" s="44">
        <f t="shared" si="8"/>
        <v>2017</v>
      </c>
      <c r="E102" s="45" t="str">
        <f t="shared" si="9"/>
        <v>June</v>
      </c>
      <c r="F102" s="44">
        <f t="shared" si="10"/>
        <v>1</v>
      </c>
    </row>
    <row r="103" ht="12" customHeight="1" spans="2:6">
      <c r="B103" s="43">
        <v>42094</v>
      </c>
      <c r="C103" s="44">
        <f t="shared" si="11"/>
        <v>31</v>
      </c>
      <c r="D103" s="44">
        <f t="shared" si="8"/>
        <v>2015</v>
      </c>
      <c r="E103" s="45" t="str">
        <f t="shared" si="9"/>
        <v>March</v>
      </c>
      <c r="F103" s="44">
        <f t="shared" si="10"/>
        <v>1</v>
      </c>
    </row>
    <row r="104" ht="12" customHeight="1" spans="2:6">
      <c r="B104" s="43">
        <v>42369</v>
      </c>
      <c r="C104" s="44">
        <f t="shared" si="11"/>
        <v>31</v>
      </c>
      <c r="D104" s="44">
        <f t="shared" si="8"/>
        <v>2016</v>
      </c>
      <c r="E104" s="45" t="str">
        <f t="shared" si="9"/>
        <v>December</v>
      </c>
      <c r="F104" s="44">
        <f t="shared" si="10"/>
        <v>3</v>
      </c>
    </row>
    <row r="105" ht="12" customHeight="1" spans="2:6">
      <c r="B105" s="43">
        <v>41547</v>
      </c>
      <c r="C105" s="44">
        <f t="shared" si="11"/>
        <v>30</v>
      </c>
      <c r="D105" s="44">
        <f t="shared" si="8"/>
        <v>2014</v>
      </c>
      <c r="E105" s="45" t="str">
        <f t="shared" si="9"/>
        <v>September</v>
      </c>
      <c r="F105" s="44">
        <f t="shared" si="10"/>
        <v>2</v>
      </c>
    </row>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1">
    <mergeCell ref="B1:N1"/>
  </mergeCells>
  <pageMargins left="0.75" right="0.75" top="1" bottom="1" header="0" footer="0"/>
  <pageSetup paperSize="1" fitToHeight="0"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C00"/>
  </sheetPr>
  <dimension ref="A1:L1000"/>
  <sheetViews>
    <sheetView topLeftCell="D4" workbookViewId="0">
      <selection activeCell="N28" sqref="N28"/>
    </sheetView>
  </sheetViews>
  <sheetFormatPr defaultColWidth="12.6285714285714" defaultRowHeight="15" customHeight="1"/>
  <cols>
    <col min="1" max="1" width="8.62857142857143" customWidth="1"/>
    <col min="2" max="2" width="11.5047619047619" customWidth="1"/>
    <col min="3" max="3" width="22.247619047619" customWidth="1"/>
    <col min="4" max="4" width="15.1333333333333" customWidth="1"/>
    <col min="5" max="5" width="11" customWidth="1"/>
    <col min="6" max="6" width="8.62857142857143" customWidth="1"/>
    <col min="7" max="7" width="10.1333333333333" customWidth="1"/>
    <col min="8" max="8" width="13.247619047619" customWidth="1"/>
    <col min="9" max="9" width="8.62857142857143" customWidth="1"/>
    <col min="10" max="10" width="11.247619047619" customWidth="1"/>
    <col min="11" max="11" width="10.752380952381" customWidth="1"/>
    <col min="12" max="12" width="12.5714285714286"/>
    <col min="13" max="13" width="11.7142857142857"/>
    <col min="14" max="26" width="8.62857142857143" customWidth="1"/>
  </cols>
  <sheetData>
    <row r="1" ht="12" customHeight="1" spans="1:5">
      <c r="A1" s="6" t="s">
        <v>279</v>
      </c>
      <c r="B1" s="7"/>
      <c r="C1" s="7"/>
      <c r="D1" s="7"/>
      <c r="E1" s="7"/>
    </row>
    <row r="2" ht="12" customHeight="1" spans="2:4">
      <c r="B2" s="33"/>
      <c r="D2" s="31"/>
    </row>
    <row r="3" ht="14.25" spans="1:8">
      <c r="A3" s="38" t="s">
        <v>2</v>
      </c>
      <c r="B3" s="39" t="s">
        <v>3</v>
      </c>
      <c r="C3" s="39" t="s">
        <v>4</v>
      </c>
      <c r="D3" s="39" t="s">
        <v>5</v>
      </c>
      <c r="E3" s="39" t="s">
        <v>6</v>
      </c>
      <c r="F3" s="39" t="s">
        <v>7</v>
      </c>
      <c r="G3" s="39" t="s">
        <v>8</v>
      </c>
      <c r="H3" s="39" t="s">
        <v>9</v>
      </c>
    </row>
    <row r="4" ht="12" customHeight="1" spans="1:12">
      <c r="A4" s="40">
        <v>311587</v>
      </c>
      <c r="B4" s="32">
        <v>0</v>
      </c>
      <c r="C4" s="34" t="s">
        <v>11</v>
      </c>
      <c r="D4" s="34" t="s">
        <v>12</v>
      </c>
      <c r="E4" s="34" t="s">
        <v>13</v>
      </c>
      <c r="F4" s="41">
        <v>2</v>
      </c>
      <c r="G4" s="35">
        <v>40528</v>
      </c>
      <c r="H4" s="34" t="s">
        <v>14</v>
      </c>
      <c r="K4" t="s">
        <v>8</v>
      </c>
      <c r="L4" t="s">
        <v>280</v>
      </c>
    </row>
    <row r="5" ht="12" customHeight="1" spans="1:12">
      <c r="A5" s="40">
        <v>645109</v>
      </c>
      <c r="B5" s="32">
        <v>0</v>
      </c>
      <c r="C5" s="34" t="s">
        <v>15</v>
      </c>
      <c r="D5" s="34" t="s">
        <v>16</v>
      </c>
      <c r="E5" s="34" t="s">
        <v>13</v>
      </c>
      <c r="F5" s="41">
        <v>8</v>
      </c>
      <c r="G5" s="35">
        <v>40527</v>
      </c>
      <c r="H5" s="34" t="s">
        <v>17</v>
      </c>
      <c r="K5" s="37">
        <v>40527</v>
      </c>
      <c r="L5">
        <v>18</v>
      </c>
    </row>
    <row r="6" ht="12" customHeight="1" spans="1:12">
      <c r="A6" s="40">
        <v>645109</v>
      </c>
      <c r="B6" s="32">
        <v>0</v>
      </c>
      <c r="C6" s="34" t="s">
        <v>15</v>
      </c>
      <c r="D6" s="34" t="s">
        <v>16</v>
      </c>
      <c r="E6" s="34" t="s">
        <v>13</v>
      </c>
      <c r="F6" s="41">
        <v>8</v>
      </c>
      <c r="G6" s="35">
        <v>40528</v>
      </c>
      <c r="H6" s="34" t="s">
        <v>14</v>
      </c>
      <c r="K6" s="37">
        <v>40528</v>
      </c>
      <c r="L6">
        <v>27</v>
      </c>
    </row>
    <row r="7" ht="12" customHeight="1" spans="1:12">
      <c r="A7" s="40">
        <v>835119</v>
      </c>
      <c r="B7" s="32">
        <v>0</v>
      </c>
      <c r="C7" s="34" t="s">
        <v>19</v>
      </c>
      <c r="D7" s="34" t="s">
        <v>18</v>
      </c>
      <c r="E7" s="34" t="s">
        <v>13</v>
      </c>
      <c r="F7" s="41">
        <v>5</v>
      </c>
      <c r="G7" s="35">
        <v>40527</v>
      </c>
      <c r="H7" s="34" t="s">
        <v>17</v>
      </c>
      <c r="K7" s="37">
        <v>40529</v>
      </c>
      <c r="L7">
        <v>20</v>
      </c>
    </row>
    <row r="8" ht="12" customHeight="1" spans="1:12">
      <c r="A8" s="40">
        <v>921565</v>
      </c>
      <c r="B8" s="32">
        <v>0</v>
      </c>
      <c r="C8" s="34" t="s">
        <v>21</v>
      </c>
      <c r="D8" s="34" t="s">
        <v>20</v>
      </c>
      <c r="E8" s="34" t="s">
        <v>13</v>
      </c>
      <c r="F8" s="41">
        <v>8</v>
      </c>
      <c r="G8" s="35">
        <v>40528</v>
      </c>
      <c r="H8" s="34" t="s">
        <v>14</v>
      </c>
      <c r="K8" s="37">
        <v>40532</v>
      </c>
      <c r="L8">
        <v>17</v>
      </c>
    </row>
    <row r="9" ht="12" customHeight="1" spans="1:12">
      <c r="A9" s="40">
        <v>904174</v>
      </c>
      <c r="B9" s="32">
        <v>0</v>
      </c>
      <c r="C9" s="34" t="s">
        <v>23</v>
      </c>
      <c r="D9" s="34" t="s">
        <v>12</v>
      </c>
      <c r="E9" s="34" t="s">
        <v>13</v>
      </c>
      <c r="F9" s="41">
        <v>4</v>
      </c>
      <c r="G9" s="35">
        <v>40528</v>
      </c>
      <c r="H9" s="34" t="s">
        <v>14</v>
      </c>
      <c r="K9" s="37">
        <v>40533</v>
      </c>
      <c r="L9">
        <v>16</v>
      </c>
    </row>
    <row r="10" ht="12" customHeight="1" spans="1:12">
      <c r="A10" s="40">
        <v>108501</v>
      </c>
      <c r="B10" s="32">
        <v>0</v>
      </c>
      <c r="C10" s="34" t="s">
        <v>24</v>
      </c>
      <c r="D10" s="34" t="s">
        <v>18</v>
      </c>
      <c r="E10" s="34" t="s">
        <v>13</v>
      </c>
      <c r="F10" s="41">
        <v>3.5</v>
      </c>
      <c r="G10" s="35">
        <v>40527</v>
      </c>
      <c r="H10" s="34" t="s">
        <v>17</v>
      </c>
      <c r="K10" s="37">
        <v>40534</v>
      </c>
      <c r="L10">
        <v>17</v>
      </c>
    </row>
    <row r="11" ht="12" customHeight="1" spans="1:12">
      <c r="A11" s="40">
        <v>806984</v>
      </c>
      <c r="B11" s="32">
        <v>0</v>
      </c>
      <c r="C11" s="34" t="s">
        <v>25</v>
      </c>
      <c r="D11" s="34" t="s">
        <v>22</v>
      </c>
      <c r="E11" s="34" t="s">
        <v>13</v>
      </c>
      <c r="F11" s="41">
        <v>8</v>
      </c>
      <c r="G11" s="35">
        <v>40528</v>
      </c>
      <c r="H11" s="34" t="s">
        <v>14</v>
      </c>
      <c r="K11" s="37">
        <v>40535</v>
      </c>
      <c r="L11">
        <v>4</v>
      </c>
    </row>
    <row r="12" ht="12" customHeight="1" spans="1:12">
      <c r="A12" s="40">
        <v>605544</v>
      </c>
      <c r="B12" s="32">
        <v>0</v>
      </c>
      <c r="C12" s="34" t="s">
        <v>26</v>
      </c>
      <c r="D12" s="34" t="s">
        <v>16</v>
      </c>
      <c r="E12" s="34" t="s">
        <v>13</v>
      </c>
      <c r="F12" s="41">
        <v>8</v>
      </c>
      <c r="G12" s="35">
        <v>40527</v>
      </c>
      <c r="H12" s="34" t="s">
        <v>17</v>
      </c>
      <c r="K12" s="37">
        <v>40540</v>
      </c>
      <c r="L12">
        <v>22</v>
      </c>
    </row>
    <row r="13" ht="12" customHeight="1" spans="1:12">
      <c r="A13" s="40">
        <v>261528</v>
      </c>
      <c r="B13" s="32">
        <v>0</v>
      </c>
      <c r="C13" s="34" t="s">
        <v>27</v>
      </c>
      <c r="D13" s="34" t="s">
        <v>22</v>
      </c>
      <c r="E13" s="34" t="s">
        <v>13</v>
      </c>
      <c r="F13" s="41">
        <v>8</v>
      </c>
      <c r="G13" s="35">
        <v>40527</v>
      </c>
      <c r="H13" s="34" t="s">
        <v>17</v>
      </c>
      <c r="K13" s="37">
        <v>40541</v>
      </c>
      <c r="L13">
        <v>16</v>
      </c>
    </row>
    <row r="14" ht="12" customHeight="1" spans="1:12">
      <c r="A14" s="40">
        <v>261528</v>
      </c>
      <c r="B14" s="32">
        <v>0</v>
      </c>
      <c r="C14" s="34" t="s">
        <v>27</v>
      </c>
      <c r="D14" s="34" t="s">
        <v>22</v>
      </c>
      <c r="E14" s="34" t="s">
        <v>13</v>
      </c>
      <c r="F14" s="41">
        <v>8</v>
      </c>
      <c r="G14" s="35">
        <v>40528</v>
      </c>
      <c r="H14" s="34" t="s">
        <v>14</v>
      </c>
      <c r="K14" s="37">
        <v>40542</v>
      </c>
      <c r="L14">
        <v>8</v>
      </c>
    </row>
    <row r="15" ht="12" customHeight="1" spans="1:12">
      <c r="A15" s="40">
        <v>682726</v>
      </c>
      <c r="B15" s="32">
        <v>0</v>
      </c>
      <c r="C15" s="34" t="s">
        <v>30</v>
      </c>
      <c r="D15" s="34" t="s">
        <v>12</v>
      </c>
      <c r="E15" s="34" t="s">
        <v>13</v>
      </c>
      <c r="F15" s="41">
        <v>1</v>
      </c>
      <c r="G15" s="35">
        <v>40527</v>
      </c>
      <c r="H15" s="34" t="s">
        <v>17</v>
      </c>
      <c r="K15" s="37">
        <v>40546</v>
      </c>
      <c r="L15">
        <v>8</v>
      </c>
    </row>
    <row r="16" ht="12" customHeight="1" spans="1:12">
      <c r="A16" s="40">
        <v>682726</v>
      </c>
      <c r="B16" s="32">
        <v>0</v>
      </c>
      <c r="C16" s="34" t="s">
        <v>30</v>
      </c>
      <c r="D16" s="34" t="s">
        <v>12</v>
      </c>
      <c r="E16" s="34" t="s">
        <v>13</v>
      </c>
      <c r="F16" s="41">
        <v>1.5</v>
      </c>
      <c r="G16" s="35">
        <v>40528</v>
      </c>
      <c r="H16" s="34" t="s">
        <v>14</v>
      </c>
      <c r="K16" s="37">
        <v>40547</v>
      </c>
      <c r="L16">
        <v>8</v>
      </c>
    </row>
    <row r="17" ht="12" customHeight="1" spans="1:12">
      <c r="A17" s="40">
        <v>268234</v>
      </c>
      <c r="B17" s="32">
        <v>0</v>
      </c>
      <c r="C17" s="34" t="s">
        <v>31</v>
      </c>
      <c r="D17" s="34" t="s">
        <v>12</v>
      </c>
      <c r="E17" s="34" t="s">
        <v>13</v>
      </c>
      <c r="F17" s="41">
        <v>1.5</v>
      </c>
      <c r="G17" s="35">
        <v>40527</v>
      </c>
      <c r="H17" s="34" t="s">
        <v>17</v>
      </c>
      <c r="K17" s="37">
        <v>40548</v>
      </c>
      <c r="L17">
        <v>7</v>
      </c>
    </row>
    <row r="18" ht="12" customHeight="1" spans="1:12">
      <c r="A18" s="40">
        <v>537900</v>
      </c>
      <c r="B18" s="32">
        <v>0</v>
      </c>
      <c r="C18" s="34" t="s">
        <v>33</v>
      </c>
      <c r="D18" s="34" t="s">
        <v>12</v>
      </c>
      <c r="E18" s="34" t="s">
        <v>13</v>
      </c>
      <c r="F18" s="41">
        <v>2</v>
      </c>
      <c r="G18" s="35">
        <v>40527</v>
      </c>
      <c r="H18" s="34" t="s">
        <v>17</v>
      </c>
      <c r="K18" s="37">
        <v>40549</v>
      </c>
      <c r="L18">
        <v>8</v>
      </c>
    </row>
    <row r="19" ht="12" customHeight="1" spans="1:12">
      <c r="A19" s="40">
        <v>935382</v>
      </c>
      <c r="B19" s="32">
        <v>0</v>
      </c>
      <c r="C19" s="34" t="s">
        <v>34</v>
      </c>
      <c r="D19" s="34" t="s">
        <v>12</v>
      </c>
      <c r="E19" s="34" t="s">
        <v>13</v>
      </c>
      <c r="F19" s="41">
        <v>3.5</v>
      </c>
      <c r="G19" s="35">
        <v>40527</v>
      </c>
      <c r="H19" s="34" t="s">
        <v>17</v>
      </c>
      <c r="K19" s="37">
        <v>40550</v>
      </c>
      <c r="L19">
        <v>5</v>
      </c>
    </row>
    <row r="20" ht="12" customHeight="1" spans="1:12">
      <c r="A20" s="40">
        <v>602526</v>
      </c>
      <c r="B20" s="32">
        <v>0</v>
      </c>
      <c r="C20" s="34" t="s">
        <v>35</v>
      </c>
      <c r="D20" s="34" t="s">
        <v>12</v>
      </c>
      <c r="E20" s="34" t="s">
        <v>13</v>
      </c>
      <c r="F20" s="41">
        <v>2</v>
      </c>
      <c r="G20" s="35">
        <v>40527</v>
      </c>
      <c r="H20" s="34" t="s">
        <v>17</v>
      </c>
      <c r="K20" s="37">
        <v>40553</v>
      </c>
      <c r="L20">
        <v>4</v>
      </c>
    </row>
    <row r="21" ht="12" customHeight="1" spans="1:12">
      <c r="A21" s="40">
        <v>624084</v>
      </c>
      <c r="B21" s="32">
        <v>0</v>
      </c>
      <c r="C21" s="34" t="s">
        <v>37</v>
      </c>
      <c r="D21" s="34" t="s">
        <v>12</v>
      </c>
      <c r="E21" s="34" t="s">
        <v>13</v>
      </c>
      <c r="F21" s="41">
        <v>1.25</v>
      </c>
      <c r="G21" s="35">
        <v>40528</v>
      </c>
      <c r="H21" s="34" t="s">
        <v>14</v>
      </c>
      <c r="K21" s="37">
        <v>40554</v>
      </c>
      <c r="L21">
        <v>4</v>
      </c>
    </row>
    <row r="22" ht="12" customHeight="1" spans="1:12">
      <c r="A22" s="40">
        <v>341458</v>
      </c>
      <c r="B22" s="32">
        <v>0</v>
      </c>
      <c r="C22" s="34" t="s">
        <v>38</v>
      </c>
      <c r="D22" s="34" t="s">
        <v>22</v>
      </c>
      <c r="E22" s="34" t="s">
        <v>13</v>
      </c>
      <c r="F22" s="41">
        <v>8</v>
      </c>
      <c r="G22" s="35">
        <v>40528</v>
      </c>
      <c r="H22" s="34" t="s">
        <v>14</v>
      </c>
      <c r="K22" s="37">
        <v>40555</v>
      </c>
      <c r="L22">
        <v>2</v>
      </c>
    </row>
    <row r="23" ht="12" customHeight="1" spans="1:12">
      <c r="A23" s="40">
        <v>674630</v>
      </c>
      <c r="B23" s="32">
        <v>0</v>
      </c>
      <c r="C23" s="34" t="s">
        <v>39</v>
      </c>
      <c r="D23" s="34" t="s">
        <v>12</v>
      </c>
      <c r="E23" s="34" t="s">
        <v>13</v>
      </c>
      <c r="F23" s="41">
        <v>2.75</v>
      </c>
      <c r="G23" s="35">
        <v>40528</v>
      </c>
      <c r="H23" s="34" t="s">
        <v>14</v>
      </c>
      <c r="K23" s="37">
        <v>40556</v>
      </c>
      <c r="L23">
        <v>1</v>
      </c>
    </row>
    <row r="24" ht="12" customHeight="1" spans="1:12">
      <c r="A24" s="40">
        <v>674630</v>
      </c>
      <c r="B24" s="32">
        <v>0</v>
      </c>
      <c r="C24" s="34" t="s">
        <v>39</v>
      </c>
      <c r="D24" s="34" t="s">
        <v>18</v>
      </c>
      <c r="E24" s="34" t="s">
        <v>13</v>
      </c>
      <c r="F24" s="41">
        <v>1</v>
      </c>
      <c r="G24" s="35">
        <v>40528</v>
      </c>
      <c r="H24" s="34" t="s">
        <v>14</v>
      </c>
      <c r="K24" s="37">
        <v>40557</v>
      </c>
      <c r="L24">
        <v>1</v>
      </c>
    </row>
    <row r="25" ht="12" customHeight="1" spans="1:12">
      <c r="A25" s="40">
        <v>752850</v>
      </c>
      <c r="B25" s="32">
        <v>0</v>
      </c>
      <c r="C25" s="34" t="s">
        <v>40</v>
      </c>
      <c r="D25" s="34" t="s">
        <v>18</v>
      </c>
      <c r="E25" s="34" t="s">
        <v>13</v>
      </c>
      <c r="F25" s="41">
        <v>1.25</v>
      </c>
      <c r="G25" s="35">
        <v>40527</v>
      </c>
      <c r="H25" s="34" t="s">
        <v>17</v>
      </c>
      <c r="K25" t="s">
        <v>281</v>
      </c>
      <c r="L25">
        <v>213</v>
      </c>
    </row>
    <row r="26" ht="12" customHeight="1" spans="1:8">
      <c r="A26" s="40">
        <v>951321</v>
      </c>
      <c r="B26" s="32">
        <v>1</v>
      </c>
      <c r="C26" s="34" t="s">
        <v>41</v>
      </c>
      <c r="D26" s="34" t="s">
        <v>12</v>
      </c>
      <c r="E26" s="34" t="s">
        <v>13</v>
      </c>
      <c r="F26" s="41">
        <v>8.75</v>
      </c>
      <c r="G26" s="35">
        <v>40529</v>
      </c>
      <c r="H26" s="34" t="s">
        <v>32</v>
      </c>
    </row>
    <row r="27" ht="12" customHeight="1" spans="1:8">
      <c r="A27" s="40">
        <v>311587</v>
      </c>
      <c r="B27" s="32">
        <v>0</v>
      </c>
      <c r="C27" s="34" t="s">
        <v>11</v>
      </c>
      <c r="D27" s="34" t="s">
        <v>20</v>
      </c>
      <c r="E27" s="34" t="s">
        <v>13</v>
      </c>
      <c r="F27" s="41">
        <v>4</v>
      </c>
      <c r="G27" s="35">
        <v>40529</v>
      </c>
      <c r="H27" s="34" t="s">
        <v>32</v>
      </c>
    </row>
    <row r="28" ht="12" customHeight="1" spans="1:8">
      <c r="A28" s="40">
        <v>140990</v>
      </c>
      <c r="B28" s="32">
        <v>0</v>
      </c>
      <c r="C28" s="34" t="s">
        <v>42</v>
      </c>
      <c r="D28" s="34" t="s">
        <v>12</v>
      </c>
      <c r="E28" s="34" t="s">
        <v>13</v>
      </c>
      <c r="F28" s="41">
        <v>2</v>
      </c>
      <c r="G28" s="35">
        <v>40540</v>
      </c>
      <c r="H28" s="34" t="s">
        <v>29</v>
      </c>
    </row>
    <row r="29" ht="12" customHeight="1" spans="1:8">
      <c r="A29" s="40">
        <v>883669</v>
      </c>
      <c r="B29" s="32">
        <v>0</v>
      </c>
      <c r="C29" s="34" t="s">
        <v>43</v>
      </c>
      <c r="D29" s="34" t="s">
        <v>22</v>
      </c>
      <c r="E29" s="34" t="s">
        <v>13</v>
      </c>
      <c r="F29" s="41">
        <v>4.75</v>
      </c>
      <c r="G29" s="35">
        <v>40534</v>
      </c>
      <c r="H29" s="34" t="s">
        <v>17</v>
      </c>
    </row>
    <row r="30" ht="12" customHeight="1" spans="1:8">
      <c r="A30" s="40">
        <v>733760</v>
      </c>
      <c r="B30" s="32">
        <v>0</v>
      </c>
      <c r="C30" s="34" t="s">
        <v>44</v>
      </c>
      <c r="D30" s="34" t="s">
        <v>12</v>
      </c>
      <c r="E30" s="34" t="s">
        <v>13</v>
      </c>
      <c r="F30" s="41">
        <v>3.5</v>
      </c>
      <c r="G30" s="35">
        <v>40532</v>
      </c>
      <c r="H30" s="34" t="s">
        <v>28</v>
      </c>
    </row>
    <row r="31" ht="12" customHeight="1" spans="1:8">
      <c r="A31" s="40">
        <v>474941</v>
      </c>
      <c r="B31" s="32">
        <v>0</v>
      </c>
      <c r="C31" s="34" t="s">
        <v>45</v>
      </c>
      <c r="D31" s="34" t="s">
        <v>12</v>
      </c>
      <c r="E31" s="34" t="s">
        <v>13</v>
      </c>
      <c r="F31" s="41">
        <v>2.5</v>
      </c>
      <c r="G31" s="35">
        <v>40534</v>
      </c>
      <c r="H31" s="34" t="s">
        <v>17</v>
      </c>
    </row>
    <row r="32" ht="12" customHeight="1" spans="1:8">
      <c r="A32" s="40">
        <v>474941</v>
      </c>
      <c r="B32" s="32">
        <v>0</v>
      </c>
      <c r="C32" s="34" t="s">
        <v>45</v>
      </c>
      <c r="D32" s="34" t="s">
        <v>12</v>
      </c>
      <c r="E32" s="34" t="s">
        <v>13</v>
      </c>
      <c r="F32" s="41">
        <v>1.5</v>
      </c>
      <c r="G32" s="35">
        <v>40540</v>
      </c>
      <c r="H32" s="34" t="s">
        <v>29</v>
      </c>
    </row>
    <row r="33" ht="12" customHeight="1" spans="1:8">
      <c r="A33" s="40">
        <v>615307</v>
      </c>
      <c r="B33" s="32">
        <v>0</v>
      </c>
      <c r="C33" s="34" t="s">
        <v>46</v>
      </c>
      <c r="D33" s="34" t="s">
        <v>12</v>
      </c>
      <c r="E33" s="34" t="s">
        <v>13</v>
      </c>
      <c r="F33" s="41">
        <v>4</v>
      </c>
      <c r="G33" s="35">
        <v>40529</v>
      </c>
      <c r="H33" s="34" t="s">
        <v>32</v>
      </c>
    </row>
    <row r="34" ht="12" customHeight="1" spans="1:8">
      <c r="A34" s="40">
        <v>144775</v>
      </c>
      <c r="B34" s="32">
        <v>0</v>
      </c>
      <c r="C34" s="34" t="s">
        <v>47</v>
      </c>
      <c r="D34" s="34" t="s">
        <v>12</v>
      </c>
      <c r="E34" s="34" t="s">
        <v>13</v>
      </c>
      <c r="F34" s="41">
        <v>2</v>
      </c>
      <c r="G34" s="35">
        <v>40540</v>
      </c>
      <c r="H34" s="34" t="s">
        <v>29</v>
      </c>
    </row>
    <row r="35" ht="12" customHeight="1" spans="1:8">
      <c r="A35" s="40">
        <v>54857</v>
      </c>
      <c r="B35" s="32">
        <v>0</v>
      </c>
      <c r="C35" s="34" t="s">
        <v>48</v>
      </c>
      <c r="D35" s="34" t="s">
        <v>12</v>
      </c>
      <c r="E35" s="34" t="s">
        <v>13</v>
      </c>
      <c r="F35" s="41">
        <v>1</v>
      </c>
      <c r="G35" s="35">
        <v>40533</v>
      </c>
      <c r="H35" s="34" t="s">
        <v>29</v>
      </c>
    </row>
    <row r="36" ht="12" customHeight="1" spans="1:8">
      <c r="A36" s="40">
        <v>969490</v>
      </c>
      <c r="B36" s="32">
        <v>0</v>
      </c>
      <c r="C36" s="34" t="s">
        <v>49</v>
      </c>
      <c r="D36" s="34" t="s">
        <v>18</v>
      </c>
      <c r="E36" s="34" t="s">
        <v>13</v>
      </c>
      <c r="F36" s="41">
        <v>3</v>
      </c>
      <c r="G36" s="35">
        <v>40533</v>
      </c>
      <c r="H36" s="34" t="s">
        <v>29</v>
      </c>
    </row>
    <row r="37" ht="12" customHeight="1" spans="1:8">
      <c r="A37" s="40">
        <v>969490</v>
      </c>
      <c r="B37" s="32">
        <v>0</v>
      </c>
      <c r="C37" s="34" t="s">
        <v>49</v>
      </c>
      <c r="D37" s="34" t="s">
        <v>22</v>
      </c>
      <c r="E37" s="34" t="s">
        <v>13</v>
      </c>
      <c r="F37" s="41">
        <v>8</v>
      </c>
      <c r="G37" s="35">
        <v>40534</v>
      </c>
      <c r="H37" s="34" t="s">
        <v>17</v>
      </c>
    </row>
    <row r="38" ht="12" customHeight="1" spans="1:8">
      <c r="A38" s="40">
        <v>579919</v>
      </c>
      <c r="B38" s="32">
        <v>0</v>
      </c>
      <c r="C38" s="34" t="s">
        <v>50</v>
      </c>
      <c r="D38" s="34" t="s">
        <v>22</v>
      </c>
      <c r="E38" s="34" t="s">
        <v>13</v>
      </c>
      <c r="F38" s="41">
        <v>2</v>
      </c>
      <c r="G38" s="35">
        <v>40534</v>
      </c>
      <c r="H38" s="34" t="s">
        <v>17</v>
      </c>
    </row>
    <row r="39" ht="12" customHeight="1" spans="1:8">
      <c r="A39" s="40">
        <v>599675</v>
      </c>
      <c r="B39" s="32">
        <v>0</v>
      </c>
      <c r="C39" s="34" t="s">
        <v>51</v>
      </c>
      <c r="D39" s="34" t="s">
        <v>12</v>
      </c>
      <c r="E39" s="34" t="s">
        <v>13</v>
      </c>
      <c r="F39" s="41">
        <v>2</v>
      </c>
      <c r="G39" s="35">
        <v>40534</v>
      </c>
      <c r="H39" s="34" t="s">
        <v>17</v>
      </c>
    </row>
    <row r="40" ht="12" customHeight="1" spans="1:8">
      <c r="A40" s="40">
        <v>625135</v>
      </c>
      <c r="B40" s="32">
        <v>0</v>
      </c>
      <c r="C40" s="34" t="s">
        <v>52</v>
      </c>
      <c r="D40" s="34" t="s">
        <v>12</v>
      </c>
      <c r="E40" s="34" t="s">
        <v>13</v>
      </c>
      <c r="F40" s="41">
        <v>1</v>
      </c>
      <c r="G40" s="35">
        <v>40540</v>
      </c>
      <c r="H40" s="34" t="s">
        <v>29</v>
      </c>
    </row>
    <row r="41" ht="12" customHeight="1" spans="1:8">
      <c r="A41" s="40">
        <v>664825</v>
      </c>
      <c r="B41" s="32">
        <v>0</v>
      </c>
      <c r="C41" s="34" t="s">
        <v>53</v>
      </c>
      <c r="D41" s="34" t="s">
        <v>22</v>
      </c>
      <c r="E41" s="34" t="s">
        <v>13</v>
      </c>
      <c r="F41" s="41">
        <v>8</v>
      </c>
      <c r="G41" s="35">
        <v>40542</v>
      </c>
      <c r="H41" s="34" t="s">
        <v>14</v>
      </c>
    </row>
    <row r="42" ht="12" customHeight="1" spans="1:8">
      <c r="A42" s="40">
        <v>664825</v>
      </c>
      <c r="B42" s="32">
        <v>0</v>
      </c>
      <c r="C42" s="34" t="s">
        <v>53</v>
      </c>
      <c r="D42" s="34" t="s">
        <v>22</v>
      </c>
      <c r="E42" s="34" t="s">
        <v>13</v>
      </c>
      <c r="F42" s="41">
        <v>6</v>
      </c>
      <c r="G42" s="35">
        <v>40541</v>
      </c>
      <c r="H42" s="34" t="s">
        <v>17</v>
      </c>
    </row>
    <row r="43" ht="12" customHeight="1" spans="1:8">
      <c r="A43" s="40">
        <v>459949</v>
      </c>
      <c r="B43" s="32">
        <v>0</v>
      </c>
      <c r="C43" s="34" t="s">
        <v>54</v>
      </c>
      <c r="D43" s="34" t="s">
        <v>12</v>
      </c>
      <c r="E43" s="34" t="s">
        <v>13</v>
      </c>
      <c r="F43" s="41">
        <v>2</v>
      </c>
      <c r="G43" s="35">
        <v>40529</v>
      </c>
      <c r="H43" s="34" t="s">
        <v>32</v>
      </c>
    </row>
    <row r="44" ht="12" customHeight="1" spans="1:8">
      <c r="A44" s="40">
        <v>375792</v>
      </c>
      <c r="B44" s="32">
        <v>0</v>
      </c>
      <c r="C44" s="34" t="s">
        <v>55</v>
      </c>
      <c r="D44" s="34" t="s">
        <v>20</v>
      </c>
      <c r="E44" s="34" t="s">
        <v>13</v>
      </c>
      <c r="F44" s="41">
        <v>4</v>
      </c>
      <c r="G44" s="35">
        <v>40532</v>
      </c>
      <c r="H44" s="34" t="s">
        <v>28</v>
      </c>
    </row>
    <row r="45" ht="12" customHeight="1" spans="1:8">
      <c r="A45" s="40">
        <v>459949</v>
      </c>
      <c r="B45" s="32">
        <v>0</v>
      </c>
      <c r="C45" s="34" t="s">
        <v>54</v>
      </c>
      <c r="D45" s="34" t="s">
        <v>18</v>
      </c>
      <c r="E45" s="34" t="s">
        <v>13</v>
      </c>
      <c r="F45" s="41">
        <v>8</v>
      </c>
      <c r="G45" s="35">
        <v>40546</v>
      </c>
      <c r="H45" s="34" t="s">
        <v>28</v>
      </c>
    </row>
    <row r="46" ht="12" customHeight="1" spans="1:8">
      <c r="A46" s="40">
        <v>459949</v>
      </c>
      <c r="B46" s="32">
        <v>0</v>
      </c>
      <c r="C46" s="34" t="s">
        <v>54</v>
      </c>
      <c r="D46" s="34" t="s">
        <v>18</v>
      </c>
      <c r="E46" s="34" t="s">
        <v>13</v>
      </c>
      <c r="F46" s="41">
        <v>4</v>
      </c>
      <c r="G46" s="35">
        <v>40547</v>
      </c>
      <c r="H46" s="34" t="s">
        <v>29</v>
      </c>
    </row>
    <row r="47" ht="12" customHeight="1" spans="1:8">
      <c r="A47" s="40">
        <v>869277</v>
      </c>
      <c r="B47" s="32">
        <v>0</v>
      </c>
      <c r="C47" s="34" t="s">
        <v>56</v>
      </c>
      <c r="D47" s="34" t="s">
        <v>22</v>
      </c>
      <c r="E47" s="34" t="s">
        <v>13</v>
      </c>
      <c r="F47" s="41">
        <v>8</v>
      </c>
      <c r="G47" s="35">
        <v>40541</v>
      </c>
      <c r="H47" s="34" t="s">
        <v>17</v>
      </c>
    </row>
    <row r="48" ht="12" customHeight="1" spans="1:8">
      <c r="A48" s="40">
        <v>389844</v>
      </c>
      <c r="B48" s="32">
        <v>0</v>
      </c>
      <c r="C48" s="34" t="s">
        <v>57</v>
      </c>
      <c r="D48" s="34" t="s">
        <v>22</v>
      </c>
      <c r="E48" s="34" t="s">
        <v>13</v>
      </c>
      <c r="F48" s="41">
        <v>2</v>
      </c>
      <c r="G48" s="35">
        <v>40534</v>
      </c>
      <c r="H48" s="34" t="s">
        <v>17</v>
      </c>
    </row>
    <row r="49" ht="12" customHeight="1" spans="1:8">
      <c r="A49" s="40">
        <v>389844</v>
      </c>
      <c r="B49" s="32">
        <v>0</v>
      </c>
      <c r="C49" s="34" t="s">
        <v>57</v>
      </c>
      <c r="D49" s="34" t="s">
        <v>22</v>
      </c>
      <c r="E49" s="34" t="s">
        <v>13</v>
      </c>
      <c r="F49" s="41">
        <v>8</v>
      </c>
      <c r="G49" s="35">
        <v>40535</v>
      </c>
      <c r="H49" s="34" t="s">
        <v>14</v>
      </c>
    </row>
    <row r="50" ht="12" customHeight="1" spans="1:8">
      <c r="A50" s="40">
        <v>873164</v>
      </c>
      <c r="B50" s="32">
        <v>0</v>
      </c>
      <c r="C50" s="34" t="s">
        <v>58</v>
      </c>
      <c r="D50" s="34" t="s">
        <v>22</v>
      </c>
      <c r="E50" s="34" t="s">
        <v>13</v>
      </c>
      <c r="F50" s="41">
        <v>3</v>
      </c>
      <c r="G50" s="35">
        <v>40540</v>
      </c>
      <c r="H50" s="34" t="s">
        <v>29</v>
      </c>
    </row>
    <row r="51" ht="12" customHeight="1" spans="1:8">
      <c r="A51" s="40">
        <v>935382</v>
      </c>
      <c r="B51" s="32">
        <v>0</v>
      </c>
      <c r="C51" s="34" t="s">
        <v>34</v>
      </c>
      <c r="D51" s="34" t="s">
        <v>22</v>
      </c>
      <c r="E51" s="34" t="s">
        <v>13</v>
      </c>
      <c r="F51" s="41">
        <v>8</v>
      </c>
      <c r="G51" s="35">
        <v>40542</v>
      </c>
      <c r="H51" s="34" t="s">
        <v>14</v>
      </c>
    </row>
    <row r="52" ht="12" customHeight="1" spans="1:8">
      <c r="A52" s="40">
        <v>935382</v>
      </c>
      <c r="B52" s="32">
        <v>0</v>
      </c>
      <c r="C52" s="34" t="s">
        <v>34</v>
      </c>
      <c r="D52" s="34" t="s">
        <v>22</v>
      </c>
      <c r="E52" s="34" t="s">
        <v>13</v>
      </c>
      <c r="F52" s="41">
        <v>8</v>
      </c>
      <c r="G52" s="35">
        <v>40541</v>
      </c>
      <c r="H52" s="34" t="s">
        <v>17</v>
      </c>
    </row>
    <row r="53" ht="12" customHeight="1" spans="1:8">
      <c r="A53" s="40">
        <v>555166</v>
      </c>
      <c r="B53" s="32">
        <v>0</v>
      </c>
      <c r="C53" s="34" t="s">
        <v>59</v>
      </c>
      <c r="D53" s="34" t="s">
        <v>22</v>
      </c>
      <c r="E53" s="34" t="s">
        <v>13</v>
      </c>
      <c r="F53" s="41">
        <v>8</v>
      </c>
      <c r="G53" s="35">
        <v>40534</v>
      </c>
      <c r="H53" s="34" t="s">
        <v>17</v>
      </c>
    </row>
    <row r="54" ht="12" customHeight="1" spans="1:8">
      <c r="A54" s="40">
        <v>555166</v>
      </c>
      <c r="B54" s="32">
        <v>0</v>
      </c>
      <c r="C54" s="34" t="s">
        <v>59</v>
      </c>
      <c r="D54" s="34" t="s">
        <v>22</v>
      </c>
      <c r="E54" s="34" t="s">
        <v>13</v>
      </c>
      <c r="F54" s="41">
        <v>6.25</v>
      </c>
      <c r="G54" s="35">
        <v>40533</v>
      </c>
      <c r="H54" s="34" t="s">
        <v>29</v>
      </c>
    </row>
    <row r="55" ht="12" customHeight="1" spans="1:8">
      <c r="A55" s="40">
        <v>555166</v>
      </c>
      <c r="B55" s="32">
        <v>0</v>
      </c>
      <c r="C55" s="34" t="s">
        <v>59</v>
      </c>
      <c r="D55" s="34" t="s">
        <v>20</v>
      </c>
      <c r="E55" s="34" t="s">
        <v>13</v>
      </c>
      <c r="F55" s="41">
        <v>4</v>
      </c>
      <c r="G55" s="35">
        <v>40529</v>
      </c>
      <c r="H55" s="34" t="s">
        <v>32</v>
      </c>
    </row>
    <row r="56" ht="12" customHeight="1" spans="1:8">
      <c r="A56" s="40">
        <v>503495</v>
      </c>
      <c r="B56" s="32">
        <v>0</v>
      </c>
      <c r="C56" s="34" t="s">
        <v>60</v>
      </c>
      <c r="D56" s="34" t="s">
        <v>12</v>
      </c>
      <c r="E56" s="34" t="s">
        <v>13</v>
      </c>
      <c r="F56" s="41">
        <v>2</v>
      </c>
      <c r="G56" s="35">
        <v>40532</v>
      </c>
      <c r="H56" s="34" t="s">
        <v>28</v>
      </c>
    </row>
    <row r="57" ht="12" customHeight="1" spans="1:8">
      <c r="A57" s="40">
        <v>503495</v>
      </c>
      <c r="B57" s="32">
        <v>0</v>
      </c>
      <c r="C57" s="34" t="s">
        <v>60</v>
      </c>
      <c r="D57" s="34" t="s">
        <v>12</v>
      </c>
      <c r="E57" s="34" t="s">
        <v>13</v>
      </c>
      <c r="F57" s="41">
        <v>8</v>
      </c>
      <c r="G57" s="35">
        <v>40534</v>
      </c>
      <c r="H57" s="34" t="s">
        <v>17</v>
      </c>
    </row>
    <row r="58" ht="12" customHeight="1" spans="1:8">
      <c r="A58" s="40">
        <v>935382</v>
      </c>
      <c r="B58" s="32">
        <v>0</v>
      </c>
      <c r="C58" s="34" t="s">
        <v>34</v>
      </c>
      <c r="D58" s="34" t="s">
        <v>22</v>
      </c>
      <c r="E58" s="34" t="s">
        <v>13</v>
      </c>
      <c r="F58" s="41">
        <v>8</v>
      </c>
      <c r="G58" s="35">
        <v>40540</v>
      </c>
      <c r="H58" s="34" t="s">
        <v>29</v>
      </c>
    </row>
    <row r="59" ht="12" customHeight="1" spans="1:8">
      <c r="A59" s="40">
        <v>35938</v>
      </c>
      <c r="B59" s="32">
        <v>0</v>
      </c>
      <c r="C59" s="34" t="s">
        <v>61</v>
      </c>
      <c r="D59" s="34" t="s">
        <v>12</v>
      </c>
      <c r="E59" s="34" t="s">
        <v>13</v>
      </c>
      <c r="F59" s="41">
        <v>2</v>
      </c>
      <c r="G59" s="35">
        <v>40529</v>
      </c>
      <c r="H59" s="34" t="s">
        <v>32</v>
      </c>
    </row>
    <row r="60" ht="12" customHeight="1" spans="1:8">
      <c r="A60" s="40">
        <v>162126</v>
      </c>
      <c r="B60" s="32">
        <v>0</v>
      </c>
      <c r="C60" s="34" t="s">
        <v>62</v>
      </c>
      <c r="D60" s="34" t="s">
        <v>12</v>
      </c>
      <c r="E60" s="34" t="s">
        <v>13</v>
      </c>
      <c r="F60" s="41">
        <v>3</v>
      </c>
      <c r="G60" s="35">
        <v>40532</v>
      </c>
      <c r="H60" s="34" t="s">
        <v>28</v>
      </c>
    </row>
    <row r="61" ht="12" customHeight="1" spans="1:8">
      <c r="A61" s="40">
        <v>453743</v>
      </c>
      <c r="B61" s="32">
        <v>0</v>
      </c>
      <c r="C61" s="34" t="s">
        <v>63</v>
      </c>
      <c r="D61" s="34" t="s">
        <v>18</v>
      </c>
      <c r="E61" s="34" t="s">
        <v>13</v>
      </c>
      <c r="F61" s="41">
        <v>3.25</v>
      </c>
      <c r="G61" s="35">
        <v>40532</v>
      </c>
      <c r="H61" s="34" t="s">
        <v>28</v>
      </c>
    </row>
    <row r="62" ht="12" customHeight="1" spans="1:8">
      <c r="A62" s="40">
        <v>674630</v>
      </c>
      <c r="B62" s="32">
        <v>0</v>
      </c>
      <c r="C62" s="34" t="s">
        <v>39</v>
      </c>
      <c r="D62" s="34" t="s">
        <v>22</v>
      </c>
      <c r="E62" s="34" t="s">
        <v>13</v>
      </c>
      <c r="F62" s="41">
        <v>8</v>
      </c>
      <c r="G62" s="35">
        <v>40532</v>
      </c>
      <c r="H62" s="34" t="s">
        <v>28</v>
      </c>
    </row>
    <row r="63" ht="12" customHeight="1" spans="1:8">
      <c r="A63" s="40">
        <v>422727</v>
      </c>
      <c r="B63" s="32">
        <v>0</v>
      </c>
      <c r="C63" s="34" t="s">
        <v>64</v>
      </c>
      <c r="D63" s="34" t="s">
        <v>20</v>
      </c>
      <c r="E63" s="34" t="s">
        <v>13</v>
      </c>
      <c r="F63" s="41">
        <v>8</v>
      </c>
      <c r="G63" s="35">
        <v>40533</v>
      </c>
      <c r="H63" s="34" t="s">
        <v>29</v>
      </c>
    </row>
    <row r="64" ht="12" customHeight="1" spans="1:8">
      <c r="A64" s="40">
        <v>820836</v>
      </c>
      <c r="B64" s="32">
        <v>0</v>
      </c>
      <c r="C64" s="34" t="s">
        <v>65</v>
      </c>
      <c r="D64" s="34" t="s">
        <v>20</v>
      </c>
      <c r="E64" s="34" t="s">
        <v>13</v>
      </c>
      <c r="F64" s="41">
        <v>4</v>
      </c>
      <c r="G64" s="35">
        <v>40529</v>
      </c>
      <c r="H64" s="34" t="s">
        <v>32</v>
      </c>
    </row>
    <row r="65" ht="12" customHeight="1" spans="1:8">
      <c r="A65" s="40">
        <v>647912</v>
      </c>
      <c r="B65" s="32">
        <v>0</v>
      </c>
      <c r="C65" s="34" t="s">
        <v>66</v>
      </c>
      <c r="D65" s="34" t="s">
        <v>12</v>
      </c>
      <c r="E65" s="34" t="s">
        <v>13</v>
      </c>
      <c r="F65" s="41">
        <v>2.5</v>
      </c>
      <c r="G65" s="35">
        <v>40529</v>
      </c>
      <c r="H65" s="34" t="s">
        <v>32</v>
      </c>
    </row>
    <row r="66" ht="12" customHeight="1" spans="1:8">
      <c r="A66" s="40">
        <v>363618</v>
      </c>
      <c r="B66" s="32">
        <v>0</v>
      </c>
      <c r="C66" s="34" t="s">
        <v>67</v>
      </c>
      <c r="D66" s="34" t="s">
        <v>12</v>
      </c>
      <c r="E66" s="34" t="s">
        <v>13</v>
      </c>
      <c r="F66" s="41">
        <v>1</v>
      </c>
      <c r="G66" s="35">
        <v>40533</v>
      </c>
      <c r="H66" s="34" t="s">
        <v>29</v>
      </c>
    </row>
    <row r="67" ht="12" customHeight="1" spans="1:8">
      <c r="A67" s="40">
        <v>309284</v>
      </c>
      <c r="B67" s="32">
        <v>0</v>
      </c>
      <c r="C67" s="34" t="s">
        <v>68</v>
      </c>
      <c r="D67" s="34" t="s">
        <v>12</v>
      </c>
      <c r="E67" s="34" t="s">
        <v>13</v>
      </c>
      <c r="F67" s="41">
        <v>8</v>
      </c>
      <c r="G67" s="35">
        <v>40532</v>
      </c>
      <c r="H67" s="34" t="s">
        <v>28</v>
      </c>
    </row>
    <row r="68" ht="12" customHeight="1" spans="1:8">
      <c r="A68" s="40">
        <v>694606</v>
      </c>
      <c r="B68" s="32">
        <v>0</v>
      </c>
      <c r="C68" s="34" t="s">
        <v>69</v>
      </c>
      <c r="D68" s="34" t="s">
        <v>12</v>
      </c>
      <c r="E68" s="34" t="s">
        <v>13</v>
      </c>
      <c r="F68" s="41">
        <v>0.75</v>
      </c>
      <c r="G68" s="35">
        <v>40532</v>
      </c>
      <c r="H68" s="34" t="s">
        <v>28</v>
      </c>
    </row>
    <row r="69" ht="12" customHeight="1" spans="1:8">
      <c r="A69" s="40">
        <v>694606</v>
      </c>
      <c r="B69" s="32">
        <v>0</v>
      </c>
      <c r="C69" s="34" t="s">
        <v>69</v>
      </c>
      <c r="D69" s="34" t="s">
        <v>12</v>
      </c>
      <c r="E69" s="34" t="s">
        <v>13</v>
      </c>
      <c r="F69" s="41">
        <v>0.5</v>
      </c>
      <c r="G69" s="35">
        <v>40541</v>
      </c>
      <c r="H69" s="34" t="s">
        <v>17</v>
      </c>
    </row>
    <row r="70" ht="12" customHeight="1" spans="1:8">
      <c r="A70" s="40">
        <v>942722</v>
      </c>
      <c r="B70" s="32">
        <v>0</v>
      </c>
      <c r="C70" s="34" t="s">
        <v>70</v>
      </c>
      <c r="D70" s="34" t="s">
        <v>12</v>
      </c>
      <c r="E70" s="34" t="s">
        <v>13</v>
      </c>
      <c r="F70" s="41">
        <v>1</v>
      </c>
      <c r="G70" s="35">
        <v>40533</v>
      </c>
      <c r="H70" s="34" t="s">
        <v>29</v>
      </c>
    </row>
    <row r="71" ht="12" customHeight="1" spans="1:8">
      <c r="A71" s="40">
        <v>689783</v>
      </c>
      <c r="B71" s="32">
        <v>0</v>
      </c>
      <c r="C71" s="34" t="s">
        <v>71</v>
      </c>
      <c r="D71" s="34" t="s">
        <v>12</v>
      </c>
      <c r="E71" s="34" t="s">
        <v>13</v>
      </c>
      <c r="F71" s="41">
        <v>3</v>
      </c>
      <c r="G71" s="35">
        <v>40541</v>
      </c>
      <c r="H71" s="34" t="s">
        <v>17</v>
      </c>
    </row>
    <row r="72" ht="12" customHeight="1" spans="1:8">
      <c r="A72" s="40">
        <v>572634</v>
      </c>
      <c r="B72" s="32">
        <v>0</v>
      </c>
      <c r="C72" s="34" t="s">
        <v>72</v>
      </c>
      <c r="D72" s="34" t="s">
        <v>18</v>
      </c>
      <c r="E72" s="34" t="s">
        <v>13</v>
      </c>
      <c r="F72" s="41">
        <v>8</v>
      </c>
      <c r="G72" s="35">
        <v>40529</v>
      </c>
      <c r="H72" s="34" t="s">
        <v>32</v>
      </c>
    </row>
    <row r="73" ht="12" customHeight="1" spans="1:8">
      <c r="A73" s="40">
        <v>572634</v>
      </c>
      <c r="B73" s="32">
        <v>0</v>
      </c>
      <c r="C73" s="34" t="s">
        <v>72</v>
      </c>
      <c r="D73" s="34" t="s">
        <v>16</v>
      </c>
      <c r="E73" s="34" t="s">
        <v>13</v>
      </c>
      <c r="F73" s="41">
        <v>8</v>
      </c>
      <c r="G73" s="35">
        <v>40532</v>
      </c>
      <c r="H73" s="34" t="s">
        <v>28</v>
      </c>
    </row>
    <row r="74" ht="12" customHeight="1" spans="1:8">
      <c r="A74" s="40">
        <v>572634</v>
      </c>
      <c r="B74" s="32">
        <v>0</v>
      </c>
      <c r="C74" s="34" t="s">
        <v>72</v>
      </c>
      <c r="D74" s="34" t="s">
        <v>16</v>
      </c>
      <c r="E74" s="34" t="s">
        <v>13</v>
      </c>
      <c r="F74" s="41">
        <v>8</v>
      </c>
      <c r="G74" s="35">
        <v>40533</v>
      </c>
      <c r="H74" s="34" t="s">
        <v>29</v>
      </c>
    </row>
    <row r="75" ht="12" customHeight="1" spans="1:8">
      <c r="A75" s="40">
        <v>572634</v>
      </c>
      <c r="B75" s="32">
        <v>0</v>
      </c>
      <c r="C75" s="34" t="s">
        <v>72</v>
      </c>
      <c r="D75" s="34" t="s">
        <v>16</v>
      </c>
      <c r="E75" s="34" t="s">
        <v>13</v>
      </c>
      <c r="F75" s="41">
        <v>8</v>
      </c>
      <c r="G75" s="35">
        <v>40534</v>
      </c>
      <c r="H75" s="34" t="s">
        <v>17</v>
      </c>
    </row>
    <row r="76" ht="12" customHeight="1" spans="1:8">
      <c r="A76" s="40">
        <v>53568</v>
      </c>
      <c r="B76" s="32">
        <v>0</v>
      </c>
      <c r="C76" s="34" t="s">
        <v>73</v>
      </c>
      <c r="D76" s="34" t="s">
        <v>22</v>
      </c>
      <c r="E76" s="34" t="s">
        <v>13</v>
      </c>
      <c r="F76" s="41">
        <v>8</v>
      </c>
      <c r="G76" s="35">
        <v>40542</v>
      </c>
      <c r="H76" s="34" t="s">
        <v>14</v>
      </c>
    </row>
    <row r="77" ht="12" customHeight="1" spans="1:8">
      <c r="A77" s="40">
        <v>341458</v>
      </c>
      <c r="B77" s="32">
        <v>0</v>
      </c>
      <c r="C77" s="34" t="s">
        <v>38</v>
      </c>
      <c r="D77" s="34" t="s">
        <v>22</v>
      </c>
      <c r="E77" s="34" t="s">
        <v>13</v>
      </c>
      <c r="F77" s="41">
        <v>8</v>
      </c>
      <c r="G77" s="35">
        <v>40542</v>
      </c>
      <c r="H77" s="34" t="s">
        <v>14</v>
      </c>
    </row>
    <row r="78" ht="12" customHeight="1" spans="1:8">
      <c r="A78" s="40">
        <v>645109</v>
      </c>
      <c r="B78" s="32">
        <v>0</v>
      </c>
      <c r="C78" s="34" t="s">
        <v>15</v>
      </c>
      <c r="D78" s="34" t="s">
        <v>22</v>
      </c>
      <c r="E78" s="34" t="s">
        <v>13</v>
      </c>
      <c r="F78" s="41">
        <v>4</v>
      </c>
      <c r="G78" s="35">
        <v>40533</v>
      </c>
      <c r="H78" s="34" t="s">
        <v>29</v>
      </c>
    </row>
    <row r="79" ht="12" customHeight="1" spans="1:8">
      <c r="A79" s="40">
        <v>645109</v>
      </c>
      <c r="B79" s="32">
        <v>0</v>
      </c>
      <c r="C79" s="34" t="s">
        <v>15</v>
      </c>
      <c r="D79" s="34" t="s">
        <v>22</v>
      </c>
      <c r="E79" s="34" t="s">
        <v>13</v>
      </c>
      <c r="F79" s="41">
        <v>8</v>
      </c>
      <c r="G79" s="35">
        <v>40534</v>
      </c>
      <c r="H79" s="34" t="s">
        <v>17</v>
      </c>
    </row>
    <row r="80" ht="12" customHeight="1" spans="1:8">
      <c r="A80" s="40">
        <v>645109</v>
      </c>
      <c r="B80" s="32">
        <v>0</v>
      </c>
      <c r="C80" s="34" t="s">
        <v>15</v>
      </c>
      <c r="D80" s="34" t="s">
        <v>22</v>
      </c>
      <c r="E80" s="34" t="s">
        <v>13</v>
      </c>
      <c r="F80" s="41">
        <v>8</v>
      </c>
      <c r="G80" s="35">
        <v>40535</v>
      </c>
      <c r="H80" s="34" t="s">
        <v>14</v>
      </c>
    </row>
    <row r="81" ht="12" customHeight="1" spans="1:8">
      <c r="A81" s="40">
        <v>309793</v>
      </c>
      <c r="B81" s="32">
        <v>0</v>
      </c>
      <c r="C81" s="34" t="s">
        <v>74</v>
      </c>
      <c r="D81" s="34" t="s">
        <v>20</v>
      </c>
      <c r="E81" s="34" t="s">
        <v>13</v>
      </c>
      <c r="F81" s="41">
        <v>2</v>
      </c>
      <c r="G81" s="35">
        <v>40534</v>
      </c>
      <c r="H81" s="34" t="s">
        <v>17</v>
      </c>
    </row>
    <row r="82" ht="12" customHeight="1" spans="1:8">
      <c r="A82" s="40">
        <v>689074</v>
      </c>
      <c r="B82" s="32">
        <v>0</v>
      </c>
      <c r="C82" s="34" t="s">
        <v>75</v>
      </c>
      <c r="D82" s="34" t="s">
        <v>22</v>
      </c>
      <c r="E82" s="34" t="s">
        <v>13</v>
      </c>
      <c r="F82" s="41">
        <v>8</v>
      </c>
      <c r="G82" s="35">
        <v>40540</v>
      </c>
      <c r="H82" s="34" t="s">
        <v>29</v>
      </c>
    </row>
    <row r="83" ht="12" customHeight="1" spans="1:8">
      <c r="A83" s="40">
        <v>689074</v>
      </c>
      <c r="B83" s="32">
        <v>0</v>
      </c>
      <c r="C83" s="34" t="s">
        <v>75</v>
      </c>
      <c r="D83" s="34" t="s">
        <v>22</v>
      </c>
      <c r="E83" s="34" t="s">
        <v>13</v>
      </c>
      <c r="F83" s="41">
        <v>8</v>
      </c>
      <c r="G83" s="35">
        <v>40541</v>
      </c>
      <c r="H83" s="34" t="s">
        <v>17</v>
      </c>
    </row>
    <row r="84" ht="12" customHeight="1" spans="1:8">
      <c r="A84" s="40">
        <v>689074</v>
      </c>
      <c r="B84" s="32">
        <v>0</v>
      </c>
      <c r="C84" s="34" t="s">
        <v>75</v>
      </c>
      <c r="D84" s="34" t="s">
        <v>22</v>
      </c>
      <c r="E84" s="34" t="s">
        <v>13</v>
      </c>
      <c r="F84" s="41">
        <v>8</v>
      </c>
      <c r="G84" s="35">
        <v>40542</v>
      </c>
      <c r="H84" s="34" t="s">
        <v>14</v>
      </c>
    </row>
    <row r="85" ht="12" customHeight="1" spans="1:8">
      <c r="A85" s="40">
        <v>609303</v>
      </c>
      <c r="B85" s="32">
        <v>1</v>
      </c>
      <c r="C85" s="34" t="s">
        <v>76</v>
      </c>
      <c r="D85" s="34" t="s">
        <v>22</v>
      </c>
      <c r="E85" s="34" t="s">
        <v>13</v>
      </c>
      <c r="F85" s="41">
        <v>8</v>
      </c>
      <c r="G85" s="35">
        <v>40540</v>
      </c>
      <c r="H85" s="34" t="s">
        <v>29</v>
      </c>
    </row>
    <row r="86" ht="12" customHeight="1" spans="1:8">
      <c r="A86" s="40">
        <v>185450</v>
      </c>
      <c r="B86" s="32">
        <v>0</v>
      </c>
      <c r="C86" s="34" t="s">
        <v>77</v>
      </c>
      <c r="D86" s="34" t="s">
        <v>22</v>
      </c>
      <c r="E86" s="34" t="s">
        <v>13</v>
      </c>
      <c r="F86" s="41">
        <v>4</v>
      </c>
      <c r="G86" s="35">
        <v>40533</v>
      </c>
      <c r="H86" s="34" t="s">
        <v>29</v>
      </c>
    </row>
    <row r="87" ht="12" customHeight="1" spans="1:8">
      <c r="A87" s="40">
        <v>525099</v>
      </c>
      <c r="B87" s="32">
        <v>0</v>
      </c>
      <c r="C87" s="34" t="s">
        <v>78</v>
      </c>
      <c r="D87" s="34" t="s">
        <v>22</v>
      </c>
      <c r="E87" s="34" t="s">
        <v>13</v>
      </c>
      <c r="F87" s="41">
        <v>8</v>
      </c>
      <c r="G87" s="35">
        <v>40532</v>
      </c>
      <c r="H87" s="34" t="s">
        <v>28</v>
      </c>
    </row>
    <row r="88" ht="12" customHeight="1" spans="1:8">
      <c r="A88" s="40">
        <v>217327</v>
      </c>
      <c r="B88" s="32">
        <v>0</v>
      </c>
      <c r="C88" s="34" t="s">
        <v>79</v>
      </c>
      <c r="D88" s="34" t="s">
        <v>22</v>
      </c>
      <c r="E88" s="34" t="s">
        <v>13</v>
      </c>
      <c r="F88" s="41">
        <v>8</v>
      </c>
      <c r="G88" s="35">
        <v>40529</v>
      </c>
      <c r="H88" s="34" t="s">
        <v>32</v>
      </c>
    </row>
    <row r="89" ht="12" customHeight="1" spans="1:8">
      <c r="A89" s="40">
        <v>585545</v>
      </c>
      <c r="B89" s="32">
        <v>0</v>
      </c>
      <c r="C89" s="34" t="s">
        <v>80</v>
      </c>
      <c r="D89" s="34" t="s">
        <v>22</v>
      </c>
      <c r="E89" s="34" t="s">
        <v>13</v>
      </c>
      <c r="F89" s="41">
        <v>8</v>
      </c>
      <c r="G89" s="35">
        <v>40540</v>
      </c>
      <c r="H89" s="34" t="s">
        <v>29</v>
      </c>
    </row>
    <row r="90" ht="12" customHeight="1" spans="1:8">
      <c r="A90" s="40">
        <v>853351</v>
      </c>
      <c r="B90" s="32">
        <v>0</v>
      </c>
      <c r="C90" s="34" t="s">
        <v>81</v>
      </c>
      <c r="D90" s="34" t="s">
        <v>12</v>
      </c>
      <c r="E90" s="34" t="s">
        <v>13</v>
      </c>
      <c r="F90" s="41">
        <v>2</v>
      </c>
      <c r="G90" s="35">
        <v>40532</v>
      </c>
      <c r="H90" s="34" t="s">
        <v>28</v>
      </c>
    </row>
    <row r="91" ht="12" customHeight="1" spans="1:8">
      <c r="A91" s="40">
        <v>853351</v>
      </c>
      <c r="B91" s="32">
        <v>0</v>
      </c>
      <c r="C91" s="34" t="s">
        <v>81</v>
      </c>
      <c r="D91" s="34" t="s">
        <v>12</v>
      </c>
      <c r="E91" s="34" t="s">
        <v>13</v>
      </c>
      <c r="F91" s="41">
        <v>4</v>
      </c>
      <c r="G91" s="35">
        <v>40529</v>
      </c>
      <c r="H91" s="34" t="s">
        <v>32</v>
      </c>
    </row>
    <row r="92" ht="12" customHeight="1" spans="1:8">
      <c r="A92" s="40">
        <v>853351</v>
      </c>
      <c r="B92" s="32">
        <v>0</v>
      </c>
      <c r="C92" s="34" t="s">
        <v>81</v>
      </c>
      <c r="D92" s="34" t="s">
        <v>22</v>
      </c>
      <c r="E92" s="34" t="s">
        <v>13</v>
      </c>
      <c r="F92" s="41">
        <v>8</v>
      </c>
      <c r="G92" s="35">
        <v>40533</v>
      </c>
      <c r="H92" s="34" t="s">
        <v>29</v>
      </c>
    </row>
    <row r="93" ht="12" customHeight="1" spans="1:8">
      <c r="A93" s="40">
        <v>972886</v>
      </c>
      <c r="B93" s="32">
        <v>0</v>
      </c>
      <c r="C93" s="34" t="s">
        <v>82</v>
      </c>
      <c r="D93" s="34" t="s">
        <v>12</v>
      </c>
      <c r="E93" s="34" t="s">
        <v>13</v>
      </c>
      <c r="F93" s="41">
        <v>1</v>
      </c>
      <c r="G93" s="35">
        <v>40532</v>
      </c>
      <c r="H93" s="34" t="s">
        <v>28</v>
      </c>
    </row>
    <row r="94" ht="12" customHeight="1" spans="1:8">
      <c r="A94" s="40">
        <v>934035</v>
      </c>
      <c r="B94" s="32">
        <v>0</v>
      </c>
      <c r="C94" s="34" t="s">
        <v>83</v>
      </c>
      <c r="D94" s="34" t="s">
        <v>18</v>
      </c>
      <c r="E94" s="34" t="s">
        <v>13</v>
      </c>
      <c r="F94" s="41">
        <v>4</v>
      </c>
      <c r="G94" s="35">
        <v>40547</v>
      </c>
      <c r="H94" s="34" t="s">
        <v>29</v>
      </c>
    </row>
    <row r="95" ht="12" customHeight="1" spans="1:8">
      <c r="A95" s="40">
        <v>459949</v>
      </c>
      <c r="B95" s="32">
        <v>0</v>
      </c>
      <c r="C95" s="34" t="s">
        <v>54</v>
      </c>
      <c r="D95" s="34" t="s">
        <v>18</v>
      </c>
      <c r="E95" s="34" t="s">
        <v>13</v>
      </c>
      <c r="F95" s="41">
        <v>5</v>
      </c>
      <c r="G95" s="35">
        <v>40547</v>
      </c>
      <c r="H95" s="34" t="s">
        <v>29</v>
      </c>
    </row>
    <row r="96" ht="12" customHeight="1" spans="1:8">
      <c r="A96" s="40">
        <v>459949</v>
      </c>
      <c r="B96" s="32">
        <v>0</v>
      </c>
      <c r="C96" s="34" t="s">
        <v>54</v>
      </c>
      <c r="D96" s="34" t="s">
        <v>18</v>
      </c>
      <c r="E96" s="34" t="s">
        <v>13</v>
      </c>
      <c r="F96" s="41">
        <v>-4</v>
      </c>
      <c r="G96" s="35">
        <v>40547</v>
      </c>
      <c r="H96" s="34" t="s">
        <v>29</v>
      </c>
    </row>
    <row r="97" ht="12" customHeight="1" spans="1:8">
      <c r="A97" s="40">
        <v>459949</v>
      </c>
      <c r="B97" s="32">
        <v>0</v>
      </c>
      <c r="C97" s="34" t="s">
        <v>54</v>
      </c>
      <c r="D97" s="34" t="s">
        <v>18</v>
      </c>
      <c r="E97" s="34" t="s">
        <v>13</v>
      </c>
      <c r="F97" s="41">
        <v>3</v>
      </c>
      <c r="G97" s="35">
        <v>40548</v>
      </c>
      <c r="H97" s="34" t="s">
        <v>17</v>
      </c>
    </row>
    <row r="98" ht="12" customHeight="1" spans="1:8">
      <c r="A98" s="40">
        <v>377203</v>
      </c>
      <c r="B98" s="32">
        <v>0</v>
      </c>
      <c r="C98" s="34" t="s">
        <v>84</v>
      </c>
      <c r="D98" s="34" t="s">
        <v>12</v>
      </c>
      <c r="E98" s="34" t="s">
        <v>13</v>
      </c>
      <c r="F98" s="41">
        <v>1</v>
      </c>
      <c r="G98" s="35">
        <v>40546</v>
      </c>
      <c r="H98" s="34" t="s">
        <v>28</v>
      </c>
    </row>
    <row r="99" ht="12" customHeight="1" spans="1:8">
      <c r="A99" s="40">
        <v>728279</v>
      </c>
      <c r="B99" s="32">
        <v>0</v>
      </c>
      <c r="C99" s="34" t="s">
        <v>85</v>
      </c>
      <c r="D99" s="34" t="s">
        <v>22</v>
      </c>
      <c r="E99" s="34" t="s">
        <v>13</v>
      </c>
      <c r="F99" s="41">
        <v>7</v>
      </c>
      <c r="G99" s="35">
        <v>40549</v>
      </c>
      <c r="H99" s="34" t="s">
        <v>14</v>
      </c>
    </row>
    <row r="100" ht="12" customHeight="1" spans="1:8">
      <c r="A100" s="40">
        <v>642295</v>
      </c>
      <c r="B100" s="32">
        <v>0</v>
      </c>
      <c r="C100" s="34" t="s">
        <v>86</v>
      </c>
      <c r="D100" s="34" t="s">
        <v>18</v>
      </c>
      <c r="E100" s="34" t="s">
        <v>13</v>
      </c>
      <c r="F100" s="41">
        <v>8</v>
      </c>
      <c r="G100" s="35">
        <v>40550</v>
      </c>
      <c r="H100" s="34" t="s">
        <v>32</v>
      </c>
    </row>
    <row r="101" ht="12" customHeight="1" spans="1:8">
      <c r="A101" s="40">
        <v>624084</v>
      </c>
      <c r="B101" s="32">
        <v>0</v>
      </c>
      <c r="C101" s="34" t="s">
        <v>37</v>
      </c>
      <c r="D101" s="34" t="s">
        <v>12</v>
      </c>
      <c r="E101" s="34" t="s">
        <v>13</v>
      </c>
      <c r="F101" s="41">
        <v>-1.25</v>
      </c>
      <c r="G101" s="35">
        <v>40528</v>
      </c>
      <c r="H101" s="34" t="s">
        <v>14</v>
      </c>
    </row>
    <row r="102" ht="12" customHeight="1" spans="1:8">
      <c r="A102" s="40">
        <v>624084</v>
      </c>
      <c r="B102" s="32">
        <v>0</v>
      </c>
      <c r="C102" s="34" t="s">
        <v>37</v>
      </c>
      <c r="D102" s="34" t="s">
        <v>12</v>
      </c>
      <c r="E102" s="34" t="s">
        <v>13</v>
      </c>
      <c r="F102" s="41">
        <v>1.75</v>
      </c>
      <c r="G102" s="35">
        <v>40528</v>
      </c>
      <c r="H102" s="34" t="s">
        <v>14</v>
      </c>
    </row>
    <row r="103" ht="12" customHeight="1" spans="1:8">
      <c r="A103" s="40">
        <v>728279</v>
      </c>
      <c r="B103" s="32">
        <v>0</v>
      </c>
      <c r="C103" s="34" t="s">
        <v>85</v>
      </c>
      <c r="D103" s="34" t="s">
        <v>12</v>
      </c>
      <c r="E103" s="34" t="s">
        <v>13</v>
      </c>
      <c r="F103" s="41">
        <v>2</v>
      </c>
      <c r="G103" s="35">
        <v>40528</v>
      </c>
      <c r="H103" s="34" t="s">
        <v>14</v>
      </c>
    </row>
    <row r="104" ht="12" customHeight="1" spans="1:8">
      <c r="A104" s="40">
        <v>140990</v>
      </c>
      <c r="B104" s="32">
        <v>0</v>
      </c>
      <c r="C104" s="34" t="s">
        <v>42</v>
      </c>
      <c r="D104" s="34" t="s">
        <v>12</v>
      </c>
      <c r="E104" s="34" t="s">
        <v>13</v>
      </c>
      <c r="F104" s="41">
        <v>3</v>
      </c>
      <c r="G104" s="35">
        <v>40528</v>
      </c>
      <c r="H104" s="34" t="s">
        <v>14</v>
      </c>
    </row>
    <row r="105" ht="12" customHeight="1" spans="1:8">
      <c r="A105" s="40">
        <v>198333</v>
      </c>
      <c r="B105" s="32">
        <v>1</v>
      </c>
      <c r="C105" s="34" t="s">
        <v>87</v>
      </c>
      <c r="D105" s="34" t="s">
        <v>22</v>
      </c>
      <c r="E105" s="34" t="s">
        <v>13</v>
      </c>
      <c r="F105" s="41">
        <v>4</v>
      </c>
      <c r="G105" s="35">
        <v>40528</v>
      </c>
      <c r="H105" s="34" t="s">
        <v>14</v>
      </c>
    </row>
    <row r="106" ht="12" customHeight="1" spans="1:8">
      <c r="A106" s="40">
        <v>44371</v>
      </c>
      <c r="B106" s="32">
        <v>0</v>
      </c>
      <c r="C106" s="34" t="s">
        <v>88</v>
      </c>
      <c r="D106" s="34" t="s">
        <v>22</v>
      </c>
      <c r="E106" s="34" t="s">
        <v>13</v>
      </c>
      <c r="F106" s="41">
        <v>3</v>
      </c>
      <c r="G106" s="35">
        <v>40527</v>
      </c>
      <c r="H106" s="34" t="s">
        <v>17</v>
      </c>
    </row>
    <row r="107" ht="12" customHeight="1" spans="1:8">
      <c r="A107" s="40">
        <v>44371</v>
      </c>
      <c r="B107" s="32">
        <v>0</v>
      </c>
      <c r="C107" s="34" t="s">
        <v>88</v>
      </c>
      <c r="D107" s="34" t="s">
        <v>22</v>
      </c>
      <c r="E107" s="34" t="s">
        <v>13</v>
      </c>
      <c r="F107" s="41">
        <v>8</v>
      </c>
      <c r="G107" s="35">
        <v>40528</v>
      </c>
      <c r="H107" s="34" t="s">
        <v>14</v>
      </c>
    </row>
    <row r="108" ht="12" customHeight="1" spans="1:8">
      <c r="A108" s="40">
        <v>988116</v>
      </c>
      <c r="B108" s="32">
        <v>0</v>
      </c>
      <c r="C108" s="34" t="s">
        <v>89</v>
      </c>
      <c r="D108" s="34" t="s">
        <v>22</v>
      </c>
      <c r="E108" s="34" t="s">
        <v>13</v>
      </c>
      <c r="F108" s="41">
        <v>7</v>
      </c>
      <c r="G108" s="35">
        <v>40527</v>
      </c>
      <c r="H108" s="34" t="s">
        <v>17</v>
      </c>
    </row>
    <row r="109" ht="12" customHeight="1" spans="1:8">
      <c r="A109" s="40">
        <v>500684</v>
      </c>
      <c r="B109" s="32">
        <v>0</v>
      </c>
      <c r="C109" s="34" t="s">
        <v>90</v>
      </c>
      <c r="D109" s="34" t="s">
        <v>12</v>
      </c>
      <c r="E109" s="34" t="s">
        <v>13</v>
      </c>
      <c r="F109" s="41">
        <v>1</v>
      </c>
      <c r="G109" s="35">
        <v>40528</v>
      </c>
      <c r="H109" s="34" t="s">
        <v>14</v>
      </c>
    </row>
    <row r="110" ht="12" customHeight="1" spans="1:8">
      <c r="A110" s="40">
        <v>429643</v>
      </c>
      <c r="B110" s="32">
        <v>0</v>
      </c>
      <c r="C110" s="34" t="s">
        <v>91</v>
      </c>
      <c r="D110" s="34" t="s">
        <v>22</v>
      </c>
      <c r="E110" s="34" t="s">
        <v>13</v>
      </c>
      <c r="F110" s="41">
        <v>8</v>
      </c>
      <c r="G110" s="35">
        <v>40527</v>
      </c>
      <c r="H110" s="34" t="s">
        <v>17</v>
      </c>
    </row>
    <row r="111" ht="12" customHeight="1" spans="1:8">
      <c r="A111" s="40">
        <v>429643</v>
      </c>
      <c r="B111" s="32">
        <v>0</v>
      </c>
      <c r="C111" s="34" t="s">
        <v>91</v>
      </c>
      <c r="D111" s="34" t="s">
        <v>12</v>
      </c>
      <c r="E111" s="34" t="s">
        <v>13</v>
      </c>
      <c r="F111" s="41">
        <v>2.75</v>
      </c>
      <c r="G111" s="35">
        <v>40528</v>
      </c>
      <c r="H111" s="34" t="s">
        <v>14</v>
      </c>
    </row>
    <row r="112" ht="12" customHeight="1" spans="1:8">
      <c r="A112" s="40">
        <v>738503</v>
      </c>
      <c r="B112" s="32">
        <v>0</v>
      </c>
      <c r="C112" s="34" t="s">
        <v>92</v>
      </c>
      <c r="D112" s="34" t="s">
        <v>12</v>
      </c>
      <c r="E112" s="34" t="s">
        <v>13</v>
      </c>
      <c r="F112" s="41">
        <v>1.25</v>
      </c>
      <c r="G112" s="35">
        <v>40528</v>
      </c>
      <c r="H112" s="34" t="s">
        <v>14</v>
      </c>
    </row>
    <row r="113" ht="12" customHeight="1" spans="1:8">
      <c r="A113" s="40">
        <v>55381</v>
      </c>
      <c r="B113" s="32">
        <v>0</v>
      </c>
      <c r="C113" s="34" t="s">
        <v>93</v>
      </c>
      <c r="D113" s="34" t="s">
        <v>12</v>
      </c>
      <c r="E113" s="34" t="s">
        <v>13</v>
      </c>
      <c r="F113" s="41">
        <v>8</v>
      </c>
      <c r="G113" s="35">
        <v>40527</v>
      </c>
      <c r="H113" s="34" t="s">
        <v>17</v>
      </c>
    </row>
    <row r="114" ht="12" customHeight="1" spans="1:8">
      <c r="A114" s="40">
        <v>115195</v>
      </c>
      <c r="B114" s="32">
        <v>0</v>
      </c>
      <c r="C114" s="34" t="s">
        <v>94</v>
      </c>
      <c r="D114" s="34" t="s">
        <v>12</v>
      </c>
      <c r="E114" s="34" t="s">
        <v>13</v>
      </c>
      <c r="F114" s="41">
        <v>1.5</v>
      </c>
      <c r="G114" s="35">
        <v>40527</v>
      </c>
      <c r="H114" s="34" t="s">
        <v>17</v>
      </c>
    </row>
    <row r="115" ht="12" customHeight="1" spans="1:8">
      <c r="A115" s="40">
        <v>545521</v>
      </c>
      <c r="B115" s="32">
        <v>0</v>
      </c>
      <c r="C115" s="34" t="s">
        <v>95</v>
      </c>
      <c r="D115" s="34" t="s">
        <v>22</v>
      </c>
      <c r="E115" s="34" t="s">
        <v>13</v>
      </c>
      <c r="F115" s="41">
        <v>2.25</v>
      </c>
      <c r="G115" s="35">
        <v>40528</v>
      </c>
      <c r="H115" s="34" t="s">
        <v>14</v>
      </c>
    </row>
    <row r="116" ht="12" customHeight="1" spans="1:8">
      <c r="A116" s="40">
        <v>775444</v>
      </c>
      <c r="B116" s="32">
        <v>0</v>
      </c>
      <c r="C116" s="34" t="s">
        <v>96</v>
      </c>
      <c r="D116" s="34" t="s">
        <v>12</v>
      </c>
      <c r="E116" s="34" t="s">
        <v>13</v>
      </c>
      <c r="F116" s="41">
        <v>1</v>
      </c>
      <c r="G116" s="35">
        <v>40528</v>
      </c>
      <c r="H116" s="34" t="s">
        <v>14</v>
      </c>
    </row>
    <row r="117" ht="12" customHeight="1" spans="1:8">
      <c r="A117" s="40">
        <v>856465</v>
      </c>
      <c r="B117" s="32">
        <v>0</v>
      </c>
      <c r="C117" s="34" t="s">
        <v>97</v>
      </c>
      <c r="D117" s="34" t="s">
        <v>12</v>
      </c>
      <c r="E117" s="34" t="s">
        <v>13</v>
      </c>
      <c r="F117" s="41">
        <v>6</v>
      </c>
      <c r="G117" s="35">
        <v>40527</v>
      </c>
      <c r="H117" s="34" t="s">
        <v>17</v>
      </c>
    </row>
    <row r="118" ht="12" customHeight="1" spans="1:8">
      <c r="A118" s="40">
        <v>555242</v>
      </c>
      <c r="B118" s="32">
        <v>0</v>
      </c>
      <c r="C118" s="34" t="s">
        <v>98</v>
      </c>
      <c r="D118" s="34" t="s">
        <v>12</v>
      </c>
      <c r="E118" s="34" t="s">
        <v>13</v>
      </c>
      <c r="F118" s="41">
        <v>3.5</v>
      </c>
      <c r="G118" s="35">
        <v>40528</v>
      </c>
      <c r="H118" s="34" t="s">
        <v>14</v>
      </c>
    </row>
    <row r="119" ht="12" customHeight="1" spans="1:8">
      <c r="A119" s="40">
        <v>251999</v>
      </c>
      <c r="B119" s="32">
        <v>0</v>
      </c>
      <c r="C119" s="34" t="s">
        <v>99</v>
      </c>
      <c r="D119" s="34" t="s">
        <v>22</v>
      </c>
      <c r="E119" s="34" t="s">
        <v>13</v>
      </c>
      <c r="F119" s="41">
        <v>1.5</v>
      </c>
      <c r="G119" s="35">
        <v>40528</v>
      </c>
      <c r="H119" s="34" t="s">
        <v>14</v>
      </c>
    </row>
    <row r="120" ht="12" customHeight="1" spans="1:8">
      <c r="A120" s="40">
        <v>99193</v>
      </c>
      <c r="B120" s="32">
        <v>0</v>
      </c>
      <c r="C120" s="34" t="s">
        <v>100</v>
      </c>
      <c r="D120" s="34" t="s">
        <v>22</v>
      </c>
      <c r="E120" s="34" t="s">
        <v>13</v>
      </c>
      <c r="F120" s="41">
        <v>4</v>
      </c>
      <c r="G120" s="35">
        <v>40527</v>
      </c>
      <c r="H120" s="34" t="s">
        <v>17</v>
      </c>
    </row>
    <row r="121" ht="12" customHeight="1" spans="1:8">
      <c r="A121" s="40">
        <v>99193</v>
      </c>
      <c r="B121" s="32">
        <v>0</v>
      </c>
      <c r="C121" s="34" t="s">
        <v>100</v>
      </c>
      <c r="D121" s="34" t="s">
        <v>22</v>
      </c>
      <c r="E121" s="34" t="s">
        <v>13</v>
      </c>
      <c r="F121" s="41">
        <v>8</v>
      </c>
      <c r="G121" s="35">
        <v>40528</v>
      </c>
      <c r="H121" s="34" t="s">
        <v>14</v>
      </c>
    </row>
    <row r="122" ht="12" customHeight="1" spans="1:8">
      <c r="A122" s="40">
        <v>392062</v>
      </c>
      <c r="B122" s="32">
        <v>0</v>
      </c>
      <c r="C122" s="34" t="s">
        <v>101</v>
      </c>
      <c r="D122" s="34" t="s">
        <v>22</v>
      </c>
      <c r="E122" s="34" t="s">
        <v>13</v>
      </c>
      <c r="F122" s="41">
        <v>8</v>
      </c>
      <c r="G122" s="35">
        <v>40528</v>
      </c>
      <c r="H122" s="34" t="s">
        <v>14</v>
      </c>
    </row>
    <row r="123" ht="12" customHeight="1" spans="1:8">
      <c r="A123" s="40">
        <v>422727</v>
      </c>
      <c r="B123" s="32">
        <v>0</v>
      </c>
      <c r="C123" s="34" t="s">
        <v>64</v>
      </c>
      <c r="D123" s="34" t="s">
        <v>20</v>
      </c>
      <c r="E123" s="34" t="s">
        <v>13</v>
      </c>
      <c r="F123" s="41">
        <v>2</v>
      </c>
      <c r="G123" s="35">
        <v>40528</v>
      </c>
      <c r="H123" s="34" t="s">
        <v>14</v>
      </c>
    </row>
    <row r="124" ht="12" customHeight="1" spans="1:8">
      <c r="A124" s="40">
        <v>377203</v>
      </c>
      <c r="B124" s="32">
        <v>0</v>
      </c>
      <c r="C124" s="34" t="s">
        <v>84</v>
      </c>
      <c r="D124" s="34" t="s">
        <v>12</v>
      </c>
      <c r="E124" s="34" t="s">
        <v>13</v>
      </c>
      <c r="F124" s="41">
        <v>1</v>
      </c>
      <c r="G124" s="35">
        <v>40534</v>
      </c>
      <c r="H124" s="34" t="s">
        <v>17</v>
      </c>
    </row>
    <row r="125" ht="12" customHeight="1" spans="1:8">
      <c r="A125" s="40">
        <v>654062</v>
      </c>
      <c r="B125" s="32">
        <v>0</v>
      </c>
      <c r="C125" s="34" t="s">
        <v>102</v>
      </c>
      <c r="D125" s="34" t="s">
        <v>22</v>
      </c>
      <c r="E125" s="34" t="s">
        <v>13</v>
      </c>
      <c r="F125" s="41">
        <v>8</v>
      </c>
      <c r="G125" s="35">
        <v>40533</v>
      </c>
      <c r="H125" s="34" t="s">
        <v>29</v>
      </c>
    </row>
    <row r="126" ht="12" customHeight="1" spans="1:8">
      <c r="A126" s="40">
        <v>755355</v>
      </c>
      <c r="B126" s="32">
        <v>0</v>
      </c>
      <c r="C126" s="34" t="s">
        <v>103</v>
      </c>
      <c r="D126" s="34" t="s">
        <v>22</v>
      </c>
      <c r="E126" s="34" t="s">
        <v>13</v>
      </c>
      <c r="F126" s="41">
        <v>8</v>
      </c>
      <c r="G126" s="35">
        <v>40533</v>
      </c>
      <c r="H126" s="34" t="s">
        <v>29</v>
      </c>
    </row>
    <row r="127" ht="12" customHeight="1" spans="1:8">
      <c r="A127" s="40">
        <v>555862</v>
      </c>
      <c r="B127" s="32">
        <v>0</v>
      </c>
      <c r="C127" s="34" t="s">
        <v>104</v>
      </c>
      <c r="D127" s="34" t="s">
        <v>12</v>
      </c>
      <c r="E127" s="34" t="s">
        <v>13</v>
      </c>
      <c r="F127" s="41">
        <v>2</v>
      </c>
      <c r="G127" s="35">
        <v>40529</v>
      </c>
      <c r="H127" s="34" t="s">
        <v>32</v>
      </c>
    </row>
    <row r="128" ht="12" customHeight="1" spans="1:8">
      <c r="A128" s="40">
        <v>338561</v>
      </c>
      <c r="B128" s="32">
        <v>0</v>
      </c>
      <c r="C128" s="34" t="s">
        <v>105</v>
      </c>
      <c r="D128" s="34" t="s">
        <v>12</v>
      </c>
      <c r="E128" s="34" t="s">
        <v>13</v>
      </c>
      <c r="F128" s="41">
        <v>1</v>
      </c>
      <c r="G128" s="35">
        <v>40540</v>
      </c>
      <c r="H128" s="34" t="s">
        <v>29</v>
      </c>
    </row>
    <row r="129" ht="12" customHeight="1" spans="1:8">
      <c r="A129" s="40">
        <v>226479</v>
      </c>
      <c r="B129" s="32">
        <v>0</v>
      </c>
      <c r="C129" s="34" t="s">
        <v>106</v>
      </c>
      <c r="D129" s="34" t="s">
        <v>12</v>
      </c>
      <c r="E129" s="34" t="s">
        <v>13</v>
      </c>
      <c r="F129" s="41">
        <v>1</v>
      </c>
      <c r="G129" s="35">
        <v>40532</v>
      </c>
      <c r="H129" s="34" t="s">
        <v>28</v>
      </c>
    </row>
    <row r="130" ht="12" customHeight="1" spans="1:8">
      <c r="A130" s="40">
        <v>226479</v>
      </c>
      <c r="B130" s="32">
        <v>0</v>
      </c>
      <c r="C130" s="34" t="s">
        <v>106</v>
      </c>
      <c r="D130" s="34" t="s">
        <v>12</v>
      </c>
      <c r="E130" s="34" t="s">
        <v>13</v>
      </c>
      <c r="F130" s="41">
        <v>2</v>
      </c>
      <c r="G130" s="35">
        <v>40535</v>
      </c>
      <c r="H130" s="34" t="s">
        <v>14</v>
      </c>
    </row>
    <row r="131" ht="12" customHeight="1" spans="1:8">
      <c r="A131" s="40">
        <v>500684</v>
      </c>
      <c r="B131" s="32">
        <v>0</v>
      </c>
      <c r="C131" s="34" t="s">
        <v>90</v>
      </c>
      <c r="D131" s="34" t="s">
        <v>20</v>
      </c>
      <c r="E131" s="34" t="s">
        <v>13</v>
      </c>
      <c r="F131" s="41">
        <v>3</v>
      </c>
      <c r="G131" s="35">
        <v>40532</v>
      </c>
      <c r="H131" s="34" t="s">
        <v>28</v>
      </c>
    </row>
    <row r="132" ht="12" customHeight="1" spans="1:8">
      <c r="A132" s="40">
        <v>462639</v>
      </c>
      <c r="B132" s="32">
        <v>0</v>
      </c>
      <c r="C132" s="34" t="s">
        <v>107</v>
      </c>
      <c r="D132" s="34" t="s">
        <v>22</v>
      </c>
      <c r="E132" s="34" t="s">
        <v>13</v>
      </c>
      <c r="F132" s="41">
        <v>5</v>
      </c>
      <c r="G132" s="35">
        <v>40541</v>
      </c>
      <c r="H132" s="34" t="s">
        <v>17</v>
      </c>
    </row>
    <row r="133" ht="12" customHeight="1" spans="1:8">
      <c r="A133" s="40">
        <v>793716</v>
      </c>
      <c r="B133" s="32">
        <v>0</v>
      </c>
      <c r="C133" s="34" t="s">
        <v>108</v>
      </c>
      <c r="D133" s="34" t="s">
        <v>12</v>
      </c>
      <c r="E133" s="34" t="s">
        <v>13</v>
      </c>
      <c r="F133" s="41">
        <v>1</v>
      </c>
      <c r="G133" s="35">
        <v>40529</v>
      </c>
      <c r="H133" s="34" t="s">
        <v>32</v>
      </c>
    </row>
    <row r="134" ht="12" customHeight="1" spans="1:8">
      <c r="A134" s="40">
        <v>301384</v>
      </c>
      <c r="B134" s="32">
        <v>0</v>
      </c>
      <c r="C134" s="34" t="s">
        <v>109</v>
      </c>
      <c r="D134" s="34" t="s">
        <v>12</v>
      </c>
      <c r="E134" s="34" t="s">
        <v>13</v>
      </c>
      <c r="F134" s="41">
        <v>4</v>
      </c>
      <c r="G134" s="35">
        <v>40540</v>
      </c>
      <c r="H134" s="34" t="s">
        <v>29</v>
      </c>
    </row>
    <row r="135" ht="12" customHeight="1" spans="1:8">
      <c r="A135" s="40">
        <v>113347</v>
      </c>
      <c r="B135" s="32">
        <v>0</v>
      </c>
      <c r="C135" s="34" t="s">
        <v>110</v>
      </c>
      <c r="D135" s="34" t="s">
        <v>12</v>
      </c>
      <c r="E135" s="34" t="s">
        <v>13</v>
      </c>
      <c r="F135" s="41">
        <v>2</v>
      </c>
      <c r="G135" s="35">
        <v>40529</v>
      </c>
      <c r="H135" s="34" t="s">
        <v>32</v>
      </c>
    </row>
    <row r="136" ht="12" customHeight="1" spans="1:8">
      <c r="A136" s="40">
        <v>398541</v>
      </c>
      <c r="B136" s="32">
        <v>0</v>
      </c>
      <c r="C136" s="34" t="s">
        <v>111</v>
      </c>
      <c r="D136" s="34" t="s">
        <v>22</v>
      </c>
      <c r="E136" s="34" t="s">
        <v>13</v>
      </c>
      <c r="F136" s="41">
        <v>8</v>
      </c>
      <c r="G136" s="35">
        <v>40540</v>
      </c>
      <c r="H136" s="34" t="s">
        <v>29</v>
      </c>
    </row>
    <row r="137" ht="12" customHeight="1" spans="1:8">
      <c r="A137" s="40">
        <v>288928</v>
      </c>
      <c r="B137" s="32">
        <v>0</v>
      </c>
      <c r="C137" s="34" t="s">
        <v>112</v>
      </c>
      <c r="D137" s="34" t="s">
        <v>18</v>
      </c>
      <c r="E137" s="34" t="s">
        <v>13</v>
      </c>
      <c r="F137" s="41">
        <v>6</v>
      </c>
      <c r="G137" s="35">
        <v>40529</v>
      </c>
      <c r="H137" s="34" t="s">
        <v>32</v>
      </c>
    </row>
    <row r="138" ht="12" customHeight="1" spans="1:8">
      <c r="A138" s="40">
        <v>775167</v>
      </c>
      <c r="B138" s="32">
        <v>0</v>
      </c>
      <c r="C138" s="34" t="s">
        <v>113</v>
      </c>
      <c r="D138" s="34" t="s">
        <v>22</v>
      </c>
      <c r="E138" s="34" t="s">
        <v>13</v>
      </c>
      <c r="F138" s="41">
        <v>3</v>
      </c>
      <c r="G138" s="35">
        <v>40532</v>
      </c>
      <c r="H138" s="34" t="s">
        <v>28</v>
      </c>
    </row>
    <row r="139" ht="12" customHeight="1" spans="1:8">
      <c r="A139" s="40">
        <v>775167</v>
      </c>
      <c r="B139" s="32">
        <v>0</v>
      </c>
      <c r="C139" s="34" t="s">
        <v>113</v>
      </c>
      <c r="D139" s="34" t="s">
        <v>22</v>
      </c>
      <c r="E139" s="34" t="s">
        <v>13</v>
      </c>
      <c r="F139" s="41">
        <v>3</v>
      </c>
      <c r="G139" s="35">
        <v>40529</v>
      </c>
      <c r="H139" s="34" t="s">
        <v>32</v>
      </c>
    </row>
    <row r="140" ht="12" customHeight="1" spans="1:8">
      <c r="A140" s="40">
        <v>775444</v>
      </c>
      <c r="B140" s="32">
        <v>0</v>
      </c>
      <c r="C140" s="34" t="s">
        <v>96</v>
      </c>
      <c r="D140" s="34" t="s">
        <v>22</v>
      </c>
      <c r="E140" s="34" t="s">
        <v>13</v>
      </c>
      <c r="F140" s="41">
        <v>8</v>
      </c>
      <c r="G140" s="35">
        <v>40541</v>
      </c>
      <c r="H140" s="34" t="s">
        <v>17</v>
      </c>
    </row>
    <row r="141" ht="12" customHeight="1" spans="1:8">
      <c r="A141" s="40">
        <v>775167</v>
      </c>
      <c r="B141" s="32">
        <v>0</v>
      </c>
      <c r="C141" s="34" t="s">
        <v>113</v>
      </c>
      <c r="D141" s="34" t="s">
        <v>22</v>
      </c>
      <c r="E141" s="34" t="s">
        <v>13</v>
      </c>
      <c r="F141" s="41">
        <v>8</v>
      </c>
      <c r="G141" s="35">
        <v>40533</v>
      </c>
      <c r="H141" s="34" t="s">
        <v>29</v>
      </c>
    </row>
    <row r="142" ht="12" customHeight="1" spans="1:8">
      <c r="A142" s="40">
        <v>775167</v>
      </c>
      <c r="B142" s="32">
        <v>0</v>
      </c>
      <c r="C142" s="34" t="s">
        <v>113</v>
      </c>
      <c r="D142" s="34" t="s">
        <v>22</v>
      </c>
      <c r="E142" s="34" t="s">
        <v>13</v>
      </c>
      <c r="F142" s="41">
        <v>3</v>
      </c>
      <c r="G142" s="35">
        <v>40534</v>
      </c>
      <c r="H142" s="34" t="s">
        <v>17</v>
      </c>
    </row>
    <row r="143" ht="12" customHeight="1" spans="1:8">
      <c r="A143" s="40">
        <v>775167</v>
      </c>
      <c r="B143" s="32">
        <v>0</v>
      </c>
      <c r="C143" s="34" t="s">
        <v>113</v>
      </c>
      <c r="D143" s="34" t="s">
        <v>22</v>
      </c>
      <c r="E143" s="34" t="s">
        <v>13</v>
      </c>
      <c r="F143" s="41">
        <v>3</v>
      </c>
      <c r="G143" s="35">
        <v>40540</v>
      </c>
      <c r="H143" s="34" t="s">
        <v>29</v>
      </c>
    </row>
    <row r="144" ht="12" customHeight="1" spans="1:8">
      <c r="A144" s="40">
        <v>775167</v>
      </c>
      <c r="B144" s="32">
        <v>0</v>
      </c>
      <c r="C144" s="34" t="s">
        <v>113</v>
      </c>
      <c r="D144" s="34" t="s">
        <v>22</v>
      </c>
      <c r="E144" s="34" t="s">
        <v>13</v>
      </c>
      <c r="F144" s="41">
        <v>3</v>
      </c>
      <c r="G144" s="35">
        <v>40541</v>
      </c>
      <c r="H144" s="34" t="s">
        <v>17</v>
      </c>
    </row>
    <row r="145" ht="12" customHeight="1" spans="1:8">
      <c r="A145" s="40">
        <v>130559</v>
      </c>
      <c r="B145" s="32">
        <v>0</v>
      </c>
      <c r="C145" s="34" t="s">
        <v>114</v>
      </c>
      <c r="D145" s="34" t="s">
        <v>12</v>
      </c>
      <c r="E145" s="34" t="s">
        <v>13</v>
      </c>
      <c r="F145" s="41">
        <v>2</v>
      </c>
      <c r="G145" s="35">
        <v>40534</v>
      </c>
      <c r="H145" s="34" t="s">
        <v>17</v>
      </c>
    </row>
    <row r="146" ht="12" customHeight="1" spans="1:8">
      <c r="A146" s="40">
        <v>437881</v>
      </c>
      <c r="B146" s="32">
        <v>0</v>
      </c>
      <c r="C146" s="34" t="s">
        <v>115</v>
      </c>
      <c r="D146" s="34" t="s">
        <v>12</v>
      </c>
      <c r="E146" s="34" t="s">
        <v>13</v>
      </c>
      <c r="F146" s="41">
        <v>3.5</v>
      </c>
      <c r="G146" s="35">
        <v>40532</v>
      </c>
      <c r="H146" s="34" t="s">
        <v>28</v>
      </c>
    </row>
    <row r="147" ht="12" customHeight="1" spans="1:8">
      <c r="A147" s="40">
        <v>641295</v>
      </c>
      <c r="B147" s="32">
        <v>0</v>
      </c>
      <c r="C147" s="34" t="s">
        <v>116</v>
      </c>
      <c r="D147" s="34" t="s">
        <v>12</v>
      </c>
      <c r="E147" s="34" t="s">
        <v>13</v>
      </c>
      <c r="F147" s="41">
        <v>3</v>
      </c>
      <c r="G147" s="35">
        <v>40529</v>
      </c>
      <c r="H147" s="34" t="s">
        <v>32</v>
      </c>
    </row>
    <row r="148" ht="12" customHeight="1" spans="1:8">
      <c r="A148" s="40">
        <v>371859</v>
      </c>
      <c r="B148" s="32">
        <v>0</v>
      </c>
      <c r="C148" s="34" t="s">
        <v>117</v>
      </c>
      <c r="D148" s="34" t="s">
        <v>22</v>
      </c>
      <c r="E148" s="34" t="s">
        <v>13</v>
      </c>
      <c r="F148" s="41">
        <v>4</v>
      </c>
      <c r="G148" s="35">
        <v>40533</v>
      </c>
      <c r="H148" s="34" t="s">
        <v>29</v>
      </c>
    </row>
    <row r="149" ht="12" customHeight="1" spans="1:8">
      <c r="A149" s="40">
        <v>371859</v>
      </c>
      <c r="B149" s="32">
        <v>0</v>
      </c>
      <c r="C149" s="34" t="s">
        <v>117</v>
      </c>
      <c r="D149" s="34" t="s">
        <v>22</v>
      </c>
      <c r="E149" s="34" t="s">
        <v>13</v>
      </c>
      <c r="F149" s="41">
        <v>2</v>
      </c>
      <c r="G149" s="35">
        <v>40534</v>
      </c>
      <c r="H149" s="34" t="s">
        <v>17</v>
      </c>
    </row>
    <row r="150" ht="12" customHeight="1" spans="1:8">
      <c r="A150" s="40">
        <v>245734</v>
      </c>
      <c r="B150" s="32">
        <v>0</v>
      </c>
      <c r="C150" s="34" t="s">
        <v>118</v>
      </c>
      <c r="D150" s="34" t="s">
        <v>22</v>
      </c>
      <c r="E150" s="34" t="s">
        <v>13</v>
      </c>
      <c r="F150" s="41">
        <v>8</v>
      </c>
      <c r="G150" s="35">
        <v>40541</v>
      </c>
      <c r="H150" s="34" t="s">
        <v>17</v>
      </c>
    </row>
    <row r="151" ht="12" customHeight="1" spans="1:8">
      <c r="A151" s="40">
        <v>569961</v>
      </c>
      <c r="B151" s="32">
        <v>0</v>
      </c>
      <c r="C151" s="34" t="s">
        <v>119</v>
      </c>
      <c r="D151" s="34" t="s">
        <v>12</v>
      </c>
      <c r="E151" s="34" t="s">
        <v>13</v>
      </c>
      <c r="F151" s="41">
        <v>1</v>
      </c>
      <c r="G151" s="35">
        <v>40546</v>
      </c>
      <c r="H151" s="34" t="s">
        <v>28</v>
      </c>
    </row>
    <row r="152" ht="12" customHeight="1" spans="1:8">
      <c r="A152" s="40">
        <v>245734</v>
      </c>
      <c r="B152" s="32">
        <v>0</v>
      </c>
      <c r="C152" s="34" t="s">
        <v>118</v>
      </c>
      <c r="D152" s="34" t="s">
        <v>22</v>
      </c>
      <c r="E152" s="34" t="s">
        <v>13</v>
      </c>
      <c r="F152" s="41">
        <v>8</v>
      </c>
      <c r="G152" s="35">
        <v>40540</v>
      </c>
      <c r="H152" s="34" t="s">
        <v>29</v>
      </c>
    </row>
    <row r="153" ht="12" customHeight="1" spans="1:8">
      <c r="A153" s="40">
        <v>545521</v>
      </c>
      <c r="B153" s="32">
        <v>0</v>
      </c>
      <c r="C153" s="34" t="s">
        <v>95</v>
      </c>
      <c r="D153" s="34" t="s">
        <v>22</v>
      </c>
      <c r="E153" s="34" t="s">
        <v>13</v>
      </c>
      <c r="F153" s="41">
        <v>2</v>
      </c>
      <c r="G153" s="35">
        <v>40540</v>
      </c>
      <c r="H153" s="34" t="s">
        <v>29</v>
      </c>
    </row>
    <row r="154" ht="12" customHeight="1" spans="1:8">
      <c r="A154" s="40">
        <v>115195</v>
      </c>
      <c r="B154" s="32">
        <v>0</v>
      </c>
      <c r="C154" s="34" t="s">
        <v>94</v>
      </c>
      <c r="D154" s="34" t="s">
        <v>12</v>
      </c>
      <c r="E154" s="34" t="s">
        <v>13</v>
      </c>
      <c r="F154" s="41">
        <v>0.5</v>
      </c>
      <c r="G154" s="35">
        <v>40541</v>
      </c>
      <c r="H154" s="34" t="s">
        <v>17</v>
      </c>
    </row>
    <row r="155" ht="12" customHeight="1" spans="1:8">
      <c r="A155" s="40">
        <v>798649</v>
      </c>
      <c r="B155" s="32">
        <v>0</v>
      </c>
      <c r="C155" s="34" t="s">
        <v>120</v>
      </c>
      <c r="D155" s="34" t="s">
        <v>12</v>
      </c>
      <c r="E155" s="34" t="s">
        <v>13</v>
      </c>
      <c r="F155" s="41">
        <v>3.5</v>
      </c>
      <c r="G155" s="35">
        <v>40529</v>
      </c>
      <c r="H155" s="34" t="s">
        <v>32</v>
      </c>
    </row>
    <row r="156" ht="12" customHeight="1" spans="1:8">
      <c r="A156" s="40">
        <v>747126</v>
      </c>
      <c r="B156" s="32">
        <v>0</v>
      </c>
      <c r="C156" s="34" t="s">
        <v>121</v>
      </c>
      <c r="D156" s="34" t="s">
        <v>18</v>
      </c>
      <c r="E156" s="34" t="s">
        <v>13</v>
      </c>
      <c r="F156" s="41">
        <v>8</v>
      </c>
      <c r="G156" s="35">
        <v>40540</v>
      </c>
      <c r="H156" s="34" t="s">
        <v>29</v>
      </c>
    </row>
    <row r="157" ht="12" customHeight="1" spans="1:8">
      <c r="A157" s="40">
        <v>739647</v>
      </c>
      <c r="B157" s="32">
        <v>0</v>
      </c>
      <c r="C157" s="34" t="s">
        <v>122</v>
      </c>
      <c r="D157" s="34" t="s">
        <v>12</v>
      </c>
      <c r="E157" s="34" t="s">
        <v>13</v>
      </c>
      <c r="F157" s="41">
        <v>2</v>
      </c>
      <c r="G157" s="35">
        <v>40541</v>
      </c>
      <c r="H157" s="34" t="s">
        <v>17</v>
      </c>
    </row>
    <row r="158" ht="12" customHeight="1" spans="1:8">
      <c r="A158" s="40">
        <v>292456</v>
      </c>
      <c r="B158" s="32">
        <v>0</v>
      </c>
      <c r="C158" s="34" t="s">
        <v>123</v>
      </c>
      <c r="D158" s="34" t="s">
        <v>18</v>
      </c>
      <c r="E158" s="34" t="s">
        <v>13</v>
      </c>
      <c r="F158" s="41">
        <v>0.5</v>
      </c>
      <c r="G158" s="35">
        <v>40534</v>
      </c>
      <c r="H158" s="34" t="s">
        <v>17</v>
      </c>
    </row>
    <row r="159" ht="12" customHeight="1" spans="1:8">
      <c r="A159" s="40">
        <v>425584</v>
      </c>
      <c r="B159" s="32">
        <v>0</v>
      </c>
      <c r="C159" s="34" t="s">
        <v>124</v>
      </c>
      <c r="D159" s="34" t="s">
        <v>12</v>
      </c>
      <c r="E159" s="34" t="s">
        <v>13</v>
      </c>
      <c r="F159" s="41">
        <v>8</v>
      </c>
      <c r="G159" s="35">
        <v>40540</v>
      </c>
      <c r="H159" s="34" t="s">
        <v>29</v>
      </c>
    </row>
    <row r="160" ht="12" customHeight="1" spans="1:8">
      <c r="A160" s="40">
        <v>872321</v>
      </c>
      <c r="B160" s="32">
        <v>0</v>
      </c>
      <c r="C160" s="34" t="s">
        <v>125</v>
      </c>
      <c r="D160" s="34" t="s">
        <v>12</v>
      </c>
      <c r="E160" s="34" t="s">
        <v>13</v>
      </c>
      <c r="F160" s="41">
        <v>1.75</v>
      </c>
      <c r="G160" s="35">
        <v>40534</v>
      </c>
      <c r="H160" s="34" t="s">
        <v>17</v>
      </c>
    </row>
    <row r="161" ht="12" customHeight="1" spans="1:8">
      <c r="A161" s="40">
        <v>261528</v>
      </c>
      <c r="B161" s="32">
        <v>0</v>
      </c>
      <c r="C161" s="34" t="s">
        <v>27</v>
      </c>
      <c r="D161" s="34" t="s">
        <v>22</v>
      </c>
      <c r="E161" s="34" t="s">
        <v>13</v>
      </c>
      <c r="F161" s="41">
        <v>8</v>
      </c>
      <c r="G161" s="35">
        <v>40529</v>
      </c>
      <c r="H161" s="34" t="s">
        <v>32</v>
      </c>
    </row>
    <row r="162" ht="12" customHeight="1" spans="1:8">
      <c r="A162" s="40">
        <v>280348</v>
      </c>
      <c r="B162" s="32">
        <v>0</v>
      </c>
      <c r="C162" s="34" t="s">
        <v>126</v>
      </c>
      <c r="D162" s="34" t="s">
        <v>22</v>
      </c>
      <c r="E162" s="34" t="s">
        <v>13</v>
      </c>
      <c r="F162" s="41">
        <v>8</v>
      </c>
      <c r="G162" s="35">
        <v>40533</v>
      </c>
      <c r="H162" s="34" t="s">
        <v>29</v>
      </c>
    </row>
    <row r="163" ht="12" customHeight="1" spans="1:8">
      <c r="A163" s="40">
        <v>515931</v>
      </c>
      <c r="B163" s="32">
        <v>0</v>
      </c>
      <c r="C163" s="34" t="s">
        <v>127</v>
      </c>
      <c r="D163" s="34" t="s">
        <v>22</v>
      </c>
      <c r="E163" s="34" t="s">
        <v>13</v>
      </c>
      <c r="F163" s="41">
        <v>8</v>
      </c>
      <c r="G163" s="35">
        <v>40535</v>
      </c>
      <c r="H163" s="34" t="s">
        <v>14</v>
      </c>
    </row>
    <row r="164" ht="12" customHeight="1" spans="1:8">
      <c r="A164" s="40">
        <v>515931</v>
      </c>
      <c r="B164" s="32">
        <v>0</v>
      </c>
      <c r="C164" s="34" t="s">
        <v>127</v>
      </c>
      <c r="D164" s="34" t="s">
        <v>22</v>
      </c>
      <c r="E164" s="34" t="s">
        <v>13</v>
      </c>
      <c r="F164" s="41">
        <v>8</v>
      </c>
      <c r="G164" s="35">
        <v>40540</v>
      </c>
      <c r="H164" s="34" t="s">
        <v>29</v>
      </c>
    </row>
    <row r="165" ht="12" customHeight="1" spans="1:8">
      <c r="A165" s="40">
        <v>515931</v>
      </c>
      <c r="B165" s="32">
        <v>0</v>
      </c>
      <c r="C165" s="34" t="s">
        <v>127</v>
      </c>
      <c r="D165" s="34" t="s">
        <v>22</v>
      </c>
      <c r="E165" s="34" t="s">
        <v>13</v>
      </c>
      <c r="F165" s="41">
        <v>8</v>
      </c>
      <c r="G165" s="35">
        <v>40541</v>
      </c>
      <c r="H165" s="34" t="s">
        <v>17</v>
      </c>
    </row>
    <row r="166" ht="12" customHeight="1" spans="1:8">
      <c r="A166" s="40">
        <v>515931</v>
      </c>
      <c r="B166" s="32">
        <v>0</v>
      </c>
      <c r="C166" s="34" t="s">
        <v>127</v>
      </c>
      <c r="D166" s="34" t="s">
        <v>22</v>
      </c>
      <c r="E166" s="34" t="s">
        <v>13</v>
      </c>
      <c r="F166" s="41">
        <v>8</v>
      </c>
      <c r="G166" s="35">
        <v>40542</v>
      </c>
      <c r="H166" s="34" t="s">
        <v>14</v>
      </c>
    </row>
    <row r="167" ht="12" customHeight="1" spans="1:8">
      <c r="A167" s="40">
        <v>170542</v>
      </c>
      <c r="B167" s="32">
        <v>0</v>
      </c>
      <c r="C167" s="34" t="s">
        <v>128</v>
      </c>
      <c r="D167" s="34" t="s">
        <v>22</v>
      </c>
      <c r="E167" s="34" t="s">
        <v>13</v>
      </c>
      <c r="F167" s="41">
        <v>8</v>
      </c>
      <c r="G167" s="35">
        <v>40533</v>
      </c>
      <c r="H167" s="34" t="s">
        <v>29</v>
      </c>
    </row>
    <row r="168" ht="12" customHeight="1" spans="1:8">
      <c r="A168" s="40">
        <v>170542</v>
      </c>
      <c r="B168" s="32">
        <v>0</v>
      </c>
      <c r="C168" s="34" t="s">
        <v>128</v>
      </c>
      <c r="D168" s="34" t="s">
        <v>22</v>
      </c>
      <c r="E168" s="34" t="s">
        <v>13</v>
      </c>
      <c r="F168" s="41">
        <v>4</v>
      </c>
      <c r="G168" s="35">
        <v>40532</v>
      </c>
      <c r="H168" s="34" t="s">
        <v>28</v>
      </c>
    </row>
    <row r="169" ht="12" customHeight="1" spans="1:8">
      <c r="A169" s="40">
        <v>99193</v>
      </c>
      <c r="B169" s="32">
        <v>0</v>
      </c>
      <c r="C169" s="34" t="s">
        <v>100</v>
      </c>
      <c r="D169" s="34" t="s">
        <v>22</v>
      </c>
      <c r="E169" s="34" t="s">
        <v>13</v>
      </c>
      <c r="F169" s="41">
        <v>6.75</v>
      </c>
      <c r="G169" s="35">
        <v>40529</v>
      </c>
      <c r="H169" s="34" t="s">
        <v>32</v>
      </c>
    </row>
    <row r="170" ht="12" customHeight="1" spans="1:8">
      <c r="A170" s="40">
        <v>682726</v>
      </c>
      <c r="B170" s="32">
        <v>0</v>
      </c>
      <c r="C170" s="34" t="s">
        <v>30</v>
      </c>
      <c r="D170" s="34" t="s">
        <v>12</v>
      </c>
      <c r="E170" s="34" t="s">
        <v>13</v>
      </c>
      <c r="F170" s="41">
        <v>2</v>
      </c>
      <c r="G170" s="35">
        <v>40541</v>
      </c>
      <c r="H170" s="34" t="s">
        <v>17</v>
      </c>
    </row>
    <row r="171" ht="12" customHeight="1" spans="1:8">
      <c r="A171" s="40">
        <v>689074</v>
      </c>
      <c r="B171" s="32">
        <v>0</v>
      </c>
      <c r="C171" s="34" t="s">
        <v>75</v>
      </c>
      <c r="D171" s="34" t="s">
        <v>22</v>
      </c>
      <c r="E171" s="34" t="s">
        <v>13</v>
      </c>
      <c r="F171" s="41">
        <v>-8</v>
      </c>
      <c r="G171" s="35">
        <v>40540</v>
      </c>
      <c r="H171" s="34" t="s">
        <v>29</v>
      </c>
    </row>
    <row r="172" ht="12" customHeight="1" spans="1:8">
      <c r="A172" s="40">
        <v>689074</v>
      </c>
      <c r="B172" s="32">
        <v>0</v>
      </c>
      <c r="C172" s="34" t="s">
        <v>75</v>
      </c>
      <c r="D172" s="34" t="s">
        <v>22</v>
      </c>
      <c r="E172" s="34" t="s">
        <v>13</v>
      </c>
      <c r="F172" s="41">
        <v>8</v>
      </c>
      <c r="G172" s="35">
        <v>40540</v>
      </c>
      <c r="H172" s="34" t="s">
        <v>29</v>
      </c>
    </row>
    <row r="173" ht="12" customHeight="1" spans="1:8">
      <c r="A173" s="40">
        <v>689074</v>
      </c>
      <c r="B173" s="32">
        <v>0</v>
      </c>
      <c r="C173" s="34" t="s">
        <v>75</v>
      </c>
      <c r="D173" s="34" t="s">
        <v>22</v>
      </c>
      <c r="E173" s="34" t="s">
        <v>13</v>
      </c>
      <c r="F173" s="41">
        <v>-8</v>
      </c>
      <c r="G173" s="35">
        <v>40541</v>
      </c>
      <c r="H173" s="34" t="s">
        <v>17</v>
      </c>
    </row>
    <row r="174" ht="12" customHeight="1" spans="1:8">
      <c r="A174" s="40">
        <v>689074</v>
      </c>
      <c r="B174" s="32">
        <v>0</v>
      </c>
      <c r="C174" s="34" t="s">
        <v>75</v>
      </c>
      <c r="D174" s="34" t="s">
        <v>22</v>
      </c>
      <c r="E174" s="34" t="s">
        <v>13</v>
      </c>
      <c r="F174" s="41">
        <v>8</v>
      </c>
      <c r="G174" s="35">
        <v>40541</v>
      </c>
      <c r="H174" s="34" t="s">
        <v>17</v>
      </c>
    </row>
    <row r="175" ht="12" customHeight="1" spans="1:8">
      <c r="A175" s="40">
        <v>689074</v>
      </c>
      <c r="B175" s="32">
        <v>0</v>
      </c>
      <c r="C175" s="34" t="s">
        <v>75</v>
      </c>
      <c r="D175" s="34" t="s">
        <v>22</v>
      </c>
      <c r="E175" s="34" t="s">
        <v>13</v>
      </c>
      <c r="F175" s="41">
        <v>-8</v>
      </c>
      <c r="G175" s="35">
        <v>40542</v>
      </c>
      <c r="H175" s="34" t="s">
        <v>14</v>
      </c>
    </row>
    <row r="176" ht="12" customHeight="1" spans="1:8">
      <c r="A176" s="40">
        <v>689074</v>
      </c>
      <c r="B176" s="32">
        <v>0</v>
      </c>
      <c r="C176" s="34" t="s">
        <v>75</v>
      </c>
      <c r="D176" s="34" t="s">
        <v>22</v>
      </c>
      <c r="E176" s="34" t="s">
        <v>13</v>
      </c>
      <c r="F176" s="41">
        <v>8</v>
      </c>
      <c r="G176" s="35">
        <v>40542</v>
      </c>
      <c r="H176" s="34" t="s">
        <v>14</v>
      </c>
    </row>
    <row r="177" ht="12" customHeight="1" spans="1:8">
      <c r="A177" s="40">
        <v>609303</v>
      </c>
      <c r="B177" s="32">
        <v>1</v>
      </c>
      <c r="C177" s="34" t="s">
        <v>76</v>
      </c>
      <c r="D177" s="34" t="s">
        <v>22</v>
      </c>
      <c r="E177" s="34" t="s">
        <v>13</v>
      </c>
      <c r="F177" s="41">
        <v>8</v>
      </c>
      <c r="G177" s="35">
        <v>40540</v>
      </c>
      <c r="H177" s="34" t="s">
        <v>29</v>
      </c>
    </row>
    <row r="178" ht="12" customHeight="1" spans="1:8">
      <c r="A178" s="40">
        <v>609303</v>
      </c>
      <c r="B178" s="32">
        <v>1</v>
      </c>
      <c r="C178" s="34" t="s">
        <v>76</v>
      </c>
      <c r="D178" s="34" t="s">
        <v>22</v>
      </c>
      <c r="E178" s="34" t="s">
        <v>13</v>
      </c>
      <c r="F178" s="41">
        <v>-8</v>
      </c>
      <c r="G178" s="35">
        <v>40540</v>
      </c>
      <c r="H178" s="34" t="s">
        <v>29</v>
      </c>
    </row>
    <row r="179" ht="12" customHeight="1" spans="1:8">
      <c r="A179" s="40">
        <v>112940</v>
      </c>
      <c r="B179" s="32">
        <v>0</v>
      </c>
      <c r="C179" s="34" t="s">
        <v>129</v>
      </c>
      <c r="D179" s="34" t="s">
        <v>22</v>
      </c>
      <c r="E179" s="34" t="s">
        <v>13</v>
      </c>
      <c r="F179" s="41">
        <v>8</v>
      </c>
      <c r="G179" s="35">
        <v>40548</v>
      </c>
      <c r="H179" s="34" t="s">
        <v>17</v>
      </c>
    </row>
    <row r="180" ht="12" customHeight="1" spans="1:8">
      <c r="A180" s="40">
        <v>112940</v>
      </c>
      <c r="B180" s="32">
        <v>0</v>
      </c>
      <c r="C180" s="34" t="s">
        <v>129</v>
      </c>
      <c r="D180" s="34" t="s">
        <v>12</v>
      </c>
      <c r="E180" s="34" t="s">
        <v>13</v>
      </c>
      <c r="F180" s="41">
        <v>3.5</v>
      </c>
      <c r="G180" s="35">
        <v>40550</v>
      </c>
      <c r="H180" s="34" t="s">
        <v>32</v>
      </c>
    </row>
    <row r="181" ht="12" customHeight="1" spans="1:8">
      <c r="A181" s="40">
        <v>389844</v>
      </c>
      <c r="B181" s="32">
        <v>0</v>
      </c>
      <c r="C181" s="34" t="s">
        <v>57</v>
      </c>
      <c r="D181" s="34" t="s">
        <v>12</v>
      </c>
      <c r="E181" s="34" t="s">
        <v>13</v>
      </c>
      <c r="F181" s="41">
        <v>1.75</v>
      </c>
      <c r="G181" s="35">
        <v>40555</v>
      </c>
      <c r="H181" s="34" t="s">
        <v>17</v>
      </c>
    </row>
    <row r="182" ht="12" customHeight="1" spans="1:8">
      <c r="A182" s="40">
        <v>389844</v>
      </c>
      <c r="B182" s="32">
        <v>0</v>
      </c>
      <c r="C182" s="34" t="s">
        <v>57</v>
      </c>
      <c r="D182" s="34" t="s">
        <v>12</v>
      </c>
      <c r="E182" s="34" t="s">
        <v>13</v>
      </c>
      <c r="F182" s="41">
        <v>2</v>
      </c>
      <c r="G182" s="35">
        <v>40557</v>
      </c>
      <c r="H182" s="34" t="s">
        <v>32</v>
      </c>
    </row>
    <row r="183" ht="12" customHeight="1" spans="1:8">
      <c r="A183" s="40">
        <v>389844</v>
      </c>
      <c r="B183" s="32">
        <v>0</v>
      </c>
      <c r="C183" s="34" t="s">
        <v>57</v>
      </c>
      <c r="D183" s="34" t="s">
        <v>12</v>
      </c>
      <c r="E183" s="34" t="s">
        <v>13</v>
      </c>
      <c r="F183" s="41">
        <v>2</v>
      </c>
      <c r="G183" s="35">
        <v>40548</v>
      </c>
      <c r="H183" s="34" t="s">
        <v>17</v>
      </c>
    </row>
    <row r="184" ht="12" customHeight="1" spans="1:8">
      <c r="A184" s="40">
        <v>112940</v>
      </c>
      <c r="B184" s="32">
        <v>0</v>
      </c>
      <c r="C184" s="34" t="s">
        <v>129</v>
      </c>
      <c r="D184" s="34" t="s">
        <v>22</v>
      </c>
      <c r="E184" s="34" t="s">
        <v>13</v>
      </c>
      <c r="F184" s="41">
        <v>8</v>
      </c>
      <c r="G184" s="35">
        <v>40546</v>
      </c>
      <c r="H184" s="34" t="s">
        <v>28</v>
      </c>
    </row>
    <row r="185" ht="12" customHeight="1" spans="1:8">
      <c r="A185" s="40">
        <v>112940</v>
      </c>
      <c r="B185" s="32">
        <v>0</v>
      </c>
      <c r="C185" s="34" t="s">
        <v>129</v>
      </c>
      <c r="D185" s="34" t="s">
        <v>22</v>
      </c>
      <c r="E185" s="34" t="s">
        <v>13</v>
      </c>
      <c r="F185" s="41">
        <v>8</v>
      </c>
      <c r="G185" s="35">
        <v>40547</v>
      </c>
      <c r="H185" s="34" t="s">
        <v>29</v>
      </c>
    </row>
    <row r="186" ht="12" customHeight="1" spans="1:8">
      <c r="A186" s="40">
        <v>402483</v>
      </c>
      <c r="B186" s="32">
        <v>0</v>
      </c>
      <c r="C186" s="34" t="s">
        <v>130</v>
      </c>
      <c r="D186" s="34" t="s">
        <v>12</v>
      </c>
      <c r="E186" s="34" t="s">
        <v>13</v>
      </c>
      <c r="F186" s="41">
        <v>1</v>
      </c>
      <c r="G186" s="35">
        <v>40546</v>
      </c>
      <c r="H186" s="34" t="s">
        <v>28</v>
      </c>
    </row>
    <row r="187" ht="12" customHeight="1" spans="1:8">
      <c r="A187" s="40">
        <v>625135</v>
      </c>
      <c r="B187" s="32">
        <v>0</v>
      </c>
      <c r="C187" s="34" t="s">
        <v>52</v>
      </c>
      <c r="D187" s="34" t="s">
        <v>12</v>
      </c>
      <c r="E187" s="34" t="s">
        <v>13</v>
      </c>
      <c r="F187" s="41">
        <v>8</v>
      </c>
      <c r="G187" s="35">
        <v>40548</v>
      </c>
      <c r="H187" s="34" t="s">
        <v>17</v>
      </c>
    </row>
    <row r="188" ht="12" customHeight="1" spans="1:8">
      <c r="A188" s="40">
        <v>5435</v>
      </c>
      <c r="B188" s="32">
        <v>0</v>
      </c>
      <c r="C188" s="34" t="s">
        <v>131</v>
      </c>
      <c r="D188" s="34" t="s">
        <v>18</v>
      </c>
      <c r="E188" s="34" t="s">
        <v>13</v>
      </c>
      <c r="F188" s="41">
        <v>2.5</v>
      </c>
      <c r="G188" s="35">
        <v>40549</v>
      </c>
      <c r="H188" s="34" t="s">
        <v>14</v>
      </c>
    </row>
    <row r="189" ht="12" customHeight="1" spans="1:8">
      <c r="A189" s="40">
        <v>798649</v>
      </c>
      <c r="B189" s="32">
        <v>0</v>
      </c>
      <c r="C189" s="34" t="s">
        <v>120</v>
      </c>
      <c r="D189" s="34" t="s">
        <v>18</v>
      </c>
      <c r="E189" s="34" t="s">
        <v>13</v>
      </c>
      <c r="F189" s="41">
        <v>1.5</v>
      </c>
      <c r="G189" s="35">
        <v>40549</v>
      </c>
      <c r="H189" s="34" t="s">
        <v>14</v>
      </c>
    </row>
    <row r="190" ht="12" customHeight="1" spans="1:8">
      <c r="A190" s="40">
        <v>113347</v>
      </c>
      <c r="B190" s="32">
        <v>0</v>
      </c>
      <c r="C190" s="34" t="s">
        <v>110</v>
      </c>
      <c r="D190" s="34" t="s">
        <v>18</v>
      </c>
      <c r="E190" s="34" t="s">
        <v>13</v>
      </c>
      <c r="F190" s="41">
        <v>1.5</v>
      </c>
      <c r="G190" s="35">
        <v>40548</v>
      </c>
      <c r="H190" s="34" t="s">
        <v>17</v>
      </c>
    </row>
    <row r="191" ht="12" customHeight="1" spans="1:8">
      <c r="A191" s="40">
        <v>596745</v>
      </c>
      <c r="B191" s="32">
        <v>0</v>
      </c>
      <c r="C191" s="34" t="s">
        <v>132</v>
      </c>
      <c r="D191" s="34" t="s">
        <v>22</v>
      </c>
      <c r="E191" s="34" t="s">
        <v>13</v>
      </c>
      <c r="F191" s="41">
        <v>8</v>
      </c>
      <c r="G191" s="35">
        <v>40548</v>
      </c>
      <c r="H191" s="34" t="s">
        <v>17</v>
      </c>
    </row>
    <row r="192" ht="12" customHeight="1" spans="1:8">
      <c r="A192" s="40">
        <v>596745</v>
      </c>
      <c r="B192" s="32">
        <v>0</v>
      </c>
      <c r="C192" s="34" t="s">
        <v>132</v>
      </c>
      <c r="D192" s="34" t="s">
        <v>12</v>
      </c>
      <c r="E192" s="34" t="s">
        <v>13</v>
      </c>
      <c r="F192" s="41">
        <v>0.75</v>
      </c>
      <c r="G192" s="35">
        <v>40556</v>
      </c>
      <c r="H192" s="34" t="s">
        <v>14</v>
      </c>
    </row>
    <row r="193" ht="12" customHeight="1" spans="1:8">
      <c r="A193" s="40">
        <v>846953</v>
      </c>
      <c r="B193" s="32">
        <v>0</v>
      </c>
      <c r="C193" s="34" t="s">
        <v>133</v>
      </c>
      <c r="D193" s="34" t="s">
        <v>22</v>
      </c>
      <c r="E193" s="34" t="s">
        <v>13</v>
      </c>
      <c r="F193" s="41">
        <v>3</v>
      </c>
      <c r="G193" s="35">
        <v>40553</v>
      </c>
      <c r="H193" s="34" t="s">
        <v>28</v>
      </c>
    </row>
    <row r="194" ht="12" customHeight="1" spans="1:8">
      <c r="A194" s="40">
        <v>138199</v>
      </c>
      <c r="B194" s="32">
        <v>0</v>
      </c>
      <c r="C194" s="34" t="s">
        <v>134</v>
      </c>
      <c r="D194" s="34" t="s">
        <v>18</v>
      </c>
      <c r="E194" s="34" t="s">
        <v>13</v>
      </c>
      <c r="F194" s="41">
        <v>8</v>
      </c>
      <c r="G194" s="35">
        <v>40546</v>
      </c>
      <c r="H194" s="34" t="s">
        <v>28</v>
      </c>
    </row>
    <row r="195" ht="12" customHeight="1" spans="1:8">
      <c r="A195" s="40">
        <v>138199</v>
      </c>
      <c r="B195" s="32">
        <v>0</v>
      </c>
      <c r="C195" s="34" t="s">
        <v>134</v>
      </c>
      <c r="D195" s="34" t="s">
        <v>12</v>
      </c>
      <c r="E195" s="34" t="s">
        <v>13</v>
      </c>
      <c r="F195" s="41">
        <v>1</v>
      </c>
      <c r="G195" s="35">
        <v>40549</v>
      </c>
      <c r="H195" s="34" t="s">
        <v>14</v>
      </c>
    </row>
    <row r="196" ht="12" customHeight="1" spans="1:8">
      <c r="A196" s="40">
        <v>138199</v>
      </c>
      <c r="B196" s="32">
        <v>0</v>
      </c>
      <c r="C196" s="34" t="s">
        <v>134</v>
      </c>
      <c r="D196" s="34" t="s">
        <v>12</v>
      </c>
      <c r="E196" s="34" t="s">
        <v>13</v>
      </c>
      <c r="F196" s="41">
        <v>0.75</v>
      </c>
      <c r="G196" s="35">
        <v>40553</v>
      </c>
      <c r="H196" s="34" t="s">
        <v>28</v>
      </c>
    </row>
    <row r="197" ht="12" customHeight="1" spans="1:8">
      <c r="A197" s="40">
        <v>747126</v>
      </c>
      <c r="B197" s="32">
        <v>0</v>
      </c>
      <c r="C197" s="34" t="s">
        <v>121</v>
      </c>
      <c r="D197" s="34" t="s">
        <v>12</v>
      </c>
      <c r="E197" s="34" t="s">
        <v>13</v>
      </c>
      <c r="F197" s="41">
        <v>2</v>
      </c>
      <c r="G197" s="35">
        <v>40554</v>
      </c>
      <c r="H197" s="34" t="s">
        <v>29</v>
      </c>
    </row>
    <row r="198" ht="12" customHeight="1" spans="1:8">
      <c r="A198" s="40">
        <v>375792</v>
      </c>
      <c r="B198" s="32">
        <v>0</v>
      </c>
      <c r="C198" s="34" t="s">
        <v>55</v>
      </c>
      <c r="D198" s="34" t="s">
        <v>12</v>
      </c>
      <c r="E198" s="34" t="s">
        <v>13</v>
      </c>
      <c r="F198" s="41">
        <v>2</v>
      </c>
      <c r="G198" s="35">
        <v>40550</v>
      </c>
      <c r="H198" s="34" t="s">
        <v>32</v>
      </c>
    </row>
    <row r="199" ht="12" customHeight="1" spans="1:8">
      <c r="A199" s="40">
        <v>471981</v>
      </c>
      <c r="B199" s="32">
        <v>0</v>
      </c>
      <c r="C199" s="34" t="s">
        <v>135</v>
      </c>
      <c r="D199" s="34" t="s">
        <v>12</v>
      </c>
      <c r="E199" s="34" t="s">
        <v>13</v>
      </c>
      <c r="F199" s="41">
        <v>3.5</v>
      </c>
      <c r="G199" s="35">
        <v>40553</v>
      </c>
      <c r="H199" s="34" t="s">
        <v>28</v>
      </c>
    </row>
    <row r="200" ht="12" customHeight="1" spans="1:8">
      <c r="A200" s="40">
        <v>942722</v>
      </c>
      <c r="B200" s="32">
        <v>0</v>
      </c>
      <c r="C200" s="34" t="s">
        <v>70</v>
      </c>
      <c r="D200" s="34" t="s">
        <v>22</v>
      </c>
      <c r="E200" s="34" t="s">
        <v>13</v>
      </c>
      <c r="F200" s="41">
        <v>8</v>
      </c>
      <c r="G200" s="35">
        <v>40546</v>
      </c>
      <c r="H200" s="34" t="s">
        <v>28</v>
      </c>
    </row>
    <row r="201" ht="12" customHeight="1" spans="1:8">
      <c r="A201" s="40">
        <v>942722</v>
      </c>
      <c r="B201" s="32">
        <v>0</v>
      </c>
      <c r="C201" s="34" t="s">
        <v>70</v>
      </c>
      <c r="D201" s="34" t="s">
        <v>22</v>
      </c>
      <c r="E201" s="34" t="s">
        <v>13</v>
      </c>
      <c r="F201" s="41">
        <v>8</v>
      </c>
      <c r="G201" s="35">
        <v>40547</v>
      </c>
      <c r="H201" s="34" t="s">
        <v>29</v>
      </c>
    </row>
    <row r="202" ht="12" customHeight="1" spans="1:8">
      <c r="A202" s="40">
        <v>942722</v>
      </c>
      <c r="B202" s="32">
        <v>0</v>
      </c>
      <c r="C202" s="34" t="s">
        <v>70</v>
      </c>
      <c r="D202" s="34" t="s">
        <v>22</v>
      </c>
      <c r="E202" s="34" t="s">
        <v>13</v>
      </c>
      <c r="F202" s="41">
        <v>8</v>
      </c>
      <c r="G202" s="35">
        <v>40548</v>
      </c>
      <c r="H202" s="34" t="s">
        <v>17</v>
      </c>
    </row>
    <row r="203" ht="12" customHeight="1" spans="1:8">
      <c r="A203" s="40">
        <v>942722</v>
      </c>
      <c r="B203" s="32">
        <v>0</v>
      </c>
      <c r="C203" s="34" t="s">
        <v>70</v>
      </c>
      <c r="D203" s="34" t="s">
        <v>22</v>
      </c>
      <c r="E203" s="34" t="s">
        <v>13</v>
      </c>
      <c r="F203" s="41">
        <v>8</v>
      </c>
      <c r="G203" s="35">
        <v>40549</v>
      </c>
      <c r="H203" s="34" t="s">
        <v>14</v>
      </c>
    </row>
    <row r="204" ht="12" customHeight="1" spans="1:8">
      <c r="A204" s="40">
        <v>942722</v>
      </c>
      <c r="B204" s="32">
        <v>0</v>
      </c>
      <c r="C204" s="34" t="s">
        <v>70</v>
      </c>
      <c r="D204" s="34" t="s">
        <v>22</v>
      </c>
      <c r="E204" s="34" t="s">
        <v>13</v>
      </c>
      <c r="F204" s="41">
        <v>8</v>
      </c>
      <c r="G204" s="35">
        <v>40550</v>
      </c>
      <c r="H204" s="34" t="s">
        <v>32</v>
      </c>
    </row>
    <row r="205" ht="12" customHeight="1" spans="1:8">
      <c r="A205" s="40">
        <v>544430</v>
      </c>
      <c r="B205" s="32">
        <v>0</v>
      </c>
      <c r="C205" s="34" t="s">
        <v>136</v>
      </c>
      <c r="D205" s="34" t="s">
        <v>22</v>
      </c>
      <c r="E205" s="34" t="s">
        <v>13</v>
      </c>
      <c r="F205" s="41">
        <v>1.5</v>
      </c>
      <c r="G205" s="35">
        <v>40553</v>
      </c>
      <c r="H205" s="34" t="s">
        <v>28</v>
      </c>
    </row>
    <row r="206" ht="12" customHeight="1" spans="1:8">
      <c r="A206" s="40">
        <v>904174</v>
      </c>
      <c r="B206" s="32">
        <v>0</v>
      </c>
      <c r="C206" s="34" t="s">
        <v>23</v>
      </c>
      <c r="D206" s="34" t="s">
        <v>12</v>
      </c>
      <c r="E206" s="34" t="s">
        <v>13</v>
      </c>
      <c r="F206" s="41">
        <v>4</v>
      </c>
      <c r="G206" s="35">
        <v>40547</v>
      </c>
      <c r="H206" s="34" t="s">
        <v>29</v>
      </c>
    </row>
    <row r="207" ht="12" customHeight="1" spans="1:8">
      <c r="A207" s="40">
        <v>904174</v>
      </c>
      <c r="B207" s="32">
        <v>0</v>
      </c>
      <c r="C207" s="34" t="s">
        <v>23</v>
      </c>
      <c r="D207" s="34" t="s">
        <v>12</v>
      </c>
      <c r="E207" s="34" t="s">
        <v>13</v>
      </c>
      <c r="F207" s="41">
        <v>4</v>
      </c>
      <c r="G207" s="35">
        <v>40554</v>
      </c>
      <c r="H207" s="34" t="s">
        <v>29</v>
      </c>
    </row>
    <row r="208" ht="12" customHeight="1" spans="1:8">
      <c r="A208" s="40">
        <v>268234</v>
      </c>
      <c r="B208" s="32">
        <v>0</v>
      </c>
      <c r="C208" s="34" t="s">
        <v>31</v>
      </c>
      <c r="D208" s="34" t="s">
        <v>12</v>
      </c>
      <c r="E208" s="34" t="s">
        <v>13</v>
      </c>
      <c r="F208" s="41">
        <v>1.5</v>
      </c>
      <c r="G208" s="35">
        <v>40549</v>
      </c>
      <c r="H208" s="34" t="s">
        <v>14</v>
      </c>
    </row>
    <row r="209" ht="12" customHeight="1" spans="1:8">
      <c r="A209" s="40">
        <v>66388</v>
      </c>
      <c r="B209" s="32">
        <v>0</v>
      </c>
      <c r="C209" s="34" t="s">
        <v>137</v>
      </c>
      <c r="D209" s="34" t="s">
        <v>22</v>
      </c>
      <c r="E209" s="34" t="s">
        <v>13</v>
      </c>
      <c r="F209" s="41">
        <v>8</v>
      </c>
      <c r="G209" s="35">
        <v>40550</v>
      </c>
      <c r="H209" s="34" t="s">
        <v>32</v>
      </c>
    </row>
    <row r="210" ht="12" customHeight="1" spans="1:8">
      <c r="A210" s="40">
        <v>209328</v>
      </c>
      <c r="B210" s="32">
        <v>0</v>
      </c>
      <c r="C210" s="34" t="s">
        <v>138</v>
      </c>
      <c r="D210" s="34" t="s">
        <v>12</v>
      </c>
      <c r="E210" s="34" t="s">
        <v>13</v>
      </c>
      <c r="F210" s="41">
        <v>1.75</v>
      </c>
      <c r="G210" s="35">
        <v>40546</v>
      </c>
      <c r="H210" s="34" t="s">
        <v>28</v>
      </c>
    </row>
    <row r="211" ht="12" customHeight="1" spans="1:8">
      <c r="A211" s="40">
        <v>27178</v>
      </c>
      <c r="B211" s="32">
        <v>0</v>
      </c>
      <c r="C211" s="34" t="s">
        <v>139</v>
      </c>
      <c r="D211" s="34" t="s">
        <v>12</v>
      </c>
      <c r="E211" s="34" t="s">
        <v>13</v>
      </c>
      <c r="F211" s="41">
        <v>8</v>
      </c>
      <c r="G211" s="35">
        <v>40554</v>
      </c>
      <c r="H211" s="34" t="s">
        <v>29</v>
      </c>
    </row>
    <row r="212" ht="12" customHeight="1" spans="1:8">
      <c r="A212" s="40">
        <v>129044</v>
      </c>
      <c r="B212" s="32">
        <v>0</v>
      </c>
      <c r="C212" s="34" t="s">
        <v>140</v>
      </c>
      <c r="D212" s="34" t="s">
        <v>12</v>
      </c>
      <c r="E212" s="34" t="s">
        <v>13</v>
      </c>
      <c r="F212" s="41">
        <v>1</v>
      </c>
      <c r="G212" s="35">
        <v>40554</v>
      </c>
      <c r="H212" s="34" t="s">
        <v>29</v>
      </c>
    </row>
    <row r="213" ht="12" customHeight="1" spans="1:8">
      <c r="A213" s="40">
        <v>560101</v>
      </c>
      <c r="B213" s="32">
        <v>0</v>
      </c>
      <c r="C213" s="34" t="s">
        <v>141</v>
      </c>
      <c r="D213" s="34" t="s">
        <v>12</v>
      </c>
      <c r="E213" s="34" t="s">
        <v>13</v>
      </c>
      <c r="F213" s="41">
        <v>1.5</v>
      </c>
      <c r="G213" s="35">
        <v>40549</v>
      </c>
      <c r="H213" s="34" t="s">
        <v>14</v>
      </c>
    </row>
    <row r="214" ht="12" customHeight="1" spans="1:8">
      <c r="A214" s="40">
        <v>162126</v>
      </c>
      <c r="B214" s="32">
        <v>0</v>
      </c>
      <c r="C214" s="34" t="s">
        <v>62</v>
      </c>
      <c r="D214" s="34" t="s">
        <v>12</v>
      </c>
      <c r="E214" s="34" t="s">
        <v>13</v>
      </c>
      <c r="F214" s="41">
        <v>3</v>
      </c>
      <c r="G214" s="35">
        <v>40549</v>
      </c>
      <c r="H214" s="34" t="s">
        <v>14</v>
      </c>
    </row>
    <row r="215" ht="12" customHeight="1" spans="1:8">
      <c r="A215" s="40">
        <v>694606</v>
      </c>
      <c r="B215" s="32">
        <v>0</v>
      </c>
      <c r="C215" s="34" t="s">
        <v>69</v>
      </c>
      <c r="D215" s="34" t="s">
        <v>12</v>
      </c>
      <c r="E215" s="34" t="s">
        <v>13</v>
      </c>
      <c r="F215" s="41">
        <v>2</v>
      </c>
      <c r="G215" s="35">
        <v>40547</v>
      </c>
      <c r="H215" s="34" t="s">
        <v>29</v>
      </c>
    </row>
    <row r="216" ht="12" customHeight="1" spans="1:8">
      <c r="A216" s="40">
        <v>968003</v>
      </c>
      <c r="B216" s="32">
        <v>0</v>
      </c>
      <c r="C216" s="34" t="s">
        <v>142</v>
      </c>
      <c r="D216" s="34" t="s">
        <v>12</v>
      </c>
      <c r="E216" s="34" t="s">
        <v>13</v>
      </c>
      <c r="F216" s="41">
        <v>3</v>
      </c>
      <c r="G216" s="35">
        <v>40555</v>
      </c>
      <c r="H216" s="34" t="s">
        <v>17</v>
      </c>
    </row>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1">
    <mergeCell ref="A1:E1"/>
  </mergeCells>
  <pageMargins left="0.75" right="0.75" top="1" bottom="1" header="0" footer="0"/>
  <pageSetup paperSize="1" orientation="landscape"/>
  <headerFooter/>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V1000"/>
  <sheetViews>
    <sheetView topLeftCell="L13" workbookViewId="0">
      <selection activeCell="R68" sqref="R68"/>
    </sheetView>
  </sheetViews>
  <sheetFormatPr defaultColWidth="12.6285714285714" defaultRowHeight="15" customHeight="1"/>
  <cols>
    <col min="1" max="1" width="8.62857142857143" customWidth="1"/>
    <col min="2" max="2" width="11" customWidth="1"/>
    <col min="3" max="3" width="12.8761904761905" customWidth="1"/>
    <col min="4" max="4" width="39.752380952381" customWidth="1"/>
    <col min="5" max="5" width="4.5047619047619" customWidth="1"/>
    <col min="6" max="6" width="8.24761904761905" customWidth="1"/>
    <col min="7" max="7" width="12.8761904761905" customWidth="1"/>
    <col min="8" max="8" width="16.1333333333333" customWidth="1"/>
    <col min="9" max="9" width="11" customWidth="1"/>
    <col min="10" max="12" width="8.62857142857143" customWidth="1"/>
    <col min="13" max="13" width="10.8761904761905" customWidth="1"/>
    <col min="14" max="14" width="11.5047619047619" customWidth="1"/>
    <col min="15" max="15" width="8.62857142857143" customWidth="1"/>
    <col min="16" max="16" width="12.5714285714286"/>
    <col min="17" max="17" width="8.62857142857143" customWidth="1"/>
    <col min="18" max="18" width="12.5714285714286"/>
    <col min="19" max="22" width="23.2857142857143"/>
    <col min="23" max="25" width="8.62857142857143" customWidth="1"/>
  </cols>
  <sheetData>
    <row r="1" ht="12" customHeight="1" spans="1:7">
      <c r="A1" s="6" t="s">
        <v>282</v>
      </c>
      <c r="B1" s="7"/>
      <c r="C1" s="7"/>
      <c r="D1" s="7"/>
      <c r="E1" s="7"/>
      <c r="F1" s="7"/>
      <c r="G1" s="7"/>
    </row>
    <row r="2" ht="12" customHeight="1" spans="3:3">
      <c r="C2" s="31"/>
    </row>
    <row r="3" ht="12" customHeight="1" spans="1:22">
      <c r="A3" s="32" t="s">
        <v>283</v>
      </c>
      <c r="B3" s="32" t="s">
        <v>283</v>
      </c>
      <c r="C3" s="32" t="s">
        <v>283</v>
      </c>
      <c r="D3" s="32" t="s">
        <v>284</v>
      </c>
      <c r="E3" s="32" t="s">
        <v>285</v>
      </c>
      <c r="F3" s="32" t="s">
        <v>286</v>
      </c>
      <c r="G3" s="33" t="s">
        <v>287</v>
      </c>
      <c r="H3" s="33" t="s">
        <v>288</v>
      </c>
      <c r="I3" s="36" t="s">
        <v>289</v>
      </c>
      <c r="J3" s="32" t="s">
        <v>290</v>
      </c>
      <c r="K3" s="32" t="s">
        <v>145</v>
      </c>
      <c r="L3" s="32" t="s">
        <v>146</v>
      </c>
      <c r="M3" s="32" t="s">
        <v>291</v>
      </c>
      <c r="N3" s="32" t="s">
        <v>292</v>
      </c>
      <c r="O3" t="s">
        <v>293</v>
      </c>
      <c r="P3" t="s">
        <v>294</v>
      </c>
      <c r="R3" t="s">
        <v>284</v>
      </c>
      <c r="S3" t="s">
        <v>295</v>
      </c>
      <c r="T3" t="s">
        <v>296</v>
      </c>
      <c r="U3" t="s">
        <v>297</v>
      </c>
      <c r="V3" t="s">
        <v>298</v>
      </c>
    </row>
    <row r="4" ht="12" customHeight="1" spans="1:22">
      <c r="A4" s="32" t="s">
        <v>299</v>
      </c>
      <c r="B4" s="34" t="s">
        <v>300</v>
      </c>
      <c r="C4" s="35">
        <v>41283</v>
      </c>
      <c r="D4" s="32" t="s">
        <v>301</v>
      </c>
      <c r="E4" s="32">
        <v>2</v>
      </c>
      <c r="F4" s="32">
        <v>1</v>
      </c>
      <c r="G4" s="33">
        <v>38.94</v>
      </c>
      <c r="H4" s="33">
        <v>38.94</v>
      </c>
      <c r="I4" s="36">
        <v>559598</v>
      </c>
      <c r="J4" s="32">
        <v>12001</v>
      </c>
      <c r="K4" s="32">
        <v>53015</v>
      </c>
      <c r="L4" s="32">
        <v>10020</v>
      </c>
      <c r="M4" s="35">
        <v>41316</v>
      </c>
      <c r="N4" s="35">
        <v>41324</v>
      </c>
      <c r="O4" t="str">
        <f>TEXT(M4,"mmm")</f>
        <v>Feb</v>
      </c>
      <c r="R4" t="s">
        <v>302</v>
      </c>
      <c r="S4">
        <v>139386</v>
      </c>
      <c r="T4">
        <v>139386</v>
      </c>
      <c r="U4">
        <v>13033</v>
      </c>
      <c r="V4">
        <v>1</v>
      </c>
    </row>
    <row r="5" ht="12" customHeight="1" spans="1:22">
      <c r="A5" s="32" t="s">
        <v>299</v>
      </c>
      <c r="B5" s="34" t="s">
        <v>300</v>
      </c>
      <c r="C5" s="35">
        <v>41283</v>
      </c>
      <c r="D5" s="32" t="s">
        <v>301</v>
      </c>
      <c r="E5" s="32">
        <v>1</v>
      </c>
      <c r="F5" s="32">
        <v>1</v>
      </c>
      <c r="G5" s="33">
        <v>30.51</v>
      </c>
      <c r="H5" s="33">
        <v>30.51</v>
      </c>
      <c r="I5" s="36">
        <v>559598</v>
      </c>
      <c r="J5" s="32">
        <v>12001</v>
      </c>
      <c r="K5" s="32">
        <v>53015</v>
      </c>
      <c r="L5" s="32">
        <v>10020</v>
      </c>
      <c r="M5" s="35">
        <v>41316</v>
      </c>
      <c r="N5" s="35">
        <v>41324</v>
      </c>
      <c r="O5" t="str">
        <f t="shared" ref="O5:O68" si="0">TEXT(M5,"mmm")</f>
        <v>Feb</v>
      </c>
      <c r="R5" t="s">
        <v>303</v>
      </c>
      <c r="S5">
        <v>672.32</v>
      </c>
      <c r="T5">
        <v>0</v>
      </c>
      <c r="U5">
        <v>26066</v>
      </c>
      <c r="V5">
        <v>2</v>
      </c>
    </row>
    <row r="6" ht="12" customHeight="1" spans="1:22">
      <c r="A6" s="32" t="s">
        <v>299</v>
      </c>
      <c r="B6" s="34" t="s">
        <v>304</v>
      </c>
      <c r="C6" s="35">
        <v>41283</v>
      </c>
      <c r="D6" s="32" t="s">
        <v>305</v>
      </c>
      <c r="E6" s="32">
        <v>1</v>
      </c>
      <c r="F6" s="32">
        <v>1</v>
      </c>
      <c r="G6" s="33">
        <v>568.32</v>
      </c>
      <c r="H6" s="33">
        <v>568.32</v>
      </c>
      <c r="I6" s="36">
        <v>559050</v>
      </c>
      <c r="J6" s="32">
        <v>12001</v>
      </c>
      <c r="K6" s="32">
        <v>53015</v>
      </c>
      <c r="L6" s="32">
        <v>10020</v>
      </c>
      <c r="M6" s="35">
        <v>41317</v>
      </c>
      <c r="N6" s="35">
        <v>41320</v>
      </c>
      <c r="O6" t="str">
        <f t="shared" si="0"/>
        <v>Feb</v>
      </c>
      <c r="R6" t="s">
        <v>306</v>
      </c>
      <c r="S6">
        <v>76.23</v>
      </c>
      <c r="T6">
        <v>76.23</v>
      </c>
      <c r="U6">
        <v>12062</v>
      </c>
      <c r="V6">
        <v>1</v>
      </c>
    </row>
    <row r="7" ht="12" customHeight="1" spans="1:22">
      <c r="A7" s="32" t="s">
        <v>299</v>
      </c>
      <c r="B7" s="34" t="s">
        <v>304</v>
      </c>
      <c r="C7" s="35">
        <v>41283</v>
      </c>
      <c r="D7" s="32" t="s">
        <v>305</v>
      </c>
      <c r="E7" s="32">
        <v>2</v>
      </c>
      <c r="F7" s="32">
        <v>1</v>
      </c>
      <c r="G7" s="33">
        <v>128.9</v>
      </c>
      <c r="H7" s="33">
        <v>128.9</v>
      </c>
      <c r="I7" s="36">
        <v>559050</v>
      </c>
      <c r="J7" s="32">
        <v>12001</v>
      </c>
      <c r="K7" s="32">
        <v>53015</v>
      </c>
      <c r="L7" s="32">
        <v>10020</v>
      </c>
      <c r="M7" s="35">
        <v>41317</v>
      </c>
      <c r="N7" s="35">
        <v>41320</v>
      </c>
      <c r="O7" t="str">
        <f t="shared" si="0"/>
        <v>Feb</v>
      </c>
      <c r="R7" t="s">
        <v>307</v>
      </c>
      <c r="S7">
        <v>636</v>
      </c>
      <c r="T7">
        <v>0</v>
      </c>
      <c r="U7">
        <v>21009</v>
      </c>
      <c r="V7">
        <v>1</v>
      </c>
    </row>
    <row r="8" ht="12" customHeight="1" spans="1:22">
      <c r="A8" s="32" t="s">
        <v>299</v>
      </c>
      <c r="B8" s="34" t="s">
        <v>308</v>
      </c>
      <c r="C8" s="35">
        <v>41283</v>
      </c>
      <c r="D8" s="32" t="s">
        <v>305</v>
      </c>
      <c r="E8" s="32">
        <v>1</v>
      </c>
      <c r="F8" s="32">
        <v>1</v>
      </c>
      <c r="G8" s="33">
        <v>12.6</v>
      </c>
      <c r="H8" s="33">
        <v>0</v>
      </c>
      <c r="I8" s="36"/>
      <c r="J8" s="32">
        <v>12001</v>
      </c>
      <c r="K8" s="32">
        <v>53015</v>
      </c>
      <c r="L8" s="32">
        <v>10020</v>
      </c>
      <c r="M8" s="35">
        <v>41311</v>
      </c>
      <c r="O8" t="str">
        <f t="shared" si="0"/>
        <v>Feb</v>
      </c>
      <c r="R8" t="s">
        <v>309</v>
      </c>
      <c r="S8">
        <v>285</v>
      </c>
      <c r="T8">
        <v>285</v>
      </c>
      <c r="U8">
        <v>13033</v>
      </c>
      <c r="V8">
        <v>1</v>
      </c>
    </row>
    <row r="9" ht="12" customHeight="1" spans="1:22">
      <c r="A9" s="32" t="s">
        <v>299</v>
      </c>
      <c r="B9" s="34" t="s">
        <v>308</v>
      </c>
      <c r="C9" s="35">
        <v>41283</v>
      </c>
      <c r="D9" s="32" t="s">
        <v>305</v>
      </c>
      <c r="E9" s="32">
        <v>3</v>
      </c>
      <c r="F9" s="32">
        <v>1</v>
      </c>
      <c r="G9" s="33">
        <v>7.8</v>
      </c>
      <c r="H9" s="33">
        <v>0</v>
      </c>
      <c r="I9" s="36"/>
      <c r="J9" s="32">
        <v>12001</v>
      </c>
      <c r="K9" s="32">
        <v>53015</v>
      </c>
      <c r="L9" s="32">
        <v>10020</v>
      </c>
      <c r="M9" s="35">
        <v>41311</v>
      </c>
      <c r="O9" t="str">
        <f t="shared" si="0"/>
        <v>Feb</v>
      </c>
      <c r="R9" t="s">
        <v>310</v>
      </c>
      <c r="S9">
        <v>53.9</v>
      </c>
      <c r="T9">
        <v>53.9</v>
      </c>
      <c r="U9">
        <v>12001</v>
      </c>
      <c r="V9">
        <v>1</v>
      </c>
    </row>
    <row r="10" ht="12" customHeight="1" spans="1:22">
      <c r="A10" s="32" t="s">
        <v>299</v>
      </c>
      <c r="B10" s="34" t="s">
        <v>308</v>
      </c>
      <c r="C10" s="35">
        <v>41283</v>
      </c>
      <c r="D10" s="32" t="s">
        <v>305</v>
      </c>
      <c r="E10" s="32">
        <v>5</v>
      </c>
      <c r="F10" s="32">
        <v>1</v>
      </c>
      <c r="G10" s="33">
        <v>0</v>
      </c>
      <c r="H10" s="33">
        <v>0</v>
      </c>
      <c r="I10" s="36"/>
      <c r="J10" s="32">
        <v>12001</v>
      </c>
      <c r="K10" s="32">
        <v>53015</v>
      </c>
      <c r="L10" s="32">
        <v>10020</v>
      </c>
      <c r="M10" s="35">
        <v>41311</v>
      </c>
      <c r="O10" t="str">
        <f t="shared" si="0"/>
        <v>Feb</v>
      </c>
      <c r="R10" t="s">
        <v>311</v>
      </c>
      <c r="S10">
        <v>1750</v>
      </c>
      <c r="T10">
        <v>1750</v>
      </c>
      <c r="U10">
        <v>13033</v>
      </c>
      <c r="V10">
        <v>1</v>
      </c>
    </row>
    <row r="11" ht="12" customHeight="1" spans="1:22">
      <c r="A11" s="32" t="s">
        <v>299</v>
      </c>
      <c r="B11" s="34" t="s">
        <v>308</v>
      </c>
      <c r="C11" s="35">
        <v>41283</v>
      </c>
      <c r="D11" s="32" t="s">
        <v>305</v>
      </c>
      <c r="E11" s="32">
        <v>2</v>
      </c>
      <c r="F11" s="32">
        <v>1</v>
      </c>
      <c r="G11" s="33">
        <v>88.15</v>
      </c>
      <c r="H11" s="33">
        <v>0</v>
      </c>
      <c r="I11" s="36"/>
      <c r="J11" s="32">
        <v>12001</v>
      </c>
      <c r="K11" s="32">
        <v>53015</v>
      </c>
      <c r="L11" s="32">
        <v>10020</v>
      </c>
      <c r="M11" s="35">
        <v>41311</v>
      </c>
      <c r="O11" t="str">
        <f t="shared" si="0"/>
        <v>Feb</v>
      </c>
      <c r="R11" t="s">
        <v>312</v>
      </c>
      <c r="S11">
        <v>116</v>
      </c>
      <c r="T11">
        <v>116</v>
      </c>
      <c r="U11">
        <v>12001</v>
      </c>
      <c r="V11">
        <v>1</v>
      </c>
    </row>
    <row r="12" ht="12" customHeight="1" spans="1:22">
      <c r="A12" s="32" t="s">
        <v>299</v>
      </c>
      <c r="B12" s="34" t="s">
        <v>308</v>
      </c>
      <c r="C12" s="35">
        <v>41283</v>
      </c>
      <c r="D12" s="32" t="s">
        <v>305</v>
      </c>
      <c r="E12" s="32">
        <v>4</v>
      </c>
      <c r="F12" s="32">
        <v>1</v>
      </c>
      <c r="G12" s="33">
        <v>32.5</v>
      </c>
      <c r="H12" s="33">
        <v>0</v>
      </c>
      <c r="I12" s="36"/>
      <c r="J12" s="32">
        <v>12001</v>
      </c>
      <c r="K12" s="32">
        <v>53015</v>
      </c>
      <c r="L12" s="32">
        <v>10020</v>
      </c>
      <c r="M12" s="35">
        <v>41311</v>
      </c>
      <c r="O12" t="str">
        <f t="shared" si="0"/>
        <v>Feb</v>
      </c>
      <c r="R12" t="s">
        <v>313</v>
      </c>
      <c r="S12">
        <v>2736</v>
      </c>
      <c r="T12">
        <v>0</v>
      </c>
      <c r="U12">
        <v>52132</v>
      </c>
      <c r="V12">
        <v>4</v>
      </c>
    </row>
    <row r="13" ht="12" customHeight="1" spans="1:22">
      <c r="A13" s="32" t="s">
        <v>299</v>
      </c>
      <c r="B13" s="34" t="s">
        <v>314</v>
      </c>
      <c r="C13" s="35">
        <v>41283</v>
      </c>
      <c r="D13" s="32" t="s">
        <v>305</v>
      </c>
      <c r="E13" s="32">
        <v>1</v>
      </c>
      <c r="F13" s="32">
        <v>1</v>
      </c>
      <c r="G13" s="33">
        <v>776.38</v>
      </c>
      <c r="H13" s="33">
        <v>776.38</v>
      </c>
      <c r="I13" s="36">
        <v>559010</v>
      </c>
      <c r="J13" s="32">
        <v>12001</v>
      </c>
      <c r="K13" s="32">
        <v>53015</v>
      </c>
      <c r="L13" s="32">
        <v>10020</v>
      </c>
      <c r="M13" s="35">
        <v>41312</v>
      </c>
      <c r="N13" s="35">
        <v>41319</v>
      </c>
      <c r="O13" t="str">
        <f t="shared" si="0"/>
        <v>Feb</v>
      </c>
      <c r="R13" t="s">
        <v>315</v>
      </c>
      <c r="S13">
        <v>38055</v>
      </c>
      <c r="T13">
        <v>5685</v>
      </c>
      <c r="U13">
        <v>231099</v>
      </c>
      <c r="V13">
        <v>11</v>
      </c>
    </row>
    <row r="14" ht="12" customHeight="1" spans="1:22">
      <c r="A14" s="32" t="s">
        <v>299</v>
      </c>
      <c r="B14" s="34" t="s">
        <v>316</v>
      </c>
      <c r="C14" s="35">
        <v>41283</v>
      </c>
      <c r="D14" s="32" t="s">
        <v>317</v>
      </c>
      <c r="E14" s="32">
        <v>1</v>
      </c>
      <c r="F14" s="32">
        <v>1</v>
      </c>
      <c r="G14" s="33">
        <v>1022.34</v>
      </c>
      <c r="H14" s="33">
        <v>0</v>
      </c>
      <c r="I14" s="36"/>
      <c r="J14" s="32">
        <v>12001</v>
      </c>
      <c r="K14" s="32">
        <v>53015</v>
      </c>
      <c r="L14" s="32">
        <v>10020</v>
      </c>
      <c r="M14" s="35">
        <v>41316</v>
      </c>
      <c r="O14" t="str">
        <f t="shared" si="0"/>
        <v>Feb</v>
      </c>
      <c r="R14" t="s">
        <v>318</v>
      </c>
      <c r="S14">
        <v>55.17</v>
      </c>
      <c r="T14">
        <v>0</v>
      </c>
      <c r="U14">
        <v>12001</v>
      </c>
      <c r="V14">
        <v>1</v>
      </c>
    </row>
    <row r="15" ht="12" customHeight="1" spans="1:22">
      <c r="A15" s="32" t="s">
        <v>299</v>
      </c>
      <c r="B15" s="34" t="s">
        <v>319</v>
      </c>
      <c r="C15" s="35">
        <v>41283</v>
      </c>
      <c r="D15" s="32" t="s">
        <v>317</v>
      </c>
      <c r="E15" s="32">
        <v>1</v>
      </c>
      <c r="F15" s="32">
        <v>1</v>
      </c>
      <c r="G15" s="33">
        <v>26.35</v>
      </c>
      <c r="H15" s="33">
        <v>26.35</v>
      </c>
      <c r="I15" s="36">
        <v>560369</v>
      </c>
      <c r="J15" s="32">
        <v>12001</v>
      </c>
      <c r="K15" s="32">
        <v>53015</v>
      </c>
      <c r="L15" s="32">
        <v>10020</v>
      </c>
      <c r="M15" s="35">
        <v>41312</v>
      </c>
      <c r="N15" s="35">
        <v>41326</v>
      </c>
      <c r="O15" t="str">
        <f t="shared" si="0"/>
        <v>Feb</v>
      </c>
      <c r="R15" t="s">
        <v>320</v>
      </c>
      <c r="S15">
        <v>54.33</v>
      </c>
      <c r="T15">
        <v>54.33</v>
      </c>
      <c r="U15">
        <v>12001</v>
      </c>
      <c r="V15">
        <v>1</v>
      </c>
    </row>
    <row r="16" ht="12" customHeight="1" spans="1:22">
      <c r="A16" s="32" t="s">
        <v>299</v>
      </c>
      <c r="B16" s="34" t="s">
        <v>321</v>
      </c>
      <c r="C16" s="35">
        <v>41283</v>
      </c>
      <c r="D16" s="32" t="s">
        <v>322</v>
      </c>
      <c r="E16" s="32">
        <v>1</v>
      </c>
      <c r="F16" s="32">
        <v>1</v>
      </c>
      <c r="G16" s="33">
        <v>92.92</v>
      </c>
      <c r="H16" s="33">
        <v>0</v>
      </c>
      <c r="I16" s="36"/>
      <c r="J16" s="32">
        <v>12001</v>
      </c>
      <c r="K16" s="32">
        <v>53015</v>
      </c>
      <c r="L16" s="32">
        <v>10020</v>
      </c>
      <c r="M16" s="35">
        <v>41310</v>
      </c>
      <c r="O16" t="str">
        <f t="shared" si="0"/>
        <v>Feb</v>
      </c>
      <c r="R16" t="s">
        <v>323</v>
      </c>
      <c r="S16">
        <v>670.26</v>
      </c>
      <c r="T16">
        <v>670.26</v>
      </c>
      <c r="U16">
        <v>12001</v>
      </c>
      <c r="V16">
        <v>1</v>
      </c>
    </row>
    <row r="17" ht="12" customHeight="1" spans="1:22">
      <c r="A17" s="32" t="s">
        <v>299</v>
      </c>
      <c r="B17" s="34" t="s">
        <v>321</v>
      </c>
      <c r="C17" s="35">
        <v>41283</v>
      </c>
      <c r="D17" s="32" t="s">
        <v>322</v>
      </c>
      <c r="E17" s="32">
        <v>2</v>
      </c>
      <c r="F17" s="32">
        <v>1</v>
      </c>
      <c r="G17" s="33">
        <v>154.98</v>
      </c>
      <c r="H17" s="33">
        <v>0</v>
      </c>
      <c r="I17" s="36"/>
      <c r="J17" s="32">
        <v>12001</v>
      </c>
      <c r="K17" s="32">
        <v>53015</v>
      </c>
      <c r="L17" s="32">
        <v>10020</v>
      </c>
      <c r="M17" s="35">
        <v>41310</v>
      </c>
      <c r="O17" t="str">
        <f t="shared" si="0"/>
        <v>Feb</v>
      </c>
      <c r="R17" t="s">
        <v>324</v>
      </c>
      <c r="S17">
        <v>0</v>
      </c>
      <c r="T17">
        <v>0</v>
      </c>
      <c r="U17">
        <v>12062</v>
      </c>
      <c r="V17">
        <v>1</v>
      </c>
    </row>
    <row r="18" ht="12" customHeight="1" spans="1:22">
      <c r="A18" s="32" t="s">
        <v>299</v>
      </c>
      <c r="B18" s="34" t="s">
        <v>325</v>
      </c>
      <c r="C18" s="35">
        <v>41283</v>
      </c>
      <c r="D18" s="32" t="s">
        <v>310</v>
      </c>
      <c r="E18" s="32">
        <v>1</v>
      </c>
      <c r="F18" s="32">
        <v>1</v>
      </c>
      <c r="G18" s="33">
        <v>53.9</v>
      </c>
      <c r="H18" s="33">
        <v>53.9</v>
      </c>
      <c r="I18" s="36">
        <v>560153</v>
      </c>
      <c r="J18" s="32">
        <v>12001</v>
      </c>
      <c r="K18" s="32">
        <v>54100</v>
      </c>
      <c r="L18" s="32">
        <v>10020</v>
      </c>
      <c r="M18" s="35">
        <v>41311</v>
      </c>
      <c r="N18" s="35">
        <v>41325</v>
      </c>
      <c r="O18" t="str">
        <f t="shared" si="0"/>
        <v>Feb</v>
      </c>
      <c r="R18" t="s">
        <v>326</v>
      </c>
      <c r="S18">
        <v>1008486.36</v>
      </c>
      <c r="T18">
        <v>284004.28</v>
      </c>
      <c r="U18">
        <v>120010</v>
      </c>
      <c r="V18">
        <v>10</v>
      </c>
    </row>
    <row r="19" ht="12" customHeight="1" spans="1:22">
      <c r="A19" s="32" t="s">
        <v>299</v>
      </c>
      <c r="B19" s="34" t="s">
        <v>327</v>
      </c>
      <c r="C19" s="35">
        <v>41283</v>
      </c>
      <c r="D19" s="32" t="s">
        <v>328</v>
      </c>
      <c r="E19" s="32">
        <v>1</v>
      </c>
      <c r="F19" s="32">
        <v>1</v>
      </c>
      <c r="G19" s="33">
        <v>1166.4</v>
      </c>
      <c r="H19" s="33">
        <v>1166.4</v>
      </c>
      <c r="I19" s="36">
        <v>558405</v>
      </c>
      <c r="J19" s="32">
        <v>12001</v>
      </c>
      <c r="K19" s="32">
        <v>53015</v>
      </c>
      <c r="L19" s="32">
        <v>10020</v>
      </c>
      <c r="M19" s="35">
        <v>41306</v>
      </c>
      <c r="N19" s="35">
        <v>41318</v>
      </c>
      <c r="O19" t="str">
        <f t="shared" si="0"/>
        <v>Feb</v>
      </c>
      <c r="R19" t="s">
        <v>329</v>
      </c>
      <c r="S19">
        <v>647.78</v>
      </c>
      <c r="T19">
        <v>647.78</v>
      </c>
      <c r="U19">
        <v>12062</v>
      </c>
      <c r="V19">
        <v>1</v>
      </c>
    </row>
    <row r="20" ht="12" customHeight="1" spans="1:22">
      <c r="A20" s="32" t="s">
        <v>299</v>
      </c>
      <c r="B20" s="34" t="s">
        <v>330</v>
      </c>
      <c r="C20" s="35">
        <v>41283</v>
      </c>
      <c r="D20" s="32" t="s">
        <v>323</v>
      </c>
      <c r="E20" s="32">
        <v>1</v>
      </c>
      <c r="F20" s="32">
        <v>1</v>
      </c>
      <c r="G20" s="33">
        <v>670.26</v>
      </c>
      <c r="H20" s="33">
        <v>670.26</v>
      </c>
      <c r="I20" s="36">
        <v>559795</v>
      </c>
      <c r="J20" s="32">
        <v>12001</v>
      </c>
      <c r="K20" s="32">
        <v>53015</v>
      </c>
      <c r="L20" s="32">
        <v>10020</v>
      </c>
      <c r="M20" s="35">
        <v>41313</v>
      </c>
      <c r="N20" s="35">
        <v>41324</v>
      </c>
      <c r="O20" t="str">
        <f t="shared" si="0"/>
        <v>Feb</v>
      </c>
      <c r="R20" t="s">
        <v>331</v>
      </c>
      <c r="S20">
        <v>365.04</v>
      </c>
      <c r="T20">
        <v>0</v>
      </c>
      <c r="U20">
        <v>52132</v>
      </c>
      <c r="V20">
        <v>4</v>
      </c>
    </row>
    <row r="21" ht="12" customHeight="1" spans="1:22">
      <c r="A21" s="32" t="s">
        <v>299</v>
      </c>
      <c r="B21" s="34" t="s">
        <v>332</v>
      </c>
      <c r="C21" s="35">
        <v>41283</v>
      </c>
      <c r="D21" s="32" t="s">
        <v>333</v>
      </c>
      <c r="E21" s="32">
        <v>1</v>
      </c>
      <c r="F21" s="32">
        <v>1</v>
      </c>
      <c r="G21" s="33">
        <v>518.76</v>
      </c>
      <c r="H21" s="33">
        <v>518.76</v>
      </c>
      <c r="I21" s="36">
        <v>560519</v>
      </c>
      <c r="J21" s="32">
        <v>12001</v>
      </c>
      <c r="K21" s="32">
        <v>54070</v>
      </c>
      <c r="L21" s="32">
        <v>10020</v>
      </c>
      <c r="M21" s="35">
        <v>41310</v>
      </c>
      <c r="N21" s="35">
        <v>41326</v>
      </c>
      <c r="O21" t="str">
        <f t="shared" si="0"/>
        <v>Feb</v>
      </c>
      <c r="R21" t="s">
        <v>334</v>
      </c>
      <c r="S21">
        <v>52.48</v>
      </c>
      <c r="T21">
        <v>52.48</v>
      </c>
      <c r="U21">
        <v>12062</v>
      </c>
      <c r="V21">
        <v>1</v>
      </c>
    </row>
    <row r="22" ht="12" customHeight="1" spans="1:22">
      <c r="A22" s="32" t="s">
        <v>299</v>
      </c>
      <c r="B22" s="34" t="s">
        <v>335</v>
      </c>
      <c r="C22" s="35">
        <v>41283</v>
      </c>
      <c r="D22" s="32" t="s">
        <v>336</v>
      </c>
      <c r="E22" s="32">
        <v>1</v>
      </c>
      <c r="F22" s="32">
        <v>1</v>
      </c>
      <c r="G22" s="33">
        <v>162.24</v>
      </c>
      <c r="H22" s="33">
        <v>162.24</v>
      </c>
      <c r="I22" s="36">
        <v>560917</v>
      </c>
      <c r="J22" s="32">
        <v>12001</v>
      </c>
      <c r="K22" s="32">
        <v>53015</v>
      </c>
      <c r="L22" s="32">
        <v>10020</v>
      </c>
      <c r="M22" s="35">
        <v>41326</v>
      </c>
      <c r="N22" s="35">
        <v>41327</v>
      </c>
      <c r="O22" t="str">
        <f t="shared" si="0"/>
        <v>Feb</v>
      </c>
      <c r="R22" t="s">
        <v>336</v>
      </c>
      <c r="S22">
        <v>162.24</v>
      </c>
      <c r="T22">
        <v>162.24</v>
      </c>
      <c r="U22">
        <v>12001</v>
      </c>
      <c r="V22">
        <v>1</v>
      </c>
    </row>
    <row r="23" ht="12" customHeight="1" spans="1:22">
      <c r="A23" s="32" t="s">
        <v>299</v>
      </c>
      <c r="B23" s="34" t="s">
        <v>337</v>
      </c>
      <c r="C23" s="35">
        <v>41283</v>
      </c>
      <c r="D23" s="32" t="s">
        <v>338</v>
      </c>
      <c r="E23" s="32">
        <v>1</v>
      </c>
      <c r="F23" s="32">
        <v>1</v>
      </c>
      <c r="G23" s="33">
        <v>1072.5</v>
      </c>
      <c r="H23" s="33">
        <v>1072.5</v>
      </c>
      <c r="I23" s="36">
        <v>560787</v>
      </c>
      <c r="J23" s="32">
        <v>12001</v>
      </c>
      <c r="K23" s="32">
        <v>53012</v>
      </c>
      <c r="L23" s="32">
        <v>10020</v>
      </c>
      <c r="M23" s="35">
        <v>41305</v>
      </c>
      <c r="N23" s="35">
        <v>41326</v>
      </c>
      <c r="O23" t="str">
        <f t="shared" si="0"/>
        <v>Jan</v>
      </c>
      <c r="R23" t="s">
        <v>339</v>
      </c>
      <c r="S23">
        <v>11414.38</v>
      </c>
      <c r="T23">
        <v>7025.38</v>
      </c>
      <c r="U23">
        <v>72006</v>
      </c>
      <c r="V23">
        <v>6</v>
      </c>
    </row>
    <row r="24" ht="12" customHeight="1" spans="1:22">
      <c r="A24" s="32" t="s">
        <v>299</v>
      </c>
      <c r="B24" s="34" t="s">
        <v>337</v>
      </c>
      <c r="C24" s="35">
        <v>41283</v>
      </c>
      <c r="D24" s="32" t="s">
        <v>338</v>
      </c>
      <c r="E24" s="32">
        <v>2</v>
      </c>
      <c r="F24" s="32">
        <v>1</v>
      </c>
      <c r="G24" s="33">
        <v>276.86</v>
      </c>
      <c r="H24" s="33">
        <v>276.86</v>
      </c>
      <c r="I24" s="36">
        <v>560787</v>
      </c>
      <c r="J24" s="32">
        <v>12001</v>
      </c>
      <c r="K24" s="32">
        <v>53015</v>
      </c>
      <c r="L24" s="32">
        <v>10020</v>
      </c>
      <c r="M24" s="35">
        <v>41305</v>
      </c>
      <c r="N24" s="35">
        <v>41326</v>
      </c>
      <c r="O24" t="str">
        <f t="shared" si="0"/>
        <v>Jan</v>
      </c>
      <c r="R24" t="s">
        <v>340</v>
      </c>
      <c r="S24">
        <v>2739843</v>
      </c>
      <c r="T24">
        <v>2739843</v>
      </c>
      <c r="U24">
        <v>21009</v>
      </c>
      <c r="V24">
        <v>1</v>
      </c>
    </row>
    <row r="25" ht="12" customHeight="1" spans="1:22">
      <c r="A25" s="32" t="s">
        <v>299</v>
      </c>
      <c r="B25" s="34" t="s">
        <v>341</v>
      </c>
      <c r="C25" s="35">
        <v>41264</v>
      </c>
      <c r="D25" s="32" t="s">
        <v>342</v>
      </c>
      <c r="E25" s="32">
        <v>1</v>
      </c>
      <c r="F25" s="32">
        <v>1</v>
      </c>
      <c r="G25" s="33">
        <v>325.41</v>
      </c>
      <c r="H25" s="33">
        <v>325.41</v>
      </c>
      <c r="I25" s="36">
        <v>558246</v>
      </c>
      <c r="J25" s="32">
        <v>12001</v>
      </c>
      <c r="K25" s="32">
        <v>51580</v>
      </c>
      <c r="L25" s="32">
        <v>10020</v>
      </c>
      <c r="M25" s="35">
        <v>41305</v>
      </c>
      <c r="N25" s="35">
        <v>41312</v>
      </c>
      <c r="O25" t="str">
        <f t="shared" si="0"/>
        <v>Jan</v>
      </c>
      <c r="R25" t="s">
        <v>343</v>
      </c>
      <c r="S25">
        <v>250</v>
      </c>
      <c r="T25">
        <v>250</v>
      </c>
      <c r="U25">
        <v>12062</v>
      </c>
      <c r="V25">
        <v>1</v>
      </c>
    </row>
    <row r="26" ht="12" customHeight="1" spans="1:22">
      <c r="A26" s="32" t="s">
        <v>299</v>
      </c>
      <c r="B26" s="34" t="s">
        <v>344</v>
      </c>
      <c r="C26" s="35">
        <v>41264</v>
      </c>
      <c r="D26" s="32" t="s">
        <v>345</v>
      </c>
      <c r="E26" s="32">
        <v>1</v>
      </c>
      <c r="F26" s="32">
        <v>1</v>
      </c>
      <c r="G26" s="33">
        <v>5858.48</v>
      </c>
      <c r="H26" s="33">
        <v>0</v>
      </c>
      <c r="I26" s="36"/>
      <c r="J26" s="32">
        <v>12001</v>
      </c>
      <c r="K26" s="32">
        <v>53015</v>
      </c>
      <c r="L26" s="32">
        <v>10020</v>
      </c>
      <c r="M26" s="35">
        <v>41322</v>
      </c>
      <c r="O26" t="str">
        <f t="shared" si="0"/>
        <v>Feb</v>
      </c>
      <c r="R26" t="s">
        <v>346</v>
      </c>
      <c r="S26">
        <v>976.3</v>
      </c>
      <c r="T26">
        <v>976.3</v>
      </c>
      <c r="U26">
        <v>12001</v>
      </c>
      <c r="V26">
        <v>1</v>
      </c>
    </row>
    <row r="27" ht="12" customHeight="1" spans="1:22">
      <c r="A27" s="32" t="s">
        <v>299</v>
      </c>
      <c r="B27" s="34" t="s">
        <v>347</v>
      </c>
      <c r="C27" s="35">
        <v>41264</v>
      </c>
      <c r="D27" s="32" t="s">
        <v>345</v>
      </c>
      <c r="E27" s="32">
        <v>1</v>
      </c>
      <c r="F27" s="32">
        <v>1</v>
      </c>
      <c r="G27" s="33">
        <v>162.2</v>
      </c>
      <c r="H27" s="33">
        <v>0</v>
      </c>
      <c r="I27" s="36"/>
      <c r="J27" s="32">
        <v>12001</v>
      </c>
      <c r="K27" s="32">
        <v>53015</v>
      </c>
      <c r="L27" s="32">
        <v>10020</v>
      </c>
      <c r="M27" s="35">
        <v>41322</v>
      </c>
      <c r="O27" t="str">
        <f t="shared" si="0"/>
        <v>Feb</v>
      </c>
      <c r="R27" t="s">
        <v>348</v>
      </c>
      <c r="S27">
        <v>222</v>
      </c>
      <c r="T27">
        <v>0</v>
      </c>
      <c r="U27">
        <v>13033</v>
      </c>
      <c r="V27">
        <v>1</v>
      </c>
    </row>
    <row r="28" ht="12" customHeight="1" spans="1:22">
      <c r="A28" s="32" t="s">
        <v>299</v>
      </c>
      <c r="B28" s="34" t="s">
        <v>349</v>
      </c>
      <c r="C28" s="35">
        <v>41264</v>
      </c>
      <c r="D28" s="32" t="s">
        <v>350</v>
      </c>
      <c r="E28" s="32">
        <v>1</v>
      </c>
      <c r="F28" s="32">
        <v>1</v>
      </c>
      <c r="G28" s="33">
        <v>16.56</v>
      </c>
      <c r="H28" s="33">
        <v>16.56</v>
      </c>
      <c r="I28" s="36">
        <v>559788</v>
      </c>
      <c r="J28" s="32">
        <v>21009</v>
      </c>
      <c r="K28" s="32">
        <v>54070</v>
      </c>
      <c r="L28" s="32">
        <v>40001</v>
      </c>
      <c r="M28" s="35">
        <v>41306</v>
      </c>
      <c r="N28" s="35">
        <v>41324</v>
      </c>
      <c r="O28" t="str">
        <f t="shared" si="0"/>
        <v>Feb</v>
      </c>
      <c r="P28" s="37"/>
      <c r="R28" t="s">
        <v>342</v>
      </c>
      <c r="S28">
        <v>325.41</v>
      </c>
      <c r="T28">
        <v>325.41</v>
      </c>
      <c r="U28">
        <v>12001</v>
      </c>
      <c r="V28">
        <v>1</v>
      </c>
    </row>
    <row r="29" ht="12" customHeight="1" spans="1:22">
      <c r="A29" s="32" t="s">
        <v>299</v>
      </c>
      <c r="B29" s="34" t="s">
        <v>349</v>
      </c>
      <c r="C29" s="35">
        <v>41264</v>
      </c>
      <c r="D29" s="32" t="s">
        <v>350</v>
      </c>
      <c r="E29" s="32">
        <v>2</v>
      </c>
      <c r="F29" s="32">
        <v>1</v>
      </c>
      <c r="G29" s="33">
        <v>19.44</v>
      </c>
      <c r="H29" s="33">
        <v>19.44</v>
      </c>
      <c r="I29" s="36">
        <v>559788</v>
      </c>
      <c r="J29" s="32">
        <v>21009</v>
      </c>
      <c r="K29" s="32">
        <v>54070</v>
      </c>
      <c r="L29" s="32">
        <v>40001</v>
      </c>
      <c r="M29" s="35">
        <v>41306</v>
      </c>
      <c r="N29" s="35">
        <v>41324</v>
      </c>
      <c r="O29" t="str">
        <f t="shared" si="0"/>
        <v>Feb</v>
      </c>
      <c r="P29" s="37"/>
      <c r="R29" t="s">
        <v>351</v>
      </c>
      <c r="S29">
        <v>5746.96</v>
      </c>
      <c r="T29">
        <v>0</v>
      </c>
      <c r="U29">
        <v>84434</v>
      </c>
      <c r="V29">
        <v>7</v>
      </c>
    </row>
    <row r="30" ht="12" customHeight="1" spans="1:22">
      <c r="A30" s="32" t="s">
        <v>299</v>
      </c>
      <c r="B30" s="34" t="s">
        <v>352</v>
      </c>
      <c r="C30" s="35">
        <v>41264</v>
      </c>
      <c r="D30" s="32" t="s">
        <v>339</v>
      </c>
      <c r="E30" s="32">
        <v>1</v>
      </c>
      <c r="F30" s="32">
        <v>1</v>
      </c>
      <c r="G30" s="33">
        <v>1733.28</v>
      </c>
      <c r="H30" s="33">
        <v>1733.28</v>
      </c>
      <c r="I30" s="36">
        <v>560130</v>
      </c>
      <c r="J30" s="32">
        <v>12001</v>
      </c>
      <c r="K30" s="32">
        <v>53015</v>
      </c>
      <c r="L30" s="32">
        <v>10020</v>
      </c>
      <c r="M30" s="35">
        <v>41314</v>
      </c>
      <c r="N30" s="35">
        <v>41325</v>
      </c>
      <c r="O30" t="str">
        <f t="shared" si="0"/>
        <v>Feb</v>
      </c>
      <c r="P30" s="37"/>
      <c r="R30" t="s">
        <v>353</v>
      </c>
      <c r="S30">
        <v>278.87</v>
      </c>
      <c r="T30">
        <v>278.87</v>
      </c>
      <c r="U30">
        <v>64133</v>
      </c>
      <c r="V30">
        <v>5</v>
      </c>
    </row>
    <row r="31" ht="12" customHeight="1" spans="1:22">
      <c r="A31" s="32" t="s">
        <v>299</v>
      </c>
      <c r="B31" s="34" t="s">
        <v>354</v>
      </c>
      <c r="C31" s="35">
        <v>41264</v>
      </c>
      <c r="D31" s="32" t="s">
        <v>339</v>
      </c>
      <c r="E31" s="32">
        <v>1</v>
      </c>
      <c r="F31" s="32">
        <v>1</v>
      </c>
      <c r="G31" s="33">
        <v>3031.6</v>
      </c>
      <c r="H31" s="33">
        <v>3031.6</v>
      </c>
      <c r="I31" s="36">
        <v>560479</v>
      </c>
      <c r="J31" s="32">
        <v>12001</v>
      </c>
      <c r="K31" s="32">
        <v>53015</v>
      </c>
      <c r="L31" s="32">
        <v>10020</v>
      </c>
      <c r="M31" s="35">
        <v>41314</v>
      </c>
      <c r="N31" s="35">
        <v>41326</v>
      </c>
      <c r="O31" t="str">
        <f t="shared" si="0"/>
        <v>Feb</v>
      </c>
      <c r="P31" s="37"/>
      <c r="R31" t="s">
        <v>355</v>
      </c>
      <c r="S31">
        <v>1084.89</v>
      </c>
      <c r="T31">
        <v>1084.89</v>
      </c>
      <c r="U31">
        <v>72067</v>
      </c>
      <c r="V31">
        <v>6</v>
      </c>
    </row>
    <row r="32" ht="12" customHeight="1" spans="1:22">
      <c r="A32" s="32" t="s">
        <v>299</v>
      </c>
      <c r="B32" s="34" t="s">
        <v>354</v>
      </c>
      <c r="C32" s="35">
        <v>41264</v>
      </c>
      <c r="D32" s="32" t="s">
        <v>339</v>
      </c>
      <c r="E32" s="32">
        <v>2</v>
      </c>
      <c r="F32" s="32">
        <v>1</v>
      </c>
      <c r="G32" s="33">
        <v>228.28</v>
      </c>
      <c r="H32" s="33">
        <v>228.28</v>
      </c>
      <c r="I32" s="36">
        <v>560479</v>
      </c>
      <c r="J32" s="32">
        <v>12001</v>
      </c>
      <c r="K32" s="32">
        <v>53015</v>
      </c>
      <c r="L32" s="32">
        <v>10020</v>
      </c>
      <c r="M32" s="35">
        <v>41312</v>
      </c>
      <c r="N32" s="35">
        <v>41326</v>
      </c>
      <c r="O32" t="str">
        <f t="shared" si="0"/>
        <v>Feb</v>
      </c>
      <c r="P32" s="37"/>
      <c r="R32" t="s">
        <v>333</v>
      </c>
      <c r="S32">
        <v>518.76</v>
      </c>
      <c r="T32">
        <v>518.76</v>
      </c>
      <c r="U32">
        <v>12001</v>
      </c>
      <c r="V32">
        <v>1</v>
      </c>
    </row>
    <row r="33" ht="12" customHeight="1" spans="1:22">
      <c r="A33" s="32" t="s">
        <v>299</v>
      </c>
      <c r="B33" s="34" t="s">
        <v>356</v>
      </c>
      <c r="C33" s="35">
        <v>41264</v>
      </c>
      <c r="D33" s="32" t="s">
        <v>334</v>
      </c>
      <c r="E33" s="32">
        <v>1</v>
      </c>
      <c r="F33" s="32">
        <v>1</v>
      </c>
      <c r="G33" s="33">
        <v>52.48</v>
      </c>
      <c r="H33" s="33">
        <v>52.48</v>
      </c>
      <c r="I33" s="36">
        <v>559004</v>
      </c>
      <c r="J33" s="32">
        <v>12062</v>
      </c>
      <c r="K33" s="32">
        <v>55050</v>
      </c>
      <c r="L33" s="32">
        <v>20559</v>
      </c>
      <c r="M33" s="35">
        <v>41312</v>
      </c>
      <c r="N33" s="35">
        <v>41319</v>
      </c>
      <c r="O33" t="str">
        <f t="shared" si="0"/>
        <v>Feb</v>
      </c>
      <c r="P33" s="37"/>
      <c r="R33" t="s">
        <v>301</v>
      </c>
      <c r="S33">
        <v>4125.39</v>
      </c>
      <c r="T33">
        <v>4125.39</v>
      </c>
      <c r="U33">
        <v>192016</v>
      </c>
      <c r="V33">
        <v>16</v>
      </c>
    </row>
    <row r="34" ht="12" customHeight="1" spans="1:22">
      <c r="A34" s="32" t="s">
        <v>299</v>
      </c>
      <c r="B34" s="34" t="s">
        <v>357</v>
      </c>
      <c r="C34" s="35">
        <v>41264</v>
      </c>
      <c r="D34" s="32" t="s">
        <v>358</v>
      </c>
      <c r="E34" s="32">
        <v>2</v>
      </c>
      <c r="F34" s="32">
        <v>1</v>
      </c>
      <c r="G34" s="33">
        <v>3250</v>
      </c>
      <c r="H34" s="33">
        <v>0</v>
      </c>
      <c r="I34" s="36"/>
      <c r="J34" s="32">
        <v>13033</v>
      </c>
      <c r="K34" s="32">
        <v>55850</v>
      </c>
      <c r="L34" s="32">
        <v>40001</v>
      </c>
      <c r="M34" s="35">
        <v>41316</v>
      </c>
      <c r="O34" t="str">
        <f t="shared" si="0"/>
        <v>Feb</v>
      </c>
      <c r="P34" s="37"/>
      <c r="R34" t="s">
        <v>359</v>
      </c>
      <c r="S34">
        <v>57.84</v>
      </c>
      <c r="T34">
        <v>57.84</v>
      </c>
      <c r="U34">
        <v>13033</v>
      </c>
      <c r="V34">
        <v>1</v>
      </c>
    </row>
    <row r="35" ht="12" customHeight="1" spans="1:22">
      <c r="A35" s="32" t="s">
        <v>299</v>
      </c>
      <c r="B35" s="34" t="s">
        <v>357</v>
      </c>
      <c r="C35" s="35">
        <v>41264</v>
      </c>
      <c r="D35" s="32" t="s">
        <v>358</v>
      </c>
      <c r="E35" s="32">
        <v>1</v>
      </c>
      <c r="F35" s="32">
        <v>1</v>
      </c>
      <c r="G35" s="33">
        <v>3900</v>
      </c>
      <c r="H35" s="33">
        <v>0</v>
      </c>
      <c r="I35" s="36"/>
      <c r="J35" s="32">
        <v>13033</v>
      </c>
      <c r="K35" s="32">
        <v>55850</v>
      </c>
      <c r="L35" s="32">
        <v>40001</v>
      </c>
      <c r="M35" s="35">
        <v>41316</v>
      </c>
      <c r="O35" t="str">
        <f t="shared" si="0"/>
        <v>Feb</v>
      </c>
      <c r="P35" s="37"/>
      <c r="R35" t="s">
        <v>360</v>
      </c>
      <c r="S35">
        <v>2747.89</v>
      </c>
      <c r="T35">
        <v>1097.74</v>
      </c>
      <c r="U35">
        <v>367077</v>
      </c>
      <c r="V35">
        <v>29</v>
      </c>
    </row>
    <row r="36" ht="12" customHeight="1" spans="1:22">
      <c r="A36" s="32" t="s">
        <v>299</v>
      </c>
      <c r="B36" s="34" t="s">
        <v>357</v>
      </c>
      <c r="C36" s="35">
        <v>41264</v>
      </c>
      <c r="D36" s="32" t="s">
        <v>358</v>
      </c>
      <c r="E36" s="32">
        <v>2</v>
      </c>
      <c r="F36" s="32">
        <v>1</v>
      </c>
      <c r="G36" s="33">
        <v>3250</v>
      </c>
      <c r="H36" s="33">
        <v>3250</v>
      </c>
      <c r="I36" s="36">
        <v>559611</v>
      </c>
      <c r="J36" s="32">
        <v>13033</v>
      </c>
      <c r="K36" s="32">
        <v>55850</v>
      </c>
      <c r="L36" s="32">
        <v>40001</v>
      </c>
      <c r="M36" s="35">
        <v>41316</v>
      </c>
      <c r="N36" s="35">
        <v>41324</v>
      </c>
      <c r="O36" t="str">
        <f t="shared" si="0"/>
        <v>Feb</v>
      </c>
      <c r="P36" s="37"/>
      <c r="R36" t="s">
        <v>361</v>
      </c>
      <c r="S36">
        <v>381.34</v>
      </c>
      <c r="T36">
        <v>381.34</v>
      </c>
      <c r="U36">
        <v>222091</v>
      </c>
      <c r="V36">
        <v>11</v>
      </c>
    </row>
    <row r="37" ht="12" customHeight="1" spans="1:22">
      <c r="A37" s="32" t="s">
        <v>299</v>
      </c>
      <c r="B37" s="34" t="s">
        <v>357</v>
      </c>
      <c r="C37" s="35">
        <v>41264</v>
      </c>
      <c r="D37" s="32" t="s">
        <v>358</v>
      </c>
      <c r="E37" s="32">
        <v>1</v>
      </c>
      <c r="F37" s="32">
        <v>1</v>
      </c>
      <c r="G37" s="33">
        <v>3900</v>
      </c>
      <c r="H37" s="33">
        <v>3900</v>
      </c>
      <c r="I37" s="36">
        <v>559611</v>
      </c>
      <c r="J37" s="32">
        <v>13033</v>
      </c>
      <c r="K37" s="32">
        <v>55850</v>
      </c>
      <c r="L37" s="32">
        <v>40001</v>
      </c>
      <c r="M37" s="35">
        <v>41316</v>
      </c>
      <c r="N37" s="35">
        <v>41324</v>
      </c>
      <c r="O37" t="str">
        <f t="shared" si="0"/>
        <v>Feb</v>
      </c>
      <c r="P37" s="37"/>
      <c r="R37" t="s">
        <v>362</v>
      </c>
      <c r="S37">
        <v>172.8</v>
      </c>
      <c r="T37">
        <v>172.8</v>
      </c>
      <c r="U37">
        <v>12062</v>
      </c>
      <c r="V37">
        <v>1</v>
      </c>
    </row>
    <row r="38" ht="12" customHeight="1" spans="1:22">
      <c r="A38" s="32" t="s">
        <v>299</v>
      </c>
      <c r="B38" s="34" t="s">
        <v>363</v>
      </c>
      <c r="C38" s="35">
        <v>41281</v>
      </c>
      <c r="D38" s="32" t="s">
        <v>360</v>
      </c>
      <c r="E38" s="32">
        <v>14</v>
      </c>
      <c r="F38" s="32">
        <v>1</v>
      </c>
      <c r="G38" s="33">
        <v>530.4</v>
      </c>
      <c r="H38" s="33">
        <v>0</v>
      </c>
      <c r="I38" s="36"/>
      <c r="J38" s="32">
        <v>12001</v>
      </c>
      <c r="K38" s="32">
        <v>53402</v>
      </c>
      <c r="L38" s="32">
        <v>10020</v>
      </c>
      <c r="M38" s="35">
        <v>41313</v>
      </c>
      <c r="O38" t="str">
        <f t="shared" si="0"/>
        <v>Feb</v>
      </c>
      <c r="P38" s="37"/>
      <c r="R38" t="s">
        <v>364</v>
      </c>
      <c r="S38">
        <v>3784.56</v>
      </c>
      <c r="T38">
        <v>3784.56</v>
      </c>
      <c r="U38">
        <v>12062</v>
      </c>
      <c r="V38">
        <v>1</v>
      </c>
    </row>
    <row r="39" ht="12" customHeight="1" spans="1:22">
      <c r="A39" s="32" t="s">
        <v>299</v>
      </c>
      <c r="B39" s="34" t="s">
        <v>363</v>
      </c>
      <c r="C39" s="35">
        <v>41281</v>
      </c>
      <c r="D39" s="32" t="s">
        <v>360</v>
      </c>
      <c r="E39" s="32">
        <v>16</v>
      </c>
      <c r="F39" s="32">
        <v>1</v>
      </c>
      <c r="G39" s="33">
        <v>55.84</v>
      </c>
      <c r="H39" s="33">
        <v>0</v>
      </c>
      <c r="I39" s="36"/>
      <c r="J39" s="32">
        <v>12001</v>
      </c>
      <c r="K39" s="32">
        <v>53402</v>
      </c>
      <c r="L39" s="32">
        <v>10020</v>
      </c>
      <c r="M39" s="35">
        <v>41313</v>
      </c>
      <c r="O39" t="str">
        <f t="shared" si="0"/>
        <v>Feb</v>
      </c>
      <c r="P39" s="37"/>
      <c r="R39" t="s">
        <v>365</v>
      </c>
      <c r="S39">
        <v>1274.2</v>
      </c>
      <c r="T39">
        <v>1274.2</v>
      </c>
      <c r="U39">
        <v>55051</v>
      </c>
      <c r="V39">
        <v>3</v>
      </c>
    </row>
    <row r="40" ht="12" customHeight="1" spans="1:22">
      <c r="A40" s="32" t="s">
        <v>299</v>
      </c>
      <c r="B40" s="34" t="s">
        <v>363</v>
      </c>
      <c r="C40" s="35">
        <v>41281</v>
      </c>
      <c r="D40" s="32" t="s">
        <v>360</v>
      </c>
      <c r="E40" s="32">
        <v>16</v>
      </c>
      <c r="F40" s="32">
        <v>2</v>
      </c>
      <c r="G40" s="33">
        <v>55.84</v>
      </c>
      <c r="H40" s="33">
        <v>0</v>
      </c>
      <c r="I40" s="36"/>
      <c r="J40" s="32">
        <v>12001</v>
      </c>
      <c r="K40" s="32">
        <v>53402</v>
      </c>
      <c r="L40" s="32">
        <v>10020</v>
      </c>
      <c r="M40" s="35">
        <v>41313</v>
      </c>
      <c r="O40" t="str">
        <f t="shared" si="0"/>
        <v>Feb</v>
      </c>
      <c r="P40" s="37"/>
      <c r="R40" t="s">
        <v>366</v>
      </c>
      <c r="S40">
        <v>700</v>
      </c>
      <c r="T40">
        <v>700</v>
      </c>
      <c r="U40">
        <v>12062</v>
      </c>
      <c r="V40">
        <v>1</v>
      </c>
    </row>
    <row r="41" ht="12" customHeight="1" spans="1:22">
      <c r="A41" s="32" t="s">
        <v>299</v>
      </c>
      <c r="B41" s="34" t="s">
        <v>363</v>
      </c>
      <c r="C41" s="35">
        <v>41281</v>
      </c>
      <c r="D41" s="32" t="s">
        <v>360</v>
      </c>
      <c r="E41" s="32">
        <v>6</v>
      </c>
      <c r="F41" s="32">
        <v>1</v>
      </c>
      <c r="G41" s="33">
        <v>45.84</v>
      </c>
      <c r="H41" s="33">
        <v>0</v>
      </c>
      <c r="I41" s="36"/>
      <c r="J41" s="32">
        <v>12001</v>
      </c>
      <c r="K41" s="32">
        <v>53402</v>
      </c>
      <c r="L41" s="32">
        <v>10020</v>
      </c>
      <c r="M41" s="35">
        <v>41313</v>
      </c>
      <c r="O41" t="str">
        <f t="shared" si="0"/>
        <v>Feb</v>
      </c>
      <c r="P41" s="37"/>
      <c r="R41" t="s">
        <v>367</v>
      </c>
      <c r="S41">
        <v>154471.52</v>
      </c>
      <c r="T41">
        <v>77235.76</v>
      </c>
      <c r="U41">
        <v>24002</v>
      </c>
      <c r="V41">
        <v>2</v>
      </c>
    </row>
    <row r="42" ht="12" customHeight="1" spans="1:22">
      <c r="A42" s="32" t="s">
        <v>299</v>
      </c>
      <c r="B42" s="34" t="s">
        <v>363</v>
      </c>
      <c r="C42" s="35">
        <v>41281</v>
      </c>
      <c r="D42" s="32" t="s">
        <v>360</v>
      </c>
      <c r="E42" s="32">
        <v>7</v>
      </c>
      <c r="F42" s="32">
        <v>1</v>
      </c>
      <c r="G42" s="33">
        <v>23.88</v>
      </c>
      <c r="H42" s="33">
        <v>0</v>
      </c>
      <c r="I42" s="36"/>
      <c r="J42" s="32">
        <v>12001</v>
      </c>
      <c r="K42" s="32">
        <v>53402</v>
      </c>
      <c r="L42" s="32">
        <v>10020</v>
      </c>
      <c r="M42" s="35">
        <v>41313</v>
      </c>
      <c r="O42" t="str">
        <f t="shared" si="0"/>
        <v>Feb</v>
      </c>
      <c r="P42" s="37"/>
      <c r="R42" t="s">
        <v>368</v>
      </c>
      <c r="S42">
        <v>853</v>
      </c>
      <c r="T42">
        <v>0</v>
      </c>
      <c r="U42">
        <v>105045</v>
      </c>
      <c r="V42">
        <v>5</v>
      </c>
    </row>
    <row r="43" ht="12" customHeight="1" spans="1:22">
      <c r="A43" s="32" t="s">
        <v>299</v>
      </c>
      <c r="B43" s="34" t="s">
        <v>363</v>
      </c>
      <c r="C43" s="35">
        <v>41281</v>
      </c>
      <c r="D43" s="32" t="s">
        <v>360</v>
      </c>
      <c r="E43" s="32">
        <v>8</v>
      </c>
      <c r="F43" s="32">
        <v>1</v>
      </c>
      <c r="G43" s="33">
        <v>22.1</v>
      </c>
      <c r="H43" s="33">
        <v>0</v>
      </c>
      <c r="I43" s="36"/>
      <c r="J43" s="32">
        <v>12001</v>
      </c>
      <c r="K43" s="32">
        <v>53402</v>
      </c>
      <c r="L43" s="32">
        <v>10020</v>
      </c>
      <c r="M43" s="35">
        <v>41313</v>
      </c>
      <c r="O43" t="str">
        <f t="shared" si="0"/>
        <v>Feb</v>
      </c>
      <c r="P43" s="37"/>
      <c r="R43" t="s">
        <v>338</v>
      </c>
      <c r="S43">
        <v>1349.36</v>
      </c>
      <c r="T43">
        <v>1349.36</v>
      </c>
      <c r="U43">
        <v>24002</v>
      </c>
      <c r="V43">
        <v>2</v>
      </c>
    </row>
    <row r="44" ht="12" customHeight="1" spans="1:22">
      <c r="A44" s="32" t="s">
        <v>299</v>
      </c>
      <c r="B44" s="34" t="s">
        <v>363</v>
      </c>
      <c r="C44" s="35">
        <v>41281</v>
      </c>
      <c r="D44" s="32" t="s">
        <v>360</v>
      </c>
      <c r="E44" s="32">
        <v>9</v>
      </c>
      <c r="F44" s="32">
        <v>1</v>
      </c>
      <c r="G44" s="33">
        <v>19.88</v>
      </c>
      <c r="H44" s="33">
        <v>0</v>
      </c>
      <c r="I44" s="36"/>
      <c r="J44" s="32">
        <v>12001</v>
      </c>
      <c r="K44" s="32">
        <v>53402</v>
      </c>
      <c r="L44" s="32">
        <v>10020</v>
      </c>
      <c r="M44" s="35">
        <v>41313</v>
      </c>
      <c r="O44" t="str">
        <f t="shared" si="0"/>
        <v>Feb</v>
      </c>
      <c r="P44" s="37"/>
      <c r="R44" t="s">
        <v>369</v>
      </c>
      <c r="S44">
        <v>46025</v>
      </c>
      <c r="T44">
        <v>46025</v>
      </c>
      <c r="U44">
        <v>38067</v>
      </c>
      <c r="V44">
        <v>3</v>
      </c>
    </row>
    <row r="45" ht="12" customHeight="1" spans="1:22">
      <c r="A45" s="32" t="s">
        <v>299</v>
      </c>
      <c r="B45" s="34" t="s">
        <v>363</v>
      </c>
      <c r="C45" s="35">
        <v>41281</v>
      </c>
      <c r="D45" s="32" t="s">
        <v>360</v>
      </c>
      <c r="E45" s="32">
        <v>10</v>
      </c>
      <c r="F45" s="32">
        <v>1</v>
      </c>
      <c r="G45" s="33">
        <v>24.36</v>
      </c>
      <c r="H45" s="33">
        <v>0</v>
      </c>
      <c r="I45" s="36"/>
      <c r="J45" s="32">
        <v>12001</v>
      </c>
      <c r="K45" s="32">
        <v>53402</v>
      </c>
      <c r="L45" s="32">
        <v>10020</v>
      </c>
      <c r="M45" s="35">
        <v>41313</v>
      </c>
      <c r="O45" t="str">
        <f t="shared" si="0"/>
        <v>Feb</v>
      </c>
      <c r="P45" s="37"/>
      <c r="R45" t="s">
        <v>370</v>
      </c>
      <c r="S45">
        <v>9981.33</v>
      </c>
      <c r="T45">
        <v>9981.33</v>
      </c>
      <c r="U45">
        <v>12001</v>
      </c>
      <c r="V45">
        <v>1</v>
      </c>
    </row>
    <row r="46" ht="12" customHeight="1" spans="1:22">
      <c r="A46" s="32" t="s">
        <v>299</v>
      </c>
      <c r="B46" s="34" t="s">
        <v>363</v>
      </c>
      <c r="C46" s="35">
        <v>41281</v>
      </c>
      <c r="D46" s="32" t="s">
        <v>360</v>
      </c>
      <c r="E46" s="32">
        <v>12</v>
      </c>
      <c r="F46" s="32">
        <v>1</v>
      </c>
      <c r="G46" s="33">
        <v>26.06</v>
      </c>
      <c r="H46" s="33">
        <v>0</v>
      </c>
      <c r="I46" s="36"/>
      <c r="J46" s="32">
        <v>12001</v>
      </c>
      <c r="K46" s="32">
        <v>53402</v>
      </c>
      <c r="L46" s="32">
        <v>10020</v>
      </c>
      <c r="M46" s="35">
        <v>41313</v>
      </c>
      <c r="O46" t="str">
        <f t="shared" si="0"/>
        <v>Feb</v>
      </c>
      <c r="P46" s="37"/>
      <c r="R46" t="s">
        <v>371</v>
      </c>
      <c r="S46">
        <v>1120</v>
      </c>
      <c r="T46">
        <v>1120</v>
      </c>
      <c r="U46">
        <v>13033</v>
      </c>
      <c r="V46">
        <v>1</v>
      </c>
    </row>
    <row r="47" ht="12" customHeight="1" spans="1:22">
      <c r="A47" s="32" t="s">
        <v>299</v>
      </c>
      <c r="B47" s="34" t="s">
        <v>363</v>
      </c>
      <c r="C47" s="35">
        <v>41281</v>
      </c>
      <c r="D47" s="32" t="s">
        <v>360</v>
      </c>
      <c r="E47" s="32">
        <v>11</v>
      </c>
      <c r="F47" s="32">
        <v>1</v>
      </c>
      <c r="G47" s="33">
        <v>139.05</v>
      </c>
      <c r="H47" s="33">
        <v>0</v>
      </c>
      <c r="I47" s="36"/>
      <c r="J47" s="32">
        <v>12001</v>
      </c>
      <c r="K47" s="32">
        <v>53402</v>
      </c>
      <c r="L47" s="32">
        <v>10020</v>
      </c>
      <c r="M47" s="35">
        <v>41313</v>
      </c>
      <c r="O47" t="str">
        <f t="shared" si="0"/>
        <v>Feb</v>
      </c>
      <c r="R47" t="s">
        <v>372</v>
      </c>
      <c r="S47">
        <v>175</v>
      </c>
      <c r="T47">
        <v>175</v>
      </c>
      <c r="U47">
        <v>13033</v>
      </c>
      <c r="V47">
        <v>1</v>
      </c>
    </row>
    <row r="48" ht="12" customHeight="1" spans="1:22">
      <c r="A48" s="32" t="s">
        <v>299</v>
      </c>
      <c r="B48" s="34" t="s">
        <v>363</v>
      </c>
      <c r="C48" s="35">
        <v>41281</v>
      </c>
      <c r="D48" s="32" t="s">
        <v>360</v>
      </c>
      <c r="E48" s="32">
        <v>15</v>
      </c>
      <c r="F48" s="32">
        <v>1</v>
      </c>
      <c r="G48" s="33">
        <v>35.21</v>
      </c>
      <c r="H48" s="33">
        <v>0</v>
      </c>
      <c r="I48" s="36"/>
      <c r="J48" s="32">
        <v>12001</v>
      </c>
      <c r="K48" s="32">
        <v>53402</v>
      </c>
      <c r="L48" s="32">
        <v>10020</v>
      </c>
      <c r="M48" s="35">
        <v>41313</v>
      </c>
      <c r="O48" t="str">
        <f t="shared" si="0"/>
        <v>Feb</v>
      </c>
      <c r="R48" t="s">
        <v>373</v>
      </c>
      <c r="S48">
        <v>940</v>
      </c>
      <c r="T48">
        <v>0</v>
      </c>
      <c r="U48">
        <v>105045</v>
      </c>
      <c r="V48">
        <v>5</v>
      </c>
    </row>
    <row r="49" ht="12" customHeight="1" spans="1:22">
      <c r="A49" s="32" t="s">
        <v>299</v>
      </c>
      <c r="B49" s="34" t="s">
        <v>363</v>
      </c>
      <c r="C49" s="35">
        <v>41281</v>
      </c>
      <c r="D49" s="32" t="s">
        <v>360</v>
      </c>
      <c r="E49" s="32">
        <v>5</v>
      </c>
      <c r="F49" s="32">
        <v>1</v>
      </c>
      <c r="G49" s="33">
        <v>49.19</v>
      </c>
      <c r="H49" s="33">
        <v>0</v>
      </c>
      <c r="I49" s="36"/>
      <c r="J49" s="32">
        <v>12001</v>
      </c>
      <c r="K49" s="32">
        <v>53402</v>
      </c>
      <c r="L49" s="32">
        <v>10020</v>
      </c>
      <c r="M49" s="35">
        <v>41313</v>
      </c>
      <c r="O49" t="str">
        <f t="shared" si="0"/>
        <v>Feb</v>
      </c>
      <c r="R49" t="s">
        <v>305</v>
      </c>
      <c r="S49">
        <v>1614.65</v>
      </c>
      <c r="T49">
        <v>1473.6</v>
      </c>
      <c r="U49">
        <v>96008</v>
      </c>
      <c r="V49">
        <v>8</v>
      </c>
    </row>
    <row r="50" ht="12" customHeight="1" spans="1:22">
      <c r="A50" s="32" t="s">
        <v>299</v>
      </c>
      <c r="B50" s="34" t="s">
        <v>363</v>
      </c>
      <c r="C50" s="35">
        <v>41281</v>
      </c>
      <c r="D50" s="32" t="s">
        <v>360</v>
      </c>
      <c r="E50" s="32">
        <v>17</v>
      </c>
      <c r="F50" s="32">
        <v>1</v>
      </c>
      <c r="G50" s="33">
        <v>23.87</v>
      </c>
      <c r="H50" s="33">
        <v>0</v>
      </c>
      <c r="I50" s="36"/>
      <c r="J50" s="32">
        <v>12001</v>
      </c>
      <c r="K50" s="32">
        <v>53402</v>
      </c>
      <c r="L50" s="32">
        <v>10020</v>
      </c>
      <c r="M50" s="35">
        <v>41313</v>
      </c>
      <c r="O50" t="str">
        <f t="shared" si="0"/>
        <v>Feb</v>
      </c>
      <c r="R50" t="s">
        <v>374</v>
      </c>
      <c r="S50">
        <v>1175</v>
      </c>
      <c r="T50">
        <v>0</v>
      </c>
      <c r="U50">
        <v>24002</v>
      </c>
      <c r="V50">
        <v>2</v>
      </c>
    </row>
    <row r="51" ht="12" customHeight="1" spans="1:22">
      <c r="A51" s="32" t="s">
        <v>299</v>
      </c>
      <c r="B51" s="34" t="s">
        <v>363</v>
      </c>
      <c r="C51" s="35">
        <v>41281</v>
      </c>
      <c r="D51" s="32" t="s">
        <v>360</v>
      </c>
      <c r="E51" s="32">
        <v>1</v>
      </c>
      <c r="F51" s="32">
        <v>1</v>
      </c>
      <c r="G51" s="33">
        <v>68.28</v>
      </c>
      <c r="H51" s="33">
        <v>0</v>
      </c>
      <c r="I51" s="36"/>
      <c r="J51" s="32">
        <v>12001</v>
      </c>
      <c r="K51" s="32">
        <v>53402</v>
      </c>
      <c r="L51" s="32">
        <v>10020</v>
      </c>
      <c r="M51" s="35">
        <v>41313</v>
      </c>
      <c r="O51" t="str">
        <f t="shared" si="0"/>
        <v>Feb</v>
      </c>
      <c r="R51" t="s">
        <v>375</v>
      </c>
      <c r="S51">
        <v>153645.92</v>
      </c>
      <c r="T51">
        <v>153645.92</v>
      </c>
      <c r="U51">
        <v>21022</v>
      </c>
      <c r="V51">
        <v>1</v>
      </c>
    </row>
    <row r="52" ht="12" customHeight="1" spans="1:22">
      <c r="A52" s="32" t="s">
        <v>299</v>
      </c>
      <c r="B52" s="34" t="s">
        <v>363</v>
      </c>
      <c r="C52" s="35">
        <v>41281</v>
      </c>
      <c r="D52" s="32" t="s">
        <v>360</v>
      </c>
      <c r="E52" s="32">
        <v>13</v>
      </c>
      <c r="F52" s="32">
        <v>1</v>
      </c>
      <c r="G52" s="33">
        <v>42.98</v>
      </c>
      <c r="H52" s="33">
        <v>0</v>
      </c>
      <c r="I52" s="36"/>
      <c r="J52" s="32">
        <v>12001</v>
      </c>
      <c r="K52" s="32">
        <v>53402</v>
      </c>
      <c r="L52" s="32">
        <v>10020</v>
      </c>
      <c r="M52" s="35">
        <v>41313</v>
      </c>
      <c r="O52" t="str">
        <f t="shared" si="0"/>
        <v>Feb</v>
      </c>
      <c r="R52" t="s">
        <v>376</v>
      </c>
      <c r="S52">
        <v>5770</v>
      </c>
      <c r="T52">
        <v>4315</v>
      </c>
      <c r="U52">
        <v>78198</v>
      </c>
      <c r="V52">
        <v>6</v>
      </c>
    </row>
    <row r="53" ht="12" customHeight="1" spans="1:22">
      <c r="A53" s="32" t="s">
        <v>299</v>
      </c>
      <c r="B53" s="34" t="s">
        <v>363</v>
      </c>
      <c r="C53" s="35">
        <v>41281</v>
      </c>
      <c r="D53" s="32" t="s">
        <v>360</v>
      </c>
      <c r="E53" s="32">
        <v>3</v>
      </c>
      <c r="F53" s="32">
        <v>1</v>
      </c>
      <c r="G53" s="33">
        <v>17.68</v>
      </c>
      <c r="H53" s="33">
        <v>0</v>
      </c>
      <c r="I53" s="36"/>
      <c r="J53" s="32">
        <v>12001</v>
      </c>
      <c r="K53" s="32">
        <v>53402</v>
      </c>
      <c r="L53" s="32">
        <v>10020</v>
      </c>
      <c r="M53" s="35">
        <v>41313</v>
      </c>
      <c r="O53" t="str">
        <f t="shared" si="0"/>
        <v>Feb</v>
      </c>
      <c r="R53" t="s">
        <v>377</v>
      </c>
      <c r="S53">
        <v>264.95</v>
      </c>
      <c r="T53">
        <v>0</v>
      </c>
      <c r="U53">
        <v>12062</v>
      </c>
      <c r="V53">
        <v>1</v>
      </c>
    </row>
    <row r="54" ht="12" customHeight="1" spans="1:22">
      <c r="A54" s="32" t="s">
        <v>299</v>
      </c>
      <c r="B54" s="34" t="s">
        <v>363</v>
      </c>
      <c r="C54" s="35">
        <v>41281</v>
      </c>
      <c r="D54" s="32" t="s">
        <v>360</v>
      </c>
      <c r="E54" s="32">
        <v>4</v>
      </c>
      <c r="F54" s="32">
        <v>1</v>
      </c>
      <c r="G54" s="33">
        <v>13.77</v>
      </c>
      <c r="H54" s="33">
        <v>0</v>
      </c>
      <c r="I54" s="36"/>
      <c r="J54" s="32">
        <v>12001</v>
      </c>
      <c r="K54" s="32">
        <v>53402</v>
      </c>
      <c r="L54" s="32">
        <v>10020</v>
      </c>
      <c r="M54" s="35">
        <v>41313</v>
      </c>
      <c r="O54" t="str">
        <f t="shared" si="0"/>
        <v>Feb</v>
      </c>
      <c r="R54" t="s">
        <v>317</v>
      </c>
      <c r="S54">
        <v>1195.99</v>
      </c>
      <c r="T54">
        <v>26.35</v>
      </c>
      <c r="U54">
        <v>48004</v>
      </c>
      <c r="V54">
        <v>4</v>
      </c>
    </row>
    <row r="55" ht="12" customHeight="1" spans="1:22">
      <c r="A55" s="32" t="s">
        <v>299</v>
      </c>
      <c r="B55" s="34" t="s">
        <v>363</v>
      </c>
      <c r="C55" s="35">
        <v>41281</v>
      </c>
      <c r="D55" s="32" t="s">
        <v>360</v>
      </c>
      <c r="E55" s="32">
        <v>2</v>
      </c>
      <c r="F55" s="32">
        <v>1</v>
      </c>
      <c r="G55" s="33">
        <v>137.9</v>
      </c>
      <c r="H55" s="33">
        <v>0</v>
      </c>
      <c r="I55" s="36"/>
      <c r="J55" s="32">
        <v>12001</v>
      </c>
      <c r="K55" s="32">
        <v>53402</v>
      </c>
      <c r="L55" s="32">
        <v>10020</v>
      </c>
      <c r="M55" s="35">
        <v>41313</v>
      </c>
      <c r="O55" t="str">
        <f t="shared" si="0"/>
        <v>Feb</v>
      </c>
      <c r="R55" t="s">
        <v>350</v>
      </c>
      <c r="S55">
        <v>200.11</v>
      </c>
      <c r="T55">
        <v>200.11</v>
      </c>
      <c r="U55">
        <v>288082</v>
      </c>
      <c r="V55">
        <v>18</v>
      </c>
    </row>
    <row r="56" ht="12" customHeight="1" spans="1:22">
      <c r="A56" s="32" t="s">
        <v>299</v>
      </c>
      <c r="B56" s="34" t="s">
        <v>378</v>
      </c>
      <c r="C56" s="35">
        <v>41264</v>
      </c>
      <c r="D56" s="32" t="s">
        <v>360</v>
      </c>
      <c r="E56" s="32">
        <v>1</v>
      </c>
      <c r="F56" s="32">
        <v>1</v>
      </c>
      <c r="G56" s="33">
        <v>443.64</v>
      </c>
      <c r="H56" s="33">
        <v>443.64</v>
      </c>
      <c r="I56" s="36">
        <v>559754</v>
      </c>
      <c r="J56" s="32">
        <v>12001</v>
      </c>
      <c r="K56" s="32">
        <v>54071</v>
      </c>
      <c r="L56" s="32">
        <v>10020</v>
      </c>
      <c r="M56" s="35">
        <v>41306</v>
      </c>
      <c r="N56" s="35">
        <v>41324</v>
      </c>
      <c r="O56" t="str">
        <f t="shared" si="0"/>
        <v>Feb</v>
      </c>
      <c r="R56" t="s">
        <v>379</v>
      </c>
      <c r="S56">
        <v>1020.18</v>
      </c>
      <c r="T56">
        <v>1020.18</v>
      </c>
      <c r="U56">
        <v>409649</v>
      </c>
      <c r="V56">
        <v>31</v>
      </c>
    </row>
    <row r="57" ht="12" customHeight="1" spans="1:22">
      <c r="A57" s="32" t="s">
        <v>299</v>
      </c>
      <c r="B57" s="34" t="s">
        <v>380</v>
      </c>
      <c r="C57" s="35">
        <v>41264</v>
      </c>
      <c r="D57" s="32" t="s">
        <v>301</v>
      </c>
      <c r="E57" s="32">
        <v>3</v>
      </c>
      <c r="F57" s="32">
        <v>1</v>
      </c>
      <c r="G57" s="33">
        <v>52.8</v>
      </c>
      <c r="H57" s="33">
        <v>52.8</v>
      </c>
      <c r="I57" s="36">
        <v>559260</v>
      </c>
      <c r="J57" s="32">
        <v>12001</v>
      </c>
      <c r="K57" s="32">
        <v>53015</v>
      </c>
      <c r="L57" s="32">
        <v>10020</v>
      </c>
      <c r="M57" s="35">
        <v>41316</v>
      </c>
      <c r="N57" s="35">
        <v>41320</v>
      </c>
      <c r="O57" t="str">
        <f t="shared" si="0"/>
        <v>Feb</v>
      </c>
      <c r="R57" t="s">
        <v>381</v>
      </c>
      <c r="S57">
        <v>20265</v>
      </c>
      <c r="T57">
        <v>10132.5</v>
      </c>
      <c r="U57">
        <v>26066</v>
      </c>
      <c r="V57">
        <v>2</v>
      </c>
    </row>
    <row r="58" ht="12" customHeight="1" spans="1:22">
      <c r="A58" s="32" t="s">
        <v>299</v>
      </c>
      <c r="B58" s="34" t="s">
        <v>380</v>
      </c>
      <c r="C58" s="35">
        <v>41264</v>
      </c>
      <c r="D58" s="32" t="s">
        <v>301</v>
      </c>
      <c r="E58" s="32">
        <v>5</v>
      </c>
      <c r="F58" s="32">
        <v>1</v>
      </c>
      <c r="G58" s="33">
        <v>44.4</v>
      </c>
      <c r="H58" s="33">
        <v>44.4</v>
      </c>
      <c r="I58" s="36">
        <v>559260</v>
      </c>
      <c r="J58" s="32">
        <v>12001</v>
      </c>
      <c r="K58" s="32">
        <v>54070</v>
      </c>
      <c r="L58" s="32">
        <v>10020</v>
      </c>
      <c r="M58" s="35">
        <v>41316</v>
      </c>
      <c r="N58" s="35">
        <v>41320</v>
      </c>
      <c r="O58" t="str">
        <f t="shared" si="0"/>
        <v>Feb</v>
      </c>
      <c r="R58" t="s">
        <v>328</v>
      </c>
      <c r="S58">
        <v>4140.4</v>
      </c>
      <c r="T58">
        <v>4140.4</v>
      </c>
      <c r="U58">
        <v>36003</v>
      </c>
      <c r="V58">
        <v>3</v>
      </c>
    </row>
    <row r="59" ht="12" customHeight="1" spans="1:22">
      <c r="A59" s="32" t="s">
        <v>299</v>
      </c>
      <c r="B59" s="34" t="s">
        <v>380</v>
      </c>
      <c r="C59" s="35">
        <v>41264</v>
      </c>
      <c r="D59" s="32" t="s">
        <v>301</v>
      </c>
      <c r="E59" s="32">
        <v>1</v>
      </c>
      <c r="F59" s="32">
        <v>1</v>
      </c>
      <c r="G59" s="33">
        <v>200.08</v>
      </c>
      <c r="H59" s="33">
        <v>200.08</v>
      </c>
      <c r="I59" s="36">
        <v>559260</v>
      </c>
      <c r="J59" s="32">
        <v>12001</v>
      </c>
      <c r="K59" s="32">
        <v>53015</v>
      </c>
      <c r="L59" s="32">
        <v>10020</v>
      </c>
      <c r="M59" s="35">
        <v>41316</v>
      </c>
      <c r="N59" s="35">
        <v>41320</v>
      </c>
      <c r="O59" t="str">
        <f t="shared" si="0"/>
        <v>Feb</v>
      </c>
      <c r="R59" t="s">
        <v>382</v>
      </c>
      <c r="S59">
        <v>2804.4</v>
      </c>
      <c r="T59">
        <v>2804.4</v>
      </c>
      <c r="U59">
        <v>12062</v>
      </c>
      <c r="V59">
        <v>1</v>
      </c>
    </row>
    <row r="60" ht="12" customHeight="1" spans="1:22">
      <c r="A60" s="32" t="s">
        <v>299</v>
      </c>
      <c r="B60" s="34" t="s">
        <v>380</v>
      </c>
      <c r="C60" s="35">
        <v>41264</v>
      </c>
      <c r="D60" s="32" t="s">
        <v>301</v>
      </c>
      <c r="E60" s="32">
        <v>2</v>
      </c>
      <c r="F60" s="32">
        <v>1</v>
      </c>
      <c r="G60" s="33">
        <v>770.8</v>
      </c>
      <c r="H60" s="33">
        <v>770.8</v>
      </c>
      <c r="I60" s="36">
        <v>559260</v>
      </c>
      <c r="J60" s="32">
        <v>12001</v>
      </c>
      <c r="K60" s="32">
        <v>53015</v>
      </c>
      <c r="L60" s="32">
        <v>10020</v>
      </c>
      <c r="M60" s="35">
        <v>41316</v>
      </c>
      <c r="N60" s="35">
        <v>41320</v>
      </c>
      <c r="O60" t="str">
        <f t="shared" si="0"/>
        <v>Feb</v>
      </c>
      <c r="R60" t="s">
        <v>358</v>
      </c>
      <c r="S60">
        <v>14300</v>
      </c>
      <c r="T60">
        <v>7150</v>
      </c>
      <c r="U60">
        <v>52132</v>
      </c>
      <c r="V60">
        <v>4</v>
      </c>
    </row>
    <row r="61" ht="12" customHeight="1" spans="1:22">
      <c r="A61" s="32" t="s">
        <v>299</v>
      </c>
      <c r="B61" s="34" t="s">
        <v>380</v>
      </c>
      <c r="C61" s="35">
        <v>41264</v>
      </c>
      <c r="D61" s="32" t="s">
        <v>301</v>
      </c>
      <c r="E61" s="32">
        <v>4</v>
      </c>
      <c r="F61" s="32">
        <v>1</v>
      </c>
      <c r="G61" s="33">
        <v>142</v>
      </c>
      <c r="H61" s="33">
        <v>142</v>
      </c>
      <c r="I61" s="36">
        <v>559260</v>
      </c>
      <c r="J61" s="32">
        <v>12001</v>
      </c>
      <c r="K61" s="32">
        <v>53015</v>
      </c>
      <c r="L61" s="32">
        <v>10020</v>
      </c>
      <c r="M61" s="35">
        <v>41316</v>
      </c>
      <c r="N61" s="35">
        <v>41320</v>
      </c>
      <c r="O61" t="str">
        <f t="shared" si="0"/>
        <v>Feb</v>
      </c>
      <c r="R61" t="s">
        <v>322</v>
      </c>
      <c r="S61">
        <v>247.9</v>
      </c>
      <c r="T61">
        <v>0</v>
      </c>
      <c r="U61">
        <v>24002</v>
      </c>
      <c r="V61">
        <v>2</v>
      </c>
    </row>
    <row r="62" ht="12" customHeight="1" spans="1:22">
      <c r="A62" s="32" t="s">
        <v>299</v>
      </c>
      <c r="B62" s="34" t="s">
        <v>383</v>
      </c>
      <c r="C62" s="35">
        <v>41264</v>
      </c>
      <c r="D62" s="32" t="s">
        <v>301</v>
      </c>
      <c r="E62" s="32">
        <v>7</v>
      </c>
      <c r="F62" s="32">
        <v>1</v>
      </c>
      <c r="G62" s="33">
        <v>768</v>
      </c>
      <c r="H62" s="33">
        <v>768</v>
      </c>
      <c r="I62" s="36">
        <v>559254</v>
      </c>
      <c r="J62" s="32">
        <v>12001</v>
      </c>
      <c r="K62" s="32">
        <v>53406</v>
      </c>
      <c r="L62" s="32">
        <v>10020</v>
      </c>
      <c r="M62" s="35">
        <v>41316</v>
      </c>
      <c r="N62" s="35">
        <v>41320</v>
      </c>
      <c r="O62" t="str">
        <f t="shared" si="0"/>
        <v>Feb</v>
      </c>
      <c r="R62" t="s">
        <v>384</v>
      </c>
      <c r="S62">
        <v>1733.49</v>
      </c>
      <c r="T62">
        <v>1733.49</v>
      </c>
      <c r="U62">
        <v>36003</v>
      </c>
      <c r="V62">
        <v>3</v>
      </c>
    </row>
    <row r="63" ht="12" customHeight="1" spans="1:22">
      <c r="A63" s="32" t="s">
        <v>299</v>
      </c>
      <c r="B63" s="34" t="s">
        <v>383</v>
      </c>
      <c r="C63" s="35">
        <v>41264</v>
      </c>
      <c r="D63" s="32" t="s">
        <v>301</v>
      </c>
      <c r="E63" s="32">
        <v>6</v>
      </c>
      <c r="F63" s="32">
        <v>1</v>
      </c>
      <c r="G63" s="33">
        <v>32.16</v>
      </c>
      <c r="H63" s="33">
        <v>32.16</v>
      </c>
      <c r="I63" s="36">
        <v>559254</v>
      </c>
      <c r="J63" s="32">
        <v>12001</v>
      </c>
      <c r="K63" s="32">
        <v>53406</v>
      </c>
      <c r="L63" s="32">
        <v>10020</v>
      </c>
      <c r="M63" s="35">
        <v>41316</v>
      </c>
      <c r="N63" s="35">
        <v>41320</v>
      </c>
      <c r="O63" t="str">
        <f t="shared" si="0"/>
        <v>Feb</v>
      </c>
      <c r="R63" t="s">
        <v>345</v>
      </c>
      <c r="S63">
        <v>7145.29</v>
      </c>
      <c r="T63">
        <v>0</v>
      </c>
      <c r="U63">
        <v>45011</v>
      </c>
      <c r="V63">
        <v>3</v>
      </c>
    </row>
    <row r="64" ht="12" customHeight="1" spans="1:22">
      <c r="A64" s="32" t="s">
        <v>299</v>
      </c>
      <c r="B64" s="34" t="s">
        <v>383</v>
      </c>
      <c r="C64" s="35">
        <v>41264</v>
      </c>
      <c r="D64" s="32" t="s">
        <v>301</v>
      </c>
      <c r="E64" s="32">
        <v>5</v>
      </c>
      <c r="F64" s="32">
        <v>1</v>
      </c>
      <c r="G64" s="33">
        <v>64</v>
      </c>
      <c r="H64" s="33">
        <v>64</v>
      </c>
      <c r="I64" s="36">
        <v>559254</v>
      </c>
      <c r="J64" s="32">
        <v>12001</v>
      </c>
      <c r="K64" s="32">
        <v>53406</v>
      </c>
      <c r="L64" s="32">
        <v>10020</v>
      </c>
      <c r="M64" s="35">
        <v>41316</v>
      </c>
      <c r="N64" s="35">
        <v>41320</v>
      </c>
      <c r="O64" t="str">
        <f t="shared" si="0"/>
        <v>Feb</v>
      </c>
      <c r="R64" t="s">
        <v>385</v>
      </c>
      <c r="S64">
        <v>5000</v>
      </c>
      <c r="T64">
        <v>0</v>
      </c>
      <c r="U64">
        <v>13033</v>
      </c>
      <c r="V64">
        <v>1</v>
      </c>
    </row>
    <row r="65" ht="12" customHeight="1" spans="1:22">
      <c r="A65" s="32" t="s">
        <v>299</v>
      </c>
      <c r="B65" s="34" t="s">
        <v>383</v>
      </c>
      <c r="C65" s="35">
        <v>41264</v>
      </c>
      <c r="D65" s="32" t="s">
        <v>301</v>
      </c>
      <c r="E65" s="32">
        <v>4</v>
      </c>
      <c r="F65" s="32">
        <v>1</v>
      </c>
      <c r="G65" s="33">
        <v>287.5</v>
      </c>
      <c r="H65" s="33">
        <v>287.5</v>
      </c>
      <c r="I65" s="36">
        <v>559254</v>
      </c>
      <c r="J65" s="32">
        <v>12001</v>
      </c>
      <c r="K65" s="32">
        <v>53406</v>
      </c>
      <c r="L65" s="32">
        <v>10020</v>
      </c>
      <c r="M65" s="35">
        <v>41316</v>
      </c>
      <c r="N65" s="35">
        <v>41320</v>
      </c>
      <c r="O65" t="str">
        <f t="shared" si="0"/>
        <v>Feb</v>
      </c>
      <c r="R65" t="s">
        <v>281</v>
      </c>
      <c r="S65">
        <v>4403603.19</v>
      </c>
      <c r="T65">
        <v>3517368.38</v>
      </c>
      <c r="U65">
        <v>3477569</v>
      </c>
      <c r="V65">
        <v>248</v>
      </c>
    </row>
    <row r="66" ht="12" customHeight="1" spans="1:15">
      <c r="A66" s="32" t="s">
        <v>299</v>
      </c>
      <c r="B66" s="34" t="s">
        <v>383</v>
      </c>
      <c r="C66" s="35">
        <v>41264</v>
      </c>
      <c r="D66" s="32" t="s">
        <v>301</v>
      </c>
      <c r="E66" s="32">
        <v>2</v>
      </c>
      <c r="F66" s="32">
        <v>1</v>
      </c>
      <c r="G66" s="33">
        <v>385.92</v>
      </c>
      <c r="H66" s="33">
        <v>385.92</v>
      </c>
      <c r="I66" s="36">
        <v>559254</v>
      </c>
      <c r="J66" s="32">
        <v>12001</v>
      </c>
      <c r="K66" s="32">
        <v>53015</v>
      </c>
      <c r="L66" s="32">
        <v>10020</v>
      </c>
      <c r="M66" s="35">
        <v>41316</v>
      </c>
      <c r="N66" s="35">
        <v>41320</v>
      </c>
      <c r="O66" t="str">
        <f t="shared" si="0"/>
        <v>Feb</v>
      </c>
    </row>
    <row r="67" ht="12" customHeight="1" spans="1:15">
      <c r="A67" s="32" t="s">
        <v>299</v>
      </c>
      <c r="B67" s="34" t="s">
        <v>383</v>
      </c>
      <c r="C67" s="35">
        <v>41264</v>
      </c>
      <c r="D67" s="32" t="s">
        <v>301</v>
      </c>
      <c r="E67" s="32">
        <v>1</v>
      </c>
      <c r="F67" s="32">
        <v>1</v>
      </c>
      <c r="G67" s="33">
        <v>35.22</v>
      </c>
      <c r="H67" s="33">
        <v>35.22</v>
      </c>
      <c r="I67" s="36">
        <v>559254</v>
      </c>
      <c r="J67" s="32">
        <v>12001</v>
      </c>
      <c r="K67" s="32">
        <v>53015</v>
      </c>
      <c r="L67" s="32">
        <v>10020</v>
      </c>
      <c r="M67" s="35">
        <v>41316</v>
      </c>
      <c r="N67" s="35">
        <v>41320</v>
      </c>
      <c r="O67" t="str">
        <f t="shared" si="0"/>
        <v>Feb</v>
      </c>
    </row>
    <row r="68" ht="12" customHeight="1" spans="1:22">
      <c r="A68" s="32" t="s">
        <v>299</v>
      </c>
      <c r="B68" s="34" t="s">
        <v>383</v>
      </c>
      <c r="C68" s="35">
        <v>41264</v>
      </c>
      <c r="D68" s="32" t="s">
        <v>301</v>
      </c>
      <c r="E68" s="32">
        <v>3</v>
      </c>
      <c r="F68" s="32">
        <v>1</v>
      </c>
      <c r="G68" s="33">
        <v>1072</v>
      </c>
      <c r="H68" s="33">
        <v>1072</v>
      </c>
      <c r="I68" s="36">
        <v>559254</v>
      </c>
      <c r="J68" s="32">
        <v>12001</v>
      </c>
      <c r="K68" s="32">
        <v>54120</v>
      </c>
      <c r="L68" s="32">
        <v>10020</v>
      </c>
      <c r="M68" s="35">
        <v>41316</v>
      </c>
      <c r="N68" s="35">
        <v>41320</v>
      </c>
      <c r="O68" t="str">
        <f t="shared" si="0"/>
        <v>Feb</v>
      </c>
      <c r="R68" t="s">
        <v>293</v>
      </c>
      <c r="S68" t="s">
        <v>295</v>
      </c>
      <c r="T68" t="s">
        <v>296</v>
      </c>
      <c r="U68" t="s">
        <v>297</v>
      </c>
      <c r="V68" t="s">
        <v>298</v>
      </c>
    </row>
    <row r="69" ht="12" customHeight="1" spans="1:22">
      <c r="A69" s="32" t="s">
        <v>299</v>
      </c>
      <c r="B69" s="34" t="s">
        <v>386</v>
      </c>
      <c r="C69" s="35">
        <v>41264</v>
      </c>
      <c r="D69" s="32" t="s">
        <v>301</v>
      </c>
      <c r="E69" s="32">
        <v>1</v>
      </c>
      <c r="F69" s="32">
        <v>1</v>
      </c>
      <c r="G69" s="33">
        <v>181.32</v>
      </c>
      <c r="H69" s="33">
        <v>181.32</v>
      </c>
      <c r="I69" s="36">
        <v>559600</v>
      </c>
      <c r="J69" s="32">
        <v>12001</v>
      </c>
      <c r="K69" s="32">
        <v>53015</v>
      </c>
      <c r="L69" s="32">
        <v>10020</v>
      </c>
      <c r="M69" s="35">
        <v>41311</v>
      </c>
      <c r="N69" s="35">
        <v>41324</v>
      </c>
      <c r="O69" t="str">
        <f t="shared" ref="O69:O132" si="1">TEXT(M69,"mmm")</f>
        <v>Feb</v>
      </c>
      <c r="R69" t="s">
        <v>387</v>
      </c>
      <c r="S69">
        <v>2839.71</v>
      </c>
      <c r="T69">
        <v>2474.67</v>
      </c>
      <c r="U69">
        <v>130153</v>
      </c>
      <c r="V69">
        <v>9</v>
      </c>
    </row>
    <row r="70" ht="12" customHeight="1" spans="1:22">
      <c r="A70" s="32" t="s">
        <v>299</v>
      </c>
      <c r="B70" s="34" t="s">
        <v>386</v>
      </c>
      <c r="C70" s="35">
        <v>41264</v>
      </c>
      <c r="D70" s="32" t="s">
        <v>301</v>
      </c>
      <c r="E70" s="32">
        <v>2</v>
      </c>
      <c r="F70" s="32">
        <v>1</v>
      </c>
      <c r="G70" s="33">
        <v>19.74</v>
      </c>
      <c r="H70" s="33">
        <v>19.74</v>
      </c>
      <c r="I70" s="36">
        <v>559600</v>
      </c>
      <c r="J70" s="32">
        <v>12001</v>
      </c>
      <c r="K70" s="32">
        <v>53015</v>
      </c>
      <c r="L70" s="32">
        <v>10020</v>
      </c>
      <c r="M70" s="35">
        <v>41311</v>
      </c>
      <c r="N70" s="35">
        <v>41324</v>
      </c>
      <c r="O70" t="str">
        <f t="shared" si="1"/>
        <v>Feb</v>
      </c>
      <c r="R70" t="s">
        <v>388</v>
      </c>
      <c r="S70">
        <v>4400763.48</v>
      </c>
      <c r="T70">
        <v>3514893.71</v>
      </c>
      <c r="U70">
        <v>3347416</v>
      </c>
      <c r="V70">
        <v>239</v>
      </c>
    </row>
    <row r="71" ht="12" customHeight="1" spans="1:22">
      <c r="A71" s="32" t="s">
        <v>299</v>
      </c>
      <c r="B71" s="34" t="s">
        <v>389</v>
      </c>
      <c r="C71" s="35">
        <v>41250</v>
      </c>
      <c r="D71" s="32" t="s">
        <v>317</v>
      </c>
      <c r="E71" s="32">
        <v>1</v>
      </c>
      <c r="F71" s="32">
        <v>1</v>
      </c>
      <c r="G71" s="33">
        <v>90.4</v>
      </c>
      <c r="H71" s="33">
        <v>0</v>
      </c>
      <c r="I71" s="36"/>
      <c r="J71" s="32">
        <v>12001</v>
      </c>
      <c r="K71" s="32">
        <v>53015</v>
      </c>
      <c r="L71" s="32">
        <v>10020</v>
      </c>
      <c r="M71" s="35">
        <v>41312</v>
      </c>
      <c r="O71" t="str">
        <f t="shared" si="1"/>
        <v>Feb</v>
      </c>
      <c r="R71" t="s">
        <v>281</v>
      </c>
      <c r="S71">
        <v>4403603.19</v>
      </c>
      <c r="T71">
        <v>3517368.38</v>
      </c>
      <c r="U71">
        <v>3477569</v>
      </c>
      <c r="V71">
        <v>248</v>
      </c>
    </row>
    <row r="72" ht="12" customHeight="1" spans="1:15">
      <c r="A72" s="32" t="s">
        <v>299</v>
      </c>
      <c r="B72" s="34" t="s">
        <v>389</v>
      </c>
      <c r="C72" s="35">
        <v>41250</v>
      </c>
      <c r="D72" s="32" t="s">
        <v>317</v>
      </c>
      <c r="E72" s="32">
        <v>2</v>
      </c>
      <c r="F72" s="32">
        <v>1</v>
      </c>
      <c r="G72" s="33">
        <v>56.9</v>
      </c>
      <c r="H72" s="33">
        <v>0</v>
      </c>
      <c r="I72" s="36"/>
      <c r="J72" s="32">
        <v>12001</v>
      </c>
      <c r="K72" s="32">
        <v>53015</v>
      </c>
      <c r="L72" s="32">
        <v>10020</v>
      </c>
      <c r="M72" s="35">
        <v>41312</v>
      </c>
      <c r="O72" t="str">
        <f t="shared" si="1"/>
        <v>Feb</v>
      </c>
    </row>
    <row r="73" ht="12" customHeight="1" spans="1:15">
      <c r="A73" s="32" t="s">
        <v>299</v>
      </c>
      <c r="B73" s="34" t="s">
        <v>390</v>
      </c>
      <c r="C73" s="35">
        <v>41250</v>
      </c>
      <c r="D73" s="32" t="s">
        <v>353</v>
      </c>
      <c r="E73" s="32">
        <v>1</v>
      </c>
      <c r="F73" s="32">
        <v>1</v>
      </c>
      <c r="G73" s="33">
        <v>98.15</v>
      </c>
      <c r="H73" s="33">
        <v>98.15</v>
      </c>
      <c r="I73" s="36">
        <v>560808</v>
      </c>
      <c r="J73" s="32">
        <v>12001</v>
      </c>
      <c r="K73" s="32">
        <v>53402</v>
      </c>
      <c r="L73" s="32">
        <v>10020</v>
      </c>
      <c r="M73" s="35">
        <v>41311</v>
      </c>
      <c r="N73" s="35">
        <v>41327</v>
      </c>
      <c r="O73" t="str">
        <f t="shared" si="1"/>
        <v>Feb</v>
      </c>
    </row>
    <row r="74" ht="12" customHeight="1" spans="1:15">
      <c r="A74" s="32" t="s">
        <v>299</v>
      </c>
      <c r="B74" s="34" t="s">
        <v>391</v>
      </c>
      <c r="C74" s="35">
        <v>41250</v>
      </c>
      <c r="D74" s="32" t="s">
        <v>312</v>
      </c>
      <c r="E74" s="32">
        <v>1</v>
      </c>
      <c r="F74" s="32">
        <v>1</v>
      </c>
      <c r="G74" s="33">
        <v>116</v>
      </c>
      <c r="H74" s="33">
        <v>116</v>
      </c>
      <c r="I74" s="36">
        <v>559819</v>
      </c>
      <c r="J74" s="32">
        <v>12001</v>
      </c>
      <c r="K74" s="32">
        <v>53015</v>
      </c>
      <c r="L74" s="32">
        <v>10020</v>
      </c>
      <c r="M74" s="35">
        <v>41312</v>
      </c>
      <c r="N74" s="35">
        <v>41324</v>
      </c>
      <c r="O74" t="str">
        <f t="shared" si="1"/>
        <v>Feb</v>
      </c>
    </row>
    <row r="75" ht="12" customHeight="1" spans="1:15">
      <c r="A75" s="32" t="s">
        <v>299</v>
      </c>
      <c r="B75" s="34" t="s">
        <v>392</v>
      </c>
      <c r="C75" s="35">
        <v>41250</v>
      </c>
      <c r="D75" s="32" t="s">
        <v>320</v>
      </c>
      <c r="E75" s="32">
        <v>1</v>
      </c>
      <c r="F75" s="32">
        <v>1</v>
      </c>
      <c r="G75" s="33">
        <v>54.33</v>
      </c>
      <c r="H75" s="33">
        <v>54.33</v>
      </c>
      <c r="I75" s="36">
        <v>560112</v>
      </c>
      <c r="J75" s="32">
        <v>12001</v>
      </c>
      <c r="K75" s="32">
        <v>53406</v>
      </c>
      <c r="L75" s="32">
        <v>10020</v>
      </c>
      <c r="M75" s="35">
        <v>41310</v>
      </c>
      <c r="N75" s="35">
        <v>41325</v>
      </c>
      <c r="O75" t="str">
        <f t="shared" si="1"/>
        <v>Feb</v>
      </c>
    </row>
    <row r="76" ht="12" customHeight="1" spans="1:15">
      <c r="A76" s="32" t="s">
        <v>299</v>
      </c>
      <c r="B76" s="34" t="s">
        <v>393</v>
      </c>
      <c r="C76" s="35">
        <v>41250</v>
      </c>
      <c r="D76" s="32" t="s">
        <v>374</v>
      </c>
      <c r="E76" s="32">
        <v>2</v>
      </c>
      <c r="F76" s="32">
        <v>1</v>
      </c>
      <c r="G76" s="33">
        <v>675</v>
      </c>
      <c r="H76" s="33">
        <v>0</v>
      </c>
      <c r="I76" s="36"/>
      <c r="J76" s="32">
        <v>12001</v>
      </c>
      <c r="K76" s="32">
        <v>53401</v>
      </c>
      <c r="L76" s="32">
        <v>10020</v>
      </c>
      <c r="M76" s="35">
        <v>41312</v>
      </c>
      <c r="O76" t="str">
        <f t="shared" si="1"/>
        <v>Feb</v>
      </c>
    </row>
    <row r="77" ht="12" customHeight="1" spans="1:15">
      <c r="A77" s="32" t="s">
        <v>299</v>
      </c>
      <c r="B77" s="34" t="s">
        <v>393</v>
      </c>
      <c r="C77" s="35">
        <v>41250</v>
      </c>
      <c r="D77" s="32" t="s">
        <v>374</v>
      </c>
      <c r="E77" s="32">
        <v>3</v>
      </c>
      <c r="F77" s="32">
        <v>1</v>
      </c>
      <c r="G77" s="33">
        <v>500</v>
      </c>
      <c r="H77" s="33">
        <v>0</v>
      </c>
      <c r="I77" s="36"/>
      <c r="J77" s="32">
        <v>12001</v>
      </c>
      <c r="K77" s="32">
        <v>53401</v>
      </c>
      <c r="L77" s="32">
        <v>10020</v>
      </c>
      <c r="M77" s="35">
        <v>41312</v>
      </c>
      <c r="O77" t="str">
        <f t="shared" si="1"/>
        <v>Feb</v>
      </c>
    </row>
    <row r="78" ht="12" customHeight="1" spans="1:15">
      <c r="A78" s="32" t="s">
        <v>299</v>
      </c>
      <c r="B78" s="34" t="s">
        <v>394</v>
      </c>
      <c r="C78" s="35">
        <v>41264</v>
      </c>
      <c r="D78" s="32" t="s">
        <v>379</v>
      </c>
      <c r="E78" s="32">
        <v>1</v>
      </c>
      <c r="F78" s="32">
        <v>1</v>
      </c>
      <c r="G78" s="33">
        <v>36</v>
      </c>
      <c r="H78" s="33">
        <v>36</v>
      </c>
      <c r="I78" s="36">
        <v>560172</v>
      </c>
      <c r="J78" s="32">
        <v>12001</v>
      </c>
      <c r="K78" s="32">
        <v>54060</v>
      </c>
      <c r="L78" s="32">
        <v>10020</v>
      </c>
      <c r="M78" s="35">
        <v>41310</v>
      </c>
      <c r="N78" s="35">
        <v>41325</v>
      </c>
      <c r="O78" t="str">
        <f t="shared" si="1"/>
        <v>Feb</v>
      </c>
    </row>
    <row r="79" ht="12" customHeight="1" spans="1:15">
      <c r="A79" s="32" t="s">
        <v>299</v>
      </c>
      <c r="B79" s="34" t="s">
        <v>395</v>
      </c>
      <c r="C79" s="35">
        <v>41233</v>
      </c>
      <c r="D79" s="32" t="s">
        <v>370</v>
      </c>
      <c r="E79" s="32">
        <v>1</v>
      </c>
      <c r="F79" s="32">
        <v>1</v>
      </c>
      <c r="G79" s="33">
        <v>9981.33</v>
      </c>
      <c r="H79" s="33">
        <v>9981.33</v>
      </c>
      <c r="I79" s="36">
        <v>560951</v>
      </c>
      <c r="J79" s="32">
        <v>12001</v>
      </c>
      <c r="K79" s="32">
        <v>53015</v>
      </c>
      <c r="L79" s="32">
        <v>10020</v>
      </c>
      <c r="M79" s="35">
        <v>41310</v>
      </c>
      <c r="N79" s="35">
        <v>41327</v>
      </c>
      <c r="O79" t="str">
        <f t="shared" si="1"/>
        <v>Feb</v>
      </c>
    </row>
    <row r="80" ht="12" customHeight="1" spans="1:15">
      <c r="A80" s="32" t="s">
        <v>299</v>
      </c>
      <c r="B80" s="34" t="s">
        <v>396</v>
      </c>
      <c r="C80" s="35">
        <v>41233</v>
      </c>
      <c r="D80" s="32" t="s">
        <v>384</v>
      </c>
      <c r="E80" s="32">
        <v>2</v>
      </c>
      <c r="F80" s="32">
        <v>1</v>
      </c>
      <c r="G80" s="33">
        <v>471.25</v>
      </c>
      <c r="H80" s="33">
        <v>471.25</v>
      </c>
      <c r="I80" s="36">
        <v>560955</v>
      </c>
      <c r="J80" s="32">
        <v>12001</v>
      </c>
      <c r="K80" s="32">
        <v>53015</v>
      </c>
      <c r="L80" s="32">
        <v>10020</v>
      </c>
      <c r="M80" s="35">
        <v>41311</v>
      </c>
      <c r="N80" s="35">
        <v>41327</v>
      </c>
      <c r="O80" t="str">
        <f t="shared" si="1"/>
        <v>Feb</v>
      </c>
    </row>
    <row r="81" ht="12" customHeight="1" spans="1:15">
      <c r="A81" s="32" t="s">
        <v>299</v>
      </c>
      <c r="B81" s="34" t="s">
        <v>396</v>
      </c>
      <c r="C81" s="35">
        <v>41233</v>
      </c>
      <c r="D81" s="32" t="s">
        <v>384</v>
      </c>
      <c r="E81" s="32">
        <v>1</v>
      </c>
      <c r="F81" s="32">
        <v>1</v>
      </c>
      <c r="G81" s="33">
        <v>131.9</v>
      </c>
      <c r="H81" s="33">
        <v>131.9</v>
      </c>
      <c r="I81" s="36">
        <v>560955</v>
      </c>
      <c r="J81" s="32">
        <v>12001</v>
      </c>
      <c r="K81" s="32">
        <v>53012</v>
      </c>
      <c r="L81" s="32">
        <v>10020</v>
      </c>
      <c r="M81" s="35">
        <v>41311</v>
      </c>
      <c r="N81" s="35">
        <v>41327</v>
      </c>
      <c r="O81" t="str">
        <f t="shared" si="1"/>
        <v>Feb</v>
      </c>
    </row>
    <row r="82" ht="12" customHeight="1" spans="1:15">
      <c r="A82" s="32" t="s">
        <v>299</v>
      </c>
      <c r="B82" s="34" t="s">
        <v>396</v>
      </c>
      <c r="C82" s="35">
        <v>41233</v>
      </c>
      <c r="D82" s="32" t="s">
        <v>384</v>
      </c>
      <c r="E82" s="32">
        <v>3</v>
      </c>
      <c r="F82" s="32">
        <v>1</v>
      </c>
      <c r="G82" s="33">
        <v>1130.34</v>
      </c>
      <c r="H82" s="33">
        <v>1130.34</v>
      </c>
      <c r="I82" s="36">
        <v>560955</v>
      </c>
      <c r="J82" s="32">
        <v>12001</v>
      </c>
      <c r="K82" s="32">
        <v>53015</v>
      </c>
      <c r="L82" s="32">
        <v>10020</v>
      </c>
      <c r="M82" s="35">
        <v>41311</v>
      </c>
      <c r="N82" s="35">
        <v>41327</v>
      </c>
      <c r="O82" t="str">
        <f t="shared" si="1"/>
        <v>Feb</v>
      </c>
    </row>
    <row r="83" ht="12" customHeight="1" spans="1:15">
      <c r="A83" s="32" t="s">
        <v>299</v>
      </c>
      <c r="B83" s="34" t="s">
        <v>397</v>
      </c>
      <c r="C83" s="35">
        <v>41233</v>
      </c>
      <c r="D83" s="32" t="s">
        <v>369</v>
      </c>
      <c r="E83" s="32">
        <v>1</v>
      </c>
      <c r="F83" s="32">
        <v>1</v>
      </c>
      <c r="G83" s="33">
        <v>39150</v>
      </c>
      <c r="H83" s="33">
        <v>39150</v>
      </c>
      <c r="I83" s="36">
        <v>558725</v>
      </c>
      <c r="J83" s="32">
        <v>12001</v>
      </c>
      <c r="K83" s="32">
        <v>53401</v>
      </c>
      <c r="L83" s="32">
        <v>10020</v>
      </c>
      <c r="M83" s="35">
        <v>41316</v>
      </c>
      <c r="N83" s="35">
        <v>41319</v>
      </c>
      <c r="O83" t="str">
        <f t="shared" si="1"/>
        <v>Feb</v>
      </c>
    </row>
    <row r="84" ht="12" customHeight="1" spans="1:15">
      <c r="A84" s="32" t="s">
        <v>299</v>
      </c>
      <c r="B84" s="34" t="s">
        <v>398</v>
      </c>
      <c r="C84" s="35">
        <v>41233</v>
      </c>
      <c r="D84" s="32" t="s">
        <v>360</v>
      </c>
      <c r="E84" s="32">
        <v>2</v>
      </c>
      <c r="F84" s="32">
        <v>1</v>
      </c>
      <c r="G84" s="33">
        <v>59.16</v>
      </c>
      <c r="H84" s="33">
        <v>59.16</v>
      </c>
      <c r="I84" s="36">
        <v>559750</v>
      </c>
      <c r="J84" s="32">
        <v>12001</v>
      </c>
      <c r="K84" s="32">
        <v>53402</v>
      </c>
      <c r="L84" s="32">
        <v>10020</v>
      </c>
      <c r="M84" s="35">
        <v>41316</v>
      </c>
      <c r="N84" s="35">
        <v>41324</v>
      </c>
      <c r="O84" t="str">
        <f t="shared" si="1"/>
        <v>Feb</v>
      </c>
    </row>
    <row r="85" ht="12" customHeight="1" spans="1:15">
      <c r="A85" s="32" t="s">
        <v>299</v>
      </c>
      <c r="B85" s="34" t="s">
        <v>398</v>
      </c>
      <c r="C85" s="35">
        <v>41233</v>
      </c>
      <c r="D85" s="32" t="s">
        <v>360</v>
      </c>
      <c r="E85" s="32">
        <v>1</v>
      </c>
      <c r="F85" s="32">
        <v>1</v>
      </c>
      <c r="G85" s="33">
        <v>40.32</v>
      </c>
      <c r="H85" s="33">
        <v>40.32</v>
      </c>
      <c r="I85" s="36">
        <v>559750</v>
      </c>
      <c r="J85" s="32">
        <v>12001</v>
      </c>
      <c r="K85" s="32">
        <v>53402</v>
      </c>
      <c r="L85" s="32">
        <v>10020</v>
      </c>
      <c r="M85" s="35">
        <v>41316</v>
      </c>
      <c r="N85" s="35">
        <v>41324</v>
      </c>
      <c r="O85" t="str">
        <f t="shared" si="1"/>
        <v>Feb</v>
      </c>
    </row>
    <row r="86" ht="12" customHeight="1" spans="1:15">
      <c r="A86" s="32" t="s">
        <v>299</v>
      </c>
      <c r="B86" s="34" t="s">
        <v>399</v>
      </c>
      <c r="C86" s="35">
        <v>41233</v>
      </c>
      <c r="D86" s="32" t="s">
        <v>360</v>
      </c>
      <c r="E86" s="32">
        <v>1</v>
      </c>
      <c r="F86" s="32">
        <v>1</v>
      </c>
      <c r="G86" s="33">
        <v>183.04</v>
      </c>
      <c r="H86" s="33">
        <v>183.04</v>
      </c>
      <c r="I86" s="36">
        <v>559751</v>
      </c>
      <c r="J86" s="32">
        <v>12001</v>
      </c>
      <c r="K86" s="32">
        <v>53402</v>
      </c>
      <c r="L86" s="32">
        <v>10020</v>
      </c>
      <c r="M86" s="35">
        <v>41318</v>
      </c>
      <c r="N86" s="35">
        <v>41324</v>
      </c>
      <c r="O86" t="str">
        <f t="shared" si="1"/>
        <v>Feb</v>
      </c>
    </row>
    <row r="87" ht="12" customHeight="1" spans="1:15">
      <c r="A87" s="32" t="s">
        <v>299</v>
      </c>
      <c r="B87" s="34" t="s">
        <v>399</v>
      </c>
      <c r="C87" s="35">
        <v>41233</v>
      </c>
      <c r="D87" s="32" t="s">
        <v>360</v>
      </c>
      <c r="E87" s="32">
        <v>2</v>
      </c>
      <c r="F87" s="32">
        <v>1</v>
      </c>
      <c r="G87" s="33">
        <v>304.72</v>
      </c>
      <c r="H87" s="33">
        <v>304.72</v>
      </c>
      <c r="I87" s="36">
        <v>559751</v>
      </c>
      <c r="J87" s="32">
        <v>12001</v>
      </c>
      <c r="K87" s="32">
        <v>53402</v>
      </c>
      <c r="L87" s="32">
        <v>10020</v>
      </c>
      <c r="M87" s="35">
        <v>41318</v>
      </c>
      <c r="N87" s="35">
        <v>41324</v>
      </c>
      <c r="O87" t="str">
        <f t="shared" si="1"/>
        <v>Feb</v>
      </c>
    </row>
    <row r="88" ht="12" customHeight="1" spans="1:15">
      <c r="A88" s="32" t="s">
        <v>299</v>
      </c>
      <c r="B88" s="34" t="s">
        <v>399</v>
      </c>
      <c r="C88" s="35">
        <v>41233</v>
      </c>
      <c r="D88" s="32" t="s">
        <v>360</v>
      </c>
      <c r="E88" s="32">
        <v>3</v>
      </c>
      <c r="F88" s="32">
        <v>1</v>
      </c>
      <c r="G88" s="33">
        <v>27.48</v>
      </c>
      <c r="H88" s="33">
        <v>27.48</v>
      </c>
      <c r="I88" s="36">
        <v>559751</v>
      </c>
      <c r="J88" s="32">
        <v>12001</v>
      </c>
      <c r="K88" s="32">
        <v>53402</v>
      </c>
      <c r="L88" s="32">
        <v>10020</v>
      </c>
      <c r="M88" s="35">
        <v>41318</v>
      </c>
      <c r="N88" s="35">
        <v>41324</v>
      </c>
      <c r="O88" t="str">
        <f t="shared" si="1"/>
        <v>Feb</v>
      </c>
    </row>
    <row r="89" ht="12" customHeight="1" spans="1:15">
      <c r="A89" s="32" t="s">
        <v>299</v>
      </c>
      <c r="B89" s="34" t="s">
        <v>400</v>
      </c>
      <c r="C89" s="35">
        <v>41233</v>
      </c>
      <c r="D89" s="32" t="s">
        <v>361</v>
      </c>
      <c r="E89" s="32">
        <v>1</v>
      </c>
      <c r="F89" s="32">
        <v>1</v>
      </c>
      <c r="G89" s="33">
        <v>321.2</v>
      </c>
      <c r="H89" s="33">
        <v>321.2</v>
      </c>
      <c r="I89" s="36">
        <v>560735</v>
      </c>
      <c r="J89" s="32">
        <v>12001</v>
      </c>
      <c r="K89" s="32">
        <v>53402</v>
      </c>
      <c r="L89" s="32">
        <v>10020</v>
      </c>
      <c r="M89" s="35">
        <v>41318</v>
      </c>
      <c r="N89" s="35">
        <v>41326</v>
      </c>
      <c r="O89" t="str">
        <f t="shared" si="1"/>
        <v>Feb</v>
      </c>
    </row>
    <row r="90" ht="12" customHeight="1" spans="1:15">
      <c r="A90" s="32" t="s">
        <v>299</v>
      </c>
      <c r="B90" s="34" t="s">
        <v>401</v>
      </c>
      <c r="C90" s="35">
        <v>41233</v>
      </c>
      <c r="D90" s="32" t="s">
        <v>328</v>
      </c>
      <c r="E90" s="32">
        <v>1</v>
      </c>
      <c r="F90" s="32">
        <v>1</v>
      </c>
      <c r="G90" s="33">
        <v>2856</v>
      </c>
      <c r="H90" s="33">
        <v>2856</v>
      </c>
      <c r="I90" s="36">
        <v>559789</v>
      </c>
      <c r="J90" s="32">
        <v>12001</v>
      </c>
      <c r="K90" s="32">
        <v>53015</v>
      </c>
      <c r="L90" s="32">
        <v>10020</v>
      </c>
      <c r="M90" s="35">
        <v>41312</v>
      </c>
      <c r="N90" s="35">
        <v>41324</v>
      </c>
      <c r="O90" t="str">
        <f t="shared" si="1"/>
        <v>Feb</v>
      </c>
    </row>
    <row r="91" ht="12" customHeight="1" spans="1:15">
      <c r="A91" s="32" t="s">
        <v>299</v>
      </c>
      <c r="B91" s="34" t="s">
        <v>401</v>
      </c>
      <c r="C91" s="35">
        <v>41233</v>
      </c>
      <c r="D91" s="32" t="s">
        <v>328</v>
      </c>
      <c r="E91" s="32">
        <v>2</v>
      </c>
      <c r="F91" s="32">
        <v>1</v>
      </c>
      <c r="G91" s="33">
        <v>118</v>
      </c>
      <c r="H91" s="33">
        <v>118</v>
      </c>
      <c r="I91" s="36">
        <v>559789</v>
      </c>
      <c r="J91" s="32">
        <v>12001</v>
      </c>
      <c r="K91" s="32">
        <v>53015</v>
      </c>
      <c r="L91" s="32">
        <v>10020</v>
      </c>
      <c r="M91" s="35">
        <v>41312</v>
      </c>
      <c r="N91" s="35">
        <v>41324</v>
      </c>
      <c r="O91" t="str">
        <f t="shared" si="1"/>
        <v>Feb</v>
      </c>
    </row>
    <row r="92" ht="12" customHeight="1" spans="1:15">
      <c r="A92" s="32" t="s">
        <v>299</v>
      </c>
      <c r="B92" s="34" t="s">
        <v>402</v>
      </c>
      <c r="C92" s="35">
        <v>41233</v>
      </c>
      <c r="D92" s="32" t="s">
        <v>318</v>
      </c>
      <c r="E92" s="32">
        <v>1</v>
      </c>
      <c r="F92" s="32">
        <v>1</v>
      </c>
      <c r="G92" s="33">
        <v>55.17</v>
      </c>
      <c r="H92" s="33">
        <v>0</v>
      </c>
      <c r="I92" s="36"/>
      <c r="J92" s="32">
        <v>12001</v>
      </c>
      <c r="K92" s="32">
        <v>54100</v>
      </c>
      <c r="L92" s="32">
        <v>10020</v>
      </c>
      <c r="M92" s="35">
        <v>41319</v>
      </c>
      <c r="O92" t="str">
        <f t="shared" si="1"/>
        <v>Feb</v>
      </c>
    </row>
    <row r="93" ht="12" customHeight="1" spans="1:15">
      <c r="A93" s="32" t="s">
        <v>299</v>
      </c>
      <c r="B93" s="34" t="s">
        <v>403</v>
      </c>
      <c r="C93" s="35">
        <v>41233</v>
      </c>
      <c r="D93" s="32" t="s">
        <v>346</v>
      </c>
      <c r="E93" s="32">
        <v>1</v>
      </c>
      <c r="F93" s="32">
        <v>1</v>
      </c>
      <c r="G93" s="33">
        <v>976.3</v>
      </c>
      <c r="H93" s="33">
        <v>976.3</v>
      </c>
      <c r="I93" s="36">
        <v>559806</v>
      </c>
      <c r="J93" s="32">
        <v>12001</v>
      </c>
      <c r="K93" s="32">
        <v>53015</v>
      </c>
      <c r="L93" s="32">
        <v>10020</v>
      </c>
      <c r="M93" s="35">
        <v>41312</v>
      </c>
      <c r="N93" s="35">
        <v>41324</v>
      </c>
      <c r="O93" t="str">
        <f t="shared" si="1"/>
        <v>Feb</v>
      </c>
    </row>
    <row r="94" ht="12" customHeight="1" spans="1:15">
      <c r="A94" s="32" t="s">
        <v>299</v>
      </c>
      <c r="B94" s="34" t="s">
        <v>404</v>
      </c>
      <c r="C94" s="35">
        <v>41233</v>
      </c>
      <c r="D94" s="32" t="s">
        <v>326</v>
      </c>
      <c r="E94" s="32">
        <v>2</v>
      </c>
      <c r="F94" s="32">
        <v>1</v>
      </c>
      <c r="G94" s="33">
        <v>68883.36</v>
      </c>
      <c r="H94" s="33">
        <v>68883.36</v>
      </c>
      <c r="I94" s="36">
        <v>558916</v>
      </c>
      <c r="J94" s="32">
        <v>12001</v>
      </c>
      <c r="K94" s="32">
        <v>53401</v>
      </c>
      <c r="L94" s="32">
        <v>10020</v>
      </c>
      <c r="M94" s="35">
        <v>41316</v>
      </c>
      <c r="N94" s="35">
        <v>41319</v>
      </c>
      <c r="O94" t="str">
        <f t="shared" si="1"/>
        <v>Feb</v>
      </c>
    </row>
    <row r="95" ht="12" customHeight="1" spans="1:15">
      <c r="A95" s="32" t="s">
        <v>299</v>
      </c>
      <c r="B95" s="34" t="s">
        <v>404</v>
      </c>
      <c r="C95" s="35">
        <v>41233</v>
      </c>
      <c r="D95" s="32" t="s">
        <v>326</v>
      </c>
      <c r="E95" s="32">
        <v>1</v>
      </c>
      <c r="F95" s="32">
        <v>1</v>
      </c>
      <c r="G95" s="33">
        <v>136001.6</v>
      </c>
      <c r="H95" s="33">
        <v>19488</v>
      </c>
      <c r="I95" s="36">
        <v>558913</v>
      </c>
      <c r="J95" s="32">
        <v>12001</v>
      </c>
      <c r="K95" s="32">
        <v>53401</v>
      </c>
      <c r="L95" s="32">
        <v>10020</v>
      </c>
      <c r="M95" s="35">
        <v>41316</v>
      </c>
      <c r="N95" s="35">
        <v>41319</v>
      </c>
      <c r="O95" t="str">
        <f t="shared" si="1"/>
        <v>Feb</v>
      </c>
    </row>
    <row r="96" ht="12" customHeight="1" spans="1:15">
      <c r="A96" s="32" t="s">
        <v>299</v>
      </c>
      <c r="B96" s="34" t="s">
        <v>404</v>
      </c>
      <c r="C96" s="35">
        <v>41233</v>
      </c>
      <c r="D96" s="32" t="s">
        <v>326</v>
      </c>
      <c r="E96" s="32">
        <v>1</v>
      </c>
      <c r="F96" s="32">
        <v>1</v>
      </c>
      <c r="G96" s="33">
        <v>136001.6</v>
      </c>
      <c r="H96" s="33">
        <v>25370.24</v>
      </c>
      <c r="I96" s="36">
        <v>558914</v>
      </c>
      <c r="J96" s="32">
        <v>12001</v>
      </c>
      <c r="K96" s="32">
        <v>53401</v>
      </c>
      <c r="L96" s="32">
        <v>10020</v>
      </c>
      <c r="M96" s="35">
        <v>41316</v>
      </c>
      <c r="N96" s="35">
        <v>41319</v>
      </c>
      <c r="O96" t="str">
        <f t="shared" si="1"/>
        <v>Feb</v>
      </c>
    </row>
    <row r="97" ht="12" customHeight="1" spans="1:15">
      <c r="A97" s="32" t="s">
        <v>299</v>
      </c>
      <c r="B97" s="34" t="s">
        <v>404</v>
      </c>
      <c r="C97" s="35">
        <v>41233</v>
      </c>
      <c r="D97" s="32" t="s">
        <v>326</v>
      </c>
      <c r="E97" s="32">
        <v>1</v>
      </c>
      <c r="F97" s="32">
        <v>1</v>
      </c>
      <c r="G97" s="33">
        <v>136001.6</v>
      </c>
      <c r="H97" s="33">
        <v>30134.72</v>
      </c>
      <c r="I97" s="36">
        <v>560068</v>
      </c>
      <c r="J97" s="32">
        <v>12001</v>
      </c>
      <c r="K97" s="32">
        <v>53401</v>
      </c>
      <c r="L97" s="32">
        <v>10020</v>
      </c>
      <c r="M97" s="35">
        <v>41316</v>
      </c>
      <c r="N97" s="35">
        <v>41325</v>
      </c>
      <c r="O97" t="str">
        <f t="shared" si="1"/>
        <v>Feb</v>
      </c>
    </row>
    <row r="98" ht="12" customHeight="1" spans="1:15">
      <c r="A98" s="32" t="s">
        <v>299</v>
      </c>
      <c r="B98" s="34" t="s">
        <v>404</v>
      </c>
      <c r="C98" s="35">
        <v>41233</v>
      </c>
      <c r="D98" s="32" t="s">
        <v>326</v>
      </c>
      <c r="E98" s="32">
        <v>1</v>
      </c>
      <c r="F98" s="32">
        <v>1</v>
      </c>
      <c r="G98" s="33">
        <v>136001.6</v>
      </c>
      <c r="H98" s="33">
        <v>61008.64</v>
      </c>
      <c r="I98" s="36">
        <v>558916</v>
      </c>
      <c r="J98" s="32">
        <v>12001</v>
      </c>
      <c r="K98" s="32">
        <v>53401</v>
      </c>
      <c r="L98" s="32">
        <v>10020</v>
      </c>
      <c r="M98" s="35">
        <v>41316</v>
      </c>
      <c r="N98" s="35">
        <v>41319</v>
      </c>
      <c r="O98" t="str">
        <f t="shared" si="1"/>
        <v>Feb</v>
      </c>
    </row>
    <row r="99" ht="12" customHeight="1" spans="1:15">
      <c r="A99" s="32" t="s">
        <v>299</v>
      </c>
      <c r="B99" s="34" t="s">
        <v>405</v>
      </c>
      <c r="C99" s="35">
        <v>41233</v>
      </c>
      <c r="D99" s="32" t="s">
        <v>326</v>
      </c>
      <c r="E99" s="32">
        <v>1</v>
      </c>
      <c r="F99" s="32">
        <v>1</v>
      </c>
      <c r="G99" s="33">
        <v>79119.32</v>
      </c>
      <c r="H99" s="33">
        <v>5880</v>
      </c>
      <c r="I99" s="36">
        <v>558905</v>
      </c>
      <c r="J99" s="32">
        <v>12001</v>
      </c>
      <c r="K99" s="32">
        <v>53401</v>
      </c>
      <c r="L99" s="32">
        <v>10020</v>
      </c>
      <c r="M99" s="35">
        <v>41316</v>
      </c>
      <c r="N99" s="35">
        <v>41319</v>
      </c>
      <c r="O99" t="str">
        <f t="shared" si="1"/>
        <v>Feb</v>
      </c>
    </row>
    <row r="100" ht="12" customHeight="1" spans="1:15">
      <c r="A100" s="32" t="s">
        <v>299</v>
      </c>
      <c r="B100" s="34" t="s">
        <v>405</v>
      </c>
      <c r="C100" s="35">
        <v>41233</v>
      </c>
      <c r="D100" s="32" t="s">
        <v>326</v>
      </c>
      <c r="E100" s="32">
        <v>1</v>
      </c>
      <c r="F100" s="32">
        <v>1</v>
      </c>
      <c r="G100" s="33">
        <v>79119.32</v>
      </c>
      <c r="H100" s="33">
        <v>8820</v>
      </c>
      <c r="I100" s="36">
        <v>558910</v>
      </c>
      <c r="J100" s="32">
        <v>12001</v>
      </c>
      <c r="K100" s="32">
        <v>53401</v>
      </c>
      <c r="L100" s="32">
        <v>10020</v>
      </c>
      <c r="M100" s="35">
        <v>41316</v>
      </c>
      <c r="N100" s="35">
        <v>41319</v>
      </c>
      <c r="O100" t="str">
        <f t="shared" si="1"/>
        <v>Feb</v>
      </c>
    </row>
    <row r="101" ht="12" customHeight="1" spans="1:15">
      <c r="A101" s="32" t="s">
        <v>299</v>
      </c>
      <c r="B101" s="34" t="s">
        <v>405</v>
      </c>
      <c r="C101" s="35">
        <v>41233</v>
      </c>
      <c r="D101" s="32" t="s">
        <v>326</v>
      </c>
      <c r="E101" s="32">
        <v>1</v>
      </c>
      <c r="F101" s="32">
        <v>1</v>
      </c>
      <c r="G101" s="33">
        <v>79119.32</v>
      </c>
      <c r="H101" s="33">
        <v>12568.5</v>
      </c>
      <c r="I101" s="36">
        <v>558907</v>
      </c>
      <c r="J101" s="32">
        <v>12001</v>
      </c>
      <c r="K101" s="32">
        <v>53401</v>
      </c>
      <c r="L101" s="32">
        <v>10020</v>
      </c>
      <c r="M101" s="35">
        <v>41316</v>
      </c>
      <c r="N101" s="35">
        <v>41319</v>
      </c>
      <c r="O101" t="str">
        <f t="shared" si="1"/>
        <v>Feb</v>
      </c>
    </row>
    <row r="102" ht="12" customHeight="1" spans="1:15">
      <c r="A102" s="32" t="s">
        <v>299</v>
      </c>
      <c r="B102" s="34" t="s">
        <v>405</v>
      </c>
      <c r="C102" s="35">
        <v>41233</v>
      </c>
      <c r="D102" s="32" t="s">
        <v>326</v>
      </c>
      <c r="E102" s="32">
        <v>1</v>
      </c>
      <c r="F102" s="32">
        <v>1</v>
      </c>
      <c r="G102" s="33">
        <v>79119.32</v>
      </c>
      <c r="H102" s="33">
        <v>25382</v>
      </c>
      <c r="I102" s="36">
        <v>558912</v>
      </c>
      <c r="J102" s="32">
        <v>12001</v>
      </c>
      <c r="K102" s="32">
        <v>53401</v>
      </c>
      <c r="L102" s="32">
        <v>10020</v>
      </c>
      <c r="M102" s="35">
        <v>41316</v>
      </c>
      <c r="N102" s="35">
        <v>41319</v>
      </c>
      <c r="O102" t="str">
        <f t="shared" si="1"/>
        <v>Feb</v>
      </c>
    </row>
    <row r="103" ht="12" customHeight="1" spans="1:15">
      <c r="A103" s="32" t="s">
        <v>299</v>
      </c>
      <c r="B103" s="34" t="s">
        <v>405</v>
      </c>
      <c r="C103" s="35">
        <v>41233</v>
      </c>
      <c r="D103" s="32" t="s">
        <v>326</v>
      </c>
      <c r="E103" s="32">
        <v>1</v>
      </c>
      <c r="F103" s="32">
        <v>1</v>
      </c>
      <c r="G103" s="33">
        <v>79119.32</v>
      </c>
      <c r="H103" s="33">
        <v>26468.82</v>
      </c>
      <c r="I103" s="36">
        <v>558909</v>
      </c>
      <c r="J103" s="32">
        <v>12001</v>
      </c>
      <c r="K103" s="32">
        <v>53401</v>
      </c>
      <c r="L103" s="32">
        <v>10020</v>
      </c>
      <c r="M103" s="35">
        <v>41316</v>
      </c>
      <c r="N103" s="35">
        <v>41319</v>
      </c>
      <c r="O103" t="str">
        <f t="shared" si="1"/>
        <v>Feb</v>
      </c>
    </row>
    <row r="104" ht="12" customHeight="1" spans="1:15">
      <c r="A104" s="32" t="s">
        <v>299</v>
      </c>
      <c r="B104" s="34" t="s">
        <v>406</v>
      </c>
      <c r="C104" s="35">
        <v>41233</v>
      </c>
      <c r="D104" s="32" t="s">
        <v>367</v>
      </c>
      <c r="E104" s="32">
        <v>1</v>
      </c>
      <c r="F104" s="32">
        <v>1</v>
      </c>
      <c r="G104" s="33">
        <v>77235.76</v>
      </c>
      <c r="H104" s="33">
        <v>2597</v>
      </c>
      <c r="I104" s="36">
        <v>559783</v>
      </c>
      <c r="J104" s="32">
        <v>12001</v>
      </c>
      <c r="K104" s="32">
        <v>53401</v>
      </c>
      <c r="L104" s="32">
        <v>10020</v>
      </c>
      <c r="M104" s="35">
        <v>41316</v>
      </c>
      <c r="N104" s="35">
        <v>41324</v>
      </c>
      <c r="O104" t="str">
        <f t="shared" si="1"/>
        <v>Feb</v>
      </c>
    </row>
    <row r="105" ht="12" customHeight="1" spans="1:15">
      <c r="A105" s="32" t="s">
        <v>299</v>
      </c>
      <c r="B105" s="34" t="s">
        <v>406</v>
      </c>
      <c r="C105" s="35">
        <v>41233</v>
      </c>
      <c r="D105" s="32" t="s">
        <v>367</v>
      </c>
      <c r="E105" s="32">
        <v>1</v>
      </c>
      <c r="F105" s="32">
        <v>1</v>
      </c>
      <c r="G105" s="33">
        <v>77235.76</v>
      </c>
      <c r="H105" s="33">
        <v>74638.76</v>
      </c>
      <c r="I105" s="36">
        <v>559782</v>
      </c>
      <c r="J105" s="32">
        <v>12001</v>
      </c>
      <c r="K105" s="32">
        <v>53401</v>
      </c>
      <c r="L105" s="32">
        <v>10020</v>
      </c>
      <c r="M105" s="35">
        <v>41316</v>
      </c>
      <c r="N105" s="35">
        <v>41324</v>
      </c>
      <c r="O105" t="str">
        <f t="shared" si="1"/>
        <v>Feb</v>
      </c>
    </row>
    <row r="106" ht="12" customHeight="1" spans="1:15">
      <c r="A106" s="32" t="s">
        <v>299</v>
      </c>
      <c r="B106" s="34" t="s">
        <v>407</v>
      </c>
      <c r="C106" s="35">
        <v>41233</v>
      </c>
      <c r="D106" s="32" t="s">
        <v>360</v>
      </c>
      <c r="E106" s="32">
        <v>3</v>
      </c>
      <c r="F106" s="32">
        <v>1</v>
      </c>
      <c r="G106" s="33">
        <v>39.38</v>
      </c>
      <c r="H106" s="33">
        <v>39.38</v>
      </c>
      <c r="I106" s="36">
        <v>559747</v>
      </c>
      <c r="J106" s="32">
        <v>12001</v>
      </c>
      <c r="K106" s="32">
        <v>53402</v>
      </c>
      <c r="L106" s="32">
        <v>10020</v>
      </c>
      <c r="M106" s="35">
        <v>41317</v>
      </c>
      <c r="N106" s="35">
        <v>41324</v>
      </c>
      <c r="O106" t="str">
        <f t="shared" si="1"/>
        <v>Feb</v>
      </c>
    </row>
    <row r="107" ht="12" customHeight="1" spans="1:15">
      <c r="A107" s="32" t="s">
        <v>299</v>
      </c>
      <c r="B107" s="34" t="s">
        <v>408</v>
      </c>
      <c r="C107" s="35">
        <v>41233</v>
      </c>
      <c r="D107" s="32" t="s">
        <v>360</v>
      </c>
      <c r="E107" s="32">
        <v>1</v>
      </c>
      <c r="F107" s="32">
        <v>1</v>
      </c>
      <c r="G107" s="33">
        <v>22.8</v>
      </c>
      <c r="H107" s="33">
        <v>0</v>
      </c>
      <c r="I107" s="36"/>
      <c r="J107" s="32">
        <v>12001</v>
      </c>
      <c r="K107" s="32">
        <v>53402</v>
      </c>
      <c r="L107" s="32">
        <v>10020</v>
      </c>
      <c r="M107" s="35">
        <v>41316</v>
      </c>
      <c r="O107" t="str">
        <f t="shared" si="1"/>
        <v>Feb</v>
      </c>
    </row>
    <row r="108" ht="12" customHeight="1" spans="1:15">
      <c r="A108" s="32" t="s">
        <v>299</v>
      </c>
      <c r="B108" s="34" t="s">
        <v>409</v>
      </c>
      <c r="C108" s="35">
        <v>41233</v>
      </c>
      <c r="D108" s="32" t="s">
        <v>355</v>
      </c>
      <c r="E108" s="32">
        <v>2</v>
      </c>
      <c r="F108" s="32">
        <v>1</v>
      </c>
      <c r="G108" s="33">
        <v>370.32</v>
      </c>
      <c r="H108" s="33">
        <v>370.32</v>
      </c>
      <c r="I108" s="36">
        <v>559314</v>
      </c>
      <c r="J108" s="32">
        <v>12001</v>
      </c>
      <c r="K108" s="32">
        <v>53015</v>
      </c>
      <c r="L108" s="32">
        <v>10020</v>
      </c>
      <c r="M108" s="35">
        <v>41320</v>
      </c>
      <c r="N108" s="35">
        <v>41320</v>
      </c>
      <c r="O108" t="str">
        <f t="shared" si="1"/>
        <v>Feb</v>
      </c>
    </row>
    <row r="109" ht="12" customHeight="1" spans="1:15">
      <c r="A109" s="32" t="s">
        <v>299</v>
      </c>
      <c r="B109" s="34" t="s">
        <v>409</v>
      </c>
      <c r="C109" s="35">
        <v>41233</v>
      </c>
      <c r="D109" s="32" t="s">
        <v>355</v>
      </c>
      <c r="E109" s="32">
        <v>1</v>
      </c>
      <c r="F109" s="32">
        <v>1</v>
      </c>
      <c r="G109" s="33">
        <v>68.96</v>
      </c>
      <c r="H109" s="33">
        <v>68.96</v>
      </c>
      <c r="I109" s="36">
        <v>559314</v>
      </c>
      <c r="J109" s="32">
        <v>12001</v>
      </c>
      <c r="K109" s="32">
        <v>53015</v>
      </c>
      <c r="L109" s="32">
        <v>10020</v>
      </c>
      <c r="M109" s="35">
        <v>41320</v>
      </c>
      <c r="N109" s="35">
        <v>41320</v>
      </c>
      <c r="O109" t="str">
        <f t="shared" si="1"/>
        <v>Feb</v>
      </c>
    </row>
    <row r="110" ht="12" customHeight="1" spans="1:15">
      <c r="A110" s="32" t="s">
        <v>299</v>
      </c>
      <c r="B110" s="34" t="s">
        <v>410</v>
      </c>
      <c r="C110" s="35">
        <v>41233</v>
      </c>
      <c r="D110" s="32" t="s">
        <v>355</v>
      </c>
      <c r="E110" s="32">
        <v>2</v>
      </c>
      <c r="F110" s="32">
        <v>1</v>
      </c>
      <c r="G110" s="33">
        <v>133.54</v>
      </c>
      <c r="H110" s="33">
        <v>133.54</v>
      </c>
      <c r="I110" s="36">
        <v>559313</v>
      </c>
      <c r="J110" s="32">
        <v>12001</v>
      </c>
      <c r="K110" s="32">
        <v>53013</v>
      </c>
      <c r="L110" s="32">
        <v>10020</v>
      </c>
      <c r="M110" s="35">
        <v>41316</v>
      </c>
      <c r="N110" s="35">
        <v>41320</v>
      </c>
      <c r="O110" t="str">
        <f t="shared" si="1"/>
        <v>Feb</v>
      </c>
    </row>
    <row r="111" ht="12" customHeight="1" spans="1:15">
      <c r="A111" s="32" t="s">
        <v>299</v>
      </c>
      <c r="B111" s="34" t="s">
        <v>410</v>
      </c>
      <c r="C111" s="35">
        <v>41233</v>
      </c>
      <c r="D111" s="32" t="s">
        <v>355</v>
      </c>
      <c r="E111" s="32">
        <v>1</v>
      </c>
      <c r="F111" s="32">
        <v>1</v>
      </c>
      <c r="G111" s="33">
        <v>52.85</v>
      </c>
      <c r="H111" s="33">
        <v>52.85</v>
      </c>
      <c r="I111" s="36">
        <v>559313</v>
      </c>
      <c r="J111" s="32">
        <v>12001</v>
      </c>
      <c r="K111" s="32">
        <v>53013</v>
      </c>
      <c r="L111" s="32">
        <v>10020</v>
      </c>
      <c r="M111" s="35">
        <v>41316</v>
      </c>
      <c r="N111" s="35">
        <v>41320</v>
      </c>
      <c r="O111" t="str">
        <f t="shared" si="1"/>
        <v>Feb</v>
      </c>
    </row>
    <row r="112" ht="12" customHeight="1" spans="1:15">
      <c r="A112" s="32" t="s">
        <v>299</v>
      </c>
      <c r="B112" s="34" t="s">
        <v>411</v>
      </c>
      <c r="C112" s="35">
        <v>41233</v>
      </c>
      <c r="D112" s="32" t="s">
        <v>355</v>
      </c>
      <c r="E112" s="32">
        <v>1</v>
      </c>
      <c r="F112" s="32">
        <v>1</v>
      </c>
      <c r="G112" s="33">
        <v>152.5</v>
      </c>
      <c r="H112" s="33">
        <v>152.5</v>
      </c>
      <c r="I112" s="36">
        <v>559309</v>
      </c>
      <c r="J112" s="32">
        <v>12001</v>
      </c>
      <c r="K112" s="32">
        <v>53015</v>
      </c>
      <c r="L112" s="32">
        <v>10020</v>
      </c>
      <c r="M112" s="35">
        <v>41317</v>
      </c>
      <c r="N112" s="35">
        <v>41320</v>
      </c>
      <c r="O112" t="str">
        <f t="shared" si="1"/>
        <v>Feb</v>
      </c>
    </row>
    <row r="113" ht="12" customHeight="1" spans="1:15">
      <c r="A113" s="32" t="s">
        <v>299</v>
      </c>
      <c r="B113" s="34" t="s">
        <v>412</v>
      </c>
      <c r="C113" s="35">
        <v>41233</v>
      </c>
      <c r="D113" s="32" t="s">
        <v>339</v>
      </c>
      <c r="E113" s="32">
        <v>2</v>
      </c>
      <c r="F113" s="32">
        <v>1</v>
      </c>
      <c r="G113" s="33">
        <v>142.31</v>
      </c>
      <c r="H113" s="33">
        <v>142.31</v>
      </c>
      <c r="I113" s="36">
        <v>560793</v>
      </c>
      <c r="J113" s="32">
        <v>12001</v>
      </c>
      <c r="K113" s="32">
        <v>53015</v>
      </c>
      <c r="L113" s="32">
        <v>10020</v>
      </c>
      <c r="M113" s="35">
        <v>41318</v>
      </c>
      <c r="N113" s="35">
        <v>41327</v>
      </c>
      <c r="O113" t="str">
        <f t="shared" si="1"/>
        <v>Feb</v>
      </c>
    </row>
    <row r="114" ht="12" customHeight="1" spans="1:15">
      <c r="A114" s="32" t="s">
        <v>299</v>
      </c>
      <c r="B114" s="34" t="s">
        <v>412</v>
      </c>
      <c r="C114" s="35">
        <v>41233</v>
      </c>
      <c r="D114" s="32" t="s">
        <v>339</v>
      </c>
      <c r="E114" s="32">
        <v>1</v>
      </c>
      <c r="F114" s="32">
        <v>1</v>
      </c>
      <c r="G114" s="33">
        <v>1889.91</v>
      </c>
      <c r="H114" s="33">
        <v>1889.91</v>
      </c>
      <c r="I114" s="36">
        <v>560793</v>
      </c>
      <c r="J114" s="32">
        <v>12001</v>
      </c>
      <c r="K114" s="32">
        <v>53015</v>
      </c>
      <c r="L114" s="32">
        <v>10020</v>
      </c>
      <c r="M114" s="35">
        <v>41318</v>
      </c>
      <c r="N114" s="35">
        <v>41327</v>
      </c>
      <c r="O114" t="str">
        <f t="shared" si="1"/>
        <v>Feb</v>
      </c>
    </row>
    <row r="115" ht="12" customHeight="1" spans="1:15">
      <c r="A115" s="32" t="s">
        <v>299</v>
      </c>
      <c r="B115" s="34" t="s">
        <v>413</v>
      </c>
      <c r="C115" s="35">
        <v>41233</v>
      </c>
      <c r="D115" s="32" t="s">
        <v>311</v>
      </c>
      <c r="E115" s="32">
        <v>1</v>
      </c>
      <c r="F115" s="32">
        <v>1</v>
      </c>
      <c r="G115" s="33">
        <v>1750</v>
      </c>
      <c r="H115" s="33">
        <v>1750</v>
      </c>
      <c r="I115" s="36">
        <v>558891</v>
      </c>
      <c r="J115" s="32">
        <v>13033</v>
      </c>
      <c r="K115" s="32">
        <v>55470</v>
      </c>
      <c r="L115" s="32">
        <v>40001</v>
      </c>
      <c r="M115" s="35">
        <v>41318</v>
      </c>
      <c r="N115" s="35">
        <v>41319</v>
      </c>
      <c r="O115" t="str">
        <f t="shared" si="1"/>
        <v>Feb</v>
      </c>
    </row>
    <row r="116" ht="12" customHeight="1" spans="1:15">
      <c r="A116" s="32" t="s">
        <v>299</v>
      </c>
      <c r="B116" s="34" t="s">
        <v>414</v>
      </c>
      <c r="C116" s="35">
        <v>41233</v>
      </c>
      <c r="D116" s="32" t="s">
        <v>331</v>
      </c>
      <c r="E116" s="32">
        <v>2</v>
      </c>
      <c r="F116" s="32">
        <v>1</v>
      </c>
      <c r="G116" s="33">
        <v>75.6</v>
      </c>
      <c r="H116" s="33">
        <v>0</v>
      </c>
      <c r="I116" s="36"/>
      <c r="J116" s="32">
        <v>13033</v>
      </c>
      <c r="K116" s="32">
        <v>54060</v>
      </c>
      <c r="L116" s="32">
        <v>10020</v>
      </c>
      <c r="M116" s="35">
        <v>41305</v>
      </c>
      <c r="O116" t="str">
        <f t="shared" si="1"/>
        <v>Jan</v>
      </c>
    </row>
    <row r="117" ht="12" customHeight="1" spans="1:15">
      <c r="A117" s="32" t="s">
        <v>299</v>
      </c>
      <c r="B117" s="34" t="s">
        <v>414</v>
      </c>
      <c r="C117" s="35">
        <v>41233</v>
      </c>
      <c r="D117" s="32" t="s">
        <v>331</v>
      </c>
      <c r="E117" s="32">
        <v>4</v>
      </c>
      <c r="F117" s="32">
        <v>1</v>
      </c>
      <c r="G117" s="33">
        <v>75.6</v>
      </c>
      <c r="H117" s="33">
        <v>0</v>
      </c>
      <c r="I117" s="36"/>
      <c r="J117" s="32">
        <v>13033</v>
      </c>
      <c r="K117" s="32">
        <v>54060</v>
      </c>
      <c r="L117" s="32">
        <v>10020</v>
      </c>
      <c r="M117" s="35">
        <v>41305</v>
      </c>
      <c r="O117" t="str">
        <f t="shared" si="1"/>
        <v>Jan</v>
      </c>
    </row>
    <row r="118" ht="12" customHeight="1" spans="1:15">
      <c r="A118" s="32" t="s">
        <v>299</v>
      </c>
      <c r="B118" s="34" t="s">
        <v>414</v>
      </c>
      <c r="C118" s="35">
        <v>41233</v>
      </c>
      <c r="D118" s="32" t="s">
        <v>331</v>
      </c>
      <c r="E118" s="32">
        <v>3</v>
      </c>
      <c r="F118" s="32">
        <v>1</v>
      </c>
      <c r="G118" s="33">
        <v>75.6</v>
      </c>
      <c r="H118" s="33">
        <v>0</v>
      </c>
      <c r="I118" s="36"/>
      <c r="J118" s="32">
        <v>13033</v>
      </c>
      <c r="K118" s="32">
        <v>54060</v>
      </c>
      <c r="L118" s="32">
        <v>10020</v>
      </c>
      <c r="M118" s="35">
        <v>41305</v>
      </c>
      <c r="O118" t="str">
        <f t="shared" si="1"/>
        <v>Jan</v>
      </c>
    </row>
    <row r="119" ht="12" customHeight="1" spans="1:15">
      <c r="A119" s="32" t="s">
        <v>299</v>
      </c>
      <c r="B119" s="34" t="s">
        <v>414</v>
      </c>
      <c r="C119" s="35">
        <v>41233</v>
      </c>
      <c r="D119" s="32" t="s">
        <v>331</v>
      </c>
      <c r="E119" s="32">
        <v>1</v>
      </c>
      <c r="F119" s="32">
        <v>1</v>
      </c>
      <c r="G119" s="33">
        <v>138.24</v>
      </c>
      <c r="H119" s="33">
        <v>0</v>
      </c>
      <c r="I119" s="36"/>
      <c r="J119" s="32">
        <v>13033</v>
      </c>
      <c r="K119" s="32">
        <v>54060</v>
      </c>
      <c r="L119" s="32">
        <v>10020</v>
      </c>
      <c r="M119" s="35">
        <v>41305</v>
      </c>
      <c r="O119" t="str">
        <f t="shared" si="1"/>
        <v>Jan</v>
      </c>
    </row>
    <row r="120" ht="12" customHeight="1" spans="1:15">
      <c r="A120" s="32" t="s">
        <v>299</v>
      </c>
      <c r="B120" s="34" t="s">
        <v>415</v>
      </c>
      <c r="C120" s="35">
        <v>41233</v>
      </c>
      <c r="D120" s="32" t="s">
        <v>353</v>
      </c>
      <c r="E120" s="32">
        <v>3</v>
      </c>
      <c r="F120" s="32">
        <v>1</v>
      </c>
      <c r="G120" s="33">
        <v>18.12</v>
      </c>
      <c r="H120" s="33">
        <v>18.12</v>
      </c>
      <c r="I120" s="36">
        <v>560527</v>
      </c>
      <c r="J120" s="32">
        <v>13033</v>
      </c>
      <c r="K120" s="32">
        <v>53402</v>
      </c>
      <c r="L120" s="32">
        <v>10020</v>
      </c>
      <c r="M120" s="35">
        <v>41318</v>
      </c>
      <c r="N120" s="35">
        <v>41326</v>
      </c>
      <c r="O120" t="str">
        <f t="shared" si="1"/>
        <v>Feb</v>
      </c>
    </row>
    <row r="121" ht="12" customHeight="1" spans="1:15">
      <c r="A121" s="32" t="s">
        <v>299</v>
      </c>
      <c r="B121" s="34" t="s">
        <v>415</v>
      </c>
      <c r="C121" s="35">
        <v>41233</v>
      </c>
      <c r="D121" s="32" t="s">
        <v>353</v>
      </c>
      <c r="E121" s="32">
        <v>2</v>
      </c>
      <c r="F121" s="32">
        <v>1</v>
      </c>
      <c r="G121" s="33">
        <v>18.24</v>
      </c>
      <c r="H121" s="33">
        <v>18.24</v>
      </c>
      <c r="I121" s="36">
        <v>560527</v>
      </c>
      <c r="J121" s="32">
        <v>13033</v>
      </c>
      <c r="K121" s="32">
        <v>53402</v>
      </c>
      <c r="L121" s="32">
        <v>10020</v>
      </c>
      <c r="M121" s="35">
        <v>41318</v>
      </c>
      <c r="N121" s="35">
        <v>41326</v>
      </c>
      <c r="O121" t="str">
        <f t="shared" si="1"/>
        <v>Feb</v>
      </c>
    </row>
    <row r="122" ht="12" customHeight="1" spans="1:15">
      <c r="A122" s="32" t="s">
        <v>299</v>
      </c>
      <c r="B122" s="34" t="s">
        <v>415</v>
      </c>
      <c r="C122" s="35">
        <v>41233</v>
      </c>
      <c r="D122" s="32" t="s">
        <v>353</v>
      </c>
      <c r="E122" s="32">
        <v>1</v>
      </c>
      <c r="F122" s="32">
        <v>1</v>
      </c>
      <c r="G122" s="33">
        <v>29.52</v>
      </c>
      <c r="H122" s="33">
        <v>29.52</v>
      </c>
      <c r="I122" s="36">
        <v>560527</v>
      </c>
      <c r="J122" s="32">
        <v>13033</v>
      </c>
      <c r="K122" s="32">
        <v>53402</v>
      </c>
      <c r="L122" s="32">
        <v>10020</v>
      </c>
      <c r="M122" s="35">
        <v>41318</v>
      </c>
      <c r="N122" s="35">
        <v>41326</v>
      </c>
      <c r="O122" t="str">
        <f t="shared" si="1"/>
        <v>Feb</v>
      </c>
    </row>
    <row r="123" ht="12" customHeight="1" spans="1:15">
      <c r="A123" s="32" t="s">
        <v>299</v>
      </c>
      <c r="B123" s="34" t="s">
        <v>415</v>
      </c>
      <c r="C123" s="35">
        <v>41233</v>
      </c>
      <c r="D123" s="32" t="s">
        <v>353</v>
      </c>
      <c r="E123" s="32">
        <v>4</v>
      </c>
      <c r="F123" s="32">
        <v>1</v>
      </c>
      <c r="G123" s="33">
        <v>114.84</v>
      </c>
      <c r="H123" s="33">
        <v>114.84</v>
      </c>
      <c r="I123" s="36">
        <v>560527</v>
      </c>
      <c r="J123" s="32">
        <v>13033</v>
      </c>
      <c r="K123" s="32">
        <v>53402</v>
      </c>
      <c r="L123" s="32">
        <v>10020</v>
      </c>
      <c r="M123" s="35">
        <v>41318</v>
      </c>
      <c r="N123" s="35">
        <v>41326</v>
      </c>
      <c r="O123" t="str">
        <f t="shared" si="1"/>
        <v>Feb</v>
      </c>
    </row>
    <row r="124" ht="12" customHeight="1" spans="1:15">
      <c r="A124" s="32" t="s">
        <v>299</v>
      </c>
      <c r="B124" s="34" t="s">
        <v>416</v>
      </c>
      <c r="C124" s="35">
        <v>41318</v>
      </c>
      <c r="D124" s="32" t="s">
        <v>381</v>
      </c>
      <c r="E124" s="32">
        <v>1</v>
      </c>
      <c r="F124" s="32">
        <v>1</v>
      </c>
      <c r="G124" s="33">
        <v>10132.5</v>
      </c>
      <c r="H124" s="33">
        <v>5066.25</v>
      </c>
      <c r="I124" s="36">
        <v>558671</v>
      </c>
      <c r="J124" s="32">
        <v>13033</v>
      </c>
      <c r="K124" s="32">
        <v>51200</v>
      </c>
      <c r="L124" s="32">
        <v>10020</v>
      </c>
      <c r="M124" s="35">
        <v>41319</v>
      </c>
      <c r="N124" s="35">
        <v>41318</v>
      </c>
      <c r="O124" t="str">
        <f t="shared" si="1"/>
        <v>Feb</v>
      </c>
    </row>
    <row r="125" ht="12" customHeight="1" spans="1:15">
      <c r="A125" s="32" t="s">
        <v>299</v>
      </c>
      <c r="B125" s="34" t="s">
        <v>416</v>
      </c>
      <c r="C125" s="35">
        <v>41318</v>
      </c>
      <c r="D125" s="32" t="s">
        <v>381</v>
      </c>
      <c r="E125" s="32">
        <v>1</v>
      </c>
      <c r="F125" s="32">
        <v>1</v>
      </c>
      <c r="G125" s="33">
        <v>10132.5</v>
      </c>
      <c r="H125" s="33">
        <v>5066.25</v>
      </c>
      <c r="I125" s="36">
        <v>558672</v>
      </c>
      <c r="J125" s="32">
        <v>13033</v>
      </c>
      <c r="K125" s="32">
        <v>51200</v>
      </c>
      <c r="L125" s="32">
        <v>10020</v>
      </c>
      <c r="M125" s="35">
        <v>41319</v>
      </c>
      <c r="N125" s="35">
        <v>41318</v>
      </c>
      <c r="O125" t="str">
        <f t="shared" si="1"/>
        <v>Feb</v>
      </c>
    </row>
    <row r="126" ht="12" customHeight="1" spans="1:15">
      <c r="A126" s="32" t="s">
        <v>299</v>
      </c>
      <c r="B126" s="34" t="s">
        <v>417</v>
      </c>
      <c r="C126" s="35">
        <v>41318</v>
      </c>
      <c r="D126" s="32" t="s">
        <v>345</v>
      </c>
      <c r="E126" s="32">
        <v>1</v>
      </c>
      <c r="F126" s="32">
        <v>1</v>
      </c>
      <c r="G126" s="33">
        <v>1124.61</v>
      </c>
      <c r="H126" s="33">
        <v>0</v>
      </c>
      <c r="I126" s="36"/>
      <c r="J126" s="32">
        <v>21009</v>
      </c>
      <c r="K126" s="32">
        <v>53406</v>
      </c>
      <c r="L126" s="32">
        <v>10020</v>
      </c>
      <c r="M126" s="35">
        <v>41314</v>
      </c>
      <c r="O126" t="str">
        <f t="shared" si="1"/>
        <v>Feb</v>
      </c>
    </row>
    <row r="127" ht="12" customHeight="1" spans="1:15">
      <c r="A127" s="32" t="s">
        <v>299</v>
      </c>
      <c r="B127" s="34" t="s">
        <v>418</v>
      </c>
      <c r="C127" s="35">
        <v>41318</v>
      </c>
      <c r="D127" s="32" t="s">
        <v>368</v>
      </c>
      <c r="E127" s="32">
        <v>5</v>
      </c>
      <c r="F127" s="32">
        <v>1</v>
      </c>
      <c r="G127" s="33">
        <v>73.5</v>
      </c>
      <c r="H127" s="33">
        <v>0</v>
      </c>
      <c r="I127" s="36"/>
      <c r="J127" s="32">
        <v>21009</v>
      </c>
      <c r="K127" s="32">
        <v>54070</v>
      </c>
      <c r="L127" s="32">
        <v>10020</v>
      </c>
      <c r="M127" s="35">
        <v>41306</v>
      </c>
      <c r="O127" t="str">
        <f t="shared" si="1"/>
        <v>Feb</v>
      </c>
    </row>
    <row r="128" ht="12" customHeight="1" spans="1:15">
      <c r="A128" s="32" t="s">
        <v>299</v>
      </c>
      <c r="B128" s="34" t="s">
        <v>418</v>
      </c>
      <c r="C128" s="35">
        <v>41318</v>
      </c>
      <c r="D128" s="32" t="s">
        <v>368</v>
      </c>
      <c r="E128" s="32">
        <v>4</v>
      </c>
      <c r="F128" s="32">
        <v>1</v>
      </c>
      <c r="G128" s="33">
        <v>59.5</v>
      </c>
      <c r="H128" s="33">
        <v>0</v>
      </c>
      <c r="I128" s="36"/>
      <c r="J128" s="32">
        <v>21009</v>
      </c>
      <c r="K128" s="32">
        <v>54070</v>
      </c>
      <c r="L128" s="32">
        <v>10020</v>
      </c>
      <c r="M128" s="35">
        <v>41306</v>
      </c>
      <c r="O128" t="str">
        <f t="shared" si="1"/>
        <v>Feb</v>
      </c>
    </row>
    <row r="129" ht="12" customHeight="1" spans="1:15">
      <c r="A129" s="32" t="s">
        <v>299</v>
      </c>
      <c r="B129" s="34" t="s">
        <v>418</v>
      </c>
      <c r="C129" s="35">
        <v>41318</v>
      </c>
      <c r="D129" s="32" t="s">
        <v>368</v>
      </c>
      <c r="E129" s="32">
        <v>1</v>
      </c>
      <c r="F129" s="32">
        <v>1</v>
      </c>
      <c r="G129" s="33">
        <v>315</v>
      </c>
      <c r="H129" s="33">
        <v>0</v>
      </c>
      <c r="I129" s="36"/>
      <c r="J129" s="32">
        <v>21009</v>
      </c>
      <c r="K129" s="32">
        <v>54070</v>
      </c>
      <c r="L129" s="32">
        <v>10020</v>
      </c>
      <c r="M129" s="35">
        <v>41306</v>
      </c>
      <c r="O129" t="str">
        <f t="shared" si="1"/>
        <v>Feb</v>
      </c>
    </row>
    <row r="130" ht="12" customHeight="1" spans="1:15">
      <c r="A130" s="32" t="s">
        <v>299</v>
      </c>
      <c r="B130" s="34" t="s">
        <v>418</v>
      </c>
      <c r="C130" s="35">
        <v>41318</v>
      </c>
      <c r="D130" s="32" t="s">
        <v>368</v>
      </c>
      <c r="E130" s="32">
        <v>2</v>
      </c>
      <c r="F130" s="32">
        <v>1</v>
      </c>
      <c r="G130" s="33">
        <v>315</v>
      </c>
      <c r="H130" s="33">
        <v>0</v>
      </c>
      <c r="I130" s="36"/>
      <c r="J130" s="32">
        <v>21009</v>
      </c>
      <c r="K130" s="32">
        <v>54070</v>
      </c>
      <c r="L130" s="32">
        <v>10020</v>
      </c>
      <c r="M130" s="35">
        <v>41306</v>
      </c>
      <c r="O130" t="str">
        <f t="shared" si="1"/>
        <v>Feb</v>
      </c>
    </row>
    <row r="131" ht="12" customHeight="1" spans="1:15">
      <c r="A131" s="32" t="s">
        <v>299</v>
      </c>
      <c r="B131" s="34" t="s">
        <v>418</v>
      </c>
      <c r="C131" s="35">
        <v>41318</v>
      </c>
      <c r="D131" s="32" t="s">
        <v>368</v>
      </c>
      <c r="E131" s="32">
        <v>3</v>
      </c>
      <c r="F131" s="32">
        <v>1</v>
      </c>
      <c r="G131" s="33">
        <v>90</v>
      </c>
      <c r="H131" s="33">
        <v>0</v>
      </c>
      <c r="I131" s="36"/>
      <c r="J131" s="32">
        <v>21009</v>
      </c>
      <c r="K131" s="32">
        <v>54070</v>
      </c>
      <c r="L131" s="32">
        <v>10020</v>
      </c>
      <c r="M131" s="35">
        <v>41306</v>
      </c>
      <c r="O131" t="str">
        <f t="shared" si="1"/>
        <v>Feb</v>
      </c>
    </row>
    <row r="132" ht="12" customHeight="1" spans="1:15">
      <c r="A132" s="32" t="s">
        <v>299</v>
      </c>
      <c r="B132" s="34" t="s">
        <v>419</v>
      </c>
      <c r="C132" s="35">
        <v>41226</v>
      </c>
      <c r="D132" s="32" t="s">
        <v>350</v>
      </c>
      <c r="E132" s="32">
        <v>5</v>
      </c>
      <c r="F132" s="32">
        <v>1</v>
      </c>
      <c r="G132" s="33">
        <v>3.8</v>
      </c>
      <c r="H132" s="33">
        <v>3.8</v>
      </c>
      <c r="I132" s="36">
        <v>560801</v>
      </c>
      <c r="J132" s="32">
        <v>21009</v>
      </c>
      <c r="K132" s="32">
        <v>54060</v>
      </c>
      <c r="L132" s="32">
        <v>10020</v>
      </c>
      <c r="M132" s="35">
        <v>41310</v>
      </c>
      <c r="N132" s="35">
        <v>41327</v>
      </c>
      <c r="O132" t="str">
        <f t="shared" si="1"/>
        <v>Feb</v>
      </c>
    </row>
    <row r="133" ht="12" customHeight="1" spans="1:15">
      <c r="A133" s="32" t="s">
        <v>299</v>
      </c>
      <c r="B133" s="34" t="s">
        <v>419</v>
      </c>
      <c r="C133" s="35">
        <v>41226</v>
      </c>
      <c r="D133" s="32" t="s">
        <v>350</v>
      </c>
      <c r="E133" s="32">
        <v>4</v>
      </c>
      <c r="F133" s="32">
        <v>1</v>
      </c>
      <c r="G133" s="33">
        <v>3.8</v>
      </c>
      <c r="H133" s="33">
        <v>3.8</v>
      </c>
      <c r="I133" s="36">
        <v>560801</v>
      </c>
      <c r="J133" s="32">
        <v>21009</v>
      </c>
      <c r="K133" s="32">
        <v>54060</v>
      </c>
      <c r="L133" s="32">
        <v>10020</v>
      </c>
      <c r="M133" s="35">
        <v>41310</v>
      </c>
      <c r="N133" s="35">
        <v>41327</v>
      </c>
      <c r="O133" t="str">
        <f t="shared" ref="O133:O196" si="2">TEXT(M133,"mmm")</f>
        <v>Feb</v>
      </c>
    </row>
    <row r="134" ht="12" customHeight="1" spans="1:15">
      <c r="A134" s="32" t="s">
        <v>299</v>
      </c>
      <c r="B134" s="34" t="s">
        <v>419</v>
      </c>
      <c r="C134" s="35">
        <v>41226</v>
      </c>
      <c r="D134" s="32" t="s">
        <v>350</v>
      </c>
      <c r="E134" s="32">
        <v>6</v>
      </c>
      <c r="F134" s="32">
        <v>1</v>
      </c>
      <c r="G134" s="33">
        <v>3.8</v>
      </c>
      <c r="H134" s="33">
        <v>3.8</v>
      </c>
      <c r="I134" s="36">
        <v>560801</v>
      </c>
      <c r="J134" s="32">
        <v>21009</v>
      </c>
      <c r="K134" s="32">
        <v>54060</v>
      </c>
      <c r="L134" s="32">
        <v>10020</v>
      </c>
      <c r="M134" s="35">
        <v>41310</v>
      </c>
      <c r="N134" s="35">
        <v>41327</v>
      </c>
      <c r="O134" t="str">
        <f t="shared" si="2"/>
        <v>Feb</v>
      </c>
    </row>
    <row r="135" ht="12" customHeight="1" spans="1:15">
      <c r="A135" s="32" t="s">
        <v>299</v>
      </c>
      <c r="B135" s="34" t="s">
        <v>419</v>
      </c>
      <c r="C135" s="35">
        <v>41226</v>
      </c>
      <c r="D135" s="32" t="s">
        <v>350</v>
      </c>
      <c r="E135" s="32">
        <v>1</v>
      </c>
      <c r="F135" s="32">
        <v>1</v>
      </c>
      <c r="G135" s="33">
        <v>36.92</v>
      </c>
      <c r="H135" s="33">
        <v>36.92</v>
      </c>
      <c r="I135" s="36">
        <v>560801</v>
      </c>
      <c r="J135" s="32">
        <v>21009</v>
      </c>
      <c r="K135" s="32">
        <v>54060</v>
      </c>
      <c r="L135" s="32">
        <v>10020</v>
      </c>
      <c r="M135" s="35">
        <v>41310</v>
      </c>
      <c r="N135" s="35">
        <v>41327</v>
      </c>
      <c r="O135" t="str">
        <f t="shared" si="2"/>
        <v>Feb</v>
      </c>
    </row>
    <row r="136" ht="12" customHeight="1" spans="1:15">
      <c r="A136" s="32" t="s">
        <v>299</v>
      </c>
      <c r="B136" s="34" t="s">
        <v>419</v>
      </c>
      <c r="C136" s="35">
        <v>41226</v>
      </c>
      <c r="D136" s="32" t="s">
        <v>350</v>
      </c>
      <c r="E136" s="32">
        <v>3</v>
      </c>
      <c r="F136" s="32">
        <v>1</v>
      </c>
      <c r="G136" s="33">
        <v>19.56</v>
      </c>
      <c r="H136" s="33">
        <v>19.56</v>
      </c>
      <c r="I136" s="36">
        <v>560801</v>
      </c>
      <c r="J136" s="32">
        <v>21009</v>
      </c>
      <c r="K136" s="32">
        <v>54060</v>
      </c>
      <c r="L136" s="32">
        <v>10020</v>
      </c>
      <c r="M136" s="35">
        <v>41310</v>
      </c>
      <c r="N136" s="35">
        <v>41327</v>
      </c>
      <c r="O136" t="str">
        <f t="shared" si="2"/>
        <v>Feb</v>
      </c>
    </row>
    <row r="137" ht="12" customHeight="1" spans="1:15">
      <c r="A137" s="32" t="s">
        <v>299</v>
      </c>
      <c r="B137" s="34" t="s">
        <v>419</v>
      </c>
      <c r="C137" s="35">
        <v>41226</v>
      </c>
      <c r="D137" s="32" t="s">
        <v>350</v>
      </c>
      <c r="E137" s="32">
        <v>2</v>
      </c>
      <c r="F137" s="32">
        <v>1</v>
      </c>
      <c r="G137" s="33">
        <v>11.36</v>
      </c>
      <c r="H137" s="33">
        <v>11.36</v>
      </c>
      <c r="I137" s="36">
        <v>560801</v>
      </c>
      <c r="J137" s="32">
        <v>21009</v>
      </c>
      <c r="K137" s="32">
        <v>54060</v>
      </c>
      <c r="L137" s="32">
        <v>10020</v>
      </c>
      <c r="M137" s="35">
        <v>41310</v>
      </c>
      <c r="N137" s="35">
        <v>41327</v>
      </c>
      <c r="O137" t="str">
        <f t="shared" si="2"/>
        <v>Feb</v>
      </c>
    </row>
    <row r="138" ht="12" customHeight="1" spans="1:15">
      <c r="A138" s="32" t="s">
        <v>299</v>
      </c>
      <c r="B138" s="34" t="s">
        <v>420</v>
      </c>
      <c r="C138" s="35">
        <v>41318</v>
      </c>
      <c r="D138" s="32" t="s">
        <v>307</v>
      </c>
      <c r="E138" s="32">
        <v>1</v>
      </c>
      <c r="F138" s="32">
        <v>1</v>
      </c>
      <c r="G138" s="33">
        <v>636</v>
      </c>
      <c r="H138" s="33">
        <v>0</v>
      </c>
      <c r="I138" s="36"/>
      <c r="J138" s="32">
        <v>21009</v>
      </c>
      <c r="K138" s="32">
        <v>53402</v>
      </c>
      <c r="L138" s="32">
        <v>10020</v>
      </c>
      <c r="M138" s="35">
        <v>41318</v>
      </c>
      <c r="O138" t="str">
        <f t="shared" si="2"/>
        <v>Feb</v>
      </c>
    </row>
    <row r="139" ht="12" customHeight="1" spans="1:15">
      <c r="A139" s="32" t="s">
        <v>299</v>
      </c>
      <c r="B139" s="34" t="s">
        <v>421</v>
      </c>
      <c r="C139" s="35">
        <v>41318</v>
      </c>
      <c r="D139" s="32" t="s">
        <v>343</v>
      </c>
      <c r="E139" s="32">
        <v>1</v>
      </c>
      <c r="F139" s="32">
        <v>1</v>
      </c>
      <c r="G139" s="33">
        <v>250</v>
      </c>
      <c r="H139" s="33">
        <v>250</v>
      </c>
      <c r="I139" s="36">
        <v>558887</v>
      </c>
      <c r="J139" s="32">
        <v>12062</v>
      </c>
      <c r="K139" s="32">
        <v>51620</v>
      </c>
      <c r="L139" s="32">
        <v>22086</v>
      </c>
      <c r="M139" s="35">
        <v>41312</v>
      </c>
      <c r="N139" s="35">
        <v>41319</v>
      </c>
      <c r="O139" t="str">
        <f t="shared" si="2"/>
        <v>Feb</v>
      </c>
    </row>
    <row r="140" ht="12" customHeight="1" spans="1:15">
      <c r="A140" s="32" t="s">
        <v>299</v>
      </c>
      <c r="B140" s="34" t="s">
        <v>422</v>
      </c>
      <c r="C140" s="35">
        <v>41318</v>
      </c>
      <c r="D140" s="32" t="s">
        <v>313</v>
      </c>
      <c r="E140" s="32">
        <v>2</v>
      </c>
      <c r="F140" s="32">
        <v>1</v>
      </c>
      <c r="G140" s="33">
        <v>1300</v>
      </c>
      <c r="H140" s="33">
        <v>0</v>
      </c>
      <c r="I140" s="36"/>
      <c r="J140" s="32">
        <v>13033</v>
      </c>
      <c r="K140" s="32">
        <v>52541</v>
      </c>
      <c r="L140" s="32">
        <v>40001</v>
      </c>
      <c r="M140" s="35">
        <v>41312</v>
      </c>
      <c r="O140" t="str">
        <f t="shared" si="2"/>
        <v>Feb</v>
      </c>
    </row>
    <row r="141" ht="12" customHeight="1" spans="1:15">
      <c r="A141" s="32" t="s">
        <v>299</v>
      </c>
      <c r="B141" s="34" t="s">
        <v>422</v>
      </c>
      <c r="C141" s="35">
        <v>41318</v>
      </c>
      <c r="D141" s="32" t="s">
        <v>313</v>
      </c>
      <c r="E141" s="32">
        <v>4</v>
      </c>
      <c r="F141" s="32">
        <v>1</v>
      </c>
      <c r="G141" s="33">
        <v>40</v>
      </c>
      <c r="H141" s="33">
        <v>0</v>
      </c>
      <c r="I141" s="36"/>
      <c r="J141" s="32">
        <v>13033</v>
      </c>
      <c r="K141" s="32">
        <v>52541</v>
      </c>
      <c r="L141" s="32">
        <v>40001</v>
      </c>
      <c r="M141" s="35">
        <v>41312</v>
      </c>
      <c r="O141" t="str">
        <f t="shared" si="2"/>
        <v>Feb</v>
      </c>
    </row>
    <row r="142" ht="12" customHeight="1" spans="1:15">
      <c r="A142" s="32" t="s">
        <v>299</v>
      </c>
      <c r="B142" s="34" t="s">
        <v>422</v>
      </c>
      <c r="C142" s="35">
        <v>41318</v>
      </c>
      <c r="D142" s="32" t="s">
        <v>313</v>
      </c>
      <c r="E142" s="32">
        <v>3</v>
      </c>
      <c r="F142" s="32">
        <v>1</v>
      </c>
      <c r="G142" s="33">
        <v>196</v>
      </c>
      <c r="H142" s="33">
        <v>0</v>
      </c>
      <c r="I142" s="36"/>
      <c r="J142" s="32">
        <v>13033</v>
      </c>
      <c r="K142" s="32">
        <v>52541</v>
      </c>
      <c r="L142" s="32">
        <v>40001</v>
      </c>
      <c r="M142" s="35">
        <v>41312</v>
      </c>
      <c r="O142" t="str">
        <f t="shared" si="2"/>
        <v>Feb</v>
      </c>
    </row>
    <row r="143" ht="12" customHeight="1" spans="1:15">
      <c r="A143" s="32" t="s">
        <v>299</v>
      </c>
      <c r="B143" s="34" t="s">
        <v>422</v>
      </c>
      <c r="C143" s="35">
        <v>41318</v>
      </c>
      <c r="D143" s="32" t="s">
        <v>313</v>
      </c>
      <c r="E143" s="32">
        <v>1</v>
      </c>
      <c r="F143" s="32">
        <v>1</v>
      </c>
      <c r="G143" s="33">
        <v>1200</v>
      </c>
      <c r="H143" s="33">
        <v>0</v>
      </c>
      <c r="I143" s="36"/>
      <c r="J143" s="32">
        <v>13033</v>
      </c>
      <c r="K143" s="32">
        <v>52541</v>
      </c>
      <c r="L143" s="32">
        <v>40001</v>
      </c>
      <c r="M143" s="35">
        <v>41312</v>
      </c>
      <c r="O143" t="str">
        <f t="shared" si="2"/>
        <v>Feb</v>
      </c>
    </row>
    <row r="144" ht="12" customHeight="1" spans="1:15">
      <c r="A144" s="32" t="s">
        <v>299</v>
      </c>
      <c r="B144" s="34" t="s">
        <v>423</v>
      </c>
      <c r="C144" s="35">
        <v>41318</v>
      </c>
      <c r="D144" s="32" t="s">
        <v>360</v>
      </c>
      <c r="E144" s="32">
        <v>1</v>
      </c>
      <c r="F144" s="32">
        <v>1</v>
      </c>
      <c r="G144" s="33">
        <v>203.7</v>
      </c>
      <c r="H144" s="33">
        <v>0</v>
      </c>
      <c r="I144" s="36"/>
      <c r="J144" s="32">
        <v>21009</v>
      </c>
      <c r="K144" s="32">
        <v>53402</v>
      </c>
      <c r="L144" s="32">
        <v>10020</v>
      </c>
      <c r="M144" s="35">
        <v>41313</v>
      </c>
      <c r="O144" t="str">
        <f t="shared" si="2"/>
        <v>Feb</v>
      </c>
    </row>
    <row r="145" ht="12" customHeight="1" spans="1:15">
      <c r="A145" s="32" t="s">
        <v>299</v>
      </c>
      <c r="B145" s="34" t="s">
        <v>424</v>
      </c>
      <c r="C145" s="35">
        <v>41318</v>
      </c>
      <c r="D145" s="32" t="s">
        <v>360</v>
      </c>
      <c r="E145" s="32">
        <v>1</v>
      </c>
      <c r="F145" s="32">
        <v>1</v>
      </c>
      <c r="G145" s="33">
        <v>69.88</v>
      </c>
      <c r="H145" s="33">
        <v>0</v>
      </c>
      <c r="I145" s="36"/>
      <c r="J145" s="32">
        <v>21009</v>
      </c>
      <c r="K145" s="32">
        <v>53402</v>
      </c>
      <c r="L145" s="32">
        <v>10020</v>
      </c>
      <c r="M145" s="35">
        <v>41316</v>
      </c>
      <c r="O145" t="str">
        <f t="shared" si="2"/>
        <v>Feb</v>
      </c>
    </row>
    <row r="146" ht="12" customHeight="1" spans="1:15">
      <c r="A146" s="32" t="s">
        <v>299</v>
      </c>
      <c r="B146" s="34" t="s">
        <v>425</v>
      </c>
      <c r="C146" s="35">
        <v>41318</v>
      </c>
      <c r="D146" s="32" t="s">
        <v>379</v>
      </c>
      <c r="E146" s="32">
        <v>2</v>
      </c>
      <c r="F146" s="32">
        <v>1</v>
      </c>
      <c r="G146" s="33">
        <v>10.8</v>
      </c>
      <c r="H146" s="33">
        <v>10.8</v>
      </c>
      <c r="I146" s="36">
        <v>560176</v>
      </c>
      <c r="J146" s="32">
        <v>21009</v>
      </c>
      <c r="K146" s="32">
        <v>54060</v>
      </c>
      <c r="L146" s="32">
        <v>10020</v>
      </c>
      <c r="M146" s="35">
        <v>41319</v>
      </c>
      <c r="N146" s="35">
        <v>41325</v>
      </c>
      <c r="O146" t="str">
        <f t="shared" si="2"/>
        <v>Feb</v>
      </c>
    </row>
    <row r="147" ht="12" customHeight="1" spans="1:15">
      <c r="A147" s="32" t="s">
        <v>299</v>
      </c>
      <c r="B147" s="34" t="s">
        <v>425</v>
      </c>
      <c r="C147" s="35">
        <v>41318</v>
      </c>
      <c r="D147" s="32" t="s">
        <v>379</v>
      </c>
      <c r="E147" s="32">
        <v>1</v>
      </c>
      <c r="F147" s="32">
        <v>1</v>
      </c>
      <c r="G147" s="33">
        <v>10.38</v>
      </c>
      <c r="H147" s="33">
        <v>10.38</v>
      </c>
      <c r="I147" s="36">
        <v>560176</v>
      </c>
      <c r="J147" s="32">
        <v>21009</v>
      </c>
      <c r="K147" s="32">
        <v>54060</v>
      </c>
      <c r="L147" s="32">
        <v>10020</v>
      </c>
      <c r="M147" s="35">
        <v>41319</v>
      </c>
      <c r="N147" s="35">
        <v>41325</v>
      </c>
      <c r="O147" t="str">
        <f t="shared" si="2"/>
        <v>Feb</v>
      </c>
    </row>
    <row r="148" ht="12" customHeight="1" spans="1:15">
      <c r="A148" s="32" t="s">
        <v>299</v>
      </c>
      <c r="B148" s="34" t="s">
        <v>425</v>
      </c>
      <c r="C148" s="35">
        <v>41318</v>
      </c>
      <c r="D148" s="32" t="s">
        <v>379</v>
      </c>
      <c r="E148" s="32">
        <v>3</v>
      </c>
      <c r="F148" s="32">
        <v>1</v>
      </c>
      <c r="G148" s="33">
        <v>5.74</v>
      </c>
      <c r="H148" s="33">
        <v>5.74</v>
      </c>
      <c r="I148" s="36">
        <v>560176</v>
      </c>
      <c r="J148" s="32">
        <v>21009</v>
      </c>
      <c r="K148" s="32">
        <v>54060</v>
      </c>
      <c r="L148" s="32">
        <v>10020</v>
      </c>
      <c r="M148" s="35">
        <v>41319</v>
      </c>
      <c r="N148" s="35">
        <v>41325</v>
      </c>
      <c r="O148" t="str">
        <f t="shared" si="2"/>
        <v>Feb</v>
      </c>
    </row>
    <row r="149" ht="12" customHeight="1" spans="1:15">
      <c r="A149" s="32" t="s">
        <v>299</v>
      </c>
      <c r="B149" s="34" t="s">
        <v>425</v>
      </c>
      <c r="C149" s="35">
        <v>41318</v>
      </c>
      <c r="D149" s="32" t="s">
        <v>379</v>
      </c>
      <c r="E149" s="32">
        <v>4</v>
      </c>
      <c r="F149" s="32">
        <v>1</v>
      </c>
      <c r="G149" s="33">
        <v>7.78</v>
      </c>
      <c r="H149" s="33">
        <v>7.78</v>
      </c>
      <c r="I149" s="36">
        <v>560176</v>
      </c>
      <c r="J149" s="32">
        <v>21009</v>
      </c>
      <c r="K149" s="32">
        <v>54060</v>
      </c>
      <c r="L149" s="32">
        <v>10020</v>
      </c>
      <c r="M149" s="35">
        <v>41319</v>
      </c>
      <c r="N149" s="35">
        <v>41325</v>
      </c>
      <c r="O149" t="str">
        <f t="shared" si="2"/>
        <v>Feb</v>
      </c>
    </row>
    <row r="150" ht="12" customHeight="1" spans="1:15">
      <c r="A150" s="32" t="s">
        <v>299</v>
      </c>
      <c r="B150" s="34" t="s">
        <v>426</v>
      </c>
      <c r="C150" s="35">
        <v>41318</v>
      </c>
      <c r="D150" s="32" t="s">
        <v>361</v>
      </c>
      <c r="E150" s="32">
        <v>6</v>
      </c>
      <c r="F150" s="32">
        <v>1</v>
      </c>
      <c r="G150" s="33">
        <v>3.12</v>
      </c>
      <c r="H150" s="33">
        <v>3.12</v>
      </c>
      <c r="I150" s="36">
        <v>560742</v>
      </c>
      <c r="J150" s="32">
        <v>21009</v>
      </c>
      <c r="K150" s="32">
        <v>53402</v>
      </c>
      <c r="L150" s="32">
        <v>10020</v>
      </c>
      <c r="M150" s="35">
        <v>41313</v>
      </c>
      <c r="N150" s="35">
        <v>41326</v>
      </c>
      <c r="O150" t="str">
        <f t="shared" si="2"/>
        <v>Feb</v>
      </c>
    </row>
    <row r="151" ht="12" customHeight="1" spans="1:15">
      <c r="A151" s="32" t="s">
        <v>299</v>
      </c>
      <c r="B151" s="34" t="s">
        <v>426</v>
      </c>
      <c r="C151" s="35">
        <v>41318</v>
      </c>
      <c r="D151" s="32" t="s">
        <v>361</v>
      </c>
      <c r="E151" s="32">
        <v>8</v>
      </c>
      <c r="F151" s="32">
        <v>1</v>
      </c>
      <c r="G151" s="33">
        <v>3.98</v>
      </c>
      <c r="H151" s="33">
        <v>3.98</v>
      </c>
      <c r="I151" s="36">
        <v>560742</v>
      </c>
      <c r="J151" s="32">
        <v>21009</v>
      </c>
      <c r="K151" s="32">
        <v>53402</v>
      </c>
      <c r="L151" s="32">
        <v>10020</v>
      </c>
      <c r="M151" s="35">
        <v>41313</v>
      </c>
      <c r="N151" s="35">
        <v>41326</v>
      </c>
      <c r="O151" t="str">
        <f t="shared" si="2"/>
        <v>Feb</v>
      </c>
    </row>
    <row r="152" ht="12" customHeight="1" spans="1:15">
      <c r="A152" s="32" t="s">
        <v>299</v>
      </c>
      <c r="B152" s="34" t="s">
        <v>426</v>
      </c>
      <c r="C152" s="35">
        <v>41318</v>
      </c>
      <c r="D152" s="32" t="s">
        <v>361</v>
      </c>
      <c r="E152" s="32">
        <v>7</v>
      </c>
      <c r="F152" s="32">
        <v>1</v>
      </c>
      <c r="G152" s="33">
        <v>4.34</v>
      </c>
      <c r="H152" s="33">
        <v>4.34</v>
      </c>
      <c r="I152" s="36">
        <v>560742</v>
      </c>
      <c r="J152" s="32">
        <v>21009</v>
      </c>
      <c r="K152" s="32">
        <v>53402</v>
      </c>
      <c r="L152" s="32">
        <v>10020</v>
      </c>
      <c r="M152" s="35">
        <v>41313</v>
      </c>
      <c r="N152" s="35">
        <v>41326</v>
      </c>
      <c r="O152" t="str">
        <f t="shared" si="2"/>
        <v>Feb</v>
      </c>
    </row>
    <row r="153" ht="12" customHeight="1" spans="1:15">
      <c r="A153" s="32" t="s">
        <v>299</v>
      </c>
      <c r="B153" s="34" t="s">
        <v>426</v>
      </c>
      <c r="C153" s="35">
        <v>41318</v>
      </c>
      <c r="D153" s="32" t="s">
        <v>361</v>
      </c>
      <c r="E153" s="32">
        <v>5</v>
      </c>
      <c r="F153" s="32">
        <v>1</v>
      </c>
      <c r="G153" s="33">
        <v>4.78</v>
      </c>
      <c r="H153" s="33">
        <v>4.78</v>
      </c>
      <c r="I153" s="36">
        <v>560742</v>
      </c>
      <c r="J153" s="32">
        <v>21009</v>
      </c>
      <c r="K153" s="32">
        <v>53402</v>
      </c>
      <c r="L153" s="32">
        <v>10020</v>
      </c>
      <c r="M153" s="35">
        <v>41313</v>
      </c>
      <c r="N153" s="35">
        <v>41326</v>
      </c>
      <c r="O153" t="str">
        <f t="shared" si="2"/>
        <v>Feb</v>
      </c>
    </row>
    <row r="154" ht="12" customHeight="1" spans="1:15">
      <c r="A154" s="32" t="s">
        <v>299</v>
      </c>
      <c r="B154" s="34" t="s">
        <v>426</v>
      </c>
      <c r="C154" s="35">
        <v>41318</v>
      </c>
      <c r="D154" s="32" t="s">
        <v>361</v>
      </c>
      <c r="E154" s="32">
        <v>4</v>
      </c>
      <c r="F154" s="32">
        <v>1</v>
      </c>
      <c r="G154" s="33">
        <v>13.88</v>
      </c>
      <c r="H154" s="33">
        <v>13.88</v>
      </c>
      <c r="I154" s="36">
        <v>560742</v>
      </c>
      <c r="J154" s="32">
        <v>21009</v>
      </c>
      <c r="K154" s="32">
        <v>53402</v>
      </c>
      <c r="L154" s="32">
        <v>10020</v>
      </c>
      <c r="M154" s="35">
        <v>41313</v>
      </c>
      <c r="N154" s="35">
        <v>41326</v>
      </c>
      <c r="O154" t="str">
        <f t="shared" si="2"/>
        <v>Feb</v>
      </c>
    </row>
    <row r="155" ht="12" customHeight="1" spans="1:15">
      <c r="A155" s="32" t="s">
        <v>299</v>
      </c>
      <c r="B155" s="34" t="s">
        <v>426</v>
      </c>
      <c r="C155" s="35">
        <v>41318</v>
      </c>
      <c r="D155" s="32" t="s">
        <v>361</v>
      </c>
      <c r="E155" s="32">
        <v>11</v>
      </c>
      <c r="F155" s="32">
        <v>1</v>
      </c>
      <c r="G155" s="33">
        <v>1.08</v>
      </c>
      <c r="H155" s="33">
        <v>1.08</v>
      </c>
      <c r="I155" s="36">
        <v>560742</v>
      </c>
      <c r="J155" s="32">
        <v>21009</v>
      </c>
      <c r="K155" s="32">
        <v>53402</v>
      </c>
      <c r="L155" s="32">
        <v>10020</v>
      </c>
      <c r="M155" s="35">
        <v>41313</v>
      </c>
      <c r="N155" s="35">
        <v>41326</v>
      </c>
      <c r="O155" t="str">
        <f t="shared" si="2"/>
        <v>Feb</v>
      </c>
    </row>
    <row r="156" ht="12" customHeight="1" spans="1:15">
      <c r="A156" s="32" t="s">
        <v>299</v>
      </c>
      <c r="B156" s="34" t="s">
        <v>426</v>
      </c>
      <c r="C156" s="35">
        <v>41318</v>
      </c>
      <c r="D156" s="32" t="s">
        <v>361</v>
      </c>
      <c r="E156" s="32">
        <v>9</v>
      </c>
      <c r="F156" s="32">
        <v>1</v>
      </c>
      <c r="G156" s="33">
        <v>7.44</v>
      </c>
      <c r="H156" s="33">
        <v>7.44</v>
      </c>
      <c r="I156" s="36">
        <v>560742</v>
      </c>
      <c r="J156" s="32">
        <v>21009</v>
      </c>
      <c r="K156" s="32">
        <v>53402</v>
      </c>
      <c r="L156" s="32">
        <v>10020</v>
      </c>
      <c r="M156" s="35">
        <v>41313</v>
      </c>
      <c r="N156" s="35">
        <v>41326</v>
      </c>
      <c r="O156" t="str">
        <f t="shared" si="2"/>
        <v>Feb</v>
      </c>
    </row>
    <row r="157" ht="12" customHeight="1" spans="1:15">
      <c r="A157" s="32" t="s">
        <v>299</v>
      </c>
      <c r="B157" s="34" t="s">
        <v>426</v>
      </c>
      <c r="C157" s="35">
        <v>41318</v>
      </c>
      <c r="D157" s="32" t="s">
        <v>361</v>
      </c>
      <c r="E157" s="32">
        <v>3</v>
      </c>
      <c r="F157" s="32">
        <v>1</v>
      </c>
      <c r="G157" s="33">
        <v>6.28</v>
      </c>
      <c r="H157" s="33">
        <v>6.28</v>
      </c>
      <c r="I157" s="36">
        <v>560742</v>
      </c>
      <c r="J157" s="32">
        <v>21009</v>
      </c>
      <c r="K157" s="32">
        <v>53402</v>
      </c>
      <c r="L157" s="32">
        <v>10020</v>
      </c>
      <c r="M157" s="35">
        <v>41313</v>
      </c>
      <c r="N157" s="35">
        <v>41326</v>
      </c>
      <c r="O157" t="str">
        <f t="shared" si="2"/>
        <v>Feb</v>
      </c>
    </row>
    <row r="158" ht="12" customHeight="1" spans="1:15">
      <c r="A158" s="32" t="s">
        <v>299</v>
      </c>
      <c r="B158" s="34" t="s">
        <v>426</v>
      </c>
      <c r="C158" s="35">
        <v>41318</v>
      </c>
      <c r="D158" s="32" t="s">
        <v>361</v>
      </c>
      <c r="E158" s="32">
        <v>10</v>
      </c>
      <c r="F158" s="32">
        <v>1</v>
      </c>
      <c r="G158" s="33">
        <v>7.08</v>
      </c>
      <c r="H158" s="33">
        <v>7.08</v>
      </c>
      <c r="I158" s="36">
        <v>560742</v>
      </c>
      <c r="J158" s="32">
        <v>21009</v>
      </c>
      <c r="K158" s="32">
        <v>53402</v>
      </c>
      <c r="L158" s="32">
        <v>10020</v>
      </c>
      <c r="M158" s="35">
        <v>41313</v>
      </c>
      <c r="N158" s="35">
        <v>41326</v>
      </c>
      <c r="O158" t="str">
        <f t="shared" si="2"/>
        <v>Feb</v>
      </c>
    </row>
    <row r="159" ht="12" customHeight="1" spans="1:15">
      <c r="A159" s="32" t="s">
        <v>299</v>
      </c>
      <c r="B159" s="34" t="s">
        <v>426</v>
      </c>
      <c r="C159" s="35">
        <v>41318</v>
      </c>
      <c r="D159" s="32" t="s">
        <v>361</v>
      </c>
      <c r="E159" s="32">
        <v>12</v>
      </c>
      <c r="F159" s="32">
        <v>1</v>
      </c>
      <c r="G159" s="33">
        <v>8.16</v>
      </c>
      <c r="H159" s="33">
        <v>8.16</v>
      </c>
      <c r="I159" s="36">
        <v>560742</v>
      </c>
      <c r="J159" s="32">
        <v>21009</v>
      </c>
      <c r="K159" s="32">
        <v>53402</v>
      </c>
      <c r="L159" s="32">
        <v>10020</v>
      </c>
      <c r="M159" s="35">
        <v>41313</v>
      </c>
      <c r="N159" s="35">
        <v>41326</v>
      </c>
      <c r="O159" t="str">
        <f t="shared" si="2"/>
        <v>Feb</v>
      </c>
    </row>
    <row r="160" ht="12" customHeight="1" spans="1:15">
      <c r="A160" s="32" t="s">
        <v>299</v>
      </c>
      <c r="B160" s="34" t="s">
        <v>427</v>
      </c>
      <c r="C160" s="35">
        <v>41318</v>
      </c>
      <c r="D160" s="32" t="s">
        <v>315</v>
      </c>
      <c r="E160" s="32">
        <v>1</v>
      </c>
      <c r="F160" s="32">
        <v>1</v>
      </c>
      <c r="G160" s="33">
        <v>1485</v>
      </c>
      <c r="H160" s="33">
        <v>495</v>
      </c>
      <c r="I160" s="36">
        <v>560058</v>
      </c>
      <c r="J160" s="32">
        <v>21009</v>
      </c>
      <c r="K160" s="32">
        <v>53015</v>
      </c>
      <c r="L160" s="32">
        <v>10020</v>
      </c>
      <c r="M160" s="35">
        <v>41318</v>
      </c>
      <c r="N160" s="35">
        <v>41325</v>
      </c>
      <c r="O160" t="str">
        <f t="shared" si="2"/>
        <v>Feb</v>
      </c>
    </row>
    <row r="161" ht="12" customHeight="1" spans="1:15">
      <c r="A161" s="32" t="s">
        <v>299</v>
      </c>
      <c r="B161" s="34" t="s">
        <v>427</v>
      </c>
      <c r="C161" s="35">
        <v>41318</v>
      </c>
      <c r="D161" s="32" t="s">
        <v>315</v>
      </c>
      <c r="E161" s="32">
        <v>1</v>
      </c>
      <c r="F161" s="32">
        <v>1</v>
      </c>
      <c r="G161" s="33">
        <v>1485</v>
      </c>
      <c r="H161" s="33">
        <v>495</v>
      </c>
      <c r="I161" s="36">
        <v>560062</v>
      </c>
      <c r="J161" s="32">
        <v>21009</v>
      </c>
      <c r="K161" s="32">
        <v>53015</v>
      </c>
      <c r="L161" s="32">
        <v>10020</v>
      </c>
      <c r="M161" s="35">
        <v>41318</v>
      </c>
      <c r="N161" s="35">
        <v>41325</v>
      </c>
      <c r="O161" t="str">
        <f t="shared" si="2"/>
        <v>Feb</v>
      </c>
    </row>
    <row r="162" ht="12" customHeight="1" spans="1:15">
      <c r="A162" s="32" t="s">
        <v>299</v>
      </c>
      <c r="B162" s="34" t="s">
        <v>427</v>
      </c>
      <c r="C162" s="35">
        <v>41318</v>
      </c>
      <c r="D162" s="32" t="s">
        <v>315</v>
      </c>
      <c r="E162" s="32">
        <v>1</v>
      </c>
      <c r="F162" s="32">
        <v>1</v>
      </c>
      <c r="G162" s="33">
        <v>1485</v>
      </c>
      <c r="H162" s="33">
        <v>495</v>
      </c>
      <c r="I162" s="36">
        <v>560067</v>
      </c>
      <c r="J162" s="32">
        <v>21009</v>
      </c>
      <c r="K162" s="32">
        <v>53015</v>
      </c>
      <c r="L162" s="32">
        <v>10020</v>
      </c>
      <c r="M162" s="35">
        <v>41318</v>
      </c>
      <c r="N162" s="35">
        <v>41325</v>
      </c>
      <c r="O162" t="str">
        <f t="shared" si="2"/>
        <v>Feb</v>
      </c>
    </row>
    <row r="163" ht="12" customHeight="1" spans="1:15">
      <c r="A163" s="32" t="s">
        <v>299</v>
      </c>
      <c r="B163" s="34" t="s">
        <v>427</v>
      </c>
      <c r="C163" s="35">
        <v>41318</v>
      </c>
      <c r="D163" s="32" t="s">
        <v>315</v>
      </c>
      <c r="E163" s="32">
        <v>2</v>
      </c>
      <c r="F163" s="32">
        <v>1</v>
      </c>
      <c r="G163" s="33">
        <v>4200</v>
      </c>
      <c r="H163" s="33">
        <v>525</v>
      </c>
      <c r="I163" s="36">
        <v>560072</v>
      </c>
      <c r="J163" s="32">
        <v>21009</v>
      </c>
      <c r="K163" s="32">
        <v>53015</v>
      </c>
      <c r="L163" s="32">
        <v>10020</v>
      </c>
      <c r="M163" s="35">
        <v>41318</v>
      </c>
      <c r="N163" s="35">
        <v>41325</v>
      </c>
      <c r="O163" t="str">
        <f t="shared" si="2"/>
        <v>Feb</v>
      </c>
    </row>
    <row r="164" ht="12" customHeight="1" spans="1:15">
      <c r="A164" s="32" t="s">
        <v>299</v>
      </c>
      <c r="B164" s="34" t="s">
        <v>427</v>
      </c>
      <c r="C164" s="35">
        <v>41318</v>
      </c>
      <c r="D164" s="32" t="s">
        <v>315</v>
      </c>
      <c r="E164" s="32">
        <v>2</v>
      </c>
      <c r="F164" s="32">
        <v>1</v>
      </c>
      <c r="G164" s="33">
        <v>4200</v>
      </c>
      <c r="H164" s="33">
        <v>525</v>
      </c>
      <c r="I164" s="36">
        <v>560073</v>
      </c>
      <c r="J164" s="32">
        <v>21009</v>
      </c>
      <c r="K164" s="32">
        <v>53015</v>
      </c>
      <c r="L164" s="32">
        <v>10020</v>
      </c>
      <c r="M164" s="35">
        <v>41318</v>
      </c>
      <c r="N164" s="35">
        <v>41325</v>
      </c>
      <c r="O164" t="str">
        <f t="shared" si="2"/>
        <v>Feb</v>
      </c>
    </row>
    <row r="165" ht="12" customHeight="1" spans="1:15">
      <c r="A165" s="32" t="s">
        <v>299</v>
      </c>
      <c r="B165" s="34" t="s">
        <v>427</v>
      </c>
      <c r="C165" s="35">
        <v>41318</v>
      </c>
      <c r="D165" s="32" t="s">
        <v>315</v>
      </c>
      <c r="E165" s="32">
        <v>2</v>
      </c>
      <c r="F165" s="32">
        <v>1</v>
      </c>
      <c r="G165" s="33">
        <v>4200</v>
      </c>
      <c r="H165" s="33">
        <v>525</v>
      </c>
      <c r="I165" s="36">
        <v>560077</v>
      </c>
      <c r="J165" s="32">
        <v>21009</v>
      </c>
      <c r="K165" s="32">
        <v>53015</v>
      </c>
      <c r="L165" s="32">
        <v>10020</v>
      </c>
      <c r="M165" s="35">
        <v>41318</v>
      </c>
      <c r="N165" s="35">
        <v>41325</v>
      </c>
      <c r="O165" t="str">
        <f t="shared" si="2"/>
        <v>Feb</v>
      </c>
    </row>
    <row r="166" ht="12" customHeight="1" spans="1:15">
      <c r="A166" s="32" t="s">
        <v>299</v>
      </c>
      <c r="B166" s="34" t="s">
        <v>427</v>
      </c>
      <c r="C166" s="35">
        <v>41318</v>
      </c>
      <c r="D166" s="32" t="s">
        <v>315</v>
      </c>
      <c r="E166" s="32">
        <v>2</v>
      </c>
      <c r="F166" s="32">
        <v>1</v>
      </c>
      <c r="G166" s="33">
        <v>4200</v>
      </c>
      <c r="H166" s="33">
        <v>525</v>
      </c>
      <c r="I166" s="36">
        <v>560079</v>
      </c>
      <c r="J166" s="32">
        <v>21009</v>
      </c>
      <c r="K166" s="32">
        <v>53015</v>
      </c>
      <c r="L166" s="32">
        <v>10020</v>
      </c>
      <c r="M166" s="35">
        <v>41318</v>
      </c>
      <c r="N166" s="35">
        <v>41325</v>
      </c>
      <c r="O166" t="str">
        <f t="shared" si="2"/>
        <v>Feb</v>
      </c>
    </row>
    <row r="167" ht="12" customHeight="1" spans="1:15">
      <c r="A167" s="32" t="s">
        <v>299</v>
      </c>
      <c r="B167" s="34" t="s">
        <v>427</v>
      </c>
      <c r="C167" s="35">
        <v>41318</v>
      </c>
      <c r="D167" s="32" t="s">
        <v>315</v>
      </c>
      <c r="E167" s="32">
        <v>2</v>
      </c>
      <c r="F167" s="32">
        <v>1</v>
      </c>
      <c r="G167" s="33">
        <v>4200</v>
      </c>
      <c r="H167" s="33">
        <v>525</v>
      </c>
      <c r="I167" s="36">
        <v>560083</v>
      </c>
      <c r="J167" s="32">
        <v>21009</v>
      </c>
      <c r="K167" s="32">
        <v>53015</v>
      </c>
      <c r="L167" s="32">
        <v>10020</v>
      </c>
      <c r="M167" s="35">
        <v>41318</v>
      </c>
      <c r="N167" s="35">
        <v>41325</v>
      </c>
      <c r="O167" t="str">
        <f t="shared" si="2"/>
        <v>Feb</v>
      </c>
    </row>
    <row r="168" ht="12" customHeight="1" spans="1:15">
      <c r="A168" s="32" t="s">
        <v>299</v>
      </c>
      <c r="B168" s="34" t="s">
        <v>427</v>
      </c>
      <c r="C168" s="35">
        <v>41318</v>
      </c>
      <c r="D168" s="32" t="s">
        <v>315</v>
      </c>
      <c r="E168" s="32">
        <v>2</v>
      </c>
      <c r="F168" s="32">
        <v>1</v>
      </c>
      <c r="G168" s="33">
        <v>4200</v>
      </c>
      <c r="H168" s="33">
        <v>525</v>
      </c>
      <c r="I168" s="36">
        <v>560085</v>
      </c>
      <c r="J168" s="32">
        <v>21009</v>
      </c>
      <c r="K168" s="32">
        <v>53015</v>
      </c>
      <c r="L168" s="32">
        <v>10020</v>
      </c>
      <c r="M168" s="35">
        <v>41318</v>
      </c>
      <c r="N168" s="35">
        <v>41325</v>
      </c>
      <c r="O168" t="str">
        <f t="shared" si="2"/>
        <v>Feb</v>
      </c>
    </row>
    <row r="169" ht="12" customHeight="1" spans="1:15">
      <c r="A169" s="32" t="s">
        <v>299</v>
      </c>
      <c r="B169" s="34" t="s">
        <v>427</v>
      </c>
      <c r="C169" s="35">
        <v>41318</v>
      </c>
      <c r="D169" s="32" t="s">
        <v>315</v>
      </c>
      <c r="E169" s="32">
        <v>2</v>
      </c>
      <c r="F169" s="32">
        <v>1</v>
      </c>
      <c r="G169" s="33">
        <v>4200</v>
      </c>
      <c r="H169" s="33">
        <v>525</v>
      </c>
      <c r="I169" s="36">
        <v>560086</v>
      </c>
      <c r="J169" s="32">
        <v>21009</v>
      </c>
      <c r="K169" s="32">
        <v>53015</v>
      </c>
      <c r="L169" s="32">
        <v>10020</v>
      </c>
      <c r="M169" s="35">
        <v>41318</v>
      </c>
      <c r="N169" s="35">
        <v>41325</v>
      </c>
      <c r="O169" t="str">
        <f t="shared" si="2"/>
        <v>Feb</v>
      </c>
    </row>
    <row r="170" ht="12" customHeight="1" spans="1:15">
      <c r="A170" s="32" t="s">
        <v>299</v>
      </c>
      <c r="B170" s="34" t="s">
        <v>427</v>
      </c>
      <c r="C170" s="35">
        <v>41318</v>
      </c>
      <c r="D170" s="32" t="s">
        <v>315</v>
      </c>
      <c r="E170" s="32">
        <v>2</v>
      </c>
      <c r="F170" s="32">
        <v>1</v>
      </c>
      <c r="G170" s="33">
        <v>4200</v>
      </c>
      <c r="H170" s="33">
        <v>525</v>
      </c>
      <c r="I170" s="36">
        <v>560088</v>
      </c>
      <c r="J170" s="32">
        <v>21009</v>
      </c>
      <c r="K170" s="32">
        <v>53015</v>
      </c>
      <c r="L170" s="32">
        <v>10020</v>
      </c>
      <c r="M170" s="35">
        <v>41318</v>
      </c>
      <c r="N170" s="35">
        <v>41325</v>
      </c>
      <c r="O170" t="str">
        <f t="shared" si="2"/>
        <v>Feb</v>
      </c>
    </row>
    <row r="171" ht="12" customHeight="1" spans="1:15">
      <c r="A171" s="32" t="s">
        <v>299</v>
      </c>
      <c r="B171" s="34" t="s">
        <v>428</v>
      </c>
      <c r="C171" s="35">
        <v>41318</v>
      </c>
      <c r="D171" s="32" t="s">
        <v>373</v>
      </c>
      <c r="E171" s="32">
        <v>1</v>
      </c>
      <c r="F171" s="32">
        <v>1</v>
      </c>
      <c r="G171" s="33">
        <v>495</v>
      </c>
      <c r="H171" s="33">
        <v>0</v>
      </c>
      <c r="I171" s="36"/>
      <c r="J171" s="32">
        <v>21009</v>
      </c>
      <c r="K171" s="32">
        <v>53402</v>
      </c>
      <c r="L171" s="32">
        <v>10020</v>
      </c>
      <c r="M171" s="35">
        <v>41318</v>
      </c>
      <c r="O171" t="str">
        <f t="shared" si="2"/>
        <v>Feb</v>
      </c>
    </row>
    <row r="172" ht="12" customHeight="1" spans="1:15">
      <c r="A172" s="32" t="s">
        <v>299</v>
      </c>
      <c r="B172" s="34" t="s">
        <v>428</v>
      </c>
      <c r="C172" s="35">
        <v>41318</v>
      </c>
      <c r="D172" s="32" t="s">
        <v>373</v>
      </c>
      <c r="E172" s="32">
        <v>2</v>
      </c>
      <c r="F172" s="32">
        <v>1</v>
      </c>
      <c r="G172" s="33">
        <v>265</v>
      </c>
      <c r="H172" s="33">
        <v>0</v>
      </c>
      <c r="I172" s="36"/>
      <c r="J172" s="32">
        <v>21009</v>
      </c>
      <c r="K172" s="32">
        <v>53402</v>
      </c>
      <c r="L172" s="32">
        <v>10020</v>
      </c>
      <c r="M172" s="35">
        <v>41318</v>
      </c>
      <c r="O172" t="str">
        <f t="shared" si="2"/>
        <v>Feb</v>
      </c>
    </row>
    <row r="173" ht="12" customHeight="1" spans="1:15">
      <c r="A173" s="32" t="s">
        <v>299</v>
      </c>
      <c r="B173" s="34" t="s">
        <v>428</v>
      </c>
      <c r="C173" s="35">
        <v>41318</v>
      </c>
      <c r="D173" s="32" t="s">
        <v>373</v>
      </c>
      <c r="E173" s="32">
        <v>5</v>
      </c>
      <c r="F173" s="32">
        <v>1</v>
      </c>
      <c r="G173" s="33">
        <v>50</v>
      </c>
      <c r="H173" s="33">
        <v>0</v>
      </c>
      <c r="I173" s="36"/>
      <c r="J173" s="32">
        <v>21009</v>
      </c>
      <c r="K173" s="32">
        <v>53402</v>
      </c>
      <c r="L173" s="32">
        <v>10020</v>
      </c>
      <c r="M173" s="35">
        <v>41318</v>
      </c>
      <c r="O173" t="str">
        <f t="shared" si="2"/>
        <v>Feb</v>
      </c>
    </row>
    <row r="174" ht="12" customHeight="1" spans="1:15">
      <c r="A174" s="32" t="s">
        <v>299</v>
      </c>
      <c r="B174" s="34" t="s">
        <v>428</v>
      </c>
      <c r="C174" s="35">
        <v>41318</v>
      </c>
      <c r="D174" s="32" t="s">
        <v>373</v>
      </c>
      <c r="E174" s="32">
        <v>3</v>
      </c>
      <c r="F174" s="32">
        <v>1</v>
      </c>
      <c r="G174" s="33">
        <v>30</v>
      </c>
      <c r="H174" s="33">
        <v>0</v>
      </c>
      <c r="I174" s="36"/>
      <c r="J174" s="32">
        <v>21009</v>
      </c>
      <c r="K174" s="32">
        <v>53402</v>
      </c>
      <c r="L174" s="32">
        <v>10020</v>
      </c>
      <c r="M174" s="35">
        <v>41318</v>
      </c>
      <c r="O174" t="str">
        <f t="shared" si="2"/>
        <v>Feb</v>
      </c>
    </row>
    <row r="175" ht="12" customHeight="1" spans="1:15">
      <c r="A175" s="32" t="s">
        <v>299</v>
      </c>
      <c r="B175" s="34" t="s">
        <v>428</v>
      </c>
      <c r="C175" s="35">
        <v>41318</v>
      </c>
      <c r="D175" s="32" t="s">
        <v>373</v>
      </c>
      <c r="E175" s="32">
        <v>4</v>
      </c>
      <c r="F175" s="32">
        <v>1</v>
      </c>
      <c r="G175" s="33">
        <v>100</v>
      </c>
      <c r="H175" s="33">
        <v>0</v>
      </c>
      <c r="I175" s="36"/>
      <c r="J175" s="32">
        <v>21009</v>
      </c>
      <c r="K175" s="32">
        <v>53402</v>
      </c>
      <c r="L175" s="32">
        <v>10020</v>
      </c>
      <c r="M175" s="35">
        <v>41318</v>
      </c>
      <c r="O175" t="str">
        <f t="shared" si="2"/>
        <v>Feb</v>
      </c>
    </row>
    <row r="176" ht="12" customHeight="1" spans="1:15">
      <c r="A176" s="32" t="s">
        <v>299</v>
      </c>
      <c r="B176" s="34" t="s">
        <v>429</v>
      </c>
      <c r="C176" s="35">
        <v>41318</v>
      </c>
      <c r="D176" s="32" t="s">
        <v>350</v>
      </c>
      <c r="E176" s="32">
        <v>4</v>
      </c>
      <c r="F176" s="32">
        <v>1</v>
      </c>
      <c r="G176" s="33">
        <v>20.28</v>
      </c>
      <c r="H176" s="33">
        <v>20.28</v>
      </c>
      <c r="I176" s="36">
        <v>560152</v>
      </c>
      <c r="J176" s="32">
        <v>12001</v>
      </c>
      <c r="K176" s="32">
        <v>54060</v>
      </c>
      <c r="L176" s="32">
        <v>10020</v>
      </c>
      <c r="M176" s="35">
        <v>41319</v>
      </c>
      <c r="N176" s="35">
        <v>41325</v>
      </c>
      <c r="O176" t="str">
        <f t="shared" si="2"/>
        <v>Feb</v>
      </c>
    </row>
    <row r="177" ht="12" customHeight="1" spans="1:15">
      <c r="A177" s="32" t="s">
        <v>299</v>
      </c>
      <c r="B177" s="34" t="s">
        <v>429</v>
      </c>
      <c r="C177" s="35">
        <v>41318</v>
      </c>
      <c r="D177" s="32" t="s">
        <v>350</v>
      </c>
      <c r="E177" s="32">
        <v>9</v>
      </c>
      <c r="F177" s="32">
        <v>1</v>
      </c>
      <c r="G177" s="33">
        <v>13.78</v>
      </c>
      <c r="H177" s="33">
        <v>13.78</v>
      </c>
      <c r="I177" s="36">
        <v>560152</v>
      </c>
      <c r="J177" s="32">
        <v>12001</v>
      </c>
      <c r="K177" s="32">
        <v>54060</v>
      </c>
      <c r="L177" s="32">
        <v>10020</v>
      </c>
      <c r="M177" s="35">
        <v>41319</v>
      </c>
      <c r="N177" s="35">
        <v>41325</v>
      </c>
      <c r="O177" t="str">
        <f t="shared" si="2"/>
        <v>Feb</v>
      </c>
    </row>
    <row r="178" ht="12" customHeight="1" spans="1:15">
      <c r="A178" s="32" t="s">
        <v>299</v>
      </c>
      <c r="B178" s="34" t="s">
        <v>429</v>
      </c>
      <c r="C178" s="35">
        <v>41318</v>
      </c>
      <c r="D178" s="32" t="s">
        <v>350</v>
      </c>
      <c r="E178" s="32">
        <v>8</v>
      </c>
      <c r="F178" s="32">
        <v>1</v>
      </c>
      <c r="G178" s="33">
        <v>11.04</v>
      </c>
      <c r="H178" s="33">
        <v>11.04</v>
      </c>
      <c r="I178" s="36">
        <v>560152</v>
      </c>
      <c r="J178" s="32">
        <v>12001</v>
      </c>
      <c r="K178" s="32">
        <v>54060</v>
      </c>
      <c r="L178" s="32">
        <v>10020</v>
      </c>
      <c r="M178" s="35">
        <v>41319</v>
      </c>
      <c r="N178" s="35">
        <v>41325</v>
      </c>
      <c r="O178" t="str">
        <f t="shared" si="2"/>
        <v>Feb</v>
      </c>
    </row>
    <row r="179" ht="12" customHeight="1" spans="1:15">
      <c r="A179" s="32" t="s">
        <v>299</v>
      </c>
      <c r="B179" s="34" t="s">
        <v>429</v>
      </c>
      <c r="C179" s="35">
        <v>41318</v>
      </c>
      <c r="D179" s="32" t="s">
        <v>350</v>
      </c>
      <c r="E179" s="32">
        <v>3</v>
      </c>
      <c r="F179" s="32">
        <v>1</v>
      </c>
      <c r="G179" s="33">
        <v>3.96</v>
      </c>
      <c r="H179" s="33">
        <v>3.96</v>
      </c>
      <c r="I179" s="36">
        <v>560152</v>
      </c>
      <c r="J179" s="32">
        <v>12001</v>
      </c>
      <c r="K179" s="32">
        <v>54060</v>
      </c>
      <c r="L179" s="32">
        <v>10020</v>
      </c>
      <c r="M179" s="35">
        <v>41319</v>
      </c>
      <c r="N179" s="35">
        <v>41325</v>
      </c>
      <c r="O179" t="str">
        <f t="shared" si="2"/>
        <v>Feb</v>
      </c>
    </row>
    <row r="180" ht="12" customHeight="1" spans="1:15">
      <c r="A180" s="32" t="s">
        <v>299</v>
      </c>
      <c r="B180" s="34" t="s">
        <v>429</v>
      </c>
      <c r="C180" s="35">
        <v>41318</v>
      </c>
      <c r="D180" s="32" t="s">
        <v>350</v>
      </c>
      <c r="E180" s="32">
        <v>10</v>
      </c>
      <c r="F180" s="32">
        <v>1</v>
      </c>
      <c r="G180" s="33">
        <v>3</v>
      </c>
      <c r="H180" s="33">
        <v>3</v>
      </c>
      <c r="I180" s="36">
        <v>560152</v>
      </c>
      <c r="J180" s="32">
        <v>12001</v>
      </c>
      <c r="K180" s="32">
        <v>54060</v>
      </c>
      <c r="L180" s="32">
        <v>10020</v>
      </c>
      <c r="M180" s="35">
        <v>41319</v>
      </c>
      <c r="N180" s="35">
        <v>41325</v>
      </c>
      <c r="O180" t="str">
        <f t="shared" si="2"/>
        <v>Feb</v>
      </c>
    </row>
    <row r="181" ht="12" customHeight="1" spans="1:15">
      <c r="A181" s="32" t="s">
        <v>299</v>
      </c>
      <c r="B181" s="34" t="s">
        <v>429</v>
      </c>
      <c r="C181" s="35">
        <v>41318</v>
      </c>
      <c r="D181" s="32" t="s">
        <v>350</v>
      </c>
      <c r="E181" s="32">
        <v>6</v>
      </c>
      <c r="F181" s="32">
        <v>1</v>
      </c>
      <c r="G181" s="33">
        <v>1.38</v>
      </c>
      <c r="H181" s="33">
        <v>1.38</v>
      </c>
      <c r="I181" s="36">
        <v>560152</v>
      </c>
      <c r="J181" s="32">
        <v>12001</v>
      </c>
      <c r="K181" s="32">
        <v>54060</v>
      </c>
      <c r="L181" s="32">
        <v>10020</v>
      </c>
      <c r="M181" s="35">
        <v>41319</v>
      </c>
      <c r="N181" s="35">
        <v>41325</v>
      </c>
      <c r="O181" t="str">
        <f t="shared" si="2"/>
        <v>Feb</v>
      </c>
    </row>
    <row r="182" ht="12" customHeight="1" spans="1:15">
      <c r="A182" s="32" t="s">
        <v>299</v>
      </c>
      <c r="B182" s="34" t="s">
        <v>429</v>
      </c>
      <c r="C182" s="35">
        <v>41318</v>
      </c>
      <c r="D182" s="32" t="s">
        <v>350</v>
      </c>
      <c r="E182" s="32">
        <v>1</v>
      </c>
      <c r="F182" s="32">
        <v>1</v>
      </c>
      <c r="G182" s="33">
        <v>2.21</v>
      </c>
      <c r="H182" s="33">
        <v>2.21</v>
      </c>
      <c r="I182" s="36">
        <v>560152</v>
      </c>
      <c r="J182" s="32">
        <v>12001</v>
      </c>
      <c r="K182" s="32">
        <v>54060</v>
      </c>
      <c r="L182" s="32">
        <v>10020</v>
      </c>
      <c r="M182" s="35">
        <v>41319</v>
      </c>
      <c r="N182" s="35">
        <v>41325</v>
      </c>
      <c r="O182" t="str">
        <f t="shared" si="2"/>
        <v>Feb</v>
      </c>
    </row>
    <row r="183" ht="12" customHeight="1" spans="1:15">
      <c r="A183" s="32" t="s">
        <v>299</v>
      </c>
      <c r="B183" s="34" t="s">
        <v>429</v>
      </c>
      <c r="C183" s="35">
        <v>41318</v>
      </c>
      <c r="D183" s="32" t="s">
        <v>350</v>
      </c>
      <c r="E183" s="32">
        <v>2</v>
      </c>
      <c r="F183" s="32">
        <v>1</v>
      </c>
      <c r="G183" s="33">
        <v>8.45</v>
      </c>
      <c r="H183" s="33">
        <v>8.45</v>
      </c>
      <c r="I183" s="36">
        <v>560152</v>
      </c>
      <c r="J183" s="32">
        <v>12001</v>
      </c>
      <c r="K183" s="32">
        <v>54060</v>
      </c>
      <c r="L183" s="32">
        <v>10020</v>
      </c>
      <c r="M183" s="35">
        <v>41319</v>
      </c>
      <c r="N183" s="35">
        <v>41325</v>
      </c>
      <c r="O183" t="str">
        <f t="shared" si="2"/>
        <v>Feb</v>
      </c>
    </row>
    <row r="184" ht="12" customHeight="1" spans="1:15">
      <c r="A184" s="32" t="s">
        <v>299</v>
      </c>
      <c r="B184" s="34" t="s">
        <v>429</v>
      </c>
      <c r="C184" s="35">
        <v>41318</v>
      </c>
      <c r="D184" s="32" t="s">
        <v>350</v>
      </c>
      <c r="E184" s="32">
        <v>7</v>
      </c>
      <c r="F184" s="32">
        <v>1</v>
      </c>
      <c r="G184" s="33">
        <v>20.6</v>
      </c>
      <c r="H184" s="33">
        <v>20.6</v>
      </c>
      <c r="I184" s="36">
        <v>560152</v>
      </c>
      <c r="J184" s="32">
        <v>12001</v>
      </c>
      <c r="K184" s="32">
        <v>54060</v>
      </c>
      <c r="L184" s="32">
        <v>10020</v>
      </c>
      <c r="M184" s="35">
        <v>41319</v>
      </c>
      <c r="N184" s="35">
        <v>41325</v>
      </c>
      <c r="O184" t="str">
        <f t="shared" si="2"/>
        <v>Feb</v>
      </c>
    </row>
    <row r="185" ht="12" customHeight="1" spans="1:15">
      <c r="A185" s="32" t="s">
        <v>299</v>
      </c>
      <c r="B185" s="34" t="s">
        <v>429</v>
      </c>
      <c r="C185" s="35">
        <v>41318</v>
      </c>
      <c r="D185" s="32" t="s">
        <v>350</v>
      </c>
      <c r="E185" s="32">
        <v>5</v>
      </c>
      <c r="F185" s="32">
        <v>1</v>
      </c>
      <c r="G185" s="33">
        <v>0.17</v>
      </c>
      <c r="H185" s="33">
        <v>0.17</v>
      </c>
      <c r="I185" s="36">
        <v>560152</v>
      </c>
      <c r="J185" s="32">
        <v>12001</v>
      </c>
      <c r="K185" s="32">
        <v>54060</v>
      </c>
      <c r="L185" s="32">
        <v>10020</v>
      </c>
      <c r="M185" s="35">
        <v>41319</v>
      </c>
      <c r="N185" s="35">
        <v>41325</v>
      </c>
      <c r="O185" t="str">
        <f t="shared" si="2"/>
        <v>Feb</v>
      </c>
    </row>
    <row r="186" ht="12" customHeight="1" spans="1:15">
      <c r="A186" s="32" t="s">
        <v>299</v>
      </c>
      <c r="B186" s="34" t="s">
        <v>430</v>
      </c>
      <c r="C186" s="35">
        <v>41318</v>
      </c>
      <c r="D186" s="32" t="s">
        <v>339</v>
      </c>
      <c r="E186" s="32">
        <v>1</v>
      </c>
      <c r="F186" s="32">
        <v>1</v>
      </c>
      <c r="G186" s="33">
        <v>4389</v>
      </c>
      <c r="H186" s="33">
        <v>0</v>
      </c>
      <c r="I186" s="36"/>
      <c r="J186" s="32">
        <v>12001</v>
      </c>
      <c r="K186" s="32">
        <v>53015</v>
      </c>
      <c r="L186" s="32">
        <v>10020</v>
      </c>
      <c r="M186" s="35">
        <v>41320</v>
      </c>
      <c r="O186" t="str">
        <f t="shared" si="2"/>
        <v>Feb</v>
      </c>
    </row>
    <row r="187" ht="12" customHeight="1" spans="1:15">
      <c r="A187" s="32" t="s">
        <v>299</v>
      </c>
      <c r="B187" s="34" t="s">
        <v>431</v>
      </c>
      <c r="C187" s="35">
        <v>41319</v>
      </c>
      <c r="D187" s="32" t="s">
        <v>371</v>
      </c>
      <c r="E187" s="32">
        <v>1</v>
      </c>
      <c r="F187" s="32">
        <v>1</v>
      </c>
      <c r="G187" s="33">
        <v>1120</v>
      </c>
      <c r="H187" s="33">
        <v>1120</v>
      </c>
      <c r="I187" s="36">
        <v>559533</v>
      </c>
      <c r="J187" s="32">
        <v>13033</v>
      </c>
      <c r="K187" s="32">
        <v>51190</v>
      </c>
      <c r="L187" s="32">
        <v>12175</v>
      </c>
      <c r="M187" s="35">
        <v>41319</v>
      </c>
      <c r="N187" s="35">
        <v>41320</v>
      </c>
      <c r="O187" t="str">
        <f t="shared" si="2"/>
        <v>Feb</v>
      </c>
    </row>
    <row r="188" ht="12" customHeight="1" spans="1:15">
      <c r="A188" s="32" t="s">
        <v>299</v>
      </c>
      <c r="B188" s="34" t="s">
        <v>432</v>
      </c>
      <c r="C188" s="35">
        <v>41319</v>
      </c>
      <c r="D188" s="32" t="s">
        <v>366</v>
      </c>
      <c r="E188" s="32">
        <v>1</v>
      </c>
      <c r="F188" s="32">
        <v>1</v>
      </c>
      <c r="G188" s="33">
        <v>700</v>
      </c>
      <c r="H188" s="33">
        <v>700</v>
      </c>
      <c r="I188" s="36">
        <v>559535</v>
      </c>
      <c r="J188" s="32">
        <v>12062</v>
      </c>
      <c r="K188" s="32">
        <v>51190</v>
      </c>
      <c r="L188" s="32">
        <v>22086</v>
      </c>
      <c r="M188" s="35">
        <v>41319</v>
      </c>
      <c r="N188" s="35">
        <v>41320</v>
      </c>
      <c r="O188" t="str">
        <f t="shared" si="2"/>
        <v>Feb</v>
      </c>
    </row>
    <row r="189" ht="12" customHeight="1" spans="1:15">
      <c r="A189" s="32" t="s">
        <v>299</v>
      </c>
      <c r="B189" s="34" t="s">
        <v>433</v>
      </c>
      <c r="C189" s="35">
        <v>41319</v>
      </c>
      <c r="D189" s="32" t="s">
        <v>309</v>
      </c>
      <c r="E189" s="32">
        <v>1</v>
      </c>
      <c r="F189" s="32">
        <v>1</v>
      </c>
      <c r="G189" s="33">
        <v>285</v>
      </c>
      <c r="H189" s="33">
        <v>285</v>
      </c>
      <c r="I189" s="36">
        <v>559226</v>
      </c>
      <c r="J189" s="32">
        <v>13033</v>
      </c>
      <c r="K189" s="32">
        <v>53450</v>
      </c>
      <c r="L189" s="32">
        <v>10020</v>
      </c>
      <c r="M189" s="35">
        <v>41333</v>
      </c>
      <c r="N189" s="35">
        <v>41320</v>
      </c>
      <c r="O189" t="str">
        <f t="shared" si="2"/>
        <v>Feb</v>
      </c>
    </row>
    <row r="190" ht="12" customHeight="1" spans="1:15">
      <c r="A190" s="32" t="s">
        <v>299</v>
      </c>
      <c r="B190" s="34" t="s">
        <v>434</v>
      </c>
      <c r="C190" s="35">
        <v>41319</v>
      </c>
      <c r="D190" s="32" t="s">
        <v>359</v>
      </c>
      <c r="E190" s="32">
        <v>1</v>
      </c>
      <c r="F190" s="32">
        <v>1</v>
      </c>
      <c r="G190" s="33">
        <v>57.84</v>
      </c>
      <c r="H190" s="33">
        <v>57.84</v>
      </c>
      <c r="I190" s="36">
        <v>559755</v>
      </c>
      <c r="J190" s="32">
        <v>13033</v>
      </c>
      <c r="K190" s="32">
        <v>53038</v>
      </c>
      <c r="L190" s="32">
        <v>10020</v>
      </c>
      <c r="M190" s="35">
        <v>41319</v>
      </c>
      <c r="N190" s="35">
        <v>41324</v>
      </c>
      <c r="O190" t="str">
        <f t="shared" si="2"/>
        <v>Feb</v>
      </c>
    </row>
    <row r="191" ht="12" customHeight="1" spans="1:15">
      <c r="A191" s="32" t="s">
        <v>299</v>
      </c>
      <c r="B191" s="34" t="s">
        <v>435</v>
      </c>
      <c r="C191" s="35">
        <v>41319</v>
      </c>
      <c r="D191" s="32" t="s">
        <v>372</v>
      </c>
      <c r="E191" s="32">
        <v>1</v>
      </c>
      <c r="F191" s="32">
        <v>1</v>
      </c>
      <c r="G191" s="33">
        <v>175</v>
      </c>
      <c r="H191" s="33">
        <v>175</v>
      </c>
      <c r="I191" s="36">
        <v>560207</v>
      </c>
      <c r="J191" s="32">
        <v>13033</v>
      </c>
      <c r="K191" s="32">
        <v>51780</v>
      </c>
      <c r="L191" s="32">
        <v>10020</v>
      </c>
      <c r="M191" s="35">
        <v>41319</v>
      </c>
      <c r="N191" s="35">
        <v>41325</v>
      </c>
      <c r="O191" t="str">
        <f t="shared" si="2"/>
        <v>Feb</v>
      </c>
    </row>
    <row r="192" ht="12" customHeight="1" spans="1:15">
      <c r="A192" s="32" t="s">
        <v>299</v>
      </c>
      <c r="B192" s="34" t="s">
        <v>436</v>
      </c>
      <c r="C192" s="35">
        <v>41319</v>
      </c>
      <c r="D192" s="32" t="s">
        <v>302</v>
      </c>
      <c r="E192" s="32">
        <v>1</v>
      </c>
      <c r="F192" s="32">
        <v>1</v>
      </c>
      <c r="G192" s="33">
        <v>139386</v>
      </c>
      <c r="H192" s="33">
        <v>139386</v>
      </c>
      <c r="I192" s="36">
        <v>559206</v>
      </c>
      <c r="J192" s="32">
        <v>13033</v>
      </c>
      <c r="K192" s="32">
        <v>55470</v>
      </c>
      <c r="L192" s="32">
        <v>40001</v>
      </c>
      <c r="M192" s="35">
        <v>41319</v>
      </c>
      <c r="N192" s="35">
        <v>41320</v>
      </c>
      <c r="O192" t="str">
        <f t="shared" si="2"/>
        <v>Feb</v>
      </c>
    </row>
    <row r="193" ht="12" customHeight="1" spans="1:15">
      <c r="A193" s="32" t="s">
        <v>299</v>
      </c>
      <c r="B193" s="34" t="s">
        <v>437</v>
      </c>
      <c r="C193" s="35">
        <v>41319</v>
      </c>
      <c r="D193" s="32" t="s">
        <v>365</v>
      </c>
      <c r="E193" s="32">
        <v>1</v>
      </c>
      <c r="F193" s="32">
        <v>1</v>
      </c>
      <c r="G193" s="33">
        <v>474.3</v>
      </c>
      <c r="H193" s="33">
        <v>474.3</v>
      </c>
      <c r="I193" s="36">
        <v>560940</v>
      </c>
      <c r="J193" s="32">
        <v>13033</v>
      </c>
      <c r="K193" s="32">
        <v>54060</v>
      </c>
      <c r="L193" s="32">
        <v>10020</v>
      </c>
      <c r="M193" s="35">
        <v>41312</v>
      </c>
      <c r="N193" s="35">
        <v>41327</v>
      </c>
      <c r="O193" t="str">
        <f t="shared" si="2"/>
        <v>Feb</v>
      </c>
    </row>
    <row r="194" ht="12" customHeight="1" spans="1:15">
      <c r="A194" s="32" t="s">
        <v>299</v>
      </c>
      <c r="B194" s="34" t="s">
        <v>438</v>
      </c>
      <c r="C194" s="35">
        <v>41319</v>
      </c>
      <c r="D194" s="32" t="s">
        <v>369</v>
      </c>
      <c r="E194" s="32">
        <v>1</v>
      </c>
      <c r="F194" s="32">
        <v>1</v>
      </c>
      <c r="G194" s="33">
        <v>4125</v>
      </c>
      <c r="H194" s="33">
        <v>4125</v>
      </c>
      <c r="I194" s="36">
        <v>559836</v>
      </c>
      <c r="J194" s="32">
        <v>13033</v>
      </c>
      <c r="K194" s="32">
        <v>53401</v>
      </c>
      <c r="L194" s="32">
        <v>10020</v>
      </c>
      <c r="M194" s="35">
        <v>41319</v>
      </c>
      <c r="N194" s="35">
        <v>41324</v>
      </c>
      <c r="O194" t="str">
        <f t="shared" si="2"/>
        <v>Feb</v>
      </c>
    </row>
    <row r="195" ht="12" customHeight="1" spans="1:15">
      <c r="A195" s="32" t="s">
        <v>299</v>
      </c>
      <c r="B195" s="34" t="s">
        <v>438</v>
      </c>
      <c r="C195" s="35">
        <v>41319</v>
      </c>
      <c r="D195" s="32" t="s">
        <v>369</v>
      </c>
      <c r="E195" s="32">
        <v>2</v>
      </c>
      <c r="F195" s="32">
        <v>1</v>
      </c>
      <c r="G195" s="33">
        <v>2750</v>
      </c>
      <c r="H195" s="33">
        <v>2750</v>
      </c>
      <c r="I195" s="36">
        <v>559836</v>
      </c>
      <c r="J195" s="32">
        <v>13033</v>
      </c>
      <c r="K195" s="32">
        <v>53401</v>
      </c>
      <c r="L195" s="32">
        <v>10020</v>
      </c>
      <c r="M195" s="35">
        <v>41319</v>
      </c>
      <c r="N195" s="35">
        <v>41324</v>
      </c>
      <c r="O195" t="str">
        <f t="shared" si="2"/>
        <v>Feb</v>
      </c>
    </row>
    <row r="196" ht="12" customHeight="1" spans="1:15">
      <c r="A196" s="32" t="s">
        <v>299</v>
      </c>
      <c r="B196" s="34" t="s">
        <v>439</v>
      </c>
      <c r="C196" s="35">
        <v>41320</v>
      </c>
      <c r="D196" s="32" t="s">
        <v>379</v>
      </c>
      <c r="E196" s="32">
        <v>1</v>
      </c>
      <c r="F196" s="32">
        <v>1</v>
      </c>
      <c r="G196" s="33">
        <v>37.62</v>
      </c>
      <c r="H196" s="33">
        <v>37.62</v>
      </c>
      <c r="I196" s="36">
        <v>560175</v>
      </c>
      <c r="J196" s="32">
        <v>12062</v>
      </c>
      <c r="K196" s="32">
        <v>54060</v>
      </c>
      <c r="L196" s="32">
        <v>10020</v>
      </c>
      <c r="M196" s="35">
        <v>41317</v>
      </c>
      <c r="N196" s="35">
        <v>41325</v>
      </c>
      <c r="O196" t="str">
        <f t="shared" si="2"/>
        <v>Feb</v>
      </c>
    </row>
    <row r="197" ht="12" customHeight="1" spans="1:15">
      <c r="A197" s="32" t="s">
        <v>299</v>
      </c>
      <c r="B197" s="34" t="s">
        <v>440</v>
      </c>
      <c r="C197" s="35">
        <v>41320</v>
      </c>
      <c r="D197" s="32" t="s">
        <v>379</v>
      </c>
      <c r="E197" s="32">
        <v>2</v>
      </c>
      <c r="F197" s="32">
        <v>1</v>
      </c>
      <c r="G197" s="33">
        <v>11.8</v>
      </c>
      <c r="H197" s="33">
        <v>11.8</v>
      </c>
      <c r="I197" s="36">
        <v>560254</v>
      </c>
      <c r="J197" s="32">
        <v>12062</v>
      </c>
      <c r="K197" s="32">
        <v>54060</v>
      </c>
      <c r="L197" s="32">
        <v>10020</v>
      </c>
      <c r="M197" s="35">
        <v>41321</v>
      </c>
      <c r="N197" s="35">
        <v>41325</v>
      </c>
      <c r="O197" t="str">
        <f t="shared" ref="O197:O251" si="3">TEXT(M197,"mmm")</f>
        <v>Feb</v>
      </c>
    </row>
    <row r="198" ht="12" customHeight="1" spans="1:15">
      <c r="A198" s="32" t="s">
        <v>299</v>
      </c>
      <c r="B198" s="34" t="s">
        <v>440</v>
      </c>
      <c r="C198" s="35">
        <v>41320</v>
      </c>
      <c r="D198" s="32" t="s">
        <v>379</v>
      </c>
      <c r="E198" s="32">
        <v>1</v>
      </c>
      <c r="F198" s="32">
        <v>1</v>
      </c>
      <c r="G198" s="33">
        <v>7.02</v>
      </c>
      <c r="H198" s="33">
        <v>7.02</v>
      </c>
      <c r="I198" s="36">
        <v>560254</v>
      </c>
      <c r="J198" s="32">
        <v>12062</v>
      </c>
      <c r="K198" s="32">
        <v>54060</v>
      </c>
      <c r="L198" s="32">
        <v>10020</v>
      </c>
      <c r="M198" s="35">
        <v>41321</v>
      </c>
      <c r="N198" s="35">
        <v>41325</v>
      </c>
      <c r="O198" t="str">
        <f t="shared" si="3"/>
        <v>Feb</v>
      </c>
    </row>
    <row r="199" ht="12" customHeight="1" spans="1:15">
      <c r="A199" s="32" t="s">
        <v>299</v>
      </c>
      <c r="B199" s="34" t="s">
        <v>441</v>
      </c>
      <c r="C199" s="35">
        <v>41320</v>
      </c>
      <c r="D199" s="32" t="s">
        <v>379</v>
      </c>
      <c r="E199" s="32">
        <v>8</v>
      </c>
      <c r="F199" s="32">
        <v>1</v>
      </c>
      <c r="G199" s="33">
        <v>5.42</v>
      </c>
      <c r="H199" s="33">
        <v>5.42</v>
      </c>
      <c r="I199" s="36">
        <v>560179</v>
      </c>
      <c r="J199" s="32">
        <v>12062</v>
      </c>
      <c r="K199" s="32">
        <v>54060</v>
      </c>
      <c r="L199" s="32">
        <v>10020</v>
      </c>
      <c r="M199" s="35">
        <v>41318</v>
      </c>
      <c r="N199" s="35">
        <v>41325</v>
      </c>
      <c r="O199" t="str">
        <f t="shared" si="3"/>
        <v>Feb</v>
      </c>
    </row>
    <row r="200" ht="12" customHeight="1" spans="1:15">
      <c r="A200" s="32" t="s">
        <v>299</v>
      </c>
      <c r="B200" s="34" t="s">
        <v>441</v>
      </c>
      <c r="C200" s="35">
        <v>41320</v>
      </c>
      <c r="D200" s="32" t="s">
        <v>379</v>
      </c>
      <c r="E200" s="32">
        <v>7</v>
      </c>
      <c r="F200" s="32">
        <v>1</v>
      </c>
      <c r="G200" s="33">
        <v>5.42</v>
      </c>
      <c r="H200" s="33">
        <v>5.42</v>
      </c>
      <c r="I200" s="36">
        <v>560179</v>
      </c>
      <c r="J200" s="32">
        <v>12062</v>
      </c>
      <c r="K200" s="32">
        <v>54060</v>
      </c>
      <c r="L200" s="32">
        <v>10020</v>
      </c>
      <c r="M200" s="35">
        <v>41318</v>
      </c>
      <c r="N200" s="35">
        <v>41325</v>
      </c>
      <c r="O200" t="str">
        <f t="shared" si="3"/>
        <v>Feb</v>
      </c>
    </row>
    <row r="201" ht="12" customHeight="1" spans="1:15">
      <c r="A201" s="32" t="s">
        <v>299</v>
      </c>
      <c r="B201" s="34" t="s">
        <v>441</v>
      </c>
      <c r="C201" s="35">
        <v>41320</v>
      </c>
      <c r="D201" s="32" t="s">
        <v>379</v>
      </c>
      <c r="E201" s="32">
        <v>9</v>
      </c>
      <c r="F201" s="32">
        <v>1</v>
      </c>
      <c r="G201" s="33">
        <v>5.42</v>
      </c>
      <c r="H201" s="33">
        <v>5.42</v>
      </c>
      <c r="I201" s="36">
        <v>560179</v>
      </c>
      <c r="J201" s="32">
        <v>12062</v>
      </c>
      <c r="K201" s="32">
        <v>54060</v>
      </c>
      <c r="L201" s="32">
        <v>10020</v>
      </c>
      <c r="M201" s="35">
        <v>41318</v>
      </c>
      <c r="N201" s="35">
        <v>41325</v>
      </c>
      <c r="O201" t="str">
        <f t="shared" si="3"/>
        <v>Feb</v>
      </c>
    </row>
    <row r="202" ht="12" customHeight="1" spans="1:15">
      <c r="A202" s="32" t="s">
        <v>299</v>
      </c>
      <c r="B202" s="34" t="s">
        <v>441</v>
      </c>
      <c r="C202" s="35">
        <v>41320</v>
      </c>
      <c r="D202" s="32" t="s">
        <v>379</v>
      </c>
      <c r="E202" s="32">
        <v>1</v>
      </c>
      <c r="F202" s="32">
        <v>1</v>
      </c>
      <c r="G202" s="33">
        <v>11.9</v>
      </c>
      <c r="H202" s="33">
        <v>11.9</v>
      </c>
      <c r="I202" s="36">
        <v>560179</v>
      </c>
      <c r="J202" s="32">
        <v>12062</v>
      </c>
      <c r="K202" s="32">
        <v>54060</v>
      </c>
      <c r="L202" s="32">
        <v>10020</v>
      </c>
      <c r="M202" s="35">
        <v>41318</v>
      </c>
      <c r="N202" s="35">
        <v>41325</v>
      </c>
      <c r="O202" t="str">
        <f t="shared" si="3"/>
        <v>Feb</v>
      </c>
    </row>
    <row r="203" ht="12" customHeight="1" spans="1:15">
      <c r="A203" s="32" t="s">
        <v>299</v>
      </c>
      <c r="B203" s="34" t="s">
        <v>441</v>
      </c>
      <c r="C203" s="35">
        <v>41320</v>
      </c>
      <c r="D203" s="32" t="s">
        <v>379</v>
      </c>
      <c r="E203" s="32">
        <v>2</v>
      </c>
      <c r="F203" s="32">
        <v>1</v>
      </c>
      <c r="G203" s="33">
        <v>21.12</v>
      </c>
      <c r="H203" s="33">
        <v>21.12</v>
      </c>
      <c r="I203" s="36">
        <v>560179</v>
      </c>
      <c r="J203" s="32">
        <v>12062</v>
      </c>
      <c r="K203" s="32">
        <v>54060</v>
      </c>
      <c r="L203" s="32">
        <v>10020</v>
      </c>
      <c r="M203" s="35">
        <v>41318</v>
      </c>
      <c r="N203" s="35">
        <v>41325</v>
      </c>
      <c r="O203" t="str">
        <f t="shared" si="3"/>
        <v>Feb</v>
      </c>
    </row>
    <row r="204" ht="12" customHeight="1" spans="1:15">
      <c r="A204" s="32" t="s">
        <v>299</v>
      </c>
      <c r="B204" s="34" t="s">
        <v>441</v>
      </c>
      <c r="C204" s="35">
        <v>41320</v>
      </c>
      <c r="D204" s="32" t="s">
        <v>379</v>
      </c>
      <c r="E204" s="32">
        <v>6</v>
      </c>
      <c r="F204" s="32">
        <v>1</v>
      </c>
      <c r="G204" s="33">
        <v>2.16</v>
      </c>
      <c r="H204" s="33">
        <v>2.16</v>
      </c>
      <c r="I204" s="36">
        <v>560179</v>
      </c>
      <c r="J204" s="32">
        <v>12062</v>
      </c>
      <c r="K204" s="32">
        <v>54060</v>
      </c>
      <c r="L204" s="32">
        <v>10020</v>
      </c>
      <c r="M204" s="35">
        <v>41318</v>
      </c>
      <c r="N204" s="35">
        <v>41325</v>
      </c>
      <c r="O204" t="str">
        <f t="shared" si="3"/>
        <v>Feb</v>
      </c>
    </row>
    <row r="205" ht="12" customHeight="1" spans="1:15">
      <c r="A205" s="32" t="s">
        <v>299</v>
      </c>
      <c r="B205" s="34" t="s">
        <v>441</v>
      </c>
      <c r="C205" s="35">
        <v>41320</v>
      </c>
      <c r="D205" s="32" t="s">
        <v>379</v>
      </c>
      <c r="E205" s="32">
        <v>5</v>
      </c>
      <c r="F205" s="32">
        <v>1</v>
      </c>
      <c r="G205" s="33">
        <v>2.16</v>
      </c>
      <c r="H205" s="33">
        <v>2.16</v>
      </c>
      <c r="I205" s="36">
        <v>560179</v>
      </c>
      <c r="J205" s="32">
        <v>12062</v>
      </c>
      <c r="K205" s="32">
        <v>54060</v>
      </c>
      <c r="L205" s="32">
        <v>10020</v>
      </c>
      <c r="M205" s="35">
        <v>41318</v>
      </c>
      <c r="N205" s="35">
        <v>41325</v>
      </c>
      <c r="O205" t="str">
        <f t="shared" si="3"/>
        <v>Feb</v>
      </c>
    </row>
    <row r="206" ht="12" customHeight="1" spans="1:15">
      <c r="A206" s="32" t="s">
        <v>299</v>
      </c>
      <c r="B206" s="34" t="s">
        <v>441</v>
      </c>
      <c r="C206" s="35">
        <v>41320</v>
      </c>
      <c r="D206" s="32" t="s">
        <v>379</v>
      </c>
      <c r="E206" s="32">
        <v>4</v>
      </c>
      <c r="F206" s="32">
        <v>1</v>
      </c>
      <c r="G206" s="33">
        <v>14.54</v>
      </c>
      <c r="H206" s="33">
        <v>14.54</v>
      </c>
      <c r="I206" s="36">
        <v>560179</v>
      </c>
      <c r="J206" s="32">
        <v>12062</v>
      </c>
      <c r="K206" s="32">
        <v>54060</v>
      </c>
      <c r="L206" s="32">
        <v>10020</v>
      </c>
      <c r="M206" s="35">
        <v>41318</v>
      </c>
      <c r="N206" s="35">
        <v>41325</v>
      </c>
      <c r="O206" t="str">
        <f t="shared" si="3"/>
        <v>Feb</v>
      </c>
    </row>
    <row r="207" ht="12" customHeight="1" spans="1:15">
      <c r="A207" s="32" t="s">
        <v>299</v>
      </c>
      <c r="B207" s="34" t="s">
        <v>441</v>
      </c>
      <c r="C207" s="35">
        <v>41320</v>
      </c>
      <c r="D207" s="32" t="s">
        <v>379</v>
      </c>
      <c r="E207" s="32">
        <v>3</v>
      </c>
      <c r="F207" s="32">
        <v>1</v>
      </c>
      <c r="G207" s="33">
        <v>0.96</v>
      </c>
      <c r="H207" s="33">
        <v>0.96</v>
      </c>
      <c r="I207" s="36">
        <v>560179</v>
      </c>
      <c r="J207" s="32">
        <v>12062</v>
      </c>
      <c r="K207" s="32">
        <v>54060</v>
      </c>
      <c r="L207" s="32">
        <v>10020</v>
      </c>
      <c r="M207" s="35">
        <v>41318</v>
      </c>
      <c r="N207" s="35">
        <v>41325</v>
      </c>
      <c r="O207" t="str">
        <f t="shared" si="3"/>
        <v>Feb</v>
      </c>
    </row>
    <row r="208" ht="12" customHeight="1" spans="1:15">
      <c r="A208" s="32" t="s">
        <v>299</v>
      </c>
      <c r="B208" s="34" t="s">
        <v>442</v>
      </c>
      <c r="C208" s="35">
        <v>41320</v>
      </c>
      <c r="D208" s="32" t="s">
        <v>379</v>
      </c>
      <c r="E208" s="32">
        <v>5</v>
      </c>
      <c r="F208" s="32">
        <v>1</v>
      </c>
      <c r="G208" s="33">
        <v>84.91</v>
      </c>
      <c r="H208" s="33">
        <v>84.91</v>
      </c>
      <c r="I208" s="36">
        <v>560847</v>
      </c>
      <c r="J208" s="32">
        <v>12062</v>
      </c>
      <c r="K208" s="32">
        <v>54060</v>
      </c>
      <c r="L208" s="32">
        <v>10020</v>
      </c>
      <c r="M208" s="35">
        <v>41333</v>
      </c>
      <c r="N208" s="35">
        <v>41327</v>
      </c>
      <c r="O208" t="str">
        <f t="shared" si="3"/>
        <v>Feb</v>
      </c>
    </row>
    <row r="209" ht="12" customHeight="1" spans="1:15">
      <c r="A209" s="32" t="s">
        <v>299</v>
      </c>
      <c r="B209" s="34" t="s">
        <v>442</v>
      </c>
      <c r="C209" s="35">
        <v>41320</v>
      </c>
      <c r="D209" s="32" t="s">
        <v>379</v>
      </c>
      <c r="E209" s="32">
        <v>3</v>
      </c>
      <c r="F209" s="32">
        <v>1</v>
      </c>
      <c r="G209" s="33">
        <v>74.07</v>
      </c>
      <c r="H209" s="33">
        <v>74.07</v>
      </c>
      <c r="I209" s="36">
        <v>560852</v>
      </c>
      <c r="J209" s="32">
        <v>12062</v>
      </c>
      <c r="K209" s="32">
        <v>54060</v>
      </c>
      <c r="L209" s="32">
        <v>10020</v>
      </c>
      <c r="M209" s="35">
        <v>41333</v>
      </c>
      <c r="N209" s="35">
        <v>41327</v>
      </c>
      <c r="O209" t="str">
        <f t="shared" si="3"/>
        <v>Feb</v>
      </c>
    </row>
    <row r="210" ht="12" customHeight="1" spans="1:15">
      <c r="A210" s="32" t="s">
        <v>299</v>
      </c>
      <c r="B210" s="34" t="s">
        <v>442</v>
      </c>
      <c r="C210" s="35">
        <v>41320</v>
      </c>
      <c r="D210" s="32" t="s">
        <v>379</v>
      </c>
      <c r="E210" s="32">
        <v>1</v>
      </c>
      <c r="F210" s="32">
        <v>1</v>
      </c>
      <c r="G210" s="33">
        <v>15.97</v>
      </c>
      <c r="H210" s="33">
        <v>15.97</v>
      </c>
      <c r="I210" s="36">
        <v>560847</v>
      </c>
      <c r="J210" s="32">
        <v>12062</v>
      </c>
      <c r="K210" s="32">
        <v>54060</v>
      </c>
      <c r="L210" s="32">
        <v>10020</v>
      </c>
      <c r="M210" s="35">
        <v>41333</v>
      </c>
      <c r="N210" s="35">
        <v>41327</v>
      </c>
      <c r="O210" t="str">
        <f t="shared" si="3"/>
        <v>Feb</v>
      </c>
    </row>
    <row r="211" ht="12" customHeight="1" spans="1:15">
      <c r="A211" s="32" t="s">
        <v>299</v>
      </c>
      <c r="B211" s="34" t="s">
        <v>442</v>
      </c>
      <c r="C211" s="35">
        <v>41320</v>
      </c>
      <c r="D211" s="32" t="s">
        <v>379</v>
      </c>
      <c r="E211" s="32">
        <v>4</v>
      </c>
      <c r="F211" s="32">
        <v>1</v>
      </c>
      <c r="G211" s="33">
        <v>79.49</v>
      </c>
      <c r="H211" s="33">
        <v>79.49</v>
      </c>
      <c r="I211" s="36">
        <v>560852</v>
      </c>
      <c r="J211" s="32">
        <v>12062</v>
      </c>
      <c r="K211" s="32">
        <v>54060</v>
      </c>
      <c r="L211" s="32">
        <v>10020</v>
      </c>
      <c r="M211" s="35">
        <v>41333</v>
      </c>
      <c r="N211" s="35">
        <v>41327</v>
      </c>
      <c r="O211" t="str">
        <f t="shared" si="3"/>
        <v>Feb</v>
      </c>
    </row>
    <row r="212" ht="12" customHeight="1" spans="1:15">
      <c r="A212" s="32" t="s">
        <v>299</v>
      </c>
      <c r="B212" s="34" t="s">
        <v>442</v>
      </c>
      <c r="C212" s="35">
        <v>41320</v>
      </c>
      <c r="D212" s="32" t="s">
        <v>379</v>
      </c>
      <c r="E212" s="32">
        <v>7</v>
      </c>
      <c r="F212" s="32">
        <v>1</v>
      </c>
      <c r="G212" s="33">
        <v>3.25</v>
      </c>
      <c r="H212" s="33">
        <v>3.25</v>
      </c>
      <c r="I212" s="36">
        <v>560847</v>
      </c>
      <c r="J212" s="32">
        <v>12062</v>
      </c>
      <c r="K212" s="32">
        <v>54060</v>
      </c>
      <c r="L212" s="32">
        <v>10020</v>
      </c>
      <c r="M212" s="35">
        <v>41333</v>
      </c>
      <c r="N212" s="35">
        <v>41327</v>
      </c>
      <c r="O212" t="str">
        <f t="shared" si="3"/>
        <v>Feb</v>
      </c>
    </row>
    <row r="213" ht="12" customHeight="1" spans="1:15">
      <c r="A213" s="32" t="s">
        <v>299</v>
      </c>
      <c r="B213" s="34" t="s">
        <v>442</v>
      </c>
      <c r="C213" s="35">
        <v>41320</v>
      </c>
      <c r="D213" s="32" t="s">
        <v>379</v>
      </c>
      <c r="E213" s="32">
        <v>6</v>
      </c>
      <c r="F213" s="32">
        <v>1</v>
      </c>
      <c r="G213" s="33">
        <v>16.56</v>
      </c>
      <c r="H213" s="33">
        <v>16.56</v>
      </c>
      <c r="I213" s="36">
        <v>560847</v>
      </c>
      <c r="J213" s="32">
        <v>12062</v>
      </c>
      <c r="K213" s="32">
        <v>54060</v>
      </c>
      <c r="L213" s="32">
        <v>10020</v>
      </c>
      <c r="M213" s="35">
        <v>41333</v>
      </c>
      <c r="N213" s="35">
        <v>41327</v>
      </c>
      <c r="O213" t="str">
        <f t="shared" si="3"/>
        <v>Feb</v>
      </c>
    </row>
    <row r="214" ht="12" customHeight="1" spans="1:15">
      <c r="A214" s="32" t="s">
        <v>299</v>
      </c>
      <c r="B214" s="34" t="s">
        <v>442</v>
      </c>
      <c r="C214" s="35">
        <v>41320</v>
      </c>
      <c r="D214" s="32" t="s">
        <v>379</v>
      </c>
      <c r="E214" s="32">
        <v>2</v>
      </c>
      <c r="F214" s="32">
        <v>1</v>
      </c>
      <c r="G214" s="33">
        <v>7.2</v>
      </c>
      <c r="H214" s="33">
        <v>7.2</v>
      </c>
      <c r="I214" s="36">
        <v>560847</v>
      </c>
      <c r="J214" s="32">
        <v>12062</v>
      </c>
      <c r="K214" s="32">
        <v>54060</v>
      </c>
      <c r="L214" s="32">
        <v>10020</v>
      </c>
      <c r="M214" s="35">
        <v>41333</v>
      </c>
      <c r="N214" s="35">
        <v>41327</v>
      </c>
      <c r="O214" t="str">
        <f t="shared" si="3"/>
        <v>Feb</v>
      </c>
    </row>
    <row r="215" ht="12" customHeight="1" spans="1:15">
      <c r="A215" s="32" t="s">
        <v>299</v>
      </c>
      <c r="B215" s="34" t="s">
        <v>443</v>
      </c>
      <c r="C215" s="35">
        <v>41320</v>
      </c>
      <c r="D215" s="32" t="s">
        <v>379</v>
      </c>
      <c r="E215" s="32">
        <v>1</v>
      </c>
      <c r="F215" s="32">
        <v>1</v>
      </c>
      <c r="G215" s="33">
        <v>60.3</v>
      </c>
      <c r="H215" s="33">
        <v>60.3</v>
      </c>
      <c r="I215" s="36">
        <v>560237</v>
      </c>
      <c r="J215" s="32">
        <v>12062</v>
      </c>
      <c r="K215" s="32">
        <v>54060</v>
      </c>
      <c r="L215" s="32">
        <v>10020</v>
      </c>
      <c r="M215" s="35">
        <v>41318</v>
      </c>
      <c r="N215" s="35">
        <v>41325</v>
      </c>
      <c r="O215" t="str">
        <f t="shared" si="3"/>
        <v>Feb</v>
      </c>
    </row>
    <row r="216" ht="12" customHeight="1" spans="1:15">
      <c r="A216" s="32" t="s">
        <v>299</v>
      </c>
      <c r="B216" s="34" t="s">
        <v>444</v>
      </c>
      <c r="C216" s="35">
        <v>41320</v>
      </c>
      <c r="D216" s="32" t="s">
        <v>379</v>
      </c>
      <c r="E216" s="32">
        <v>1</v>
      </c>
      <c r="F216" s="32">
        <v>1</v>
      </c>
      <c r="G216" s="33">
        <v>123.96</v>
      </c>
      <c r="H216" s="33">
        <v>123.96</v>
      </c>
      <c r="I216" s="36">
        <v>560182</v>
      </c>
      <c r="J216" s="32">
        <v>12062</v>
      </c>
      <c r="K216" s="32">
        <v>54060</v>
      </c>
      <c r="L216" s="32">
        <v>10020</v>
      </c>
      <c r="M216" s="35">
        <v>41320</v>
      </c>
      <c r="N216" s="35">
        <v>41325</v>
      </c>
      <c r="O216" t="str">
        <f t="shared" si="3"/>
        <v>Feb</v>
      </c>
    </row>
    <row r="217" ht="12" customHeight="1" spans="1:15">
      <c r="A217" s="32" t="s">
        <v>299</v>
      </c>
      <c r="B217" s="34" t="s">
        <v>444</v>
      </c>
      <c r="C217" s="35">
        <v>41320</v>
      </c>
      <c r="D217" s="32" t="s">
        <v>379</v>
      </c>
      <c r="E217" s="32">
        <v>2</v>
      </c>
      <c r="F217" s="32">
        <v>1</v>
      </c>
      <c r="G217" s="33">
        <v>72.34</v>
      </c>
      <c r="H217" s="33">
        <v>72.34</v>
      </c>
      <c r="I217" s="36">
        <v>560182</v>
      </c>
      <c r="J217" s="32">
        <v>12062</v>
      </c>
      <c r="K217" s="32">
        <v>54060</v>
      </c>
      <c r="L217" s="32">
        <v>10020</v>
      </c>
      <c r="M217" s="35">
        <v>41320</v>
      </c>
      <c r="N217" s="35">
        <v>41325</v>
      </c>
      <c r="O217" t="str">
        <f t="shared" si="3"/>
        <v>Feb</v>
      </c>
    </row>
    <row r="218" ht="12" customHeight="1" spans="1:15">
      <c r="A218" s="32" t="s">
        <v>299</v>
      </c>
      <c r="B218" s="34" t="s">
        <v>444</v>
      </c>
      <c r="C218" s="35">
        <v>41320</v>
      </c>
      <c r="D218" s="32" t="s">
        <v>379</v>
      </c>
      <c r="E218" s="32">
        <v>4</v>
      </c>
      <c r="F218" s="32">
        <v>1</v>
      </c>
      <c r="G218" s="33">
        <v>193.48</v>
      </c>
      <c r="H218" s="33">
        <v>193.48</v>
      </c>
      <c r="I218" s="36">
        <v>560182</v>
      </c>
      <c r="J218" s="32">
        <v>12062</v>
      </c>
      <c r="K218" s="32">
        <v>54060</v>
      </c>
      <c r="L218" s="32">
        <v>10020</v>
      </c>
      <c r="M218" s="35">
        <v>41320</v>
      </c>
      <c r="N218" s="35">
        <v>41325</v>
      </c>
      <c r="O218" t="str">
        <f t="shared" si="3"/>
        <v>Feb</v>
      </c>
    </row>
    <row r="219" ht="12" customHeight="1" spans="1:15">
      <c r="A219" s="32" t="s">
        <v>299</v>
      </c>
      <c r="B219" s="34" t="s">
        <v>444</v>
      </c>
      <c r="C219" s="35">
        <v>41320</v>
      </c>
      <c r="D219" s="32" t="s">
        <v>379</v>
      </c>
      <c r="E219" s="32">
        <v>3</v>
      </c>
      <c r="F219" s="32">
        <v>1</v>
      </c>
      <c r="G219" s="33">
        <v>56.82</v>
      </c>
      <c r="H219" s="33">
        <v>56.82</v>
      </c>
      <c r="I219" s="36">
        <v>560182</v>
      </c>
      <c r="J219" s="32">
        <v>12062</v>
      </c>
      <c r="K219" s="32">
        <v>54060</v>
      </c>
      <c r="L219" s="32">
        <v>10020</v>
      </c>
      <c r="M219" s="35">
        <v>41320</v>
      </c>
      <c r="N219" s="35">
        <v>41325</v>
      </c>
      <c r="O219" t="str">
        <f t="shared" si="3"/>
        <v>Feb</v>
      </c>
    </row>
    <row r="220" ht="12" customHeight="1" spans="1:15">
      <c r="A220" s="32" t="s">
        <v>299</v>
      </c>
      <c r="B220" s="34" t="s">
        <v>444</v>
      </c>
      <c r="C220" s="35">
        <v>41320</v>
      </c>
      <c r="D220" s="32" t="s">
        <v>379</v>
      </c>
      <c r="E220" s="32">
        <v>6</v>
      </c>
      <c r="F220" s="32">
        <v>1</v>
      </c>
      <c r="G220" s="33">
        <v>32.4</v>
      </c>
      <c r="H220" s="33">
        <v>32.4</v>
      </c>
      <c r="I220" s="36">
        <v>560182</v>
      </c>
      <c r="J220" s="32">
        <v>12062</v>
      </c>
      <c r="K220" s="32">
        <v>54060</v>
      </c>
      <c r="L220" s="32">
        <v>10020</v>
      </c>
      <c r="M220" s="35">
        <v>41320</v>
      </c>
      <c r="N220" s="35">
        <v>41325</v>
      </c>
      <c r="O220" t="str">
        <f t="shared" si="3"/>
        <v>Feb</v>
      </c>
    </row>
    <row r="221" ht="12" customHeight="1" spans="1:15">
      <c r="A221" s="32" t="s">
        <v>299</v>
      </c>
      <c r="B221" s="34" t="s">
        <v>444</v>
      </c>
      <c r="C221" s="35">
        <v>41320</v>
      </c>
      <c r="D221" s="32" t="s">
        <v>379</v>
      </c>
      <c r="E221" s="32">
        <v>5</v>
      </c>
      <c r="F221" s="32">
        <v>1</v>
      </c>
      <c r="G221" s="33">
        <v>3.19</v>
      </c>
      <c r="H221" s="33">
        <v>3.19</v>
      </c>
      <c r="I221" s="36">
        <v>560182</v>
      </c>
      <c r="J221" s="32">
        <v>12062</v>
      </c>
      <c r="K221" s="32">
        <v>54060</v>
      </c>
      <c r="L221" s="32">
        <v>10020</v>
      </c>
      <c r="M221" s="35">
        <v>41320</v>
      </c>
      <c r="N221" s="35">
        <v>41325</v>
      </c>
      <c r="O221" t="str">
        <f t="shared" si="3"/>
        <v>Feb</v>
      </c>
    </row>
    <row r="222" ht="12" customHeight="1" spans="1:15">
      <c r="A222" s="32" t="s">
        <v>299</v>
      </c>
      <c r="B222" s="34" t="s">
        <v>445</v>
      </c>
      <c r="C222" s="35">
        <v>41320</v>
      </c>
      <c r="D222" s="32" t="s">
        <v>362</v>
      </c>
      <c r="E222" s="32">
        <v>1</v>
      </c>
      <c r="F222" s="32">
        <v>1</v>
      </c>
      <c r="G222" s="33">
        <v>172.8</v>
      </c>
      <c r="H222" s="33">
        <v>172.8</v>
      </c>
      <c r="I222" s="36">
        <v>560746</v>
      </c>
      <c r="J222" s="32">
        <v>12062</v>
      </c>
      <c r="K222" s="32">
        <v>52541</v>
      </c>
      <c r="L222" s="32">
        <v>10020</v>
      </c>
      <c r="M222" s="35">
        <v>41317</v>
      </c>
      <c r="N222" s="35">
        <v>41326</v>
      </c>
      <c r="O222" t="str">
        <f t="shared" si="3"/>
        <v>Feb</v>
      </c>
    </row>
    <row r="223" ht="12" customHeight="1" spans="1:15">
      <c r="A223" s="32" t="s">
        <v>299</v>
      </c>
      <c r="B223" s="34" t="s">
        <v>446</v>
      </c>
      <c r="C223" s="35">
        <v>41320</v>
      </c>
      <c r="D223" s="32" t="s">
        <v>377</v>
      </c>
      <c r="E223" s="32">
        <v>1</v>
      </c>
      <c r="F223" s="32">
        <v>1</v>
      </c>
      <c r="G223" s="33">
        <v>264.95</v>
      </c>
      <c r="H223" s="33">
        <v>0</v>
      </c>
      <c r="I223" s="36"/>
      <c r="J223" s="32">
        <v>12062</v>
      </c>
      <c r="K223" s="32">
        <v>52541</v>
      </c>
      <c r="L223" s="32">
        <v>10020</v>
      </c>
      <c r="M223" s="35">
        <v>41316</v>
      </c>
      <c r="O223" t="str">
        <f t="shared" si="3"/>
        <v>Feb</v>
      </c>
    </row>
    <row r="224" ht="12" customHeight="1" spans="1:15">
      <c r="A224" s="32" t="s">
        <v>299</v>
      </c>
      <c r="B224" s="34" t="s">
        <v>447</v>
      </c>
      <c r="C224" s="35">
        <v>41320</v>
      </c>
      <c r="D224" s="32" t="s">
        <v>364</v>
      </c>
      <c r="E224" s="32">
        <v>1</v>
      </c>
      <c r="F224" s="32">
        <v>1</v>
      </c>
      <c r="G224" s="33">
        <v>3784.56</v>
      </c>
      <c r="H224" s="33">
        <v>3784.56</v>
      </c>
      <c r="I224" s="36">
        <v>560687</v>
      </c>
      <c r="J224" s="32">
        <v>12062</v>
      </c>
      <c r="K224" s="32">
        <v>54074</v>
      </c>
      <c r="L224" s="32">
        <v>10020</v>
      </c>
      <c r="M224" s="35">
        <v>41318</v>
      </c>
      <c r="N224" s="35">
        <v>41326</v>
      </c>
      <c r="O224" t="str">
        <f t="shared" si="3"/>
        <v>Feb</v>
      </c>
    </row>
    <row r="225" ht="12" customHeight="1" spans="1:15">
      <c r="A225" s="32" t="s">
        <v>299</v>
      </c>
      <c r="B225" s="34" t="s">
        <v>448</v>
      </c>
      <c r="C225" s="35">
        <v>41320</v>
      </c>
      <c r="D225" s="32" t="s">
        <v>324</v>
      </c>
      <c r="E225" s="32">
        <v>1</v>
      </c>
      <c r="F225" s="32">
        <v>1</v>
      </c>
      <c r="G225" s="33">
        <v>0</v>
      </c>
      <c r="H225" s="33">
        <v>0</v>
      </c>
      <c r="I225" s="36"/>
      <c r="J225" s="32">
        <v>12062</v>
      </c>
      <c r="K225" s="32">
        <v>51982</v>
      </c>
      <c r="L225" s="32">
        <v>10020</v>
      </c>
      <c r="M225" s="35">
        <v>41318</v>
      </c>
      <c r="O225" t="str">
        <f t="shared" si="3"/>
        <v>Feb</v>
      </c>
    </row>
    <row r="226" ht="12" customHeight="1" spans="1:15">
      <c r="A226" s="32" t="s">
        <v>299</v>
      </c>
      <c r="B226" s="34" t="s">
        <v>449</v>
      </c>
      <c r="C226" s="35">
        <v>41289</v>
      </c>
      <c r="D226" s="32" t="s">
        <v>306</v>
      </c>
      <c r="E226" s="32">
        <v>1</v>
      </c>
      <c r="F226" s="32">
        <v>1</v>
      </c>
      <c r="G226" s="33">
        <v>76.23</v>
      </c>
      <c r="H226" s="33">
        <v>76.23</v>
      </c>
      <c r="I226" s="36">
        <v>560202</v>
      </c>
      <c r="J226" s="32">
        <v>12062</v>
      </c>
      <c r="K226" s="32">
        <v>54770</v>
      </c>
      <c r="L226" s="32">
        <v>12175</v>
      </c>
      <c r="M226" s="35">
        <v>41320</v>
      </c>
      <c r="N226" s="35">
        <v>41325</v>
      </c>
      <c r="O226" t="str">
        <f t="shared" si="3"/>
        <v>Feb</v>
      </c>
    </row>
    <row r="227" ht="12" customHeight="1" spans="1:15">
      <c r="A227" s="32" t="s">
        <v>299</v>
      </c>
      <c r="B227" s="34" t="s">
        <v>450</v>
      </c>
      <c r="C227" s="35">
        <v>41320</v>
      </c>
      <c r="D227" s="32" t="s">
        <v>340</v>
      </c>
      <c r="E227" s="32">
        <v>1</v>
      </c>
      <c r="F227" s="32">
        <v>1</v>
      </c>
      <c r="G227" s="33">
        <v>2739843</v>
      </c>
      <c r="H227" s="33">
        <v>2739843</v>
      </c>
      <c r="I227" s="36">
        <v>559804</v>
      </c>
      <c r="J227" s="32">
        <v>21009</v>
      </c>
      <c r="K227" s="32">
        <v>51970</v>
      </c>
      <c r="L227" s="32">
        <v>40001</v>
      </c>
      <c r="M227" s="35">
        <v>41320</v>
      </c>
      <c r="N227" s="35">
        <v>41324</v>
      </c>
      <c r="O227" t="str">
        <f t="shared" si="3"/>
        <v>Feb</v>
      </c>
    </row>
    <row r="228" ht="12" customHeight="1" spans="1:15">
      <c r="A228" s="32" t="s">
        <v>299</v>
      </c>
      <c r="B228" s="34" t="s">
        <v>451</v>
      </c>
      <c r="C228" s="35">
        <v>41289</v>
      </c>
      <c r="D228" s="32" t="s">
        <v>360</v>
      </c>
      <c r="E228" s="32">
        <v>1</v>
      </c>
      <c r="F228" s="32">
        <v>1</v>
      </c>
      <c r="G228" s="33">
        <v>21.64</v>
      </c>
      <c r="H228" s="33">
        <v>0</v>
      </c>
      <c r="I228" s="36"/>
      <c r="J228" s="32">
        <v>13033</v>
      </c>
      <c r="K228" s="32">
        <v>54070</v>
      </c>
      <c r="L228" s="32">
        <v>10020</v>
      </c>
      <c r="M228" s="35">
        <v>41322</v>
      </c>
      <c r="O228" t="str">
        <f t="shared" si="3"/>
        <v>Feb</v>
      </c>
    </row>
    <row r="229" ht="12" customHeight="1" spans="1:15">
      <c r="A229" s="32" t="s">
        <v>299</v>
      </c>
      <c r="B229" s="34" t="s">
        <v>452</v>
      </c>
      <c r="C229" s="35">
        <v>41289</v>
      </c>
      <c r="D229" s="32" t="s">
        <v>303</v>
      </c>
      <c r="E229" s="32">
        <v>2</v>
      </c>
      <c r="F229" s="32">
        <v>1</v>
      </c>
      <c r="G229" s="33">
        <v>336.16</v>
      </c>
      <c r="H229" s="33">
        <v>0</v>
      </c>
      <c r="I229" s="36"/>
      <c r="J229" s="32">
        <v>13033</v>
      </c>
      <c r="K229" s="32">
        <v>54060</v>
      </c>
      <c r="L229" s="32">
        <v>10020</v>
      </c>
      <c r="M229" s="35">
        <v>41320</v>
      </c>
      <c r="O229" t="str">
        <f t="shared" si="3"/>
        <v>Feb</v>
      </c>
    </row>
    <row r="230" ht="12" customHeight="1" spans="1:15">
      <c r="A230" s="32" t="s">
        <v>299</v>
      </c>
      <c r="B230" s="34" t="s">
        <v>452</v>
      </c>
      <c r="C230" s="35">
        <v>41320</v>
      </c>
      <c r="D230" s="32" t="s">
        <v>303</v>
      </c>
      <c r="E230" s="32">
        <v>1</v>
      </c>
      <c r="F230" s="32">
        <v>1</v>
      </c>
      <c r="G230" s="33">
        <v>336.16</v>
      </c>
      <c r="H230" s="33">
        <v>0</v>
      </c>
      <c r="I230" s="36"/>
      <c r="J230" s="32">
        <v>13033</v>
      </c>
      <c r="K230" s="32">
        <v>54060</v>
      </c>
      <c r="L230" s="32">
        <v>10020</v>
      </c>
      <c r="M230" s="35">
        <v>41320</v>
      </c>
      <c r="O230" t="str">
        <f t="shared" si="3"/>
        <v>Feb</v>
      </c>
    </row>
    <row r="231" ht="12" customHeight="1" spans="1:15">
      <c r="A231" s="32" t="s">
        <v>299</v>
      </c>
      <c r="B231" s="34" t="s">
        <v>453</v>
      </c>
      <c r="C231" s="35">
        <v>41289</v>
      </c>
      <c r="D231" s="32" t="s">
        <v>365</v>
      </c>
      <c r="E231" s="32">
        <v>1</v>
      </c>
      <c r="F231" s="32">
        <v>1</v>
      </c>
      <c r="G231" s="33">
        <v>296.4</v>
      </c>
      <c r="H231" s="33">
        <v>296.4</v>
      </c>
      <c r="I231" s="36">
        <v>559784</v>
      </c>
      <c r="J231" s="32">
        <v>21009</v>
      </c>
      <c r="K231" s="32">
        <v>54120</v>
      </c>
      <c r="L231" s="32">
        <v>40001</v>
      </c>
      <c r="M231" s="35">
        <v>41285</v>
      </c>
      <c r="N231" s="35">
        <v>41324</v>
      </c>
      <c r="O231" t="str">
        <f t="shared" si="3"/>
        <v>Jan</v>
      </c>
    </row>
    <row r="232" ht="12" customHeight="1" spans="1:15">
      <c r="A232" s="32" t="s">
        <v>299</v>
      </c>
      <c r="B232" s="34" t="s">
        <v>453</v>
      </c>
      <c r="C232" s="35">
        <v>41289</v>
      </c>
      <c r="D232" s="32" t="s">
        <v>365</v>
      </c>
      <c r="E232" s="32">
        <v>2</v>
      </c>
      <c r="F232" s="32">
        <v>1</v>
      </c>
      <c r="G232" s="33">
        <v>503.5</v>
      </c>
      <c r="H232" s="33">
        <v>503.5</v>
      </c>
      <c r="I232" s="36">
        <v>559784</v>
      </c>
      <c r="J232" s="32">
        <v>21009</v>
      </c>
      <c r="K232" s="32">
        <v>54120</v>
      </c>
      <c r="L232" s="32">
        <v>40001</v>
      </c>
      <c r="M232" s="35">
        <v>41285</v>
      </c>
      <c r="N232" s="35">
        <v>41324</v>
      </c>
      <c r="O232" t="str">
        <f t="shared" si="3"/>
        <v>Jan</v>
      </c>
    </row>
    <row r="233" ht="12" customHeight="1" spans="1:15">
      <c r="A233" s="32" t="s">
        <v>299</v>
      </c>
      <c r="B233" s="34" t="s">
        <v>454</v>
      </c>
      <c r="C233" s="35">
        <v>41320</v>
      </c>
      <c r="D233" s="32" t="s">
        <v>376</v>
      </c>
      <c r="E233" s="32">
        <v>6</v>
      </c>
      <c r="F233" s="32">
        <v>1</v>
      </c>
      <c r="G233" s="33">
        <v>910</v>
      </c>
      <c r="H233" s="33">
        <v>600</v>
      </c>
      <c r="I233" s="36">
        <v>560236</v>
      </c>
      <c r="J233" s="32">
        <v>13033</v>
      </c>
      <c r="K233" s="32">
        <v>53755</v>
      </c>
      <c r="L233" s="32">
        <v>12175</v>
      </c>
      <c r="M233" s="35">
        <v>41310</v>
      </c>
      <c r="N233" s="35">
        <v>41325</v>
      </c>
      <c r="O233" t="str">
        <f t="shared" si="3"/>
        <v>Feb</v>
      </c>
    </row>
    <row r="234" ht="12" customHeight="1" spans="1:15">
      <c r="A234" s="32" t="s">
        <v>299</v>
      </c>
      <c r="B234" s="34" t="s">
        <v>454</v>
      </c>
      <c r="C234" s="35">
        <v>41320</v>
      </c>
      <c r="D234" s="32" t="s">
        <v>376</v>
      </c>
      <c r="E234" s="32">
        <v>3</v>
      </c>
      <c r="F234" s="32">
        <v>1</v>
      </c>
      <c r="G234" s="33">
        <v>830</v>
      </c>
      <c r="H234" s="33">
        <v>710</v>
      </c>
      <c r="I234" s="36">
        <v>560236</v>
      </c>
      <c r="J234" s="32">
        <v>13033</v>
      </c>
      <c r="K234" s="32">
        <v>53755</v>
      </c>
      <c r="L234" s="32">
        <v>12175</v>
      </c>
      <c r="M234" s="35">
        <v>41310</v>
      </c>
      <c r="N234" s="35">
        <v>41325</v>
      </c>
      <c r="O234" t="str">
        <f t="shared" si="3"/>
        <v>Feb</v>
      </c>
    </row>
    <row r="235" ht="12" customHeight="1" spans="1:15">
      <c r="A235" s="32" t="s">
        <v>299</v>
      </c>
      <c r="B235" s="34" t="s">
        <v>454</v>
      </c>
      <c r="C235" s="35">
        <v>41320</v>
      </c>
      <c r="D235" s="32" t="s">
        <v>376</v>
      </c>
      <c r="E235" s="32">
        <v>4</v>
      </c>
      <c r="F235" s="32">
        <v>1</v>
      </c>
      <c r="G235" s="33">
        <v>830</v>
      </c>
      <c r="H235" s="33">
        <v>635</v>
      </c>
      <c r="I235" s="36">
        <v>560236</v>
      </c>
      <c r="J235" s="32">
        <v>13033</v>
      </c>
      <c r="K235" s="32">
        <v>53755</v>
      </c>
      <c r="L235" s="32">
        <v>12175</v>
      </c>
      <c r="M235" s="35">
        <v>41310</v>
      </c>
      <c r="N235" s="35">
        <v>41325</v>
      </c>
      <c r="O235" t="str">
        <f t="shared" si="3"/>
        <v>Feb</v>
      </c>
    </row>
    <row r="236" ht="12" customHeight="1" spans="1:15">
      <c r="A236" s="32" t="s">
        <v>299</v>
      </c>
      <c r="B236" s="34" t="s">
        <v>454</v>
      </c>
      <c r="C236" s="35">
        <v>41320</v>
      </c>
      <c r="D236" s="32" t="s">
        <v>376</v>
      </c>
      <c r="E236" s="32">
        <v>1</v>
      </c>
      <c r="F236" s="32">
        <v>1</v>
      </c>
      <c r="G236" s="33">
        <v>1540</v>
      </c>
      <c r="H236" s="33">
        <v>1540</v>
      </c>
      <c r="I236" s="36">
        <v>560236</v>
      </c>
      <c r="J236" s="32">
        <v>13033</v>
      </c>
      <c r="K236" s="32">
        <v>53755</v>
      </c>
      <c r="L236" s="32">
        <v>12175</v>
      </c>
      <c r="M236" s="35">
        <v>41310</v>
      </c>
      <c r="N236" s="35">
        <v>41325</v>
      </c>
      <c r="O236" t="str">
        <f t="shared" si="3"/>
        <v>Feb</v>
      </c>
    </row>
    <row r="237" ht="12" customHeight="1" spans="1:15">
      <c r="A237" s="32" t="s">
        <v>299</v>
      </c>
      <c r="B237" s="34" t="s">
        <v>454</v>
      </c>
      <c r="C237" s="35">
        <v>41320</v>
      </c>
      <c r="D237" s="32" t="s">
        <v>376</v>
      </c>
      <c r="E237" s="32">
        <v>2</v>
      </c>
      <c r="F237" s="32">
        <v>1</v>
      </c>
      <c r="G237" s="33">
        <v>830</v>
      </c>
      <c r="H237" s="33">
        <v>415</v>
      </c>
      <c r="I237" s="36">
        <v>560236</v>
      </c>
      <c r="J237" s="32">
        <v>13033</v>
      </c>
      <c r="K237" s="32">
        <v>53755</v>
      </c>
      <c r="L237" s="32">
        <v>12175</v>
      </c>
      <c r="M237" s="35">
        <v>41310</v>
      </c>
      <c r="N237" s="35">
        <v>41325</v>
      </c>
      <c r="O237" t="str">
        <f t="shared" si="3"/>
        <v>Feb</v>
      </c>
    </row>
    <row r="238" ht="12" customHeight="1" spans="1:15">
      <c r="A238" s="32" t="s">
        <v>299</v>
      </c>
      <c r="B238" s="34" t="s">
        <v>454</v>
      </c>
      <c r="C238" s="35">
        <v>41320</v>
      </c>
      <c r="D238" s="32" t="s">
        <v>376</v>
      </c>
      <c r="E238" s="32">
        <v>5</v>
      </c>
      <c r="F238" s="32">
        <v>1</v>
      </c>
      <c r="G238" s="33">
        <v>830</v>
      </c>
      <c r="H238" s="33">
        <v>415</v>
      </c>
      <c r="I238" s="36">
        <v>560236</v>
      </c>
      <c r="J238" s="32">
        <v>13033</v>
      </c>
      <c r="K238" s="32">
        <v>53755</v>
      </c>
      <c r="L238" s="32">
        <v>12175</v>
      </c>
      <c r="M238" s="35">
        <v>41310</v>
      </c>
      <c r="N238" s="35">
        <v>41325</v>
      </c>
      <c r="O238" t="str">
        <f t="shared" si="3"/>
        <v>Feb</v>
      </c>
    </row>
    <row r="239" ht="12" customHeight="1" spans="1:15">
      <c r="A239" s="32" t="s">
        <v>299</v>
      </c>
      <c r="B239" s="34" t="s">
        <v>455</v>
      </c>
      <c r="C239" s="35">
        <v>41320</v>
      </c>
      <c r="D239" s="32" t="s">
        <v>348</v>
      </c>
      <c r="E239" s="32">
        <v>1</v>
      </c>
      <c r="F239" s="32">
        <v>1</v>
      </c>
      <c r="G239" s="33">
        <v>222</v>
      </c>
      <c r="H239" s="33">
        <v>0</v>
      </c>
      <c r="I239" s="36"/>
      <c r="J239" s="32">
        <v>13033</v>
      </c>
      <c r="K239" s="32">
        <v>53920</v>
      </c>
      <c r="L239" s="32">
        <v>10020</v>
      </c>
      <c r="M239" s="35">
        <v>41320</v>
      </c>
      <c r="O239" t="str">
        <f t="shared" si="3"/>
        <v>Feb</v>
      </c>
    </row>
    <row r="240" ht="12" customHeight="1" spans="1:15">
      <c r="A240" s="32" t="s">
        <v>299</v>
      </c>
      <c r="B240" s="34" t="s">
        <v>456</v>
      </c>
      <c r="C240" s="35">
        <v>41320</v>
      </c>
      <c r="D240" s="32" t="s">
        <v>385</v>
      </c>
      <c r="E240" s="32">
        <v>1</v>
      </c>
      <c r="F240" s="32">
        <v>1</v>
      </c>
      <c r="G240" s="33">
        <v>5000</v>
      </c>
      <c r="H240" s="33">
        <v>0</v>
      </c>
      <c r="I240" s="36"/>
      <c r="J240" s="32">
        <v>13033</v>
      </c>
      <c r="K240" s="32">
        <v>53402</v>
      </c>
      <c r="L240" s="32">
        <v>10020</v>
      </c>
      <c r="M240" s="35">
        <v>41320</v>
      </c>
      <c r="O240" t="str">
        <f t="shared" si="3"/>
        <v>Feb</v>
      </c>
    </row>
    <row r="241" ht="12" customHeight="1" spans="1:15">
      <c r="A241" s="32" t="s">
        <v>299</v>
      </c>
      <c r="B241" s="34" t="s">
        <v>457</v>
      </c>
      <c r="C241" s="35">
        <v>41293</v>
      </c>
      <c r="D241" s="32" t="s">
        <v>329</v>
      </c>
      <c r="E241" s="32">
        <v>1</v>
      </c>
      <c r="F241" s="32">
        <v>1</v>
      </c>
      <c r="G241" s="33">
        <v>647.78</v>
      </c>
      <c r="H241" s="33">
        <v>647.78</v>
      </c>
      <c r="I241" s="36">
        <v>559771</v>
      </c>
      <c r="J241" s="32">
        <v>12062</v>
      </c>
      <c r="K241" s="32">
        <v>55050</v>
      </c>
      <c r="L241" s="32">
        <v>22086</v>
      </c>
      <c r="M241" s="35">
        <v>41324</v>
      </c>
      <c r="N241" s="35">
        <v>41324</v>
      </c>
      <c r="O241" t="str">
        <f t="shared" si="3"/>
        <v>Feb</v>
      </c>
    </row>
    <row r="242" ht="12" customHeight="1" spans="1:15">
      <c r="A242" s="32" t="s">
        <v>299</v>
      </c>
      <c r="B242" s="34" t="s">
        <v>458</v>
      </c>
      <c r="C242" s="35">
        <v>41293</v>
      </c>
      <c r="D242" s="32" t="s">
        <v>382</v>
      </c>
      <c r="E242" s="32">
        <v>1</v>
      </c>
      <c r="F242" s="32">
        <v>1</v>
      </c>
      <c r="G242" s="33">
        <v>2804.4</v>
      </c>
      <c r="H242" s="33">
        <v>2804.4</v>
      </c>
      <c r="I242" s="36">
        <v>559798</v>
      </c>
      <c r="J242" s="32">
        <v>12062</v>
      </c>
      <c r="K242" s="32">
        <v>55050</v>
      </c>
      <c r="L242" s="32">
        <v>22086</v>
      </c>
      <c r="M242" s="35">
        <v>41324</v>
      </c>
      <c r="N242" s="35">
        <v>41324</v>
      </c>
      <c r="O242" t="str">
        <f t="shared" si="3"/>
        <v>Feb</v>
      </c>
    </row>
    <row r="243" ht="12" customHeight="1" spans="1:15">
      <c r="A243" s="32" t="s">
        <v>299</v>
      </c>
      <c r="B243" s="34" t="s">
        <v>459</v>
      </c>
      <c r="C243" s="35">
        <v>41229</v>
      </c>
      <c r="D243" s="32" t="s">
        <v>355</v>
      </c>
      <c r="E243" s="32">
        <v>1</v>
      </c>
      <c r="F243" s="32">
        <v>1</v>
      </c>
      <c r="G243" s="33">
        <v>306.72</v>
      </c>
      <c r="H243" s="33">
        <v>306.72</v>
      </c>
      <c r="I243" s="36">
        <v>560156</v>
      </c>
      <c r="J243" s="32">
        <v>12062</v>
      </c>
      <c r="K243" s="32">
        <v>53015</v>
      </c>
      <c r="L243" s="32">
        <v>10020</v>
      </c>
      <c r="M243" s="35">
        <v>41325</v>
      </c>
      <c r="N243" s="35">
        <v>41325</v>
      </c>
      <c r="O243" t="str">
        <f t="shared" si="3"/>
        <v>Feb</v>
      </c>
    </row>
    <row r="244" ht="12" customHeight="1" spans="1:15">
      <c r="A244" s="32" t="s">
        <v>299</v>
      </c>
      <c r="B244" s="34" t="s">
        <v>460</v>
      </c>
      <c r="C244" s="35">
        <v>41293</v>
      </c>
      <c r="D244" s="32" t="s">
        <v>351</v>
      </c>
      <c r="E244" s="32">
        <v>6</v>
      </c>
      <c r="F244" s="32">
        <v>1</v>
      </c>
      <c r="G244" s="33">
        <v>184.8</v>
      </c>
      <c r="H244" s="33">
        <v>0</v>
      </c>
      <c r="I244" s="36"/>
      <c r="J244" s="32">
        <v>12062</v>
      </c>
      <c r="K244" s="32">
        <v>53920</v>
      </c>
      <c r="L244" s="32">
        <v>10020</v>
      </c>
      <c r="M244" s="35">
        <v>41324</v>
      </c>
      <c r="O244" t="str">
        <f t="shared" si="3"/>
        <v>Feb</v>
      </c>
    </row>
    <row r="245" ht="12" customHeight="1" spans="1:15">
      <c r="A245" s="32" t="s">
        <v>299</v>
      </c>
      <c r="B245" s="34" t="s">
        <v>460</v>
      </c>
      <c r="C245" s="35">
        <v>41293</v>
      </c>
      <c r="D245" s="32" t="s">
        <v>351</v>
      </c>
      <c r="E245" s="32">
        <v>4</v>
      </c>
      <c r="F245" s="32">
        <v>1</v>
      </c>
      <c r="G245" s="33">
        <v>56.94</v>
      </c>
      <c r="H245" s="33">
        <v>0</v>
      </c>
      <c r="I245" s="36"/>
      <c r="J245" s="32">
        <v>12062</v>
      </c>
      <c r="K245" s="32">
        <v>53920</v>
      </c>
      <c r="L245" s="32">
        <v>10020</v>
      </c>
      <c r="M245" s="35">
        <v>41324</v>
      </c>
      <c r="O245" t="str">
        <f t="shared" si="3"/>
        <v>Feb</v>
      </c>
    </row>
    <row r="246" ht="12" customHeight="1" spans="1:15">
      <c r="A246" s="32" t="s">
        <v>299</v>
      </c>
      <c r="B246" s="34" t="s">
        <v>460</v>
      </c>
      <c r="C246" s="35">
        <v>41293</v>
      </c>
      <c r="D246" s="32" t="s">
        <v>351</v>
      </c>
      <c r="E246" s="32">
        <v>7</v>
      </c>
      <c r="F246" s="32">
        <v>1</v>
      </c>
      <c r="G246" s="33">
        <v>135.5</v>
      </c>
      <c r="H246" s="33">
        <v>0</v>
      </c>
      <c r="I246" s="36"/>
      <c r="J246" s="32">
        <v>12062</v>
      </c>
      <c r="K246" s="32">
        <v>53920</v>
      </c>
      <c r="L246" s="32">
        <v>10020</v>
      </c>
      <c r="M246" s="35">
        <v>41324</v>
      </c>
      <c r="O246" t="str">
        <f t="shared" si="3"/>
        <v>Feb</v>
      </c>
    </row>
    <row r="247" ht="12" customHeight="1" spans="1:15">
      <c r="A247" s="32" t="s">
        <v>299</v>
      </c>
      <c r="B247" s="34" t="s">
        <v>460</v>
      </c>
      <c r="C247" s="35">
        <v>41293</v>
      </c>
      <c r="D247" s="32" t="s">
        <v>351</v>
      </c>
      <c r="E247" s="32">
        <v>1</v>
      </c>
      <c r="F247" s="32">
        <v>1</v>
      </c>
      <c r="G247" s="33">
        <v>3083.93</v>
      </c>
      <c r="H247" s="33">
        <v>0</v>
      </c>
      <c r="I247" s="36"/>
      <c r="J247" s="32">
        <v>12062</v>
      </c>
      <c r="K247" s="32">
        <v>53920</v>
      </c>
      <c r="L247" s="32">
        <v>10020</v>
      </c>
      <c r="M247" s="35">
        <v>41324</v>
      </c>
      <c r="O247" t="str">
        <f t="shared" si="3"/>
        <v>Feb</v>
      </c>
    </row>
    <row r="248" ht="12" customHeight="1" spans="1:15">
      <c r="A248" s="32" t="s">
        <v>299</v>
      </c>
      <c r="B248" s="34" t="s">
        <v>460</v>
      </c>
      <c r="C248" s="35">
        <v>41293</v>
      </c>
      <c r="D248" s="32" t="s">
        <v>351</v>
      </c>
      <c r="E248" s="32">
        <v>2</v>
      </c>
      <c r="F248" s="32">
        <v>1</v>
      </c>
      <c r="G248" s="33">
        <v>959.44</v>
      </c>
      <c r="H248" s="33">
        <v>0</v>
      </c>
      <c r="I248" s="36"/>
      <c r="J248" s="32">
        <v>12062</v>
      </c>
      <c r="K248" s="32">
        <v>53920</v>
      </c>
      <c r="L248" s="32">
        <v>10020</v>
      </c>
      <c r="M248" s="35">
        <v>41324</v>
      </c>
      <c r="O248" t="str">
        <f t="shared" si="3"/>
        <v>Feb</v>
      </c>
    </row>
    <row r="249" ht="12" customHeight="1" spans="1:15">
      <c r="A249" s="32" t="s">
        <v>299</v>
      </c>
      <c r="B249" s="34" t="s">
        <v>460</v>
      </c>
      <c r="C249" s="35">
        <v>41293</v>
      </c>
      <c r="D249" s="32" t="s">
        <v>351</v>
      </c>
      <c r="E249" s="32">
        <v>3</v>
      </c>
      <c r="F249" s="32">
        <v>1</v>
      </c>
      <c r="G249" s="33">
        <v>959.44</v>
      </c>
      <c r="H249" s="33">
        <v>0</v>
      </c>
      <c r="I249" s="36"/>
      <c r="J249" s="32">
        <v>12062</v>
      </c>
      <c r="K249" s="32">
        <v>53920</v>
      </c>
      <c r="L249" s="32">
        <v>10020</v>
      </c>
      <c r="M249" s="35">
        <v>41324</v>
      </c>
      <c r="O249" t="str">
        <f t="shared" si="3"/>
        <v>Feb</v>
      </c>
    </row>
    <row r="250" ht="12" customHeight="1" spans="1:15">
      <c r="A250" s="32" t="s">
        <v>299</v>
      </c>
      <c r="B250" s="34" t="s">
        <v>460</v>
      </c>
      <c r="C250" s="35">
        <v>41293</v>
      </c>
      <c r="D250" s="32" t="s">
        <v>351</v>
      </c>
      <c r="E250" s="32">
        <v>5</v>
      </c>
      <c r="F250" s="32">
        <v>1</v>
      </c>
      <c r="G250" s="33">
        <v>366.91</v>
      </c>
      <c r="H250" s="33">
        <v>0</v>
      </c>
      <c r="I250" s="36"/>
      <c r="J250" s="32">
        <v>12062</v>
      </c>
      <c r="K250" s="32">
        <v>53920</v>
      </c>
      <c r="L250" s="32">
        <v>10020</v>
      </c>
      <c r="M250" s="35">
        <v>41324</v>
      </c>
      <c r="O250" t="str">
        <f t="shared" si="3"/>
        <v>Feb</v>
      </c>
    </row>
    <row r="251" ht="12" customHeight="1" spans="1:15">
      <c r="A251" s="32" t="s">
        <v>299</v>
      </c>
      <c r="B251" s="34" t="s">
        <v>461</v>
      </c>
      <c r="C251" s="35">
        <v>41326</v>
      </c>
      <c r="D251" s="32" t="s">
        <v>375</v>
      </c>
      <c r="E251" s="32">
        <v>1</v>
      </c>
      <c r="F251" s="32">
        <v>1</v>
      </c>
      <c r="G251" s="33">
        <v>153645.92</v>
      </c>
      <c r="H251" s="33">
        <v>153645.92</v>
      </c>
      <c r="I251" s="36">
        <v>560794</v>
      </c>
      <c r="J251" s="32">
        <v>21022</v>
      </c>
      <c r="K251" s="32">
        <v>51230</v>
      </c>
      <c r="L251" s="32">
        <v>40001</v>
      </c>
      <c r="M251" s="35">
        <v>41326</v>
      </c>
      <c r="N251" s="35">
        <v>41327</v>
      </c>
      <c r="O251" t="str">
        <f t="shared" si="3"/>
        <v>Feb</v>
      </c>
    </row>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1">
    <mergeCell ref="A1:G1"/>
  </mergeCells>
  <pageMargins left="0.7" right="0.7" top="0.75" bottom="0.75" header="0" footer="0"/>
  <pageSetup paperSize="1" orientation="landscape"/>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FFFF"/>
  </sheetPr>
  <dimension ref="B1:K1000"/>
  <sheetViews>
    <sheetView workbookViewId="0">
      <selection activeCell="D7" sqref="D7"/>
    </sheetView>
  </sheetViews>
  <sheetFormatPr defaultColWidth="12.6285714285714" defaultRowHeight="15" customHeight="1"/>
  <cols>
    <col min="1" max="1" width="4.5047619047619" customWidth="1"/>
    <col min="2" max="2" width="11.6285714285714" customWidth="1"/>
    <col min="3" max="3" width="30" customWidth="1"/>
    <col min="4" max="4" width="32" customWidth="1"/>
    <col min="5" max="26" width="8.62857142857143" customWidth="1"/>
  </cols>
  <sheetData>
    <row r="1" ht="12" customHeight="1"/>
    <row r="2" ht="12" customHeight="1" spans="2:8">
      <c r="B2" s="6" t="s">
        <v>462</v>
      </c>
      <c r="C2" s="7"/>
      <c r="D2" s="7"/>
      <c r="E2" s="7"/>
      <c r="F2" s="7"/>
      <c r="G2" s="7"/>
      <c r="H2" s="7"/>
    </row>
    <row r="3" ht="12" customHeight="1"/>
    <row r="4" ht="12" customHeight="1" spans="2:4">
      <c r="B4" s="8" t="s">
        <v>463</v>
      </c>
      <c r="C4" s="8" t="s">
        <v>464</v>
      </c>
      <c r="D4" s="9" t="s">
        <v>465</v>
      </c>
    </row>
    <row r="5" ht="12" customHeight="1" spans="2:5">
      <c r="B5" s="10">
        <v>10</v>
      </c>
      <c r="C5" s="11" t="s">
        <v>466</v>
      </c>
      <c r="D5" s="12">
        <v>10</v>
      </c>
      <c r="E5" s="13" t="s">
        <v>467</v>
      </c>
    </row>
    <row r="6" ht="12" customHeight="1" spans="2:4">
      <c r="B6" s="10">
        <v>10</v>
      </c>
      <c r="C6" s="11" t="s">
        <v>468</v>
      </c>
      <c r="D6" s="14">
        <v>10</v>
      </c>
    </row>
    <row r="7" ht="12" customHeight="1" spans="2:4">
      <c r="B7" s="10">
        <v>10</v>
      </c>
      <c r="C7" s="11" t="s">
        <v>469</v>
      </c>
      <c r="D7" s="15">
        <v>10</v>
      </c>
    </row>
    <row r="8" ht="12" customHeight="1" spans="2:4">
      <c r="B8" s="10">
        <v>10</v>
      </c>
      <c r="C8" s="11" t="s">
        <v>470</v>
      </c>
      <c r="D8" s="16">
        <v>10</v>
      </c>
    </row>
    <row r="9" ht="12" customHeight="1" spans="2:4">
      <c r="B9" s="10">
        <v>10.25</v>
      </c>
      <c r="C9" s="11">
        <v>10.3</v>
      </c>
      <c r="D9" s="17">
        <v>10.25</v>
      </c>
    </row>
    <row r="10" ht="12" customHeight="1" spans="2:4">
      <c r="B10" s="10">
        <v>10.25</v>
      </c>
      <c r="C10" s="11" t="s">
        <v>471</v>
      </c>
      <c r="D10" s="18">
        <v>10.25</v>
      </c>
    </row>
    <row r="11" ht="12" customHeight="1" spans="2:4">
      <c r="B11" s="19">
        <v>39814</v>
      </c>
      <c r="C11" s="11" t="s">
        <v>472</v>
      </c>
      <c r="D11" s="20">
        <v>39814</v>
      </c>
    </row>
    <row r="12" ht="12" customHeight="1" spans="2:4">
      <c r="B12" s="19">
        <v>39814</v>
      </c>
      <c r="C12" s="11" t="s">
        <v>473</v>
      </c>
      <c r="D12" s="21">
        <v>39814</v>
      </c>
    </row>
    <row r="13" ht="12" customHeight="1" spans="2:4">
      <c r="B13" s="19">
        <v>39814</v>
      </c>
      <c r="C13" s="11" t="s">
        <v>387</v>
      </c>
      <c r="D13" s="22">
        <v>39814</v>
      </c>
    </row>
    <row r="14" ht="12" customHeight="1" spans="2:4">
      <c r="B14" s="19">
        <v>39814</v>
      </c>
      <c r="C14" s="11" t="s">
        <v>474</v>
      </c>
      <c r="D14" s="23">
        <v>39814</v>
      </c>
    </row>
    <row r="15" ht="12" customHeight="1" spans="2:4">
      <c r="B15" s="19">
        <v>39814</v>
      </c>
      <c r="C15" s="11" t="s">
        <v>475</v>
      </c>
      <c r="D15" s="24">
        <v>39814</v>
      </c>
    </row>
    <row r="16" ht="12" customHeight="1" spans="2:4">
      <c r="B16" s="19">
        <v>39814</v>
      </c>
      <c r="C16" s="11" t="s">
        <v>476</v>
      </c>
      <c r="D16" s="25">
        <v>39814</v>
      </c>
    </row>
    <row r="17" ht="12" customHeight="1" spans="2:4">
      <c r="B17" s="19">
        <v>39814</v>
      </c>
      <c r="C17" s="11" t="s">
        <v>477</v>
      </c>
      <c r="D17" s="26">
        <v>39814</v>
      </c>
    </row>
    <row r="18" ht="12" customHeight="1" spans="2:4">
      <c r="B18" s="19">
        <v>39814</v>
      </c>
      <c r="C18" s="11" t="s">
        <v>478</v>
      </c>
      <c r="D18" s="27">
        <v>39814</v>
      </c>
    </row>
    <row r="19" ht="12" customHeight="1" spans="2:4">
      <c r="B19" s="19" t="s">
        <v>479</v>
      </c>
      <c r="C19" s="11" t="s">
        <v>480</v>
      </c>
      <c r="D19" s="28" t="s">
        <v>479</v>
      </c>
    </row>
    <row r="20" ht="12" customHeight="1" spans="2:4">
      <c r="B20" s="10" t="s">
        <v>480</v>
      </c>
      <c r="C20" s="29" t="s">
        <v>479</v>
      </c>
      <c r="D20" s="30" t="s">
        <v>480</v>
      </c>
    </row>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2">
    <mergeCell ref="B2:H2"/>
    <mergeCell ref="E5:K6"/>
  </mergeCells>
  <pageMargins left="0.75" right="0.75" top="1" bottom="1" header="0" footer="0"/>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0"/>
  <sheetViews>
    <sheetView tabSelected="1" workbookViewId="0">
      <selection activeCell="A10" sqref="A10"/>
    </sheetView>
  </sheetViews>
  <sheetFormatPr defaultColWidth="12.6285714285714" defaultRowHeight="15" customHeight="1" outlineLevelCol="1"/>
  <cols>
    <col min="1" max="26" width="8.62857142857143" customWidth="1"/>
  </cols>
  <sheetData>
    <row r="1" ht="18" spans="1:1">
      <c r="A1" s="1" t="s">
        <v>481</v>
      </c>
    </row>
    <row r="2" ht="12" customHeight="1" spans="1:1">
      <c r="A2" s="2"/>
    </row>
    <row r="3" ht="18" spans="1:1">
      <c r="A3" s="3" t="s">
        <v>482</v>
      </c>
    </row>
    <row r="4" ht="18" spans="1:1">
      <c r="A4" s="4" t="s">
        <v>483</v>
      </c>
    </row>
    <row r="5" ht="18" spans="1:1">
      <c r="A5" s="3" t="s">
        <v>484</v>
      </c>
    </row>
    <row r="6" ht="18" spans="1:1">
      <c r="A6" s="4" t="s">
        <v>485</v>
      </c>
    </row>
    <row r="7" ht="18" spans="1:1">
      <c r="A7" s="4" t="s">
        <v>486</v>
      </c>
    </row>
    <row r="8" ht="12" customHeight="1"/>
    <row r="9" ht="12" customHeight="1"/>
    <row r="10" ht="12" customHeight="1" spans="1:1">
      <c r="A10" t="s">
        <v>487</v>
      </c>
    </row>
    <row r="11" ht="12" customHeight="1"/>
    <row r="12" ht="12" customHeight="1" spans="1:1">
      <c r="A12" t="s">
        <v>488</v>
      </c>
    </row>
    <row r="13" ht="12" customHeight="1"/>
    <row r="14" ht="12" customHeight="1" spans="1:2">
      <c r="A14" t="s">
        <v>489</v>
      </c>
      <c r="B14" t="s">
        <v>490</v>
      </c>
    </row>
    <row r="15" ht="12" customHeight="1"/>
    <row r="16" ht="12" customHeight="1" spans="1:2">
      <c r="A16" t="s">
        <v>491</v>
      </c>
      <c r="B16" s="5" t="s">
        <v>492</v>
      </c>
    </row>
    <row r="17" ht="12" customHeight="1"/>
    <row r="18" ht="12" customHeight="1" spans="1:2">
      <c r="A18" t="s">
        <v>493</v>
      </c>
      <c r="B18" s="5" t="s">
        <v>494</v>
      </c>
    </row>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9</vt:i4>
      </vt:variant>
    </vt:vector>
  </HeadingPairs>
  <TitlesOfParts>
    <vt:vector size="9" baseType="lpstr">
      <vt:lpstr>Ques-1</vt:lpstr>
      <vt:lpstr>Ques-2</vt:lpstr>
      <vt:lpstr>Ques-3</vt:lpstr>
      <vt:lpstr>Ques-4</vt:lpstr>
      <vt:lpstr>Ques-5</vt:lpstr>
      <vt:lpstr>Ques-6</vt:lpstr>
      <vt:lpstr>Ques-7</vt:lpstr>
      <vt:lpstr>Ques-8</vt:lpstr>
      <vt:lpstr>Business Questions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Perkins</dc:creator>
  <cp:lastModifiedBy>HP</cp:lastModifiedBy>
  <dcterms:created xsi:type="dcterms:W3CDTF">2009-04-07T11:47:00Z</dcterms:created>
  <dcterms:modified xsi:type="dcterms:W3CDTF">2023-03-09T07:50:08Z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47978965462F4352A834CB99E6A5D215</vt:lpwstr>
  </property>
  <property fmtid="{D5CDD505-2E9C-101B-9397-08002B2CF9AE}" pid="3" name="KSOProductBuildVer">
    <vt:lpwstr>1033-11.2.0.11498</vt:lpwstr>
  </property>
</Properties>
</file>