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60" windowWidth="20730" windowHeight="11100" tabRatio="0"/>
  </bookViews>
  <sheets>
    <sheet name="MASTER DATA " sheetId="7" r:id="rId1"/>
    <sheet name="चव रजिस्टर" sheetId="23" r:id="rId2"/>
    <sheet name="शाळा माहिती" sheetId="22" r:id="rId3"/>
    <sheet name="प्राप्त माल 1-5 " sheetId="12" r:id="rId4"/>
    <sheet name="प्राप्त माल 6-8" sheetId="21" r:id="rId5"/>
    <sheet name="प्रमाण 1-5" sheetId="11" r:id="rId6"/>
    <sheet name="प्रमाण 6-8" sheetId="18" r:id="rId7"/>
    <sheet name="1-5 नोंदवही " sheetId="1" r:id="rId8"/>
    <sheet name="6-8 नोंदवही" sheetId="16" r:id="rId9"/>
    <sheet name="प्रपत्र ब 1-5" sheetId="17" r:id="rId10"/>
    <sheet name="प्रपत्र ब 6-8" sheetId="14" r:id="rId11"/>
    <sheet name="तांदूळ दैनिक साठा 1-5" sheetId="10" r:id="rId12"/>
    <sheet name="तांदूळ दैनिक साठा 6-8" sheetId="20" r:id="rId13"/>
    <sheet name="1-5 वाटप गोषवारा " sheetId="3" r:id="rId14"/>
    <sheet name="6-8 वाटप गोषवारा" sheetId="19" r:id="rId15"/>
  </sheets>
  <definedNames>
    <definedName name="_xlnm._FilterDatabase" localSheetId="13" hidden="1">'1-5 वाटप गोषवारा '!$A$7:$R$18</definedName>
    <definedName name="_xlnm._FilterDatabase" localSheetId="0" hidden="1">'MASTER DATA '!$N$25:$AC$32</definedName>
    <definedName name="_xlnm._FilterDatabase" localSheetId="11" hidden="1">'तांदूळ दैनिक साठा 1-5'!$K$5:$K$36</definedName>
    <definedName name="_xlnm._FilterDatabase" localSheetId="12" hidden="1">'तांदूळ दैनिक साठा 6-8'!$K$5:$K$36</definedName>
    <definedName name="_xlnm._FilterDatabase" localSheetId="5" hidden="1">'प्रमाण 1-5'!$A$3:$X$16</definedName>
    <definedName name="_xlnm._FilterDatabase" localSheetId="6" hidden="1">'प्रमाण 6-8'!$A$3:$X$38</definedName>
    <definedName name="_xlnm._FilterDatabase" localSheetId="3" hidden="1">'प्राप्त माल 1-5 '!$A$1:$R$7</definedName>
    <definedName name="_xlnm._FilterDatabase" localSheetId="4" hidden="1">'प्राप्त माल 6-8'!$A$1:$R$7</definedName>
    <definedName name="_xlnm.Print_Area" localSheetId="7">'1-5 नोंदवही '!$C$1:$Y$44</definedName>
    <definedName name="_xlnm.Print_Area" localSheetId="13">'1-5 वाटप गोषवारा '!$A$1:$R$18</definedName>
    <definedName name="_xlnm.Print_Area" localSheetId="8">'6-8 नोंदवही'!$C$1:$Y$44</definedName>
    <definedName name="_xlnm.Print_Area" localSheetId="14">'6-8 वाटप गोषवारा'!$A$1:$R$18</definedName>
    <definedName name="_xlnm.Print_Area" localSheetId="0">'MASTER DATA '!$D$1:$S$36</definedName>
    <definedName name="_xlnm.Print_Area" localSheetId="1">'चव रजिस्टर'!$A$1:$I$35</definedName>
    <definedName name="_xlnm.Print_Area" localSheetId="11">'तांदूळ दैनिक साठा 1-5'!$A$1:$K$37</definedName>
    <definedName name="_xlnm.Print_Area" localSheetId="12">'तांदूळ दैनिक साठा 6-8'!$A$1:$K$37</definedName>
    <definedName name="_xlnm.Print_Area" localSheetId="9">'प्रपत्र ब 1-5'!$A$1:$K$37</definedName>
    <definedName name="_xlnm.Print_Area" localSheetId="10">'प्रपत्र ब 6-8'!$A$1:$K$37</definedName>
    <definedName name="_xlnm.Print_Area" localSheetId="5">'प्रमाण 1-5'!$A$1:$X$45</definedName>
    <definedName name="_xlnm.Print_Area" localSheetId="6">'प्रमाण 6-8'!$A$1:$X$45</definedName>
    <definedName name="_xlnm.Print_Area" localSheetId="3">'प्राप्त माल 1-5 '!$A$1:$R$7</definedName>
    <definedName name="_xlnm.Print_Area" localSheetId="4">'प्राप्त माल 6-8'!$A$1:$R$7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6" l="1"/>
  <c r="C9" i="19" s="1"/>
  <c r="C10" i="14" s="1"/>
  <c r="J7" i="16"/>
  <c r="C10" i="19" s="1"/>
  <c r="D10" i="14" s="1"/>
  <c r="J8" i="16"/>
  <c r="C11" i="19" s="1"/>
  <c r="E10" i="14" s="1"/>
  <c r="J9" i="16"/>
  <c r="C12" i="19" s="1"/>
  <c r="H10" i="14" s="1"/>
  <c r="J6" i="1"/>
  <c r="C9" i="3" s="1"/>
  <c r="C10" i="17" s="1"/>
  <c r="J7" i="1"/>
  <c r="C10" i="3" s="1"/>
  <c r="D10" i="17" s="1"/>
  <c r="J8" i="1"/>
  <c r="C11" i="3" s="1"/>
  <c r="E10" i="17" s="1"/>
  <c r="J9" i="1"/>
  <c r="C12" i="3" s="1"/>
  <c r="H10" i="17" s="1"/>
  <c r="F45" i="18"/>
  <c r="E45" i="18"/>
  <c r="F44" i="18"/>
  <c r="E44" i="18"/>
  <c r="F43" i="18"/>
  <c r="E43" i="18"/>
  <c r="F42" i="18"/>
  <c r="E42" i="18"/>
  <c r="F41" i="18"/>
  <c r="E41" i="18"/>
  <c r="F40" i="18"/>
  <c r="E40" i="18"/>
  <c r="F39" i="18"/>
  <c r="E39" i="18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E27" i="18"/>
  <c r="F27" i="18"/>
  <c r="E28" i="18"/>
  <c r="F28" i="18"/>
  <c r="E29" i="18"/>
  <c r="F29" i="18"/>
  <c r="E30" i="18"/>
  <c r="F30" i="18"/>
  <c r="E31" i="18"/>
  <c r="F31" i="18"/>
  <c r="E32" i="18"/>
  <c r="F32" i="18"/>
  <c r="E33" i="18"/>
  <c r="F33" i="18"/>
  <c r="E34" i="18"/>
  <c r="F34" i="18"/>
  <c r="E35" i="18"/>
  <c r="F35" i="18"/>
  <c r="E36" i="18"/>
  <c r="F36" i="18"/>
  <c r="E37" i="18"/>
  <c r="F37" i="18"/>
  <c r="E38" i="18"/>
  <c r="F38" i="18"/>
  <c r="E4" i="18"/>
  <c r="F4" i="18"/>
  <c r="F5" i="7"/>
  <c r="H38" i="7"/>
  <c r="J38" i="7"/>
  <c r="H7" i="16"/>
  <c r="H8" i="16"/>
  <c r="H9" i="16"/>
  <c r="H8" i="1"/>
  <c r="H9" i="1"/>
  <c r="H7" i="1"/>
  <c r="A37" i="7"/>
  <c r="B37" i="7" s="1"/>
  <c r="A38" i="7"/>
  <c r="B38" i="7" s="1"/>
  <c r="A39" i="7"/>
  <c r="B39" i="7" s="1"/>
  <c r="F10" i="14" l="1"/>
  <c r="F10" i="17"/>
  <c r="J10" i="16"/>
  <c r="C13" i="19" s="1"/>
  <c r="J10" i="1"/>
  <c r="C13" i="3" s="1"/>
  <c r="D4" i="7"/>
  <c r="C6" i="23"/>
  <c r="I6" i="23" s="1"/>
  <c r="C7" i="23"/>
  <c r="H7" i="23" s="1"/>
  <c r="C8" i="23"/>
  <c r="H8" i="23" s="1"/>
  <c r="C9" i="23"/>
  <c r="H9" i="23" s="1"/>
  <c r="C10" i="23"/>
  <c r="I10" i="23" s="1"/>
  <c r="C11" i="23"/>
  <c r="H11" i="23" s="1"/>
  <c r="C12" i="23"/>
  <c r="H12" i="23" s="1"/>
  <c r="C13" i="23"/>
  <c r="H13" i="23" s="1"/>
  <c r="C14" i="23"/>
  <c r="I14" i="23" s="1"/>
  <c r="C15" i="23"/>
  <c r="H15" i="23" s="1"/>
  <c r="C16" i="23"/>
  <c r="H16" i="23" s="1"/>
  <c r="C17" i="23"/>
  <c r="H17" i="23" s="1"/>
  <c r="C18" i="23"/>
  <c r="I18" i="23" s="1"/>
  <c r="C19" i="23"/>
  <c r="H19" i="23" s="1"/>
  <c r="C20" i="23"/>
  <c r="H20" i="23" s="1"/>
  <c r="C21" i="23"/>
  <c r="H21" i="23" s="1"/>
  <c r="C22" i="23"/>
  <c r="I22" i="23" s="1"/>
  <c r="C23" i="23"/>
  <c r="H23" i="23" s="1"/>
  <c r="C24" i="23"/>
  <c r="H24" i="23" s="1"/>
  <c r="C25" i="23"/>
  <c r="H25" i="23" s="1"/>
  <c r="C26" i="23"/>
  <c r="I26" i="23" s="1"/>
  <c r="C27" i="23"/>
  <c r="H27" i="23" s="1"/>
  <c r="C28" i="23"/>
  <c r="H28" i="23" s="1"/>
  <c r="C29" i="23"/>
  <c r="H29" i="23" s="1"/>
  <c r="C30" i="23"/>
  <c r="I30" i="23" s="1"/>
  <c r="C31" i="23"/>
  <c r="H31" i="23" s="1"/>
  <c r="C32" i="23"/>
  <c r="H32" i="23" s="1"/>
  <c r="C33" i="23"/>
  <c r="H33" i="23" s="1"/>
  <c r="C34" i="23"/>
  <c r="H29" i="14"/>
  <c r="K2" i="7"/>
  <c r="I7" i="7" s="1"/>
  <c r="G2" i="7"/>
  <c r="G8" i="7" s="1"/>
  <c r="B16" i="3"/>
  <c r="E4" i="7"/>
  <c r="C5" i="23"/>
  <c r="H5" i="23" s="1"/>
  <c r="G33" i="7" l="1"/>
  <c r="I33" i="7"/>
  <c r="I35" i="7"/>
  <c r="I21" i="7"/>
  <c r="I11" i="7"/>
  <c r="G19" i="7"/>
  <c r="G6" i="7"/>
  <c r="G21" i="7"/>
  <c r="G11" i="7"/>
  <c r="I19" i="7"/>
  <c r="I6" i="7"/>
  <c r="G26" i="7"/>
  <c r="G12" i="7"/>
  <c r="I5" i="7"/>
  <c r="I20" i="7"/>
  <c r="I10" i="7"/>
  <c r="G5" i="7"/>
  <c r="G20" i="7"/>
  <c r="G10" i="7"/>
  <c r="I26" i="7"/>
  <c r="I12" i="7"/>
  <c r="I30" i="7"/>
  <c r="I14" i="7"/>
  <c r="I34" i="7"/>
  <c r="I22" i="7"/>
  <c r="I18" i="7"/>
  <c r="G31" i="7"/>
  <c r="G27" i="7"/>
  <c r="G23" i="7"/>
  <c r="G15" i="7"/>
  <c r="G7" i="7"/>
  <c r="G30" i="7"/>
  <c r="G22" i="7"/>
  <c r="G18" i="7"/>
  <c r="G14" i="7"/>
  <c r="I29" i="7"/>
  <c r="I25" i="7"/>
  <c r="I17" i="7"/>
  <c r="I13" i="7"/>
  <c r="I9" i="7"/>
  <c r="G29" i="7"/>
  <c r="G25" i="7"/>
  <c r="G17" i="7"/>
  <c r="G13" i="7"/>
  <c r="G9" i="7"/>
  <c r="G34" i="7"/>
  <c r="I32" i="7"/>
  <c r="I28" i="7"/>
  <c r="I24" i="7"/>
  <c r="I16" i="7"/>
  <c r="I8" i="7"/>
  <c r="G32" i="7"/>
  <c r="G28" i="7"/>
  <c r="G24" i="7"/>
  <c r="G16" i="7"/>
  <c r="I31" i="7"/>
  <c r="I27" i="7"/>
  <c r="I23" i="7"/>
  <c r="I15" i="7"/>
  <c r="C35" i="23"/>
  <c r="G35" i="7"/>
  <c r="I21" i="23"/>
  <c r="D21" i="23" s="1"/>
  <c r="I33" i="23"/>
  <c r="D33" i="23" s="1"/>
  <c r="I17" i="23"/>
  <c r="D17" i="23" s="1"/>
  <c r="I29" i="23"/>
  <c r="D29" i="23" s="1"/>
  <c r="I13" i="23"/>
  <c r="D13" i="23" s="1"/>
  <c r="I25" i="23"/>
  <c r="D25" i="23" s="1"/>
  <c r="I9" i="23"/>
  <c r="D9" i="23" s="1"/>
  <c r="I5" i="23"/>
  <c r="D5" i="23" s="1"/>
  <c r="I32" i="23"/>
  <c r="D32" i="23" s="1"/>
  <c r="I28" i="23"/>
  <c r="D28" i="23" s="1"/>
  <c r="I24" i="23"/>
  <c r="D24" i="23" s="1"/>
  <c r="I20" i="23"/>
  <c r="D20" i="23" s="1"/>
  <c r="I16" i="23"/>
  <c r="D16" i="23" s="1"/>
  <c r="I12" i="23"/>
  <c r="D12" i="23" s="1"/>
  <c r="I8" i="23"/>
  <c r="D8" i="23" s="1"/>
  <c r="I31" i="23"/>
  <c r="D31" i="23" s="1"/>
  <c r="I27" i="23"/>
  <c r="D27" i="23" s="1"/>
  <c r="I23" i="23"/>
  <c r="D23" i="23" s="1"/>
  <c r="I19" i="23"/>
  <c r="D19" i="23" s="1"/>
  <c r="I15" i="23"/>
  <c r="D15" i="23" s="1"/>
  <c r="I11" i="23"/>
  <c r="D11" i="23" s="1"/>
  <c r="I7" i="23"/>
  <c r="D7" i="23" s="1"/>
  <c r="H30" i="23"/>
  <c r="D30" i="23" s="1"/>
  <c r="H26" i="23"/>
  <c r="D26" i="23" s="1"/>
  <c r="H22" i="23"/>
  <c r="D22" i="23" s="1"/>
  <c r="H18" i="23"/>
  <c r="D18" i="23" s="1"/>
  <c r="H14" i="23"/>
  <c r="D14" i="23" s="1"/>
  <c r="H10" i="23"/>
  <c r="D10" i="23" s="1"/>
  <c r="H6" i="23"/>
  <c r="D6" i="23" s="1"/>
  <c r="I38" i="7" l="1"/>
  <c r="G38" i="7"/>
  <c r="H36" i="7"/>
  <c r="J36" i="7"/>
  <c r="E39" i="7"/>
  <c r="F18" i="19"/>
  <c r="I3" i="3"/>
  <c r="B16" i="19" l="1"/>
  <c r="F31" i="14"/>
  <c r="A32" i="17"/>
  <c r="A32" i="14" s="1"/>
  <c r="F31" i="17"/>
  <c r="K1" i="7"/>
  <c r="U2" i="1" s="1"/>
  <c r="I1" i="7"/>
  <c r="D1" i="7"/>
  <c r="B2" i="23" s="1"/>
  <c r="G1" i="10"/>
  <c r="G1" i="20"/>
  <c r="E6" i="17"/>
  <c r="J6" i="17" s="1"/>
  <c r="A4" i="14"/>
  <c r="A4" i="17"/>
  <c r="E6" i="14"/>
  <c r="J6" i="14" s="1"/>
  <c r="F13" i="16"/>
  <c r="H6" i="20" s="1"/>
  <c r="F14" i="16"/>
  <c r="H7" i="20" s="1"/>
  <c r="F15" i="16"/>
  <c r="H8" i="20" s="1"/>
  <c r="F16" i="16"/>
  <c r="H9" i="20" s="1"/>
  <c r="F17" i="16"/>
  <c r="H10" i="20" s="1"/>
  <c r="F18" i="16"/>
  <c r="H11" i="20" s="1"/>
  <c r="F19" i="16"/>
  <c r="H12" i="20" s="1"/>
  <c r="F20" i="16"/>
  <c r="H13" i="20" s="1"/>
  <c r="F21" i="16"/>
  <c r="H14" i="20" s="1"/>
  <c r="F22" i="16"/>
  <c r="H15" i="20" s="1"/>
  <c r="F23" i="16"/>
  <c r="H16" i="20" s="1"/>
  <c r="F24" i="16"/>
  <c r="H17" i="20" s="1"/>
  <c r="F25" i="16"/>
  <c r="H18" i="20" s="1"/>
  <c r="F26" i="16"/>
  <c r="H19" i="20" s="1"/>
  <c r="F27" i="16"/>
  <c r="H20" i="20" s="1"/>
  <c r="F28" i="16"/>
  <c r="H21" i="20" s="1"/>
  <c r="F29" i="16"/>
  <c r="H22" i="20" s="1"/>
  <c r="F30" i="16"/>
  <c r="H23" i="20" s="1"/>
  <c r="F31" i="16"/>
  <c r="H24" i="20" s="1"/>
  <c r="F32" i="16"/>
  <c r="H25" i="20" s="1"/>
  <c r="F33" i="16"/>
  <c r="H26" i="20" s="1"/>
  <c r="F34" i="16"/>
  <c r="H27" i="20" s="1"/>
  <c r="F35" i="16"/>
  <c r="H28" i="20" s="1"/>
  <c r="F36" i="16"/>
  <c r="H29" i="20" s="1"/>
  <c r="F37" i="16"/>
  <c r="H30" i="20" s="1"/>
  <c r="F38" i="16"/>
  <c r="H31" i="20" s="1"/>
  <c r="F39" i="16"/>
  <c r="H32" i="20" s="1"/>
  <c r="F40" i="16"/>
  <c r="H33" i="20" s="1"/>
  <c r="F41" i="16"/>
  <c r="H34" i="20" s="1"/>
  <c r="F42" i="16"/>
  <c r="H35" i="20" s="1"/>
  <c r="F12" i="16"/>
  <c r="H5" i="20" s="1"/>
  <c r="I3" i="19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I7" i="16"/>
  <c r="B10" i="19" s="1"/>
  <c r="D9" i="14" s="1"/>
  <c r="K7" i="16"/>
  <c r="D10" i="19" s="1"/>
  <c r="D11" i="14" s="1"/>
  <c r="L7" i="16"/>
  <c r="E10" i="19" s="1"/>
  <c r="D12" i="14" s="1"/>
  <c r="M7" i="16"/>
  <c r="F10" i="19" s="1"/>
  <c r="D13" i="14" s="1"/>
  <c r="N7" i="16"/>
  <c r="G10" i="19" s="1"/>
  <c r="D14" i="14" s="1"/>
  <c r="O7" i="16"/>
  <c r="H10" i="19" s="1"/>
  <c r="D15" i="14" s="1"/>
  <c r="P7" i="16"/>
  <c r="I10" i="19" s="1"/>
  <c r="D16" i="14" s="1"/>
  <c r="Q7" i="16"/>
  <c r="J10" i="19" s="1"/>
  <c r="D17" i="14" s="1"/>
  <c r="R7" i="16"/>
  <c r="K10" i="19" s="1"/>
  <c r="D18" i="14" s="1"/>
  <c r="S7" i="16"/>
  <c r="L10" i="19" s="1"/>
  <c r="D19" i="14" s="1"/>
  <c r="T7" i="16"/>
  <c r="M10" i="19" s="1"/>
  <c r="D20" i="14" s="1"/>
  <c r="U7" i="16"/>
  <c r="N10" i="19" s="1"/>
  <c r="D21" i="14" s="1"/>
  <c r="V7" i="16"/>
  <c r="O10" i="19" s="1"/>
  <c r="D22" i="14" s="1"/>
  <c r="W7" i="16"/>
  <c r="P10" i="19" s="1"/>
  <c r="D23" i="14" s="1"/>
  <c r="X7" i="16"/>
  <c r="Q10" i="19" s="1"/>
  <c r="D24" i="14" s="1"/>
  <c r="I8" i="16"/>
  <c r="B11" i="19" s="1"/>
  <c r="E9" i="14" s="1"/>
  <c r="K8" i="16"/>
  <c r="D11" i="19" s="1"/>
  <c r="E11" i="14" s="1"/>
  <c r="L8" i="16"/>
  <c r="E11" i="19" s="1"/>
  <c r="E12" i="14" s="1"/>
  <c r="M8" i="16"/>
  <c r="F11" i="19" s="1"/>
  <c r="E13" i="14" s="1"/>
  <c r="N8" i="16"/>
  <c r="G11" i="19" s="1"/>
  <c r="E14" i="14" s="1"/>
  <c r="O8" i="16"/>
  <c r="H11" i="19" s="1"/>
  <c r="E15" i="14" s="1"/>
  <c r="P8" i="16"/>
  <c r="I11" i="19" s="1"/>
  <c r="E16" i="14" s="1"/>
  <c r="Q8" i="16"/>
  <c r="J11" i="19" s="1"/>
  <c r="E17" i="14" s="1"/>
  <c r="R8" i="16"/>
  <c r="K11" i="19" s="1"/>
  <c r="E18" i="14" s="1"/>
  <c r="S8" i="16"/>
  <c r="L11" i="19" s="1"/>
  <c r="E19" i="14" s="1"/>
  <c r="T8" i="16"/>
  <c r="M11" i="19" s="1"/>
  <c r="E20" i="14" s="1"/>
  <c r="U8" i="16"/>
  <c r="N11" i="19" s="1"/>
  <c r="E21" i="14" s="1"/>
  <c r="V8" i="16"/>
  <c r="O11" i="19" s="1"/>
  <c r="E22" i="14" s="1"/>
  <c r="W8" i="16"/>
  <c r="P11" i="19" s="1"/>
  <c r="E23" i="14" s="1"/>
  <c r="X8" i="16"/>
  <c r="Q11" i="19" s="1"/>
  <c r="E24" i="14" s="1"/>
  <c r="I9" i="16"/>
  <c r="B12" i="19" s="1"/>
  <c r="H9" i="14" s="1"/>
  <c r="K9" i="16"/>
  <c r="D12" i="19" s="1"/>
  <c r="H11" i="14" s="1"/>
  <c r="L9" i="16"/>
  <c r="E12" i="19" s="1"/>
  <c r="H12" i="14" s="1"/>
  <c r="M9" i="16"/>
  <c r="F12" i="19" s="1"/>
  <c r="H13" i="14" s="1"/>
  <c r="N9" i="16"/>
  <c r="G12" i="19" s="1"/>
  <c r="H14" i="14" s="1"/>
  <c r="O9" i="16"/>
  <c r="H12" i="19" s="1"/>
  <c r="H15" i="14" s="1"/>
  <c r="P9" i="16"/>
  <c r="I12" i="19" s="1"/>
  <c r="H16" i="14" s="1"/>
  <c r="Q9" i="16"/>
  <c r="J12" i="19" s="1"/>
  <c r="H17" i="14" s="1"/>
  <c r="R9" i="16"/>
  <c r="K12" i="19" s="1"/>
  <c r="H18" i="14" s="1"/>
  <c r="S9" i="16"/>
  <c r="L12" i="19" s="1"/>
  <c r="H19" i="14" s="1"/>
  <c r="T9" i="16"/>
  <c r="M12" i="19" s="1"/>
  <c r="H20" i="14" s="1"/>
  <c r="U9" i="16"/>
  <c r="N12" i="19" s="1"/>
  <c r="H21" i="14" s="1"/>
  <c r="V9" i="16"/>
  <c r="O12" i="19" s="1"/>
  <c r="H22" i="14" s="1"/>
  <c r="W9" i="16"/>
  <c r="P12" i="19" s="1"/>
  <c r="H23" i="14" s="1"/>
  <c r="X9" i="16"/>
  <c r="Q12" i="19" s="1"/>
  <c r="H24" i="14" s="1"/>
  <c r="K6" i="16"/>
  <c r="D9" i="19" s="1"/>
  <c r="C11" i="14" s="1"/>
  <c r="L6" i="16"/>
  <c r="E9" i="19" s="1"/>
  <c r="C12" i="14" s="1"/>
  <c r="M6" i="16"/>
  <c r="F9" i="19" s="1"/>
  <c r="C13" i="14" s="1"/>
  <c r="N6" i="16"/>
  <c r="G9" i="19" s="1"/>
  <c r="C14" i="14" s="1"/>
  <c r="O6" i="16"/>
  <c r="H9" i="19" s="1"/>
  <c r="C15" i="14" s="1"/>
  <c r="P6" i="16"/>
  <c r="I9" i="19" s="1"/>
  <c r="C16" i="14" s="1"/>
  <c r="Q6" i="16"/>
  <c r="J9" i="19" s="1"/>
  <c r="C17" i="14" s="1"/>
  <c r="R6" i="16"/>
  <c r="K9" i="19" s="1"/>
  <c r="C18" i="14" s="1"/>
  <c r="S6" i="16"/>
  <c r="L9" i="19" s="1"/>
  <c r="C19" i="14" s="1"/>
  <c r="T6" i="16"/>
  <c r="M9" i="19" s="1"/>
  <c r="C20" i="14" s="1"/>
  <c r="U6" i="16"/>
  <c r="N9" i="19" s="1"/>
  <c r="C21" i="14" s="1"/>
  <c r="V6" i="16"/>
  <c r="O9" i="19" s="1"/>
  <c r="C22" i="14" s="1"/>
  <c r="W6" i="16"/>
  <c r="P9" i="19" s="1"/>
  <c r="C23" i="14" s="1"/>
  <c r="X6" i="16"/>
  <c r="Q9" i="19" s="1"/>
  <c r="C24" i="14" s="1"/>
  <c r="I6" i="16"/>
  <c r="E5" i="20" s="1"/>
  <c r="E36" i="20" s="1"/>
  <c r="H36" i="20" l="1"/>
  <c r="A3" i="14"/>
  <c r="L2" i="1"/>
  <c r="E3" i="23"/>
  <c r="B9" i="19"/>
  <c r="C9" i="14" s="1"/>
  <c r="A3" i="10"/>
  <c r="C16" i="3"/>
  <c r="C16" i="19" s="1"/>
  <c r="A3" i="17"/>
  <c r="F22" i="14"/>
  <c r="F18" i="14"/>
  <c r="F14" i="14"/>
  <c r="F23" i="14"/>
  <c r="F19" i="14"/>
  <c r="F15" i="14"/>
  <c r="F11" i="14"/>
  <c r="F17" i="14"/>
  <c r="F13" i="14"/>
  <c r="F24" i="14"/>
  <c r="F20" i="14"/>
  <c r="F16" i="14"/>
  <c r="F12" i="14"/>
  <c r="F21" i="14"/>
  <c r="U2" i="16"/>
  <c r="L2" i="16"/>
  <c r="P3" i="19" s="1"/>
  <c r="A3" i="20"/>
  <c r="A2" i="20"/>
  <c r="A2" i="19"/>
  <c r="G31" i="17"/>
  <c r="H29" i="17"/>
  <c r="G2" i="17"/>
  <c r="F2" i="17"/>
  <c r="G42" i="16"/>
  <c r="G40" i="16"/>
  <c r="G39" i="16"/>
  <c r="G38" i="16"/>
  <c r="G36" i="16"/>
  <c r="G35" i="16"/>
  <c r="H34" i="16"/>
  <c r="G34" i="16"/>
  <c r="G33" i="16"/>
  <c r="G32" i="16"/>
  <c r="G30" i="16"/>
  <c r="G29" i="16"/>
  <c r="H28" i="16"/>
  <c r="G28" i="16"/>
  <c r="H27" i="16"/>
  <c r="G27" i="16"/>
  <c r="G26" i="16"/>
  <c r="G25" i="16"/>
  <c r="G24" i="16"/>
  <c r="G23" i="16"/>
  <c r="G22" i="16"/>
  <c r="G21" i="16"/>
  <c r="G20" i="16"/>
  <c r="G18" i="16"/>
  <c r="G16" i="16"/>
  <c r="G14" i="16"/>
  <c r="G12" i="16"/>
  <c r="K10" i="16"/>
  <c r="D13" i="19" s="1"/>
  <c r="W10" i="16"/>
  <c r="P13" i="19" s="1"/>
  <c r="V10" i="16"/>
  <c r="O13" i="19" s="1"/>
  <c r="S10" i="16"/>
  <c r="L13" i="19" s="1"/>
  <c r="O10" i="16"/>
  <c r="H13" i="19" s="1"/>
  <c r="X10" i="16"/>
  <c r="Q13" i="19" s="1"/>
  <c r="T10" i="16"/>
  <c r="M13" i="19" s="1"/>
  <c r="P10" i="16"/>
  <c r="I13" i="19" s="1"/>
  <c r="L10" i="16"/>
  <c r="E13" i="19" s="1"/>
  <c r="I10" i="16"/>
  <c r="B13" i="19" s="1"/>
  <c r="C2" i="16"/>
  <c r="A3" i="19" s="1"/>
  <c r="G2" i="14"/>
  <c r="J28" i="16" l="1"/>
  <c r="N28" i="16"/>
  <c r="R28" i="16"/>
  <c r="V28" i="16"/>
  <c r="Y28" i="16"/>
  <c r="K28" i="16"/>
  <c r="O28" i="16"/>
  <c r="S28" i="16"/>
  <c r="W28" i="16"/>
  <c r="U28" i="16"/>
  <c r="L28" i="16"/>
  <c r="P28" i="16"/>
  <c r="T28" i="16"/>
  <c r="X28" i="16"/>
  <c r="I28" i="16"/>
  <c r="M28" i="16"/>
  <c r="Q28" i="16"/>
  <c r="K27" i="16"/>
  <c r="O27" i="16"/>
  <c r="S27" i="16"/>
  <c r="W27" i="16"/>
  <c r="N27" i="16"/>
  <c r="L27" i="16"/>
  <c r="P27" i="16"/>
  <c r="T27" i="16"/>
  <c r="X27" i="16"/>
  <c r="R27" i="16"/>
  <c r="I27" i="16"/>
  <c r="M27" i="16"/>
  <c r="Q27" i="16"/>
  <c r="U27" i="16"/>
  <c r="Y27" i="16"/>
  <c r="J27" i="16"/>
  <c r="V27" i="16"/>
  <c r="K34" i="16"/>
  <c r="O34" i="16"/>
  <c r="S34" i="16"/>
  <c r="W34" i="16"/>
  <c r="N34" i="16"/>
  <c r="V34" i="16"/>
  <c r="L34" i="16"/>
  <c r="P34" i="16"/>
  <c r="T34" i="16"/>
  <c r="X34" i="16"/>
  <c r="R34" i="16"/>
  <c r="I34" i="16"/>
  <c r="M34" i="16"/>
  <c r="Q34" i="16"/>
  <c r="U34" i="16"/>
  <c r="Y34" i="16"/>
  <c r="J34" i="16"/>
  <c r="D20" i="20"/>
  <c r="E27" i="16"/>
  <c r="E34" i="16"/>
  <c r="D27" i="20"/>
  <c r="E28" i="16"/>
  <c r="D21" i="20"/>
  <c r="N10" i="16"/>
  <c r="G13" i="19" s="1"/>
  <c r="R10" i="16"/>
  <c r="K13" i="19" s="1"/>
  <c r="M10" i="16"/>
  <c r="F13" i="19" s="1"/>
  <c r="G41" i="16"/>
  <c r="G13" i="16"/>
  <c r="G15" i="16"/>
  <c r="G17" i="16"/>
  <c r="G19" i="16"/>
  <c r="Q10" i="16"/>
  <c r="J13" i="19" s="1"/>
  <c r="U10" i="16"/>
  <c r="N13" i="19" s="1"/>
  <c r="G31" i="16"/>
  <c r="G37" i="16"/>
  <c r="F2" i="14"/>
  <c r="G31" i="14"/>
  <c r="G43" i="16" l="1"/>
  <c r="N5" i="19" s="1"/>
  <c r="F18" i="3"/>
  <c r="N10" i="3"/>
  <c r="P9" i="3"/>
  <c r="I7" i="1"/>
  <c r="D10" i="3"/>
  <c r="E10" i="3"/>
  <c r="G10" i="3"/>
  <c r="H10" i="3"/>
  <c r="I10" i="3"/>
  <c r="J10" i="3"/>
  <c r="K10" i="3"/>
  <c r="L10" i="3"/>
  <c r="M10" i="3"/>
  <c r="O10" i="3"/>
  <c r="P10" i="3"/>
  <c r="Q10" i="3"/>
  <c r="I8" i="1"/>
  <c r="K11" i="3"/>
  <c r="O11" i="3"/>
  <c r="I9" i="1"/>
  <c r="B12" i="3" s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D9" i="3"/>
  <c r="C11" i="17" s="1"/>
  <c r="E9" i="3"/>
  <c r="C12" i="17" s="1"/>
  <c r="F9" i="3"/>
  <c r="G9" i="3"/>
  <c r="H9" i="3"/>
  <c r="I9" i="3"/>
  <c r="J9" i="3"/>
  <c r="K9" i="3"/>
  <c r="L9" i="3"/>
  <c r="M9" i="3"/>
  <c r="N9" i="3"/>
  <c r="O9" i="3"/>
  <c r="Q9" i="3"/>
  <c r="I6" i="1"/>
  <c r="E5" i="10" s="1"/>
  <c r="E36" i="10" s="1"/>
  <c r="D5" i="7"/>
  <c r="A5" i="7" s="1"/>
  <c r="D3" i="7"/>
  <c r="B3" i="23" s="1"/>
  <c r="A5" i="23" l="1"/>
  <c r="E37" i="7"/>
  <c r="Q5" i="19"/>
  <c r="E5" i="14"/>
  <c r="O3" i="1"/>
  <c r="J3" i="10" s="1"/>
  <c r="A1" i="21"/>
  <c r="O3" i="16"/>
  <c r="R4" i="21"/>
  <c r="H6" i="16" s="1"/>
  <c r="C37" i="17"/>
  <c r="C12" i="16"/>
  <c r="B5" i="20"/>
  <c r="D17" i="17"/>
  <c r="C22" i="17"/>
  <c r="H11" i="17"/>
  <c r="E18" i="17"/>
  <c r="C15" i="17"/>
  <c r="C18" i="17"/>
  <c r="C14" i="17"/>
  <c r="H24" i="17"/>
  <c r="H20" i="17"/>
  <c r="H16" i="17"/>
  <c r="H12" i="17"/>
  <c r="D22" i="17"/>
  <c r="D18" i="17"/>
  <c r="D14" i="17"/>
  <c r="D21" i="17"/>
  <c r="C21" i="17"/>
  <c r="C17" i="17"/>
  <c r="C13" i="17"/>
  <c r="H23" i="17"/>
  <c r="H19" i="17"/>
  <c r="H15" i="17"/>
  <c r="E22" i="17"/>
  <c r="C23" i="17"/>
  <c r="C24" i="17"/>
  <c r="C20" i="17"/>
  <c r="C16" i="17"/>
  <c r="H22" i="17"/>
  <c r="H18" i="17"/>
  <c r="H14" i="17"/>
  <c r="H9" i="17"/>
  <c r="D24" i="17"/>
  <c r="D20" i="17"/>
  <c r="D16" i="17"/>
  <c r="D12" i="17"/>
  <c r="C19" i="17"/>
  <c r="H21" i="17"/>
  <c r="H17" i="17"/>
  <c r="H13" i="17"/>
  <c r="D23" i="17"/>
  <c r="D19" i="17"/>
  <c r="D15" i="17"/>
  <c r="D11" i="17"/>
  <c r="C37" i="14"/>
  <c r="R4" i="12"/>
  <c r="H6" i="1" s="1"/>
  <c r="Q11" i="3"/>
  <c r="M11" i="3"/>
  <c r="I11" i="3"/>
  <c r="E11" i="3"/>
  <c r="P11" i="3"/>
  <c r="L11" i="3"/>
  <c r="H11" i="3"/>
  <c r="D11" i="3"/>
  <c r="B11" i="3"/>
  <c r="G11" i="3"/>
  <c r="N11" i="3"/>
  <c r="J11" i="3"/>
  <c r="F11" i="3"/>
  <c r="F10" i="3"/>
  <c r="A1" i="12"/>
  <c r="J37" i="7" l="1"/>
  <c r="J39" i="7" s="1"/>
  <c r="J5" i="19" s="1"/>
  <c r="H37" i="7"/>
  <c r="H39" i="7" s="1"/>
  <c r="J5" i="3" s="1"/>
  <c r="J5" i="17" s="1"/>
  <c r="E38" i="7"/>
  <c r="K38" i="7"/>
  <c r="F5" i="19" s="1"/>
  <c r="K2" i="3"/>
  <c r="I39" i="7"/>
  <c r="F5" i="20"/>
  <c r="J3" i="20"/>
  <c r="K2" i="19"/>
  <c r="E13" i="17"/>
  <c r="E9" i="17"/>
  <c r="E23" i="17"/>
  <c r="F23" i="17" s="1"/>
  <c r="E24" i="17"/>
  <c r="F24" i="17" s="1"/>
  <c r="F22" i="17"/>
  <c r="E17" i="17"/>
  <c r="F17" i="17" s="1"/>
  <c r="E11" i="17"/>
  <c r="F11" i="17" s="1"/>
  <c r="E12" i="17"/>
  <c r="F12" i="17" s="1"/>
  <c r="D13" i="17"/>
  <c r="E14" i="17"/>
  <c r="F14" i="17" s="1"/>
  <c r="E19" i="17"/>
  <c r="F19" i="17" s="1"/>
  <c r="E20" i="17"/>
  <c r="F20" i="17" s="1"/>
  <c r="E21" i="17"/>
  <c r="F21" i="17" s="1"/>
  <c r="E15" i="17"/>
  <c r="F15" i="17" s="1"/>
  <c r="E16" i="17"/>
  <c r="F16" i="17" s="1"/>
  <c r="F18" i="17"/>
  <c r="F24" i="1"/>
  <c r="H17" i="10" s="1"/>
  <c r="G5" i="20" l="1"/>
  <c r="F13" i="17"/>
  <c r="E5" i="7"/>
  <c r="B5" i="23" s="1"/>
  <c r="D6" i="7"/>
  <c r="A2" i="10"/>
  <c r="A6" i="7" l="1"/>
  <c r="A6" i="23"/>
  <c r="C5" i="20"/>
  <c r="D12" i="16"/>
  <c r="B6" i="20"/>
  <c r="C13" i="16"/>
  <c r="C5" i="7"/>
  <c r="K5" i="7" s="1"/>
  <c r="E6" i="7"/>
  <c r="B6" i="23" s="1"/>
  <c r="D7" i="7"/>
  <c r="D35" i="10"/>
  <c r="D20" i="10"/>
  <c r="D21" i="10"/>
  <c r="D27" i="10"/>
  <c r="B6" i="10"/>
  <c r="B5" i="10"/>
  <c r="B6" i="7" l="1"/>
  <c r="A7" i="7"/>
  <c r="A7" i="23"/>
  <c r="F6" i="20"/>
  <c r="C6" i="20"/>
  <c r="D13" i="16"/>
  <c r="B7" i="20"/>
  <c r="C14" i="16"/>
  <c r="F5" i="10"/>
  <c r="F6" i="10"/>
  <c r="D8" i="7"/>
  <c r="B7" i="10"/>
  <c r="E7" i="7"/>
  <c r="B7" i="23" s="1"/>
  <c r="C2" i="1"/>
  <c r="C6" i="10"/>
  <c r="F6" i="7" l="1"/>
  <c r="C6" i="7" s="1"/>
  <c r="K6" i="7" s="1"/>
  <c r="B7" i="7"/>
  <c r="F7" i="7" s="1"/>
  <c r="A8" i="7"/>
  <c r="A8" i="23"/>
  <c r="G5" i="10"/>
  <c r="F7" i="20"/>
  <c r="H12" i="16"/>
  <c r="C7" i="20"/>
  <c r="D14" i="16"/>
  <c r="B8" i="20"/>
  <c r="C15" i="16"/>
  <c r="H12" i="1"/>
  <c r="F7" i="10"/>
  <c r="D9" i="7"/>
  <c r="E8" i="7"/>
  <c r="B8" i="23" s="1"/>
  <c r="B8" i="10"/>
  <c r="C7" i="10"/>
  <c r="C5" i="10"/>
  <c r="D12" i="1"/>
  <c r="D13" i="1"/>
  <c r="D14" i="1"/>
  <c r="L12" i="16" l="1"/>
  <c r="P12" i="16"/>
  <c r="T12" i="16"/>
  <c r="X12" i="16"/>
  <c r="S12" i="16"/>
  <c r="M12" i="16"/>
  <c r="Q12" i="16"/>
  <c r="U12" i="16"/>
  <c r="Y12" i="16"/>
  <c r="O12" i="16"/>
  <c r="J12" i="16"/>
  <c r="N12" i="16"/>
  <c r="R12" i="16"/>
  <c r="V12" i="16"/>
  <c r="I12" i="16"/>
  <c r="I5" i="20" s="1"/>
  <c r="K12" i="16"/>
  <c r="W12" i="16"/>
  <c r="B8" i="7"/>
  <c r="C7" i="7"/>
  <c r="K7" i="7" s="1"/>
  <c r="A9" i="7"/>
  <c r="A9" i="23"/>
  <c r="F8" i="20"/>
  <c r="E12" i="16"/>
  <c r="D5" i="20"/>
  <c r="C8" i="10"/>
  <c r="C8" i="20"/>
  <c r="D15" i="16"/>
  <c r="E9" i="7"/>
  <c r="B9" i="23" s="1"/>
  <c r="B9" i="20"/>
  <c r="C16" i="16"/>
  <c r="H13" i="16"/>
  <c r="H13" i="1"/>
  <c r="D5" i="10"/>
  <c r="F8" i="10"/>
  <c r="D10" i="7"/>
  <c r="B9" i="10"/>
  <c r="D15" i="1"/>
  <c r="Q10" i="1"/>
  <c r="I10" i="1"/>
  <c r="I13" i="16" l="1"/>
  <c r="M13" i="16"/>
  <c r="Q13" i="16"/>
  <c r="U13" i="16"/>
  <c r="Y13" i="16"/>
  <c r="L13" i="16"/>
  <c r="J13" i="16"/>
  <c r="N13" i="16"/>
  <c r="R13" i="16"/>
  <c r="V13" i="16"/>
  <c r="T13" i="16"/>
  <c r="K13" i="16"/>
  <c r="O13" i="16"/>
  <c r="S13" i="16"/>
  <c r="W13" i="16"/>
  <c r="P13" i="16"/>
  <c r="X13" i="16"/>
  <c r="F8" i="7"/>
  <c r="C8" i="7" s="1"/>
  <c r="K8" i="7" s="1"/>
  <c r="I6" i="20"/>
  <c r="B9" i="7"/>
  <c r="F9" i="7" s="1"/>
  <c r="A10" i="7"/>
  <c r="A10" i="23"/>
  <c r="E15" i="1"/>
  <c r="F9" i="20"/>
  <c r="D6" i="20"/>
  <c r="E13" i="16"/>
  <c r="H14" i="16"/>
  <c r="H15" i="16"/>
  <c r="D11" i="7"/>
  <c r="A11" i="7" s="1"/>
  <c r="C17" i="16"/>
  <c r="B10" i="20"/>
  <c r="D16" i="1"/>
  <c r="D16" i="16"/>
  <c r="C9" i="20"/>
  <c r="C9" i="10"/>
  <c r="D6" i="10"/>
  <c r="H15" i="1"/>
  <c r="H14" i="1"/>
  <c r="Y14" i="1" s="1"/>
  <c r="F9" i="10"/>
  <c r="E10" i="7"/>
  <c r="B10" i="23" s="1"/>
  <c r="B10" i="10"/>
  <c r="X10" i="1"/>
  <c r="W10" i="1"/>
  <c r="V10" i="1"/>
  <c r="U10" i="1"/>
  <c r="T10" i="1"/>
  <c r="S10" i="1"/>
  <c r="R10" i="1"/>
  <c r="P10" i="1"/>
  <c r="O10" i="1"/>
  <c r="N10" i="1"/>
  <c r="M10" i="1"/>
  <c r="L10" i="1"/>
  <c r="K10" i="1"/>
  <c r="B13" i="3"/>
  <c r="J13" i="3"/>
  <c r="E27" i="1"/>
  <c r="E28" i="1"/>
  <c r="E42" i="1"/>
  <c r="F13" i="1"/>
  <c r="Y13" i="1" s="1"/>
  <c r="F14" i="1"/>
  <c r="H7" i="10" s="1"/>
  <c r="F15" i="1"/>
  <c r="H8" i="10" s="1"/>
  <c r="F16" i="1"/>
  <c r="H9" i="10" s="1"/>
  <c r="F17" i="1"/>
  <c r="H10" i="10" s="1"/>
  <c r="F18" i="1"/>
  <c r="H11" i="10" s="1"/>
  <c r="F19" i="1"/>
  <c r="H12" i="10" s="1"/>
  <c r="F20" i="1"/>
  <c r="H13" i="10" s="1"/>
  <c r="F21" i="1"/>
  <c r="H14" i="10" s="1"/>
  <c r="F22" i="1"/>
  <c r="H15" i="10" s="1"/>
  <c r="F23" i="1"/>
  <c r="H16" i="10" s="1"/>
  <c r="F25" i="1"/>
  <c r="H18" i="10" s="1"/>
  <c r="F26" i="1"/>
  <c r="H19" i="10" s="1"/>
  <c r="F27" i="1"/>
  <c r="F28" i="1"/>
  <c r="F29" i="1"/>
  <c r="F30" i="1"/>
  <c r="F31" i="1"/>
  <c r="F32" i="1"/>
  <c r="H25" i="10" s="1"/>
  <c r="F33" i="1"/>
  <c r="F34" i="1"/>
  <c r="F35" i="1"/>
  <c r="F36" i="1"/>
  <c r="F37" i="1"/>
  <c r="F38" i="1"/>
  <c r="F39" i="1"/>
  <c r="H32" i="10" s="1"/>
  <c r="F40" i="1"/>
  <c r="F41" i="1"/>
  <c r="F42" i="1"/>
  <c r="H35" i="10" s="1"/>
  <c r="F12" i="1"/>
  <c r="E34" i="1"/>
  <c r="C13" i="1"/>
  <c r="C14" i="1"/>
  <c r="C15" i="1"/>
  <c r="C16" i="1"/>
  <c r="C17" i="1"/>
  <c r="C12" i="1"/>
  <c r="Q13" i="1" l="1"/>
  <c r="T13" i="1"/>
  <c r="O13" i="1"/>
  <c r="R13" i="1"/>
  <c r="M13" i="1"/>
  <c r="P13" i="1"/>
  <c r="K13" i="1"/>
  <c r="N13" i="1"/>
  <c r="Y15" i="1"/>
  <c r="I13" i="1"/>
  <c r="W13" i="1"/>
  <c r="L13" i="1"/>
  <c r="J13" i="1"/>
  <c r="H5" i="10"/>
  <c r="Y12" i="1"/>
  <c r="J12" i="1"/>
  <c r="I12" i="1"/>
  <c r="S12" i="1"/>
  <c r="W12" i="1"/>
  <c r="M12" i="1"/>
  <c r="N12" i="1"/>
  <c r="P12" i="1"/>
  <c r="L12" i="1"/>
  <c r="Q12" i="1"/>
  <c r="R12" i="1"/>
  <c r="X12" i="1"/>
  <c r="T12" i="1"/>
  <c r="U12" i="1"/>
  <c r="V12" i="1"/>
  <c r="K12" i="1"/>
  <c r="O12" i="1"/>
  <c r="U13" i="1"/>
  <c r="X13" i="1"/>
  <c r="S13" i="1"/>
  <c r="V13" i="1"/>
  <c r="H34" i="10"/>
  <c r="H33" i="10"/>
  <c r="H30" i="10"/>
  <c r="H31" i="10"/>
  <c r="H27" i="10"/>
  <c r="H26" i="10"/>
  <c r="H23" i="10"/>
  <c r="H22" i="10"/>
  <c r="H21" i="10"/>
  <c r="H24" i="10"/>
  <c r="H20" i="10"/>
  <c r="H29" i="10"/>
  <c r="H28" i="10"/>
  <c r="I14" i="1"/>
  <c r="M14" i="1"/>
  <c r="Q14" i="1"/>
  <c r="U14" i="1"/>
  <c r="O14" i="1"/>
  <c r="W14" i="1"/>
  <c r="J14" i="1"/>
  <c r="N14" i="1"/>
  <c r="R14" i="1"/>
  <c r="V14" i="1"/>
  <c r="K14" i="1"/>
  <c r="S14" i="1"/>
  <c r="X14" i="1"/>
  <c r="L14" i="1"/>
  <c r="P14" i="1"/>
  <c r="T14" i="1"/>
  <c r="L15" i="1"/>
  <c r="P15" i="1"/>
  <c r="T15" i="1"/>
  <c r="X15" i="1"/>
  <c r="J15" i="1"/>
  <c r="R15" i="1"/>
  <c r="I15" i="1"/>
  <c r="M15" i="1"/>
  <c r="Q15" i="1"/>
  <c r="U15" i="1"/>
  <c r="N15" i="1"/>
  <c r="V15" i="1"/>
  <c r="W15" i="1"/>
  <c r="K15" i="1"/>
  <c r="O15" i="1"/>
  <c r="S15" i="1"/>
  <c r="K15" i="16"/>
  <c r="O15" i="16"/>
  <c r="S15" i="16"/>
  <c r="W15" i="16"/>
  <c r="J15" i="16"/>
  <c r="V15" i="16"/>
  <c r="L15" i="16"/>
  <c r="P15" i="16"/>
  <c r="T15" i="16"/>
  <c r="X15" i="16"/>
  <c r="N15" i="16"/>
  <c r="I15" i="16"/>
  <c r="I8" i="20" s="1"/>
  <c r="M15" i="16"/>
  <c r="Q15" i="16"/>
  <c r="U15" i="16"/>
  <c r="Y15" i="16"/>
  <c r="R15" i="16"/>
  <c r="L14" i="16"/>
  <c r="P14" i="16"/>
  <c r="T14" i="16"/>
  <c r="X14" i="16"/>
  <c r="O14" i="16"/>
  <c r="I14" i="16"/>
  <c r="I7" i="20" s="1"/>
  <c r="M14" i="16"/>
  <c r="Q14" i="16"/>
  <c r="U14" i="16"/>
  <c r="Y14" i="16"/>
  <c r="K14" i="16"/>
  <c r="W14" i="16"/>
  <c r="J14" i="16"/>
  <c r="N14" i="16"/>
  <c r="R14" i="16"/>
  <c r="V14" i="16"/>
  <c r="S14" i="16"/>
  <c r="H6" i="10"/>
  <c r="B10" i="7"/>
  <c r="C9" i="7"/>
  <c r="K9" i="7" s="1"/>
  <c r="E11" i="7"/>
  <c r="B11" i="23" s="1"/>
  <c r="A11" i="23"/>
  <c r="J5" i="20"/>
  <c r="E6" i="20" s="1"/>
  <c r="G6" i="20" s="1"/>
  <c r="E14" i="16"/>
  <c r="D7" i="20"/>
  <c r="F10" i="20"/>
  <c r="D8" i="20"/>
  <c r="E15" i="16"/>
  <c r="H16" i="16"/>
  <c r="B11" i="20"/>
  <c r="C18" i="16"/>
  <c r="D12" i="7"/>
  <c r="A12" i="7" s="1"/>
  <c r="D17" i="16"/>
  <c r="C10" i="20"/>
  <c r="K13" i="3"/>
  <c r="O13" i="3"/>
  <c r="F13" i="3"/>
  <c r="G13" i="3"/>
  <c r="L13" i="3"/>
  <c r="P13" i="3"/>
  <c r="H13" i="3"/>
  <c r="M13" i="3"/>
  <c r="Q13" i="3"/>
  <c r="D13" i="3"/>
  <c r="E13" i="3"/>
  <c r="I13" i="3"/>
  <c r="N13" i="3"/>
  <c r="D8" i="10"/>
  <c r="H16" i="1"/>
  <c r="Y16" i="1" s="1"/>
  <c r="D7" i="10"/>
  <c r="F10" i="10"/>
  <c r="C10" i="10"/>
  <c r="D17" i="1"/>
  <c r="E14" i="1"/>
  <c r="E13" i="1"/>
  <c r="E12" i="1"/>
  <c r="H36" i="10" l="1"/>
  <c r="K16" i="1"/>
  <c r="O16" i="1"/>
  <c r="S16" i="1"/>
  <c r="W16" i="1"/>
  <c r="I16" i="1"/>
  <c r="Q16" i="1"/>
  <c r="L16" i="1"/>
  <c r="P16" i="1"/>
  <c r="T16" i="1"/>
  <c r="X16" i="1"/>
  <c r="M16" i="1"/>
  <c r="U16" i="1"/>
  <c r="V16" i="1"/>
  <c r="J16" i="1"/>
  <c r="N16" i="1"/>
  <c r="R16" i="1"/>
  <c r="J16" i="16"/>
  <c r="N16" i="16"/>
  <c r="R16" i="16"/>
  <c r="V16" i="16"/>
  <c r="Q16" i="16"/>
  <c r="Y16" i="16"/>
  <c r="K16" i="16"/>
  <c r="O16" i="16"/>
  <c r="S16" i="16"/>
  <c r="W16" i="16"/>
  <c r="I16" i="16"/>
  <c r="U16" i="16"/>
  <c r="L16" i="16"/>
  <c r="P16" i="16"/>
  <c r="T16" i="16"/>
  <c r="X16" i="16"/>
  <c r="M16" i="16"/>
  <c r="I7" i="10"/>
  <c r="I6" i="10"/>
  <c r="I8" i="10"/>
  <c r="F10" i="7"/>
  <c r="C10" i="7" s="1"/>
  <c r="K10" i="7" s="1"/>
  <c r="I5" i="10"/>
  <c r="I9" i="20"/>
  <c r="B11" i="7"/>
  <c r="C11" i="20"/>
  <c r="D18" i="16"/>
  <c r="E12" i="7"/>
  <c r="B12" i="23" s="1"/>
  <c r="A12" i="23"/>
  <c r="J6" i="20"/>
  <c r="E7" i="20" s="1"/>
  <c r="G7" i="20" s="1"/>
  <c r="D13" i="7"/>
  <c r="A13" i="7" s="1"/>
  <c r="F11" i="20"/>
  <c r="D9" i="20"/>
  <c r="E16" i="16"/>
  <c r="B12" i="20"/>
  <c r="C19" i="16"/>
  <c r="H17" i="1"/>
  <c r="Y17" i="1" s="1"/>
  <c r="D9" i="10"/>
  <c r="E16" i="1"/>
  <c r="B11" i="10"/>
  <c r="C18" i="1"/>
  <c r="J17" i="1" l="1"/>
  <c r="N17" i="1"/>
  <c r="R17" i="1"/>
  <c r="V17" i="1"/>
  <c r="P17" i="1"/>
  <c r="X17" i="1"/>
  <c r="K17" i="1"/>
  <c r="O17" i="1"/>
  <c r="S17" i="1"/>
  <c r="W17" i="1"/>
  <c r="L17" i="1"/>
  <c r="T17" i="1"/>
  <c r="U17" i="1"/>
  <c r="I17" i="1"/>
  <c r="M17" i="1"/>
  <c r="Q17" i="1"/>
  <c r="I9" i="10"/>
  <c r="F11" i="7"/>
  <c r="C11" i="7" s="1"/>
  <c r="K11" i="7" s="1"/>
  <c r="J5" i="10"/>
  <c r="E6" i="10" s="1"/>
  <c r="G6" i="10" s="1"/>
  <c r="J6" i="10" s="1"/>
  <c r="E7" i="10" s="1"/>
  <c r="G7" i="10" s="1"/>
  <c r="J7" i="10" s="1"/>
  <c r="E8" i="10" s="1"/>
  <c r="G8" i="10" s="1"/>
  <c r="J8" i="10" s="1"/>
  <c r="E9" i="10" s="1"/>
  <c r="B12" i="7"/>
  <c r="F12" i="7" s="1"/>
  <c r="J7" i="20"/>
  <c r="E8" i="20" s="1"/>
  <c r="G8" i="20" s="1"/>
  <c r="J8" i="20" s="1"/>
  <c r="E9" i="20" s="1"/>
  <c r="G9" i="20" s="1"/>
  <c r="J9" i="20" s="1"/>
  <c r="E10" i="20" s="1"/>
  <c r="G10" i="20" s="1"/>
  <c r="C12" i="20"/>
  <c r="D19" i="16"/>
  <c r="B13" i="20"/>
  <c r="A13" i="23"/>
  <c r="H18" i="16"/>
  <c r="D14" i="7"/>
  <c r="A14" i="7" s="1"/>
  <c r="E13" i="7"/>
  <c r="B13" i="23" s="1"/>
  <c r="C20" i="16"/>
  <c r="H17" i="16"/>
  <c r="F12" i="20"/>
  <c r="D10" i="20"/>
  <c r="E17" i="16"/>
  <c r="D10" i="10"/>
  <c r="E17" i="1"/>
  <c r="F11" i="10"/>
  <c r="H18" i="1"/>
  <c r="Y18" i="1" s="1"/>
  <c r="C11" i="10"/>
  <c r="D18" i="1"/>
  <c r="I18" i="1" l="1"/>
  <c r="M18" i="1"/>
  <c r="Q18" i="1"/>
  <c r="U18" i="1"/>
  <c r="O18" i="1"/>
  <c r="W18" i="1"/>
  <c r="J18" i="1"/>
  <c r="N18" i="1"/>
  <c r="R18" i="1"/>
  <c r="V18" i="1"/>
  <c r="K18" i="1"/>
  <c r="S18" i="1"/>
  <c r="T18" i="1"/>
  <c r="X18" i="1"/>
  <c r="L18" i="1"/>
  <c r="P18" i="1"/>
  <c r="I17" i="16"/>
  <c r="M17" i="16"/>
  <c r="Q17" i="16"/>
  <c r="U17" i="16"/>
  <c r="Y17" i="16"/>
  <c r="T17" i="16"/>
  <c r="J17" i="16"/>
  <c r="N17" i="16"/>
  <c r="R17" i="16"/>
  <c r="V17" i="16"/>
  <c r="P17" i="16"/>
  <c r="K17" i="16"/>
  <c r="O17" i="16"/>
  <c r="S17" i="16"/>
  <c r="W17" i="16"/>
  <c r="L17" i="16"/>
  <c r="X17" i="16"/>
  <c r="L18" i="16"/>
  <c r="P18" i="16"/>
  <c r="T18" i="16"/>
  <c r="X18" i="16"/>
  <c r="O18" i="16"/>
  <c r="I18" i="16"/>
  <c r="I11" i="20" s="1"/>
  <c r="M18" i="16"/>
  <c r="Q18" i="16"/>
  <c r="U18" i="16"/>
  <c r="Y18" i="16"/>
  <c r="K18" i="16"/>
  <c r="W18" i="16"/>
  <c r="J18" i="16"/>
  <c r="N18" i="16"/>
  <c r="R18" i="16"/>
  <c r="V18" i="16"/>
  <c r="S18" i="16"/>
  <c r="I10" i="10"/>
  <c r="F13" i="20"/>
  <c r="I10" i="20"/>
  <c r="B13" i="7"/>
  <c r="C21" i="16"/>
  <c r="A14" i="23"/>
  <c r="B14" i="20"/>
  <c r="D15" i="7"/>
  <c r="A15" i="7" s="1"/>
  <c r="E14" i="7"/>
  <c r="B14" i="23" s="1"/>
  <c r="C13" i="20"/>
  <c r="D20" i="16"/>
  <c r="D11" i="20"/>
  <c r="E18" i="16"/>
  <c r="D11" i="10"/>
  <c r="E18" i="1"/>
  <c r="G9" i="10"/>
  <c r="J9" i="10" s="1"/>
  <c r="C12" i="7"/>
  <c r="K12" i="7" s="1"/>
  <c r="B12" i="10"/>
  <c r="C19" i="1"/>
  <c r="P3" i="3"/>
  <c r="A3" i="3"/>
  <c r="I11" i="10" l="1"/>
  <c r="B14" i="7"/>
  <c r="F14" i="7" s="1"/>
  <c r="F13" i="7"/>
  <c r="F14" i="20"/>
  <c r="D16" i="7"/>
  <c r="A15" i="23"/>
  <c r="J10" i="20"/>
  <c r="E11" i="20" s="1"/>
  <c r="G11" i="20" s="1"/>
  <c r="J11" i="20" s="1"/>
  <c r="E12" i="20" s="1"/>
  <c r="G12" i="20" s="1"/>
  <c r="E15" i="7"/>
  <c r="B15" i="23" s="1"/>
  <c r="B15" i="20"/>
  <c r="C22" i="16"/>
  <c r="D21" i="16"/>
  <c r="C14" i="20"/>
  <c r="H19" i="16"/>
  <c r="F12" i="10"/>
  <c r="E10" i="10"/>
  <c r="H19" i="1"/>
  <c r="Y19" i="1" s="1"/>
  <c r="C12" i="10"/>
  <c r="D19" i="1"/>
  <c r="B9" i="3"/>
  <c r="C9" i="17" s="1"/>
  <c r="L19" i="1" l="1"/>
  <c r="P19" i="1"/>
  <c r="T19" i="1"/>
  <c r="X19" i="1"/>
  <c r="N19" i="1"/>
  <c r="V19" i="1"/>
  <c r="I19" i="1"/>
  <c r="M19" i="1"/>
  <c r="Q19" i="1"/>
  <c r="U19" i="1"/>
  <c r="J19" i="1"/>
  <c r="R19" i="1"/>
  <c r="S19" i="1"/>
  <c r="W19" i="1"/>
  <c r="K19" i="1"/>
  <c r="O19" i="1"/>
  <c r="K19" i="16"/>
  <c r="O19" i="16"/>
  <c r="S19" i="16"/>
  <c r="W19" i="16"/>
  <c r="J19" i="16"/>
  <c r="V19" i="16"/>
  <c r="L19" i="16"/>
  <c r="P19" i="16"/>
  <c r="T19" i="16"/>
  <c r="X19" i="16"/>
  <c r="N19" i="16"/>
  <c r="I19" i="16"/>
  <c r="M19" i="16"/>
  <c r="Q19" i="16"/>
  <c r="U19" i="16"/>
  <c r="Y19" i="16"/>
  <c r="R19" i="16"/>
  <c r="B15" i="7"/>
  <c r="F15" i="7" s="1"/>
  <c r="F15" i="20"/>
  <c r="I12" i="20"/>
  <c r="A16" i="7"/>
  <c r="A16" i="23"/>
  <c r="D17" i="7"/>
  <c r="B16" i="20"/>
  <c r="E16" i="7"/>
  <c r="B16" i="23" s="1"/>
  <c r="C23" i="16"/>
  <c r="D22" i="16"/>
  <c r="C15" i="20"/>
  <c r="D12" i="20"/>
  <c r="E19" i="16"/>
  <c r="D12" i="10"/>
  <c r="E19" i="1"/>
  <c r="G10" i="10"/>
  <c r="J10" i="10" s="1"/>
  <c r="C13" i="7"/>
  <c r="B13" i="10"/>
  <c r="C20" i="1"/>
  <c r="A2" i="3"/>
  <c r="B10" i="3"/>
  <c r="F16" i="20" l="1"/>
  <c r="I12" i="10"/>
  <c r="B16" i="7"/>
  <c r="F16" i="7" s="1"/>
  <c r="A17" i="7"/>
  <c r="A17" i="23"/>
  <c r="D18" i="7"/>
  <c r="C16" i="20"/>
  <c r="E17" i="7"/>
  <c r="B17" i="23" s="1"/>
  <c r="B17" i="20"/>
  <c r="C24" i="16"/>
  <c r="D23" i="16"/>
  <c r="J12" i="20"/>
  <c r="E13" i="20" s="1"/>
  <c r="G13" i="20" s="1"/>
  <c r="H20" i="16"/>
  <c r="K13" i="7"/>
  <c r="D9" i="17"/>
  <c r="F9" i="17" s="1"/>
  <c r="F9" i="14"/>
  <c r="F13" i="10"/>
  <c r="E11" i="10"/>
  <c r="H20" i="1"/>
  <c r="Y20" i="1" s="1"/>
  <c r="C13" i="10"/>
  <c r="D20" i="1"/>
  <c r="G12" i="1"/>
  <c r="G14" i="1"/>
  <c r="G13" i="1"/>
  <c r="K20" i="1" l="1"/>
  <c r="O20" i="1"/>
  <c r="S20" i="1"/>
  <c r="W20" i="1"/>
  <c r="M20" i="1"/>
  <c r="U20" i="1"/>
  <c r="L20" i="1"/>
  <c r="P20" i="1"/>
  <c r="T20" i="1"/>
  <c r="X20" i="1"/>
  <c r="I20" i="1"/>
  <c r="Q20" i="1"/>
  <c r="R20" i="1"/>
  <c r="V20" i="1"/>
  <c r="J20" i="1"/>
  <c r="N20" i="1"/>
  <c r="J20" i="16"/>
  <c r="N20" i="16"/>
  <c r="R20" i="16"/>
  <c r="V20" i="16"/>
  <c r="Q20" i="16"/>
  <c r="K20" i="16"/>
  <c r="O20" i="16"/>
  <c r="S20" i="16"/>
  <c r="W20" i="16"/>
  <c r="I20" i="16"/>
  <c r="Y20" i="16"/>
  <c r="L20" i="16"/>
  <c r="P20" i="16"/>
  <c r="T20" i="16"/>
  <c r="X20" i="16"/>
  <c r="M20" i="16"/>
  <c r="U20" i="16"/>
  <c r="F17" i="20"/>
  <c r="B17" i="7"/>
  <c r="F17" i="7" s="1"/>
  <c r="A18" i="7"/>
  <c r="D19" i="7"/>
  <c r="B19" i="20" s="1"/>
  <c r="A18" i="23"/>
  <c r="B18" i="20"/>
  <c r="E18" i="7"/>
  <c r="B18" i="23" s="1"/>
  <c r="C25" i="16"/>
  <c r="D24" i="16"/>
  <c r="C17" i="20"/>
  <c r="D13" i="20"/>
  <c r="E20" i="16"/>
  <c r="D13" i="10"/>
  <c r="E20" i="1"/>
  <c r="G11" i="10"/>
  <c r="J11" i="10" s="1"/>
  <c r="C14" i="7"/>
  <c r="B14" i="10"/>
  <c r="C21" i="1"/>
  <c r="G17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I13" i="10" l="1"/>
  <c r="I13" i="20"/>
  <c r="J13" i="20" s="1"/>
  <c r="E14" i="20" s="1"/>
  <c r="G14" i="20" s="1"/>
  <c r="F18" i="20"/>
  <c r="G43" i="1"/>
  <c r="B18" i="7"/>
  <c r="F18" i="7" s="1"/>
  <c r="D20" i="7"/>
  <c r="A20" i="23" s="1"/>
  <c r="E19" i="7"/>
  <c r="B19" i="23" s="1"/>
  <c r="C26" i="16"/>
  <c r="A19" i="23"/>
  <c r="A19" i="7"/>
  <c r="D25" i="16"/>
  <c r="C18" i="20"/>
  <c r="H21" i="16"/>
  <c r="K14" i="7"/>
  <c r="F19" i="20"/>
  <c r="D14" i="10"/>
  <c r="F14" i="10"/>
  <c r="E12" i="10"/>
  <c r="G12" i="10" s="1"/>
  <c r="J12" i="10" s="1"/>
  <c r="H21" i="1"/>
  <c r="Y21" i="1" s="1"/>
  <c r="C14" i="10"/>
  <c r="D21" i="1"/>
  <c r="J21" i="1" l="1"/>
  <c r="N21" i="1"/>
  <c r="R21" i="1"/>
  <c r="V21" i="1"/>
  <c r="L21" i="1"/>
  <c r="T21" i="1"/>
  <c r="K21" i="1"/>
  <c r="O21" i="1"/>
  <c r="S21" i="1"/>
  <c r="W21" i="1"/>
  <c r="P21" i="1"/>
  <c r="X21" i="1"/>
  <c r="Q21" i="1"/>
  <c r="U21" i="1"/>
  <c r="I21" i="1"/>
  <c r="M21" i="1"/>
  <c r="I21" i="16"/>
  <c r="M21" i="16"/>
  <c r="Q21" i="16"/>
  <c r="U21" i="16"/>
  <c r="Y21" i="16"/>
  <c r="L21" i="16"/>
  <c r="X21" i="16"/>
  <c r="J21" i="16"/>
  <c r="N21" i="16"/>
  <c r="R21" i="16"/>
  <c r="V21" i="16"/>
  <c r="P21" i="16"/>
  <c r="K21" i="16"/>
  <c r="O21" i="16"/>
  <c r="S21" i="16"/>
  <c r="W21" i="16"/>
  <c r="T21" i="16"/>
  <c r="A20" i="7"/>
  <c r="E20" i="7"/>
  <c r="B20" i="23" s="1"/>
  <c r="C27" i="16"/>
  <c r="B19" i="7"/>
  <c r="F19" i="7" s="1"/>
  <c r="D26" i="16"/>
  <c r="B20" i="20"/>
  <c r="I20" i="20" s="1"/>
  <c r="D21" i="7"/>
  <c r="A21" i="23" s="1"/>
  <c r="I14" i="20"/>
  <c r="J14" i="20" s="1"/>
  <c r="E15" i="20" s="1"/>
  <c r="G15" i="20" s="1"/>
  <c r="C19" i="20"/>
  <c r="D14" i="20"/>
  <c r="E21" i="16"/>
  <c r="E21" i="1"/>
  <c r="E13" i="10"/>
  <c r="G13" i="10" s="1"/>
  <c r="J13" i="10" s="1"/>
  <c r="C15" i="7"/>
  <c r="B15" i="10"/>
  <c r="C22" i="1"/>
  <c r="N5" i="3"/>
  <c r="E5" i="17" s="1"/>
  <c r="F29" i="17" s="1"/>
  <c r="F30" i="17" s="1"/>
  <c r="G30" i="17" s="1"/>
  <c r="I14" i="10" l="1"/>
  <c r="C20" i="20"/>
  <c r="A21" i="7"/>
  <c r="B20" i="7"/>
  <c r="F20" i="7" s="1"/>
  <c r="D27" i="16"/>
  <c r="F20" i="20"/>
  <c r="E21" i="7"/>
  <c r="B21" i="23" s="1"/>
  <c r="C28" i="16"/>
  <c r="D22" i="7"/>
  <c r="A22" i="7" s="1"/>
  <c r="B21" i="20"/>
  <c r="I21" i="20" s="1"/>
  <c r="H22" i="16"/>
  <c r="K15" i="7"/>
  <c r="Q5" i="3"/>
  <c r="F29" i="14"/>
  <c r="F30" i="14" s="1"/>
  <c r="G30" i="14" s="1"/>
  <c r="F15" i="10"/>
  <c r="E14" i="10"/>
  <c r="G14" i="10" s="1"/>
  <c r="H22" i="1"/>
  <c r="Y22" i="1" s="1"/>
  <c r="C15" i="10"/>
  <c r="D22" i="1"/>
  <c r="I22" i="1" l="1"/>
  <c r="M22" i="1"/>
  <c r="Q22" i="1"/>
  <c r="U22" i="1"/>
  <c r="K22" i="1"/>
  <c r="S22" i="1"/>
  <c r="W22" i="1"/>
  <c r="J22" i="1"/>
  <c r="N22" i="1"/>
  <c r="R22" i="1"/>
  <c r="V22" i="1"/>
  <c r="O22" i="1"/>
  <c r="P22" i="1"/>
  <c r="T22" i="1"/>
  <c r="X22" i="1"/>
  <c r="L22" i="1"/>
  <c r="L22" i="16"/>
  <c r="P22" i="16"/>
  <c r="T22" i="16"/>
  <c r="X22" i="16"/>
  <c r="S22" i="16"/>
  <c r="I22" i="16"/>
  <c r="I15" i="20" s="1"/>
  <c r="J15" i="20" s="1"/>
  <c r="E16" i="20" s="1"/>
  <c r="G16" i="20" s="1"/>
  <c r="M22" i="16"/>
  <c r="Q22" i="16"/>
  <c r="U22" i="16"/>
  <c r="Y22" i="16"/>
  <c r="O22" i="16"/>
  <c r="J22" i="16"/>
  <c r="N22" i="16"/>
  <c r="R22" i="16"/>
  <c r="V22" i="16"/>
  <c r="K22" i="16"/>
  <c r="W22" i="16"/>
  <c r="J14" i="10"/>
  <c r="E15" i="10" s="1"/>
  <c r="G15" i="10" s="1"/>
  <c r="D23" i="7"/>
  <c r="D24" i="7" s="1"/>
  <c r="B21" i="7"/>
  <c r="F21" i="7" s="1"/>
  <c r="B22" i="20"/>
  <c r="F22" i="20" s="1"/>
  <c r="D28" i="16"/>
  <c r="A22" i="23"/>
  <c r="E22" i="7"/>
  <c r="B22" i="23" s="1"/>
  <c r="C29" i="16"/>
  <c r="C21" i="20"/>
  <c r="F21" i="20"/>
  <c r="E22" i="16"/>
  <c r="D15" i="20"/>
  <c r="D15" i="10"/>
  <c r="E22" i="1"/>
  <c r="C16" i="7"/>
  <c r="B16" i="10"/>
  <c r="C23" i="1"/>
  <c r="B23" i="20" l="1"/>
  <c r="A23" i="7"/>
  <c r="I15" i="10"/>
  <c r="J15" i="10" s="1"/>
  <c r="E16" i="10" s="1"/>
  <c r="E23" i="7"/>
  <c r="B23" i="23" s="1"/>
  <c r="C30" i="16"/>
  <c r="A23" i="23"/>
  <c r="B22" i="7"/>
  <c r="F22" i="7" s="1"/>
  <c r="C22" i="20"/>
  <c r="D29" i="16"/>
  <c r="A24" i="7"/>
  <c r="A24" i="23"/>
  <c r="H23" i="16"/>
  <c r="K16" i="7"/>
  <c r="F23" i="20"/>
  <c r="B24" i="20"/>
  <c r="C31" i="16"/>
  <c r="F16" i="10"/>
  <c r="E24" i="7"/>
  <c r="B24" i="23" s="1"/>
  <c r="D25" i="7"/>
  <c r="H23" i="1"/>
  <c r="Y23" i="1" s="1"/>
  <c r="C16" i="10"/>
  <c r="D23" i="1"/>
  <c r="L23" i="1" l="1"/>
  <c r="P23" i="1"/>
  <c r="T23" i="1"/>
  <c r="X23" i="1"/>
  <c r="I23" i="1"/>
  <c r="M23" i="1"/>
  <c r="Q23" i="1"/>
  <c r="U23" i="1"/>
  <c r="K23" i="1"/>
  <c r="S23" i="1"/>
  <c r="N23" i="1"/>
  <c r="V23" i="1"/>
  <c r="O23" i="1"/>
  <c r="W23" i="1"/>
  <c r="J23" i="1"/>
  <c r="R23" i="1"/>
  <c r="K23" i="16"/>
  <c r="O23" i="16"/>
  <c r="S23" i="16"/>
  <c r="W23" i="16"/>
  <c r="N23" i="16"/>
  <c r="L23" i="16"/>
  <c r="P23" i="16"/>
  <c r="T23" i="16"/>
  <c r="X23" i="16"/>
  <c r="J23" i="16"/>
  <c r="R23" i="16"/>
  <c r="I23" i="16"/>
  <c r="M23" i="16"/>
  <c r="Q23" i="16"/>
  <c r="U23" i="16"/>
  <c r="Y23" i="16"/>
  <c r="V23" i="16"/>
  <c r="D30" i="16"/>
  <c r="C23" i="20"/>
  <c r="B23" i="7"/>
  <c r="F23" i="7" s="1"/>
  <c r="A25" i="7"/>
  <c r="A25" i="23"/>
  <c r="F24" i="20"/>
  <c r="E23" i="16"/>
  <c r="D16" i="20"/>
  <c r="B25" i="20"/>
  <c r="C32" i="16"/>
  <c r="C24" i="20"/>
  <c r="D31" i="16"/>
  <c r="D16" i="10"/>
  <c r="E23" i="1"/>
  <c r="G16" i="10"/>
  <c r="E25" i="7"/>
  <c r="B25" i="23" s="1"/>
  <c r="D26" i="7"/>
  <c r="C17" i="7"/>
  <c r="B17" i="10"/>
  <c r="C24" i="1"/>
  <c r="I16" i="10" l="1"/>
  <c r="J16" i="10" s="1"/>
  <c r="E17" i="10" s="1"/>
  <c r="B24" i="7"/>
  <c r="F24" i="7" s="1"/>
  <c r="I16" i="20"/>
  <c r="J16" i="20" s="1"/>
  <c r="E17" i="20" s="1"/>
  <c r="G17" i="20" s="1"/>
  <c r="A26" i="7"/>
  <c r="A26" i="23"/>
  <c r="H24" i="16"/>
  <c r="K17" i="7"/>
  <c r="F25" i="20"/>
  <c r="B26" i="20"/>
  <c r="C33" i="16"/>
  <c r="C25" i="20"/>
  <c r="D32" i="16"/>
  <c r="F17" i="10"/>
  <c r="E26" i="7"/>
  <c r="B26" i="23" s="1"/>
  <c r="D27" i="7"/>
  <c r="H24" i="1"/>
  <c r="Y24" i="1" s="1"/>
  <c r="C17" i="10"/>
  <c r="D24" i="1"/>
  <c r="K24" i="1" l="1"/>
  <c r="O24" i="1"/>
  <c r="S24" i="1"/>
  <c r="W24" i="1"/>
  <c r="L24" i="1"/>
  <c r="P24" i="1"/>
  <c r="T24" i="1"/>
  <c r="X24" i="1"/>
  <c r="J24" i="1"/>
  <c r="R24" i="1"/>
  <c r="M24" i="1"/>
  <c r="U24" i="1"/>
  <c r="N24" i="1"/>
  <c r="V24" i="1"/>
  <c r="I24" i="1"/>
  <c r="Q24" i="1"/>
  <c r="J24" i="16"/>
  <c r="N24" i="16"/>
  <c r="R24" i="16"/>
  <c r="V24" i="16"/>
  <c r="I24" i="16"/>
  <c r="U24" i="16"/>
  <c r="K24" i="16"/>
  <c r="O24" i="16"/>
  <c r="S24" i="16"/>
  <c r="W24" i="16"/>
  <c r="M24" i="16"/>
  <c r="L24" i="16"/>
  <c r="P24" i="16"/>
  <c r="T24" i="16"/>
  <c r="X24" i="16"/>
  <c r="Q24" i="16"/>
  <c r="Y24" i="16"/>
  <c r="B25" i="7"/>
  <c r="F25" i="7" s="1"/>
  <c r="G17" i="10"/>
  <c r="A27" i="7"/>
  <c r="A27" i="23"/>
  <c r="F26" i="20"/>
  <c r="D17" i="20"/>
  <c r="E24" i="16"/>
  <c r="C34" i="16"/>
  <c r="B27" i="20"/>
  <c r="I27" i="20" s="1"/>
  <c r="C26" i="20"/>
  <c r="D33" i="16"/>
  <c r="D17" i="10"/>
  <c r="E24" i="1"/>
  <c r="E27" i="7"/>
  <c r="B27" i="23" s="1"/>
  <c r="D28" i="7"/>
  <c r="C18" i="7"/>
  <c r="B18" i="10"/>
  <c r="C25" i="1"/>
  <c r="I17" i="10" l="1"/>
  <c r="J17" i="10" s="1"/>
  <c r="E18" i="10" s="1"/>
  <c r="B26" i="7"/>
  <c r="F26" i="7" s="1"/>
  <c r="I17" i="20"/>
  <c r="J17" i="20" s="1"/>
  <c r="E18" i="20" s="1"/>
  <c r="G18" i="20" s="1"/>
  <c r="A28" i="7"/>
  <c r="A28" i="23"/>
  <c r="H25" i="16"/>
  <c r="K18" i="7"/>
  <c r="F27" i="20"/>
  <c r="B28" i="20"/>
  <c r="C35" i="16"/>
  <c r="D34" i="16"/>
  <c r="C27" i="20"/>
  <c r="D18" i="10"/>
  <c r="F18" i="10"/>
  <c r="E28" i="7"/>
  <c r="B28" i="23" s="1"/>
  <c r="D29" i="7"/>
  <c r="H25" i="1"/>
  <c r="Y25" i="1" s="1"/>
  <c r="C18" i="10"/>
  <c r="D25" i="1"/>
  <c r="J25" i="1" l="1"/>
  <c r="N25" i="1"/>
  <c r="R25" i="1"/>
  <c r="V25" i="1"/>
  <c r="K25" i="1"/>
  <c r="O25" i="1"/>
  <c r="S25" i="1"/>
  <c r="W25" i="1"/>
  <c r="I25" i="1"/>
  <c r="Q25" i="1"/>
  <c r="L25" i="1"/>
  <c r="T25" i="1"/>
  <c r="M25" i="1"/>
  <c r="U25" i="1"/>
  <c r="P25" i="1"/>
  <c r="X25" i="1"/>
  <c r="I25" i="16"/>
  <c r="M25" i="16"/>
  <c r="Q25" i="16"/>
  <c r="U25" i="16"/>
  <c r="Y25" i="16"/>
  <c r="P25" i="16"/>
  <c r="J25" i="16"/>
  <c r="N25" i="16"/>
  <c r="R25" i="16"/>
  <c r="V25" i="16"/>
  <c r="L25" i="16"/>
  <c r="T25" i="16"/>
  <c r="K25" i="16"/>
  <c r="O25" i="16"/>
  <c r="S25" i="16"/>
  <c r="W25" i="16"/>
  <c r="X25" i="16"/>
  <c r="B27" i="7"/>
  <c r="F27" i="7" s="1"/>
  <c r="G18" i="10"/>
  <c r="A29" i="7"/>
  <c r="A29" i="23"/>
  <c r="F28" i="20"/>
  <c r="D18" i="20"/>
  <c r="E25" i="16"/>
  <c r="E25" i="1"/>
  <c r="D35" i="16"/>
  <c r="C28" i="20"/>
  <c r="B29" i="20"/>
  <c r="C36" i="16"/>
  <c r="E29" i="7"/>
  <c r="B29" i="23" s="1"/>
  <c r="D30" i="7"/>
  <c r="C19" i="7"/>
  <c r="B19" i="10"/>
  <c r="C26" i="1"/>
  <c r="B28" i="7" l="1"/>
  <c r="F28" i="7" s="1"/>
  <c r="I18" i="10"/>
  <c r="J18" i="10" s="1"/>
  <c r="E19" i="10" s="1"/>
  <c r="I18" i="20"/>
  <c r="J18" i="20" s="1"/>
  <c r="E19" i="20" s="1"/>
  <c r="G19" i="20" s="1"/>
  <c r="A30" i="7"/>
  <c r="A30" i="23"/>
  <c r="H26" i="16"/>
  <c r="K19" i="7"/>
  <c r="F29" i="20"/>
  <c r="D36" i="16"/>
  <c r="C29" i="20"/>
  <c r="C37" i="16"/>
  <c r="B30" i="20"/>
  <c r="D19" i="10"/>
  <c r="F19" i="10"/>
  <c r="E30" i="7"/>
  <c r="B30" i="23" s="1"/>
  <c r="D31" i="7"/>
  <c r="H26" i="1"/>
  <c r="Y26" i="1" s="1"/>
  <c r="C19" i="10"/>
  <c r="D26" i="1"/>
  <c r="I26" i="1" l="1"/>
  <c r="M26" i="1"/>
  <c r="Q26" i="1"/>
  <c r="U26" i="1"/>
  <c r="J26" i="1"/>
  <c r="N26" i="1"/>
  <c r="R26" i="1"/>
  <c r="V26" i="1"/>
  <c r="P26" i="1"/>
  <c r="X26" i="1"/>
  <c r="K26" i="1"/>
  <c r="S26" i="1"/>
  <c r="L26" i="1"/>
  <c r="T26" i="1"/>
  <c r="O26" i="1"/>
  <c r="W26" i="1"/>
  <c r="L26" i="16"/>
  <c r="P26" i="16"/>
  <c r="T26" i="16"/>
  <c r="X26" i="16"/>
  <c r="K26" i="16"/>
  <c r="W26" i="16"/>
  <c r="I26" i="16"/>
  <c r="I19" i="20" s="1"/>
  <c r="J19" i="20" s="1"/>
  <c r="E20" i="20" s="1"/>
  <c r="G20" i="20" s="1"/>
  <c r="J20" i="20" s="1"/>
  <c r="E21" i="20" s="1"/>
  <c r="G21" i="20" s="1"/>
  <c r="J21" i="20" s="1"/>
  <c r="E22" i="20" s="1"/>
  <c r="G22" i="20" s="1"/>
  <c r="M26" i="16"/>
  <c r="Q26" i="16"/>
  <c r="U26" i="16"/>
  <c r="Y26" i="16"/>
  <c r="S26" i="16"/>
  <c r="J26" i="16"/>
  <c r="N26" i="16"/>
  <c r="R26" i="16"/>
  <c r="V26" i="16"/>
  <c r="O26" i="16"/>
  <c r="B29" i="7"/>
  <c r="F29" i="7" s="1"/>
  <c r="G19" i="10"/>
  <c r="A31" i="7"/>
  <c r="A31" i="23"/>
  <c r="F30" i="20"/>
  <c r="D19" i="20"/>
  <c r="E26" i="16"/>
  <c r="E26" i="1"/>
  <c r="C38" i="16"/>
  <c r="B31" i="20"/>
  <c r="C30" i="20"/>
  <c r="D37" i="16"/>
  <c r="E31" i="7"/>
  <c r="B31" i="23" s="1"/>
  <c r="D32" i="7"/>
  <c r="A32" i="7" s="1"/>
  <c r="C20" i="7"/>
  <c r="K20" i="7" s="1"/>
  <c r="B20" i="10"/>
  <c r="C27" i="1"/>
  <c r="B30" i="7" l="1"/>
  <c r="F30" i="7" s="1"/>
  <c r="I19" i="10"/>
  <c r="J19" i="10" s="1"/>
  <c r="E20" i="10" s="1"/>
  <c r="D33" i="7"/>
  <c r="A33" i="7" s="1"/>
  <c r="A32" i="23"/>
  <c r="F31" i="20"/>
  <c r="C31" i="20"/>
  <c r="D38" i="16"/>
  <c r="C39" i="16"/>
  <c r="B32" i="20"/>
  <c r="F20" i="10"/>
  <c r="E32" i="7"/>
  <c r="B32" i="23" s="1"/>
  <c r="H27" i="1"/>
  <c r="Y27" i="1" s="1"/>
  <c r="C20" i="10"/>
  <c r="D27" i="1"/>
  <c r="B31" i="7" l="1"/>
  <c r="B32" i="7" s="1"/>
  <c r="F32" i="7" s="1"/>
  <c r="I27" i="1"/>
  <c r="M27" i="1"/>
  <c r="Q27" i="1"/>
  <c r="U27" i="1"/>
  <c r="L27" i="1"/>
  <c r="J27" i="1"/>
  <c r="N27" i="1"/>
  <c r="R27" i="1"/>
  <c r="V27" i="1"/>
  <c r="P27" i="1"/>
  <c r="X27" i="1"/>
  <c r="K27" i="1"/>
  <c r="O27" i="1"/>
  <c r="S27" i="1"/>
  <c r="W27" i="1"/>
  <c r="T27" i="1"/>
  <c r="G20" i="10"/>
  <c r="D34" i="7"/>
  <c r="A34" i="7" s="1"/>
  <c r="A33" i="23"/>
  <c r="F32" i="20"/>
  <c r="C40" i="16"/>
  <c r="B33" i="20"/>
  <c r="C32" i="20"/>
  <c r="D39" i="16"/>
  <c r="E33" i="7"/>
  <c r="B33" i="23" s="1"/>
  <c r="C21" i="7"/>
  <c r="K21" i="7" s="1"/>
  <c r="B21" i="10"/>
  <c r="C28" i="1"/>
  <c r="F31" i="7" l="1"/>
  <c r="B33" i="7"/>
  <c r="F33" i="7" s="1"/>
  <c r="I20" i="10"/>
  <c r="J20" i="10" s="1"/>
  <c r="E21" i="10" s="1"/>
  <c r="D35" i="7"/>
  <c r="A34" i="23"/>
  <c r="F33" i="20"/>
  <c r="B34" i="20"/>
  <c r="C41" i="16"/>
  <c r="C33" i="20"/>
  <c r="D40" i="16"/>
  <c r="F21" i="10"/>
  <c r="E34" i="7"/>
  <c r="B34" i="23" s="1"/>
  <c r="H28" i="1"/>
  <c r="Y28" i="1" s="1"/>
  <c r="C21" i="10"/>
  <c r="D28" i="1"/>
  <c r="L28" i="1" l="1"/>
  <c r="P28" i="1"/>
  <c r="T28" i="1"/>
  <c r="X28" i="1"/>
  <c r="S28" i="1"/>
  <c r="I28" i="1"/>
  <c r="M28" i="1"/>
  <c r="Q28" i="1"/>
  <c r="U28" i="1"/>
  <c r="K28" i="1"/>
  <c r="O28" i="1"/>
  <c r="J28" i="1"/>
  <c r="N28" i="1"/>
  <c r="R28" i="1"/>
  <c r="V28" i="1"/>
  <c r="W28" i="1"/>
  <c r="B34" i="7"/>
  <c r="F34" i="7" s="1"/>
  <c r="G21" i="10"/>
  <c r="A35" i="7"/>
  <c r="A35" i="23"/>
  <c r="F34" i="20"/>
  <c r="C34" i="20"/>
  <c r="D41" i="16"/>
  <c r="B35" i="20"/>
  <c r="C42" i="16"/>
  <c r="E35" i="7"/>
  <c r="B35" i="23" s="1"/>
  <c r="C22" i="7"/>
  <c r="B22" i="10"/>
  <c r="C29" i="1"/>
  <c r="I21" i="10" l="1"/>
  <c r="J21" i="10" s="1"/>
  <c r="E22" i="10" s="1"/>
  <c r="B35" i="7"/>
  <c r="F35" i="7" s="1"/>
  <c r="H29" i="16"/>
  <c r="K22" i="7"/>
  <c r="F35" i="20"/>
  <c r="F36" i="20" s="1"/>
  <c r="G36" i="20" s="1"/>
  <c r="C35" i="20"/>
  <c r="D42" i="16"/>
  <c r="F22" i="10"/>
  <c r="H29" i="1"/>
  <c r="Y29" i="1" s="1"/>
  <c r="C22" i="10"/>
  <c r="D29" i="1"/>
  <c r="I29" i="16" l="1"/>
  <c r="M29" i="16"/>
  <c r="Q29" i="16"/>
  <c r="U29" i="16"/>
  <c r="Y29" i="16"/>
  <c r="X29" i="16"/>
  <c r="J29" i="16"/>
  <c r="N29" i="16"/>
  <c r="R29" i="16"/>
  <c r="V29" i="16"/>
  <c r="P29" i="16"/>
  <c r="K29" i="16"/>
  <c r="O29" i="16"/>
  <c r="S29" i="16"/>
  <c r="W29" i="16"/>
  <c r="L29" i="16"/>
  <c r="T29" i="16"/>
  <c r="K29" i="1"/>
  <c r="O29" i="1"/>
  <c r="S29" i="1"/>
  <c r="W29" i="1"/>
  <c r="N29" i="1"/>
  <c r="L29" i="1"/>
  <c r="P29" i="1"/>
  <c r="T29" i="1"/>
  <c r="X29" i="1"/>
  <c r="J29" i="1"/>
  <c r="V29" i="1"/>
  <c r="I29" i="1"/>
  <c r="M29" i="1"/>
  <c r="Q29" i="1"/>
  <c r="U29" i="1"/>
  <c r="R29" i="1"/>
  <c r="G22" i="10"/>
  <c r="I22" i="20"/>
  <c r="J22" i="20" s="1"/>
  <c r="E23" i="20" s="1"/>
  <c r="G23" i="20" s="1"/>
  <c r="D22" i="20"/>
  <c r="E29" i="16"/>
  <c r="D22" i="10"/>
  <c r="E29" i="1"/>
  <c r="C23" i="7"/>
  <c r="B23" i="10"/>
  <c r="C30" i="1"/>
  <c r="I22" i="10" l="1"/>
  <c r="J22" i="10" s="1"/>
  <c r="E23" i="10" s="1"/>
  <c r="H30" i="16"/>
  <c r="K23" i="7"/>
  <c r="F23" i="10"/>
  <c r="H30" i="1"/>
  <c r="Y30" i="1" s="1"/>
  <c r="C23" i="10"/>
  <c r="D30" i="1"/>
  <c r="J30" i="1" l="1"/>
  <c r="N30" i="1"/>
  <c r="R30" i="1"/>
  <c r="V30" i="1"/>
  <c r="I30" i="1"/>
  <c r="U30" i="1"/>
  <c r="K30" i="1"/>
  <c r="O30" i="1"/>
  <c r="S30" i="1"/>
  <c r="W30" i="1"/>
  <c r="Q30" i="1"/>
  <c r="L30" i="1"/>
  <c r="P30" i="1"/>
  <c r="T30" i="1"/>
  <c r="X30" i="1"/>
  <c r="M30" i="1"/>
  <c r="L30" i="16"/>
  <c r="P30" i="16"/>
  <c r="T30" i="16"/>
  <c r="X30" i="16"/>
  <c r="S30" i="16"/>
  <c r="I30" i="16"/>
  <c r="M30" i="16"/>
  <c r="Q30" i="16"/>
  <c r="U30" i="16"/>
  <c r="Y30" i="16"/>
  <c r="K30" i="16"/>
  <c r="W30" i="16"/>
  <c r="J30" i="16"/>
  <c r="N30" i="16"/>
  <c r="R30" i="16"/>
  <c r="V30" i="16"/>
  <c r="O30" i="16"/>
  <c r="G23" i="10"/>
  <c r="I23" i="20"/>
  <c r="J23" i="20" s="1"/>
  <c r="E24" i="20" s="1"/>
  <c r="G24" i="20" s="1"/>
  <c r="D23" i="20"/>
  <c r="E30" i="16"/>
  <c r="D23" i="10"/>
  <c r="E30" i="1"/>
  <c r="C24" i="7"/>
  <c r="B24" i="10"/>
  <c r="C31" i="1"/>
  <c r="I23" i="10" l="1"/>
  <c r="J23" i="10" s="1"/>
  <c r="E24" i="10" s="1"/>
  <c r="H31" i="16"/>
  <c r="K24" i="7"/>
  <c r="F24" i="10"/>
  <c r="H31" i="1"/>
  <c r="Y31" i="1" s="1"/>
  <c r="C24" i="10"/>
  <c r="D31" i="1"/>
  <c r="K31" i="16" l="1"/>
  <c r="O31" i="16"/>
  <c r="S31" i="16"/>
  <c r="W31" i="16"/>
  <c r="N31" i="16"/>
  <c r="L31" i="16"/>
  <c r="P31" i="16"/>
  <c r="T31" i="16"/>
  <c r="X31" i="16"/>
  <c r="R31" i="16"/>
  <c r="I31" i="16"/>
  <c r="M31" i="16"/>
  <c r="Q31" i="16"/>
  <c r="U31" i="16"/>
  <c r="Y31" i="16"/>
  <c r="J31" i="16"/>
  <c r="V31" i="16"/>
  <c r="I31" i="1"/>
  <c r="M31" i="1"/>
  <c r="Q31" i="1"/>
  <c r="U31" i="1"/>
  <c r="T31" i="1"/>
  <c r="J31" i="1"/>
  <c r="N31" i="1"/>
  <c r="R31" i="1"/>
  <c r="V31" i="1"/>
  <c r="P31" i="1"/>
  <c r="K31" i="1"/>
  <c r="O31" i="1"/>
  <c r="S31" i="1"/>
  <c r="W31" i="1"/>
  <c r="L31" i="1"/>
  <c r="X31" i="1"/>
  <c r="G24" i="10"/>
  <c r="I24" i="20"/>
  <c r="J24" i="20" s="1"/>
  <c r="E25" i="20" s="1"/>
  <c r="G25" i="20" s="1"/>
  <c r="D24" i="20"/>
  <c r="E31" i="16"/>
  <c r="E31" i="1"/>
  <c r="D24" i="10"/>
  <c r="C25" i="7"/>
  <c r="B25" i="10"/>
  <c r="C32" i="1"/>
  <c r="I24" i="10" l="1"/>
  <c r="J24" i="10" s="1"/>
  <c r="E25" i="10" s="1"/>
  <c r="H32" i="16"/>
  <c r="K25" i="7"/>
  <c r="F25" i="10"/>
  <c r="H32" i="1"/>
  <c r="Y32" i="1" s="1"/>
  <c r="C25" i="10"/>
  <c r="D32" i="1"/>
  <c r="L32" i="1" l="1"/>
  <c r="P32" i="1"/>
  <c r="T32" i="1"/>
  <c r="X32" i="1"/>
  <c r="O32" i="1"/>
  <c r="I32" i="1"/>
  <c r="M32" i="1"/>
  <c r="Q32" i="1"/>
  <c r="U32" i="1"/>
  <c r="K32" i="1"/>
  <c r="W32" i="1"/>
  <c r="J32" i="1"/>
  <c r="N32" i="1"/>
  <c r="R32" i="1"/>
  <c r="V32" i="1"/>
  <c r="S32" i="1"/>
  <c r="J32" i="16"/>
  <c r="N32" i="16"/>
  <c r="R32" i="16"/>
  <c r="V32" i="16"/>
  <c r="I32" i="16"/>
  <c r="U32" i="16"/>
  <c r="K32" i="16"/>
  <c r="O32" i="16"/>
  <c r="S32" i="16"/>
  <c r="W32" i="16"/>
  <c r="M32" i="16"/>
  <c r="Y32" i="16"/>
  <c r="L32" i="16"/>
  <c r="P32" i="16"/>
  <c r="T32" i="16"/>
  <c r="X32" i="16"/>
  <c r="Q32" i="16"/>
  <c r="G25" i="10"/>
  <c r="I25" i="20"/>
  <c r="J25" i="20" s="1"/>
  <c r="E26" i="20" s="1"/>
  <c r="G26" i="20" s="1"/>
  <c r="D25" i="20"/>
  <c r="E32" i="16"/>
  <c r="D25" i="10"/>
  <c r="E32" i="1"/>
  <c r="C26" i="7"/>
  <c r="B26" i="10"/>
  <c r="C33" i="1"/>
  <c r="I25" i="10" l="1"/>
  <c r="J25" i="10" s="1"/>
  <c r="E26" i="10" s="1"/>
  <c r="H33" i="16"/>
  <c r="K26" i="7"/>
  <c r="F26" i="10"/>
  <c r="H33" i="1"/>
  <c r="Y33" i="1" s="1"/>
  <c r="C26" i="10"/>
  <c r="D33" i="1"/>
  <c r="K33" i="1" l="1"/>
  <c r="O33" i="1"/>
  <c r="S33" i="1"/>
  <c r="W33" i="1"/>
  <c r="J33" i="1"/>
  <c r="V33" i="1"/>
  <c r="L33" i="1"/>
  <c r="P33" i="1"/>
  <c r="T33" i="1"/>
  <c r="X33" i="1"/>
  <c r="R33" i="1"/>
  <c r="I33" i="1"/>
  <c r="M33" i="1"/>
  <c r="Q33" i="1"/>
  <c r="U33" i="1"/>
  <c r="N33" i="1"/>
  <c r="I33" i="16"/>
  <c r="M33" i="16"/>
  <c r="Q33" i="16"/>
  <c r="U33" i="16"/>
  <c r="Y33" i="16"/>
  <c r="P33" i="16"/>
  <c r="J33" i="16"/>
  <c r="N33" i="16"/>
  <c r="R33" i="16"/>
  <c r="V33" i="16"/>
  <c r="T33" i="16"/>
  <c r="K33" i="16"/>
  <c r="O33" i="16"/>
  <c r="S33" i="16"/>
  <c r="W33" i="16"/>
  <c r="L33" i="16"/>
  <c r="X33" i="16"/>
  <c r="G26" i="10"/>
  <c r="D26" i="20"/>
  <c r="E33" i="16"/>
  <c r="D26" i="10"/>
  <c r="E33" i="1"/>
  <c r="C27" i="7"/>
  <c r="K27" i="7" s="1"/>
  <c r="B27" i="10"/>
  <c r="C34" i="1"/>
  <c r="I26" i="20" l="1"/>
  <c r="J26" i="20" s="1"/>
  <c r="E27" i="20" s="1"/>
  <c r="G27" i="20" s="1"/>
  <c r="J27" i="20" s="1"/>
  <c r="E28" i="20" s="1"/>
  <c r="G28" i="20" s="1"/>
  <c r="I26" i="10"/>
  <c r="J26" i="10" s="1"/>
  <c r="E27" i="10" s="1"/>
  <c r="F27" i="10"/>
  <c r="H34" i="1"/>
  <c r="Y34" i="1" s="1"/>
  <c r="C27" i="10"/>
  <c r="D34" i="1"/>
  <c r="I34" i="1" l="1"/>
  <c r="M34" i="1"/>
  <c r="Q34" i="1"/>
  <c r="U34" i="1"/>
  <c r="J34" i="1"/>
  <c r="N34" i="1"/>
  <c r="R34" i="1"/>
  <c r="V34" i="1"/>
  <c r="K34" i="1"/>
  <c r="O34" i="1"/>
  <c r="S34" i="1"/>
  <c r="W34" i="1"/>
  <c r="P34" i="1"/>
  <c r="T34" i="1"/>
  <c r="L34" i="1"/>
  <c r="X34" i="1"/>
  <c r="G27" i="10"/>
  <c r="C28" i="7"/>
  <c r="K28" i="7" s="1"/>
  <c r="B28" i="10"/>
  <c r="C35" i="1"/>
  <c r="I27" i="10" l="1"/>
  <c r="J27" i="10" s="1"/>
  <c r="E28" i="10" s="1"/>
  <c r="H35" i="16"/>
  <c r="F28" i="10"/>
  <c r="H35" i="1"/>
  <c r="Y35" i="1" s="1"/>
  <c r="C28" i="10"/>
  <c r="D35" i="1"/>
  <c r="L35" i="1" l="1"/>
  <c r="P35" i="1"/>
  <c r="T35" i="1"/>
  <c r="X35" i="1"/>
  <c r="I35" i="1"/>
  <c r="M35" i="1"/>
  <c r="Q35" i="1"/>
  <c r="U35" i="1"/>
  <c r="J35" i="1"/>
  <c r="N35" i="1"/>
  <c r="R35" i="1"/>
  <c r="V35" i="1"/>
  <c r="O35" i="1"/>
  <c r="S35" i="1"/>
  <c r="W35" i="1"/>
  <c r="K35" i="1"/>
  <c r="J35" i="16"/>
  <c r="N35" i="16"/>
  <c r="R35" i="16"/>
  <c r="V35" i="16"/>
  <c r="I35" i="16"/>
  <c r="Y35" i="16"/>
  <c r="K35" i="16"/>
  <c r="O35" i="16"/>
  <c r="S35" i="16"/>
  <c r="W35" i="16"/>
  <c r="Q35" i="16"/>
  <c r="L35" i="16"/>
  <c r="P35" i="16"/>
  <c r="T35" i="16"/>
  <c r="X35" i="16"/>
  <c r="M35" i="16"/>
  <c r="U35" i="16"/>
  <c r="G28" i="10"/>
  <c r="E35" i="16"/>
  <c r="D28" i="20"/>
  <c r="D28" i="10"/>
  <c r="E35" i="1"/>
  <c r="C29" i="7"/>
  <c r="K29" i="7" s="1"/>
  <c r="B29" i="10"/>
  <c r="C36" i="1"/>
  <c r="I28" i="20" l="1"/>
  <c r="J28" i="20" s="1"/>
  <c r="E29" i="20" s="1"/>
  <c r="G29" i="20" s="1"/>
  <c r="I28" i="10"/>
  <c r="J28" i="10" s="1"/>
  <c r="E29" i="10" s="1"/>
  <c r="H36" i="16"/>
  <c r="D29" i="10"/>
  <c r="F29" i="10"/>
  <c r="H36" i="1"/>
  <c r="Y36" i="1" s="1"/>
  <c r="C29" i="10"/>
  <c r="D36" i="1"/>
  <c r="Y36" i="16" l="1"/>
  <c r="I36" i="16"/>
  <c r="M36" i="16"/>
  <c r="Q36" i="16"/>
  <c r="U36" i="16"/>
  <c r="P36" i="16"/>
  <c r="J36" i="16"/>
  <c r="N36" i="16"/>
  <c r="R36" i="16"/>
  <c r="V36" i="16"/>
  <c r="L36" i="16"/>
  <c r="X36" i="16"/>
  <c r="K36" i="16"/>
  <c r="O36" i="16"/>
  <c r="S36" i="16"/>
  <c r="W36" i="16"/>
  <c r="T36" i="16"/>
  <c r="K36" i="1"/>
  <c r="O36" i="1"/>
  <c r="S36" i="1"/>
  <c r="W36" i="1"/>
  <c r="L36" i="1"/>
  <c r="P36" i="1"/>
  <c r="T36" i="1"/>
  <c r="X36" i="1"/>
  <c r="I36" i="1"/>
  <c r="M36" i="1"/>
  <c r="Q36" i="1"/>
  <c r="U36" i="1"/>
  <c r="N36" i="1"/>
  <c r="J36" i="1"/>
  <c r="R36" i="1"/>
  <c r="V36" i="1"/>
  <c r="G29" i="10"/>
  <c r="D29" i="20"/>
  <c r="E36" i="16"/>
  <c r="E36" i="1"/>
  <c r="C30" i="7"/>
  <c r="B30" i="10"/>
  <c r="C37" i="1"/>
  <c r="I29" i="20" l="1"/>
  <c r="J29" i="20" s="1"/>
  <c r="E30" i="20" s="1"/>
  <c r="G30" i="20" s="1"/>
  <c r="I29" i="10"/>
  <c r="J29" i="10" s="1"/>
  <c r="E30" i="10" s="1"/>
  <c r="H37" i="16"/>
  <c r="K30" i="7"/>
  <c r="F30" i="10"/>
  <c r="H37" i="1"/>
  <c r="Y37" i="1" s="1"/>
  <c r="C30" i="10"/>
  <c r="D37" i="1"/>
  <c r="I37" i="16" l="1"/>
  <c r="M37" i="16"/>
  <c r="Q37" i="16"/>
  <c r="U37" i="16"/>
  <c r="Y37" i="16"/>
  <c r="L37" i="16"/>
  <c r="J37" i="16"/>
  <c r="N37" i="16"/>
  <c r="R37" i="16"/>
  <c r="V37" i="16"/>
  <c r="T37" i="16"/>
  <c r="K37" i="16"/>
  <c r="O37" i="16"/>
  <c r="S37" i="16"/>
  <c r="W37" i="16"/>
  <c r="P37" i="16"/>
  <c r="X37" i="16"/>
  <c r="J37" i="1"/>
  <c r="N37" i="1"/>
  <c r="R37" i="1"/>
  <c r="V37" i="1"/>
  <c r="K37" i="1"/>
  <c r="O37" i="1"/>
  <c r="S37" i="1"/>
  <c r="W37" i="1"/>
  <c r="L37" i="1"/>
  <c r="P37" i="1"/>
  <c r="T37" i="1"/>
  <c r="X37" i="1"/>
  <c r="M37" i="1"/>
  <c r="Q37" i="1"/>
  <c r="I37" i="1"/>
  <c r="U37" i="1"/>
  <c r="G30" i="10"/>
  <c r="I30" i="20"/>
  <c r="J30" i="20" s="1"/>
  <c r="E31" i="20" s="1"/>
  <c r="G31" i="20" s="1"/>
  <c r="D30" i="20"/>
  <c r="E37" i="16"/>
  <c r="D30" i="10"/>
  <c r="E37" i="1"/>
  <c r="C31" i="7"/>
  <c r="B31" i="10"/>
  <c r="C38" i="1"/>
  <c r="I30" i="10" l="1"/>
  <c r="J30" i="10" s="1"/>
  <c r="E31" i="10" s="1"/>
  <c r="H38" i="16"/>
  <c r="K31" i="7"/>
  <c r="E38" i="1"/>
  <c r="F31" i="10"/>
  <c r="H38" i="1"/>
  <c r="Y38" i="1" s="1"/>
  <c r="C31" i="10"/>
  <c r="D38" i="1"/>
  <c r="I38" i="1" l="1"/>
  <c r="M38" i="1"/>
  <c r="Q38" i="1"/>
  <c r="U38" i="1"/>
  <c r="J38" i="1"/>
  <c r="N38" i="1"/>
  <c r="R38" i="1"/>
  <c r="V38" i="1"/>
  <c r="K38" i="1"/>
  <c r="O38" i="1"/>
  <c r="S38" i="1"/>
  <c r="W38" i="1"/>
  <c r="L38" i="1"/>
  <c r="P38" i="1"/>
  <c r="X38" i="1"/>
  <c r="T38" i="1"/>
  <c r="L38" i="16"/>
  <c r="P38" i="16"/>
  <c r="T38" i="16"/>
  <c r="X38" i="16"/>
  <c r="I38" i="16"/>
  <c r="I31" i="20" s="1"/>
  <c r="J31" i="20" s="1"/>
  <c r="E32" i="20" s="1"/>
  <c r="G32" i="20" s="1"/>
  <c r="M38" i="16"/>
  <c r="Q38" i="16"/>
  <c r="U38" i="16"/>
  <c r="Y38" i="16"/>
  <c r="O38" i="16"/>
  <c r="J38" i="16"/>
  <c r="N38" i="16"/>
  <c r="R38" i="16"/>
  <c r="V38" i="16"/>
  <c r="K38" i="16"/>
  <c r="W38" i="16"/>
  <c r="S38" i="16"/>
  <c r="G31" i="10"/>
  <c r="E38" i="16"/>
  <c r="D31" i="20"/>
  <c r="D31" i="10"/>
  <c r="C32" i="7"/>
  <c r="B32" i="10"/>
  <c r="C39" i="1"/>
  <c r="I31" i="10" l="1"/>
  <c r="J31" i="10" s="1"/>
  <c r="E32" i="10" s="1"/>
  <c r="H39" i="16"/>
  <c r="K32" i="7"/>
  <c r="F32" i="10"/>
  <c r="H39" i="1"/>
  <c r="Y39" i="1" s="1"/>
  <c r="C32" i="10"/>
  <c r="D39" i="1"/>
  <c r="L39" i="1" l="1"/>
  <c r="P39" i="1"/>
  <c r="T39" i="1"/>
  <c r="X39" i="1"/>
  <c r="I39" i="1"/>
  <c r="M39" i="1"/>
  <c r="Q39" i="1"/>
  <c r="U39" i="1"/>
  <c r="J39" i="1"/>
  <c r="N39" i="1"/>
  <c r="R39" i="1"/>
  <c r="V39" i="1"/>
  <c r="K39" i="1"/>
  <c r="O39" i="1"/>
  <c r="S39" i="1"/>
  <c r="W39" i="1"/>
  <c r="K39" i="16"/>
  <c r="O39" i="16"/>
  <c r="S39" i="16"/>
  <c r="W39" i="16"/>
  <c r="L39" i="16"/>
  <c r="P39" i="16"/>
  <c r="T39" i="16"/>
  <c r="X39" i="16"/>
  <c r="I39" i="16"/>
  <c r="I32" i="20" s="1"/>
  <c r="J32" i="20" s="1"/>
  <c r="E33" i="20" s="1"/>
  <c r="G33" i="20" s="1"/>
  <c r="M39" i="16"/>
  <c r="Q39" i="16"/>
  <c r="U39" i="16"/>
  <c r="Y39" i="16"/>
  <c r="J39" i="16"/>
  <c r="N39" i="16"/>
  <c r="V39" i="16"/>
  <c r="R39" i="16"/>
  <c r="G32" i="10"/>
  <c r="I36" i="7"/>
  <c r="B5" i="19"/>
  <c r="G36" i="7"/>
  <c r="B5" i="3"/>
  <c r="E39" i="16"/>
  <c r="D32" i="20"/>
  <c r="D36" i="20" s="1"/>
  <c r="D32" i="10"/>
  <c r="D36" i="10" s="1"/>
  <c r="E39" i="1"/>
  <c r="C33" i="7"/>
  <c r="K33" i="7" s="1"/>
  <c r="B33" i="10"/>
  <c r="C40" i="1"/>
  <c r="I32" i="10" l="1"/>
  <c r="J32" i="10" s="1"/>
  <c r="E33" i="10" s="1"/>
  <c r="H40" i="16"/>
  <c r="F33" i="10"/>
  <c r="H40" i="1"/>
  <c r="Y40" i="1" s="1"/>
  <c r="C33" i="10"/>
  <c r="D40" i="1"/>
  <c r="K40" i="1" l="1"/>
  <c r="O40" i="1"/>
  <c r="S40" i="1"/>
  <c r="W40" i="1"/>
  <c r="L40" i="1"/>
  <c r="P40" i="1"/>
  <c r="T40" i="1"/>
  <c r="X40" i="1"/>
  <c r="I40" i="1"/>
  <c r="M40" i="1"/>
  <c r="Q40" i="1"/>
  <c r="U40" i="1"/>
  <c r="J40" i="1"/>
  <c r="V40" i="1"/>
  <c r="N40" i="1"/>
  <c r="R40" i="1"/>
  <c r="J40" i="16"/>
  <c r="N40" i="16"/>
  <c r="R40" i="16"/>
  <c r="V40" i="16"/>
  <c r="K40" i="16"/>
  <c r="O40" i="16"/>
  <c r="S40" i="16"/>
  <c r="W40" i="16"/>
  <c r="L40" i="16"/>
  <c r="P40" i="16"/>
  <c r="T40" i="16"/>
  <c r="X40" i="16"/>
  <c r="I40" i="16"/>
  <c r="I33" i="20" s="1"/>
  <c r="J33" i="20" s="1"/>
  <c r="E34" i="20" s="1"/>
  <c r="G34" i="20" s="1"/>
  <c r="Y40" i="16"/>
  <c r="M40" i="16"/>
  <c r="Q40" i="16"/>
  <c r="U40" i="16"/>
  <c r="G33" i="10"/>
  <c r="D33" i="20"/>
  <c r="E40" i="16"/>
  <c r="D33" i="10"/>
  <c r="E40" i="1"/>
  <c r="C34" i="7"/>
  <c r="B34" i="10"/>
  <c r="C41" i="1"/>
  <c r="I33" i="10" l="1"/>
  <c r="J33" i="10" s="1"/>
  <c r="E34" i="10" s="1"/>
  <c r="H41" i="16"/>
  <c r="K34" i="7"/>
  <c r="F34" i="10"/>
  <c r="H41" i="1"/>
  <c r="Y41" i="1" s="1"/>
  <c r="C34" i="10"/>
  <c r="D41" i="1"/>
  <c r="J41" i="1" l="1"/>
  <c r="N41" i="1"/>
  <c r="R41" i="1"/>
  <c r="V41" i="1"/>
  <c r="K41" i="1"/>
  <c r="O41" i="1"/>
  <c r="S41" i="1"/>
  <c r="W41" i="1"/>
  <c r="L41" i="1"/>
  <c r="P41" i="1"/>
  <c r="T41" i="1"/>
  <c r="X41" i="1"/>
  <c r="I41" i="1"/>
  <c r="M41" i="1"/>
  <c r="U41" i="1"/>
  <c r="Q41" i="1"/>
  <c r="I41" i="16"/>
  <c r="I34" i="20" s="1"/>
  <c r="M41" i="16"/>
  <c r="Q41" i="16"/>
  <c r="U41" i="16"/>
  <c r="Y41" i="16"/>
  <c r="J41" i="16"/>
  <c r="N41" i="16"/>
  <c r="R41" i="16"/>
  <c r="V41" i="16"/>
  <c r="K41" i="16"/>
  <c r="O41" i="16"/>
  <c r="S41" i="16"/>
  <c r="W41" i="16"/>
  <c r="X41" i="16"/>
  <c r="L41" i="16"/>
  <c r="P41" i="16"/>
  <c r="T41" i="16"/>
  <c r="G34" i="10"/>
  <c r="I34" i="23"/>
  <c r="H34" i="23"/>
  <c r="G39" i="7"/>
  <c r="D34" i="20"/>
  <c r="E41" i="16"/>
  <c r="D34" i="10"/>
  <c r="E41" i="1"/>
  <c r="C35" i="7"/>
  <c r="B35" i="10"/>
  <c r="C42" i="1"/>
  <c r="I34" i="10" l="1"/>
  <c r="J34" i="10" s="1"/>
  <c r="E35" i="10" s="1"/>
  <c r="K35" i="7"/>
  <c r="H42" i="1"/>
  <c r="Y42" i="1" s="1"/>
  <c r="D34" i="23"/>
  <c r="J4" i="14"/>
  <c r="F5" i="3"/>
  <c r="J4" i="17" s="1"/>
  <c r="J34" i="20"/>
  <c r="E35" i="20" s="1"/>
  <c r="G35" i="20" s="1"/>
  <c r="E4" i="17"/>
  <c r="F35" i="10"/>
  <c r="F36" i="10" s="1"/>
  <c r="C35" i="10"/>
  <c r="D42" i="1"/>
  <c r="I42" i="1" l="1"/>
  <c r="M42" i="1"/>
  <c r="M43" i="1" s="1"/>
  <c r="Q42" i="1"/>
  <c r="Q43" i="1" s="1"/>
  <c r="U42" i="1"/>
  <c r="U43" i="1" s="1"/>
  <c r="J42" i="1"/>
  <c r="J43" i="1" s="1"/>
  <c r="N42" i="1"/>
  <c r="N43" i="1" s="1"/>
  <c r="R42" i="1"/>
  <c r="R43" i="1" s="1"/>
  <c r="V42" i="1"/>
  <c r="V43" i="1" s="1"/>
  <c r="K42" i="1"/>
  <c r="K43" i="1" s="1"/>
  <c r="O42" i="1"/>
  <c r="S42" i="1"/>
  <c r="S43" i="1" s="1"/>
  <c r="W42" i="1"/>
  <c r="W43" i="1" s="1"/>
  <c r="X42" i="1"/>
  <c r="X43" i="1" s="1"/>
  <c r="L42" i="1"/>
  <c r="L43" i="1" s="1"/>
  <c r="P42" i="1"/>
  <c r="P43" i="1" s="1"/>
  <c r="T42" i="1"/>
  <c r="T43" i="1" s="1"/>
  <c r="Y43" i="1"/>
  <c r="O43" i="1"/>
  <c r="G36" i="10"/>
  <c r="N12" i="7"/>
  <c r="H42" i="16"/>
  <c r="N13" i="7"/>
  <c r="G35" i="10"/>
  <c r="J44" i="1" l="1"/>
  <c r="C15" i="3" s="1"/>
  <c r="C14" i="3"/>
  <c r="G10" i="17" s="1"/>
  <c r="I10" i="17" s="1"/>
  <c r="L42" i="16"/>
  <c r="L43" i="16" s="1"/>
  <c r="L44" i="16" s="1"/>
  <c r="P42" i="16"/>
  <c r="T42" i="16"/>
  <c r="X42" i="16"/>
  <c r="X43" i="16" s="1"/>
  <c r="I42" i="16"/>
  <c r="M42" i="16"/>
  <c r="M43" i="16" s="1"/>
  <c r="M44" i="16" s="1"/>
  <c r="Q42" i="16"/>
  <c r="U42" i="16"/>
  <c r="U43" i="16" s="1"/>
  <c r="Y42" i="16"/>
  <c r="Y43" i="16" s="1"/>
  <c r="J42" i="16"/>
  <c r="J43" i="16" s="1"/>
  <c r="N42" i="16"/>
  <c r="R42" i="16"/>
  <c r="R43" i="16" s="1"/>
  <c r="V42" i="16"/>
  <c r="W42" i="16"/>
  <c r="W43" i="16" s="1"/>
  <c r="K42" i="16"/>
  <c r="K43" i="16" s="1"/>
  <c r="K44" i="16" s="1"/>
  <c r="S42" i="16"/>
  <c r="S43" i="16" s="1"/>
  <c r="O42" i="16"/>
  <c r="O43" i="16" s="1"/>
  <c r="I35" i="10"/>
  <c r="I36" i="10" s="1"/>
  <c r="J36" i="10" s="1"/>
  <c r="I43" i="1"/>
  <c r="I44" i="1" s="1"/>
  <c r="N43" i="16"/>
  <c r="V43" i="16"/>
  <c r="P43" i="16"/>
  <c r="Q43" i="16"/>
  <c r="T43" i="16"/>
  <c r="E42" i="16"/>
  <c r="D35" i="20"/>
  <c r="J5" i="14"/>
  <c r="E4" i="14"/>
  <c r="H35" i="23"/>
  <c r="I35" i="23"/>
  <c r="Q44" i="1"/>
  <c r="J14" i="3"/>
  <c r="T44" i="1"/>
  <c r="M14" i="3"/>
  <c r="O44" i="1"/>
  <c r="H14" i="3"/>
  <c r="R44" i="1"/>
  <c r="K14" i="3"/>
  <c r="M44" i="1"/>
  <c r="F14" i="3"/>
  <c r="X44" i="1"/>
  <c r="Q14" i="3"/>
  <c r="L14" i="3"/>
  <c r="S44" i="1"/>
  <c r="P44" i="1"/>
  <c r="I14" i="3"/>
  <c r="K44" i="1"/>
  <c r="D14" i="3"/>
  <c r="N44" i="1"/>
  <c r="G14" i="3"/>
  <c r="L44" i="1"/>
  <c r="E14" i="3"/>
  <c r="W44" i="1"/>
  <c r="P14" i="3"/>
  <c r="V44" i="1"/>
  <c r="O14" i="3"/>
  <c r="U44" i="1"/>
  <c r="N14" i="3"/>
  <c r="J44" i="16" l="1"/>
  <c r="C15" i="19" s="1"/>
  <c r="C14" i="19"/>
  <c r="G10" i="14" s="1"/>
  <c r="I10" i="14" s="1"/>
  <c r="B15" i="3"/>
  <c r="J35" i="10"/>
  <c r="I43" i="16"/>
  <c r="I35" i="20"/>
  <c r="I36" i="20" s="1"/>
  <c r="J36" i="20" s="1"/>
  <c r="B14" i="3"/>
  <c r="G9" i="17" s="1"/>
  <c r="I9" i="17" s="1"/>
  <c r="D35" i="23"/>
  <c r="T44" i="16"/>
  <c r="M15" i="19" s="1"/>
  <c r="M14" i="19"/>
  <c r="G20" i="14" s="1"/>
  <c r="I20" i="14" s="1"/>
  <c r="U44" i="16"/>
  <c r="N15" i="19" s="1"/>
  <c r="N14" i="19"/>
  <c r="G21" i="14" s="1"/>
  <c r="I21" i="14" s="1"/>
  <c r="O44" i="16"/>
  <c r="H15" i="19" s="1"/>
  <c r="H14" i="19"/>
  <c r="G15" i="14" s="1"/>
  <c r="I15" i="14" s="1"/>
  <c r="D15" i="19"/>
  <c r="D14" i="19"/>
  <c r="G11" i="14" s="1"/>
  <c r="I11" i="14" s="1"/>
  <c r="K14" i="19"/>
  <c r="G18" i="14" s="1"/>
  <c r="I18" i="14" s="1"/>
  <c r="R44" i="16"/>
  <c r="K15" i="19" s="1"/>
  <c r="X44" i="16"/>
  <c r="Q15" i="19" s="1"/>
  <c r="Q14" i="19"/>
  <c r="G24" i="14" s="1"/>
  <c r="I24" i="14" s="1"/>
  <c r="E14" i="19"/>
  <c r="G12" i="14" s="1"/>
  <c r="I12" i="14" s="1"/>
  <c r="E15" i="19"/>
  <c r="F15" i="19"/>
  <c r="F14" i="19"/>
  <c r="G13" i="14" s="1"/>
  <c r="I13" i="14" s="1"/>
  <c r="S44" i="16"/>
  <c r="L15" i="19" s="1"/>
  <c r="L14" i="19"/>
  <c r="G19" i="14" s="1"/>
  <c r="I19" i="14" s="1"/>
  <c r="O14" i="19"/>
  <c r="G22" i="14" s="1"/>
  <c r="I22" i="14" s="1"/>
  <c r="V44" i="16"/>
  <c r="O15" i="19" s="1"/>
  <c r="N44" i="16"/>
  <c r="G15" i="19" s="1"/>
  <c r="G14" i="19"/>
  <c r="G14" i="14" s="1"/>
  <c r="I14" i="14" s="1"/>
  <c r="J14" i="19"/>
  <c r="G17" i="14" s="1"/>
  <c r="I17" i="14" s="1"/>
  <c r="Q44" i="16"/>
  <c r="J15" i="19" s="1"/>
  <c r="P44" i="16"/>
  <c r="I15" i="19" s="1"/>
  <c r="I14" i="19"/>
  <c r="G16" i="14" s="1"/>
  <c r="I16" i="14" s="1"/>
  <c r="P14" i="19"/>
  <c r="G23" i="14" s="1"/>
  <c r="I23" i="14" s="1"/>
  <c r="W44" i="16"/>
  <c r="P15" i="19" s="1"/>
  <c r="G21" i="17"/>
  <c r="I21" i="17" s="1"/>
  <c r="G23" i="17"/>
  <c r="I23" i="17" s="1"/>
  <c r="G14" i="17"/>
  <c r="I14" i="17" s="1"/>
  <c r="G16" i="17"/>
  <c r="I16" i="17" s="1"/>
  <c r="G24" i="17"/>
  <c r="I24" i="17" s="1"/>
  <c r="G18" i="17"/>
  <c r="I18" i="17" s="1"/>
  <c r="G20" i="17"/>
  <c r="I20" i="17" s="1"/>
  <c r="G22" i="17"/>
  <c r="I22" i="17" s="1"/>
  <c r="G11" i="17"/>
  <c r="I11" i="17" s="1"/>
  <c r="G13" i="17"/>
  <c r="I13" i="17" s="1"/>
  <c r="G15" i="17"/>
  <c r="I15" i="17" s="1"/>
  <c r="G17" i="17"/>
  <c r="I17" i="17" s="1"/>
  <c r="G12" i="17"/>
  <c r="I12" i="17" s="1"/>
  <c r="G19" i="17"/>
  <c r="I19" i="17" s="1"/>
  <c r="N15" i="3"/>
  <c r="P15" i="3"/>
  <c r="G15" i="3"/>
  <c r="I15" i="3"/>
  <c r="Q15" i="3"/>
  <c r="K15" i="3"/>
  <c r="M15" i="3"/>
  <c r="L15" i="3"/>
  <c r="O15" i="3"/>
  <c r="E15" i="3"/>
  <c r="D15" i="3"/>
  <c r="F15" i="3"/>
  <c r="H15" i="3"/>
  <c r="J15" i="3"/>
  <c r="B14" i="19" l="1"/>
  <c r="G9" i="14" s="1"/>
  <c r="I9" i="14" s="1"/>
  <c r="I44" i="16"/>
  <c r="B15" i="19" s="1"/>
  <c r="J35" i="20"/>
</calcChain>
</file>

<file path=xl/comments1.xml><?xml version="1.0" encoding="utf-8"?>
<comments xmlns="http://schemas.openxmlformats.org/spreadsheetml/2006/main">
  <authors>
    <author>sai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 xml:space="preserve">महिन्यातील सर्वात जास्त असलेला शाळेचा पट </t>
        </r>
      </text>
    </comment>
    <comment ref="K2" authorId="0">
      <text>
        <r>
          <rPr>
            <sz val="9"/>
            <color indexed="81"/>
            <rFont val="Tahoma"/>
            <family val="2"/>
          </rPr>
          <t xml:space="preserve">महिन्यातील सर्वात जास्त असलेला शाळेचा पट 
</t>
        </r>
      </text>
    </comment>
    <comment ref="F4" authorId="0">
      <text>
        <r>
          <rPr>
            <b/>
            <sz val="11"/>
            <color indexed="81"/>
            <rFont val="Tahoma"/>
            <family val="2"/>
          </rPr>
          <t>आठवडा 1,3,5 साठी A तर आठवडा 2,4 साठी B</t>
        </r>
      </text>
    </comment>
    <comment ref="L4" authorId="0">
      <text>
        <r>
          <rPr>
            <sz val="9"/>
            <color indexed="81"/>
            <rFont val="Tahoma"/>
            <family val="2"/>
          </rPr>
          <t xml:space="preserve">येथून प्रत्यक्ष शिजविलेला मेन्यू सिलेक्ट करावा.
</t>
        </r>
      </text>
    </comment>
  </commentList>
</comments>
</file>

<file path=xl/comments2.xml><?xml version="1.0" encoding="utf-8"?>
<comments xmlns="http://schemas.openxmlformats.org/spreadsheetml/2006/main">
  <authors>
    <author>sai</author>
  </authors>
  <commentList>
    <comment ref="A4" authorId="0">
      <text>
        <r>
          <rPr>
            <b/>
            <sz val="12"/>
            <color indexed="81"/>
            <rFont val="Tahoma"/>
            <family val="2"/>
          </rPr>
          <t>मागील महिन्याची शिल्लक येथे नोंदवावी</t>
        </r>
        <r>
          <rPr>
            <sz val="12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>
  <authors>
    <author>sai</author>
  </authors>
  <commentList>
    <comment ref="A4" authorId="0">
      <text>
        <r>
          <rPr>
            <b/>
            <sz val="12"/>
            <color indexed="81"/>
            <rFont val="Tahoma"/>
            <family val="2"/>
          </rPr>
          <t>मागील महिन्याची शिल्लक येथे नोंदवावी</t>
        </r>
        <r>
          <rPr>
            <sz val="12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<sst xmlns="http://schemas.openxmlformats.org/spreadsheetml/2006/main" count="731" uniqueCount="228">
  <si>
    <t xml:space="preserve">तांदुळ </t>
  </si>
  <si>
    <t xml:space="preserve">मुगडाळ </t>
  </si>
  <si>
    <t xml:space="preserve">तुरडाळ </t>
  </si>
  <si>
    <t xml:space="preserve">मसूरडाळ  </t>
  </si>
  <si>
    <t xml:space="preserve">मटकी </t>
  </si>
  <si>
    <t xml:space="preserve">मुग </t>
  </si>
  <si>
    <t xml:space="preserve">चवळी </t>
  </si>
  <si>
    <t xml:space="preserve">हरभरा </t>
  </si>
  <si>
    <t xml:space="preserve">वाटाणा </t>
  </si>
  <si>
    <t xml:space="preserve">जिरे </t>
  </si>
  <si>
    <t xml:space="preserve">मोहरी </t>
  </si>
  <si>
    <t xml:space="preserve">हळद </t>
  </si>
  <si>
    <t xml:space="preserve">मिरची </t>
  </si>
  <si>
    <t xml:space="preserve">सोयाबीन तेल </t>
  </si>
  <si>
    <t xml:space="preserve">मीठ </t>
  </si>
  <si>
    <t xml:space="preserve">पट </t>
  </si>
  <si>
    <t xml:space="preserve">हजर </t>
  </si>
  <si>
    <t xml:space="preserve">ताटांची संख्या </t>
  </si>
  <si>
    <t xml:space="preserve">मेनू </t>
  </si>
  <si>
    <t xml:space="preserve">दिनांक </t>
  </si>
  <si>
    <t xml:space="preserve">मागील शिल्लक </t>
  </si>
  <si>
    <t xml:space="preserve">चालू महिना प्राप्त </t>
  </si>
  <si>
    <t xml:space="preserve">एकूण </t>
  </si>
  <si>
    <t xml:space="preserve">शिल्लक </t>
  </si>
  <si>
    <t xml:space="preserve">खर्च </t>
  </si>
  <si>
    <t xml:space="preserve">एकूण लाभार्थी  </t>
  </si>
  <si>
    <t xml:space="preserve">महिनाखेर शिल्लक </t>
  </si>
  <si>
    <t xml:space="preserve">लाभार्थी संख्या </t>
  </si>
  <si>
    <t xml:space="preserve">रक्कम </t>
  </si>
  <si>
    <t xml:space="preserve">तपशील </t>
  </si>
  <si>
    <t xml:space="preserve">शेरा </t>
  </si>
  <si>
    <t xml:space="preserve">मागील महिना शिल्लक माल </t>
  </si>
  <si>
    <t>पुरवठादाराकडून प्राप्त (चालू महिना)</t>
  </si>
  <si>
    <t xml:space="preserve">चालू महिन्यातील खर्च </t>
  </si>
  <si>
    <t xml:space="preserve">प्रत्यक्ष आहार शिजविणा-याची संख्या व नावे </t>
  </si>
  <si>
    <t>टीप-सर्व मालाचे वजन किलोमध्ये आहे.</t>
  </si>
  <si>
    <t xml:space="preserve">मुख्याध्यापकाची सही </t>
  </si>
  <si>
    <t xml:space="preserve">पुरवठादाराकडून प्राप्त दिनांक  </t>
  </si>
  <si>
    <t>कार्यादिन</t>
  </si>
  <si>
    <t>पट</t>
  </si>
  <si>
    <t>शिजविलेले दिवस</t>
  </si>
  <si>
    <t xml:space="preserve">महिना-  </t>
  </si>
  <si>
    <t xml:space="preserve">1ते5हजर </t>
  </si>
  <si>
    <t>TOTAL</t>
  </si>
  <si>
    <t xml:space="preserve">इयत्ता पहिली ते पाचवी </t>
  </si>
  <si>
    <t xml:space="preserve">माल </t>
  </si>
  <si>
    <t>वार</t>
  </si>
  <si>
    <t>सोमवार</t>
  </si>
  <si>
    <t>मंगळवार</t>
  </si>
  <si>
    <t>बुधवार</t>
  </si>
  <si>
    <t>शुक्रवार</t>
  </si>
  <si>
    <t>शनिवार</t>
  </si>
  <si>
    <t xml:space="preserve">कार्यादिन </t>
  </si>
  <si>
    <t xml:space="preserve">शिजवलेले दिवस </t>
  </si>
  <si>
    <t xml:space="preserve">वार </t>
  </si>
  <si>
    <t>अ.नं.</t>
  </si>
  <si>
    <t xml:space="preserve">लाभार्थी </t>
  </si>
  <si>
    <t xml:space="preserve">शिजविलेला तांदूळ </t>
  </si>
  <si>
    <t xml:space="preserve">शिल्लक तांदूळ </t>
  </si>
  <si>
    <t xml:space="preserve">स्वाक्षरी </t>
  </si>
  <si>
    <t xml:space="preserve">तांदूळ दैनिक साठा नोंदवही </t>
  </si>
  <si>
    <t>खरेदी माल</t>
  </si>
  <si>
    <t>वाटाणा</t>
  </si>
  <si>
    <t>मुगडाळ</t>
  </si>
  <si>
    <t>चवळी</t>
  </si>
  <si>
    <t>मटकी</t>
  </si>
  <si>
    <t>हरभरा</t>
  </si>
  <si>
    <t>मसूर</t>
  </si>
  <si>
    <t>जिरे</t>
  </si>
  <si>
    <t>मोहरी</t>
  </si>
  <si>
    <t>हळद</t>
  </si>
  <si>
    <t>मसाला</t>
  </si>
  <si>
    <t>मीठ</t>
  </si>
  <si>
    <t>तेल</t>
  </si>
  <si>
    <t>तांदळाची खीर</t>
  </si>
  <si>
    <t>मोड आलेली चवळी
/ स्प्राऊट॒स</t>
  </si>
  <si>
    <t>मोड आलेला हरभरा
/ स्प्राऊट॒स</t>
  </si>
  <si>
    <t>नाचणी सत्व</t>
  </si>
  <si>
    <t>सोयाबीन पुलाव</t>
  </si>
  <si>
    <t>मोड आलेली मटकी
/ स्प्राऊट॒स</t>
  </si>
  <si>
    <t>मोड आलेले वाटाणा
/ स्प्राऊट॒स</t>
  </si>
  <si>
    <t>मुगडाळ खिचडी</t>
  </si>
  <si>
    <t>तांदुळ</t>
  </si>
  <si>
    <t>आठवडा</t>
  </si>
  <si>
    <t>सुट्टी</t>
  </si>
  <si>
    <t>तुरडाळ</t>
  </si>
  <si>
    <t>मुग</t>
  </si>
  <si>
    <t>चालू महिना प्राप्त पुरवठादार</t>
  </si>
  <si>
    <t>खराब नष्ट माल</t>
  </si>
  <si>
    <t>संदर्भ मेन्यू</t>
  </si>
  <si>
    <t xml:space="preserve">प्रत्यक्ष मेनू </t>
  </si>
  <si>
    <t>गुरूवार</t>
  </si>
  <si>
    <t>खराब नष्ट माल/वाटप कोरडा शिधा</t>
  </si>
  <si>
    <t>मोड आलेल्या मटकी उसळभात</t>
  </si>
  <si>
    <t>खर्च रूपये</t>
  </si>
  <si>
    <t>खरेदी माल/लोकसहभाग</t>
  </si>
  <si>
    <t>प्राप्त दिनांक/नष्ट दिनांक</t>
  </si>
  <si>
    <t xml:space="preserve">सोया. तेल </t>
  </si>
  <si>
    <t xml:space="preserve">स्वयंपाकी /मदतनीस संख्या </t>
  </si>
  <si>
    <t xml:space="preserve">प्रमाण </t>
  </si>
  <si>
    <t>महिना-</t>
  </si>
  <si>
    <t>मेन्यू</t>
  </si>
  <si>
    <t xml:space="preserve">पटसंख्या - </t>
  </si>
  <si>
    <t>s</t>
  </si>
  <si>
    <t>महिन्यातील एकूण उपस्थित विद्यार्थी -</t>
  </si>
  <si>
    <t>एकूण कार्य दिवस -</t>
  </si>
  <si>
    <t>अन्न शिजवलेले दिवस -</t>
  </si>
  <si>
    <t xml:space="preserve">अ क्र </t>
  </si>
  <si>
    <t xml:space="preserve">वस्तूचे नाव </t>
  </si>
  <si>
    <t>मागील शिल्लक वस्तू (Kg )</t>
  </si>
  <si>
    <t>चालू महिन्यात प्राप्त वस्तू (Kg )</t>
  </si>
  <si>
    <t>खुल्या बाजारातून खरेदी वस्तू (Kg )</t>
  </si>
  <si>
    <t>एकूण वस्तू (३ + ४ ) (Kg )</t>
  </si>
  <si>
    <t>अन्न शिजवण्यासाठी वापरलेल्या वस्तू (Kg )</t>
  </si>
  <si>
    <t xml:space="preserve">खराब झालेला माल </t>
  </si>
  <si>
    <t>शिल्लक वस्तू (५-६) (Kg )</t>
  </si>
  <si>
    <t>पुढील महिन्यासाठी मागणी वस्तू (Kg )</t>
  </si>
  <si>
    <t>मागणी नोंदवताना शाळेकडे वीस दिवसांचा साठा शिल्लक राहील याची दक्षता घेऊन मागणी नोंदवावी .आवश्यकतेपेक्षा जास्त साठा करून धान्य खराब होणार नाही याची दक्षता घ्यावी .</t>
  </si>
  <si>
    <t>महिन्यातील ताटांची संख्या :-</t>
  </si>
  <si>
    <t>खर्च दर -</t>
  </si>
  <si>
    <t>इंधन व भाजीपाल्यासाठी खर्च केलेले अनुदान रुपये :-</t>
  </si>
  <si>
    <t>स्वयंपाकी तथा मदतनीस मानधन रुपये :-</t>
  </si>
  <si>
    <t>प्रमाणित करण्यात येते कि वर नमूद केलेली माहिती दैनंदिन नोंदवहीवरून घेतलेली आहे.ती तपासली आहे व बरोबर आहे.</t>
  </si>
  <si>
    <t>दिनांक :-</t>
  </si>
  <si>
    <t>मुख्याध्यापक</t>
  </si>
  <si>
    <t xml:space="preserve">तांदूळ प्राप्त दिनांक </t>
  </si>
  <si>
    <t>धान्यादीमाल प्राप्त दिनांक</t>
  </si>
  <si>
    <t>महिना:-</t>
  </si>
  <si>
    <t>अनुदान प्रति व्यक्ती</t>
  </si>
  <si>
    <t>6ते8पट</t>
  </si>
  <si>
    <t>6ते8हजर</t>
  </si>
  <si>
    <t xml:space="preserve">1ते5पट </t>
  </si>
  <si>
    <t>इयत्ता सहावी ते आठवी</t>
  </si>
  <si>
    <t>इयत्ता पहिली ते पाचवी</t>
  </si>
  <si>
    <t>शाळा नाव</t>
  </si>
  <si>
    <t>केंद्र-</t>
  </si>
  <si>
    <t>राहुरी</t>
  </si>
  <si>
    <t>अहमदनगर</t>
  </si>
  <si>
    <t>तालुका-</t>
  </si>
  <si>
    <t>जिल्हा-</t>
  </si>
  <si>
    <t>1)</t>
  </si>
  <si>
    <t>2)</t>
  </si>
  <si>
    <t>स्वयंपाकी /मदतनीस नावे</t>
  </si>
  <si>
    <t>1ते5 चा पट</t>
  </si>
  <si>
    <t>6ते8 चा पट</t>
  </si>
  <si>
    <t>खीर</t>
  </si>
  <si>
    <t>स्प्राऊट॒स</t>
  </si>
  <si>
    <t>खराब नष्टमाल/वाटप</t>
  </si>
  <si>
    <t>खरेदीमाल/लोकसहभाग</t>
  </si>
  <si>
    <t xml:space="preserve">चव रजिस्टर </t>
  </si>
  <si>
    <t>शाळा-</t>
  </si>
  <si>
    <t xml:space="preserve">हजर लाभार्थी </t>
  </si>
  <si>
    <t xml:space="preserve">चव घेणाऱ्याचे नाव </t>
  </si>
  <si>
    <t xml:space="preserve">चव </t>
  </si>
  <si>
    <t xml:space="preserve">मेन्यू </t>
  </si>
  <si>
    <t>पूरक मेन्यू</t>
  </si>
  <si>
    <t>महिना</t>
  </si>
  <si>
    <t>वर्ष</t>
  </si>
  <si>
    <t>फक्त हिरव्या रंगातील माहिती भरा.</t>
  </si>
  <si>
    <t xml:space="preserve">महिना बदलल्यावर संदर्भ मेन्यू च्या सर्व सेल प्रत्यक्ष मेन्यू मध्ये ड्रॅग करून घ्या. किंवा प्रत्यक्ष मेन्यू सिलेक्ट करा. </t>
  </si>
  <si>
    <t>ही excel फक्त एका महिन्यासाठीच वापरा.प्रत्येक महिन्याला वेगवेगळी excel वापरावी.</t>
  </si>
  <si>
    <t>फक्त हिरव्या रंगातील माहिती भरावी.</t>
  </si>
  <si>
    <t>1ते5 पट</t>
  </si>
  <si>
    <t>6ते8 पट</t>
  </si>
  <si>
    <t>प्रमाण बदलण्यासाठी प्रमाण tab मधून बदलता येईल.</t>
  </si>
  <si>
    <t>प्रधानमंत्री शक्ती निर्माण योजना दैनंदिन खर्च अहवाल इयत्ता पहिली ते पाचवी</t>
  </si>
  <si>
    <t>प्रधानमंत्री शक्ती निर्माण योजना दैनंदिन खर्च अहवाल इयत्ता सहावी ते आठवी</t>
  </si>
  <si>
    <t xml:space="preserve">प्रधानमंत्री शक्ती निर्माण योजना प्रपत्र ब </t>
  </si>
  <si>
    <t xml:space="preserve">प्रधानमंत्री शक्ती निर्माण योजना वाटप अहवाल </t>
  </si>
  <si>
    <t>total day</t>
  </si>
  <si>
    <t>दोन</t>
  </si>
  <si>
    <t>सोमवार1</t>
  </si>
  <si>
    <t>मंगळवार1</t>
  </si>
  <si>
    <t>बुधवार1</t>
  </si>
  <si>
    <t>गुरूवार1</t>
  </si>
  <si>
    <t>शुक्रवार1</t>
  </si>
  <si>
    <t>शनिवार1</t>
  </si>
  <si>
    <t>सोमवार2</t>
  </si>
  <si>
    <t>मंगळवार2</t>
  </si>
  <si>
    <t>बुधवार2</t>
  </si>
  <si>
    <t>गुरूवार2</t>
  </si>
  <si>
    <t>शुक्रवार2</t>
  </si>
  <si>
    <t>शनिवार2</t>
  </si>
  <si>
    <t>रविवार1</t>
  </si>
  <si>
    <t>रविवार2</t>
  </si>
  <si>
    <t>सोमवार3</t>
  </si>
  <si>
    <t>मंगळवार3</t>
  </si>
  <si>
    <t>बुधवार3</t>
  </si>
  <si>
    <t>गुरूवार3</t>
  </si>
  <si>
    <t>शुक्रवार3</t>
  </si>
  <si>
    <t>शनिवार3</t>
  </si>
  <si>
    <t>सोमवार4</t>
  </si>
  <si>
    <t>मंगळवार4</t>
  </si>
  <si>
    <t>बुधवार4</t>
  </si>
  <si>
    <t>गुरूवार4</t>
  </si>
  <si>
    <t>शुक्रवार4</t>
  </si>
  <si>
    <t>शनिवार4</t>
  </si>
  <si>
    <t>सोमवार5</t>
  </si>
  <si>
    <t>मंगळवार5</t>
  </si>
  <si>
    <t>बुधवार5</t>
  </si>
  <si>
    <t>गुरूवार5</t>
  </si>
  <si>
    <t>शुक्रवार5</t>
  </si>
  <si>
    <t>शनिवार5</t>
  </si>
  <si>
    <t>रविवार3</t>
  </si>
  <si>
    <t>रविवार4</t>
  </si>
  <si>
    <t>रविवार5</t>
  </si>
  <si>
    <t>मुग शेवगा वरणभात</t>
  </si>
  <si>
    <t>सोमवार6</t>
  </si>
  <si>
    <t>मंगळवार6</t>
  </si>
  <si>
    <t>बुधवार6</t>
  </si>
  <si>
    <t>गुरूवार6</t>
  </si>
  <si>
    <t>शुक्रवार6</t>
  </si>
  <si>
    <t>शनिवार6</t>
  </si>
  <si>
    <t>रविवार6</t>
  </si>
  <si>
    <t>चवळीची खिचडी</t>
  </si>
  <si>
    <t>हरभरा पुलाव</t>
  </si>
  <si>
    <t>मसालेभात</t>
  </si>
  <si>
    <t>मसुरी पुलाव</t>
  </si>
  <si>
    <t>मटार पुलाव</t>
  </si>
  <si>
    <t>व्हेजिटेबल पुलाव</t>
  </si>
  <si>
    <t>सोयाबीन</t>
  </si>
  <si>
    <t>प्रमाण</t>
  </si>
  <si>
    <t>01/06/2025 पासून</t>
  </si>
  <si>
    <t xml:space="preserve">जिल्हा परिषद प्राथमिक शाळा पिंप्री अवघड </t>
  </si>
  <si>
    <t>सडे</t>
  </si>
  <si>
    <t xml:space="preserve">सौ.निर्मला बाबासाहेब पवार </t>
  </si>
  <si>
    <t>सौ.वैशाली संदिप पवार</t>
  </si>
  <si>
    <t>सप्टेंबर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</si>
</sst>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[$-409]mmmm\-yy;@"/>
    <numFmt numFmtId="166" formatCode="mmmm\-yyyy"/>
    <numFmt numFmtId="167" formatCode="[$-4000439]0"/>
    <numFmt numFmtId="168" formatCode="[$-14009]dd\-mm\-yyyy;@"/>
    <numFmt numFmtId="169" formatCode="yyyy/mm/dd;@"/>
    <numFmt numFmtId="170" formatCode="0.0000"/>
    <numFmt numFmtId="171" formatCode="0.00000"/>
    <numFmt numFmtId="172" formatCode="dd\-mmmm\-yyyy"/>
  </numFmts>
  <fonts count="1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APS-C-DV-Prakash"/>
    </font>
    <font>
      <b/>
      <sz val="14"/>
      <color theme="1"/>
      <name val="APS-C-DV-Prakash"/>
    </font>
    <font>
      <sz val="14"/>
      <color theme="1"/>
      <name val="APS-C-DV-Prakash"/>
    </font>
    <font>
      <sz val="11"/>
      <color theme="1"/>
      <name val="APS-C-DV-Prakash"/>
    </font>
    <font>
      <b/>
      <sz val="10"/>
      <color theme="1"/>
      <name val="APS-C-DV-Mogra"/>
    </font>
    <font>
      <b/>
      <sz val="12"/>
      <color theme="1"/>
      <name val="APS-C-DV-Mogra"/>
    </font>
    <font>
      <b/>
      <sz val="10"/>
      <color theme="1"/>
      <name val="APS-C-DV-Prakash"/>
    </font>
    <font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00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Kokila"/>
      <family val="2"/>
    </font>
    <font>
      <b/>
      <sz val="12"/>
      <color theme="0"/>
      <name val="Kokila"/>
      <family val="2"/>
    </font>
    <font>
      <b/>
      <sz val="9"/>
      <color rgb="FF00FFFF"/>
      <name val="Kokila"/>
      <family val="2"/>
    </font>
    <font>
      <sz val="12"/>
      <color theme="1"/>
      <name val="Kokila"/>
      <family val="2"/>
    </font>
    <font>
      <sz val="10"/>
      <color theme="1"/>
      <name val="Kokila"/>
      <family val="2"/>
    </font>
    <font>
      <sz val="14"/>
      <color theme="1"/>
      <name val="Kokila"/>
      <family val="2"/>
    </font>
    <font>
      <sz val="16"/>
      <color theme="1"/>
      <name val="Kokila"/>
      <family val="2"/>
    </font>
    <font>
      <sz val="18"/>
      <color theme="1"/>
      <name val="Kokila"/>
      <family val="2"/>
    </font>
    <font>
      <b/>
      <sz val="18"/>
      <color theme="1"/>
      <name val="Kokila"/>
      <family val="2"/>
    </font>
    <font>
      <b/>
      <sz val="22"/>
      <name val="Kokila"/>
      <family val="2"/>
    </font>
    <font>
      <b/>
      <sz val="16"/>
      <color rgb="FF00FFFF"/>
      <name val="Kokila"/>
      <family val="2"/>
    </font>
    <font>
      <b/>
      <sz val="18"/>
      <color theme="0"/>
      <name val="Kokila"/>
      <family val="2"/>
    </font>
    <font>
      <b/>
      <sz val="20"/>
      <name val="Kokila"/>
      <family val="2"/>
    </font>
    <font>
      <b/>
      <sz val="20"/>
      <color theme="1"/>
      <name val="Kokila"/>
      <family val="2"/>
    </font>
    <font>
      <sz val="12"/>
      <color indexed="81"/>
      <name val="Tahoma"/>
      <family val="2"/>
    </font>
    <font>
      <b/>
      <sz val="11"/>
      <color indexed="81"/>
      <name val="Tahoma"/>
      <family val="2"/>
    </font>
    <font>
      <sz val="11"/>
      <color rgb="FF002060"/>
      <name val="Calibri"/>
      <family val="2"/>
      <scheme val="minor"/>
    </font>
    <font>
      <b/>
      <sz val="16"/>
      <color rgb="FF002060"/>
      <name val="Kokila"/>
      <family val="2"/>
    </font>
    <font>
      <sz val="16"/>
      <color rgb="FF002060"/>
      <name val="Kokila"/>
      <family val="2"/>
    </font>
    <font>
      <b/>
      <sz val="16"/>
      <color theme="1"/>
      <name val="Kokila"/>
      <family val="2"/>
    </font>
    <font>
      <sz val="9"/>
      <color indexed="81"/>
      <name val="Tahoma"/>
      <family val="2"/>
    </font>
    <font>
      <sz val="14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1"/>
      <name val="Tahoma"/>
      <family val="2"/>
    </font>
    <font>
      <sz val="11"/>
      <color theme="1"/>
      <name val="Mangal"/>
      <family val="1"/>
    </font>
    <font>
      <b/>
      <sz val="10"/>
      <color theme="1"/>
      <name val="Mangal"/>
      <family val="1"/>
    </font>
    <font>
      <b/>
      <sz val="11"/>
      <color theme="1"/>
      <name val="Mangal"/>
      <family val="1"/>
    </font>
    <font>
      <sz val="9"/>
      <color theme="1"/>
      <name val="Mangal"/>
      <family val="1"/>
    </font>
    <font>
      <b/>
      <sz val="9"/>
      <color theme="1"/>
      <name val="Mangal"/>
      <family val="1"/>
    </font>
    <font>
      <b/>
      <sz val="11"/>
      <name val="Mangal"/>
      <family val="1"/>
    </font>
    <font>
      <sz val="11"/>
      <color theme="1" tint="0.499984740745262"/>
      <name val="Mangal"/>
      <family val="1"/>
    </font>
    <font>
      <b/>
      <sz val="11"/>
      <color rgb="FFFF0000"/>
      <name val="Mangal"/>
      <family val="1"/>
    </font>
    <font>
      <b/>
      <sz val="11"/>
      <color theme="0"/>
      <name val="Mangal"/>
      <family val="1"/>
    </font>
    <font>
      <b/>
      <sz val="11"/>
      <color rgb="FF002060"/>
      <name val="Mangal"/>
      <family val="1"/>
    </font>
    <font>
      <sz val="11"/>
      <color rgb="FF000000"/>
      <name val="Calibri"/>
      <family val="2"/>
    </font>
    <font>
      <b/>
      <sz val="22"/>
      <color rgb="FF000000"/>
      <name val="Mangal"/>
      <family val="1"/>
    </font>
    <font>
      <sz val="11"/>
      <color rgb="FF000000"/>
      <name val="Mangal"/>
      <family val="1"/>
    </font>
    <font>
      <sz val="16"/>
      <color rgb="FF000000"/>
      <name val="Mangal"/>
      <family val="1"/>
    </font>
    <font>
      <b/>
      <sz val="12"/>
      <color rgb="FF000000"/>
      <name val="Mangal"/>
      <family val="1"/>
    </font>
    <font>
      <sz val="12"/>
      <color theme="1"/>
      <name val="Mangal"/>
      <family val="1"/>
    </font>
    <font>
      <sz val="12"/>
      <color rgb="FF000000"/>
      <name val="Mangal"/>
      <family val="1"/>
    </font>
    <font>
      <b/>
      <sz val="11"/>
      <color rgb="FF000000"/>
      <name val="Mangal"/>
      <family val="1"/>
    </font>
    <font>
      <sz val="11"/>
      <color indexed="8"/>
      <name val="Mangal"/>
      <family val="1"/>
    </font>
    <font>
      <b/>
      <sz val="16"/>
      <color rgb="FF00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Mangal"/>
      <family val="1"/>
    </font>
    <font>
      <b/>
      <sz val="17"/>
      <color rgb="FF000000"/>
      <name val="Mangal"/>
      <family val="1"/>
    </font>
    <font>
      <b/>
      <sz val="17"/>
      <color theme="1"/>
      <name val="Mangal"/>
      <family val="1"/>
    </font>
    <font>
      <b/>
      <sz val="16"/>
      <name val="Mangal"/>
      <family val="1"/>
    </font>
    <font>
      <b/>
      <sz val="15"/>
      <color rgb="FFFFFFFF"/>
      <name val="Arial"/>
      <family val="2"/>
    </font>
    <font>
      <b/>
      <sz val="15"/>
      <color rgb="FFFF0000"/>
      <name val="Arial"/>
      <family val="2"/>
    </font>
    <font>
      <sz val="15"/>
      <color theme="1"/>
      <name val="Arial"/>
      <family val="2"/>
    </font>
    <font>
      <sz val="15"/>
      <color rgb="FFFF0000"/>
      <name val="Arial"/>
      <family val="2"/>
    </font>
    <font>
      <sz val="15"/>
      <name val="Arial"/>
      <family val="2"/>
    </font>
    <font>
      <sz val="17"/>
      <color rgb="FF000000"/>
      <name val="Mangal"/>
      <family val="1"/>
    </font>
    <font>
      <b/>
      <sz val="18"/>
      <color rgb="FFFF0000"/>
      <name val="Mangal"/>
      <family val="1"/>
    </font>
    <font>
      <b/>
      <sz val="22"/>
      <color rgb="FFFF0000"/>
      <name val="Mangal"/>
      <family val="1"/>
    </font>
    <font>
      <b/>
      <sz val="17"/>
      <color rgb="FFFF0000"/>
      <name val="Mangal"/>
      <family val="1"/>
    </font>
    <font>
      <b/>
      <sz val="12"/>
      <name val="Mangal"/>
      <family val="1"/>
    </font>
    <font>
      <b/>
      <sz val="12"/>
      <color theme="1"/>
      <name val="Mangal"/>
      <family val="1"/>
    </font>
    <font>
      <b/>
      <sz val="14"/>
      <name val="Mangal"/>
      <family val="1"/>
    </font>
    <font>
      <b/>
      <sz val="11.5"/>
      <name val="Mangal"/>
      <family val="1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20"/>
      <color rgb="FF000000"/>
      <name val="Mangal"/>
      <family val="1"/>
    </font>
    <font>
      <b/>
      <sz val="15"/>
      <name val="Arial"/>
      <family val="2"/>
    </font>
    <font>
      <sz val="12"/>
      <color rgb="FFFF0000"/>
      <name val="Mangal"/>
      <family val="1"/>
    </font>
    <font>
      <sz val="12"/>
      <name val="Mangal"/>
      <family val="1"/>
    </font>
    <font>
      <sz val="11"/>
      <color rgb="FF002060"/>
      <name val="Mangal"/>
      <family val="1"/>
    </font>
    <font>
      <b/>
      <sz val="22"/>
      <name val="Mangal"/>
      <family val="1"/>
    </font>
    <font>
      <b/>
      <sz val="14"/>
      <color rgb="FF0000C8"/>
      <name val="Mangal"/>
      <family val="1"/>
    </font>
    <font>
      <b/>
      <sz val="14"/>
      <color rgb="FFFF0000"/>
      <name val="Mangal"/>
      <family val="1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9"/>
      <color rgb="FF00206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2.5"/>
      <color theme="0"/>
      <name val="Mangal"/>
      <family val="1"/>
    </font>
    <font>
      <b/>
      <sz val="16"/>
      <color theme="1"/>
      <name val="Mangal"/>
      <family val="1"/>
    </font>
    <font>
      <b/>
      <sz val="8"/>
      <name val="Mangal"/>
      <family val="1"/>
    </font>
    <font>
      <sz val="8"/>
      <color theme="1"/>
      <name val="Mangal"/>
      <family val="1"/>
    </font>
    <font>
      <b/>
      <sz val="8"/>
      <color theme="1"/>
      <name val="Mangal"/>
      <family val="1"/>
    </font>
    <font>
      <sz val="14"/>
      <name val="Mangal"/>
      <family val="1"/>
    </font>
    <font>
      <b/>
      <sz val="16"/>
      <color theme="6" tint="0.39997558519241921"/>
      <name val="Kokila"/>
      <family val="2"/>
    </font>
    <font>
      <b/>
      <sz val="9"/>
      <color theme="6" tint="0.39997558519241921"/>
      <name val="Kokila"/>
      <family val="2"/>
    </font>
    <font>
      <b/>
      <sz val="16"/>
      <name val="Kokila"/>
      <family val="2"/>
    </font>
    <font>
      <sz val="16"/>
      <name val="Kokila"/>
      <family val="2"/>
    </font>
    <font>
      <b/>
      <sz val="16"/>
      <color theme="0"/>
      <name val="Mangal"/>
      <family val="1"/>
    </font>
    <font>
      <b/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PS-C-DV-Prakash"/>
    </font>
    <font>
      <sz val="10"/>
      <color theme="1"/>
      <name val="Arial"/>
      <family val="2"/>
    </font>
    <font>
      <b/>
      <sz val="16"/>
      <color rgb="FF0033CC"/>
      <name val="Mangal"/>
      <family val="1"/>
    </font>
    <font>
      <sz val="8.5"/>
      <color theme="1"/>
      <name val="Calibri"/>
      <family val="2"/>
      <scheme val="minor"/>
    </font>
    <font>
      <sz val="8.5"/>
      <color rgb="FF002060"/>
      <name val="Calibri"/>
      <family val="2"/>
      <scheme val="minor"/>
    </font>
    <font>
      <sz val="8.5"/>
      <color rgb="FFFF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Mangal"/>
      <family val="1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Grid">
        <fgColor rgb="FF00FFFF"/>
        <bgColor theme="6" tint="0.59999389629810485"/>
      </patternFill>
    </fill>
    <fill>
      <patternFill patternType="lightGrid">
        <fgColor rgb="FF66FFFF"/>
        <bgColor theme="6" tint="0.59999389629810485"/>
      </patternFill>
    </fill>
    <fill>
      <patternFill patternType="solid">
        <fgColor theme="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auto="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patternFill patternType="solid">
        <fgColor rgb="FF66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12C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5FDB5"/>
        <bgColor indexed="64"/>
      </patternFill>
    </fill>
    <fill>
      <patternFill patternType="solid">
        <fgColor rgb="FFFFFF2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indexed="64"/>
      </bottom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medium">
        <color indexed="64"/>
      </right>
      <top style="thick">
        <color theme="0"/>
      </top>
      <bottom/>
      <diagonal/>
    </border>
    <border>
      <left style="thick">
        <color theme="0"/>
      </left>
      <right style="medium">
        <color indexed="64"/>
      </right>
      <top style="thick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60" fillId="0" borderId="0">
      <protection locked="0"/>
    </xf>
    <xf numFmtId="0" fontId="116" fillId="0" borderId="0" applyNumberFormat="0" applyFill="0" applyBorder="0" applyAlignment="0" applyProtection="0"/>
  </cellStyleXfs>
  <cellXfs count="5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14" fontId="1" fillId="4" borderId="1" xfId="0" applyNumberFormat="1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165" fontId="0" fillId="0" borderId="0" xfId="0" applyNumberFormat="1" applyAlignment="1">
      <alignment horizontal="center" vertical="center"/>
    </xf>
    <xf numFmtId="0" fontId="5" fillId="5" borderId="4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14" fontId="9" fillId="4" borderId="1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9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" fillId="4" borderId="2" xfId="0" applyFont="1" applyFill="1" applyBorder="1" applyAlignment="1" applyProtection="1">
      <alignment vertical="center" wrapText="1"/>
      <protection locked="0"/>
    </xf>
    <xf numFmtId="0" fontId="1" fillId="4" borderId="4" xfId="0" applyFont="1" applyFill="1" applyBorder="1" applyAlignment="1" applyProtection="1">
      <alignment vertical="center" wrapText="1"/>
      <protection locked="0"/>
    </xf>
    <xf numFmtId="0" fontId="1" fillId="4" borderId="3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22" fillId="0" borderId="0" xfId="0" applyFont="1"/>
    <xf numFmtId="0" fontId="29" fillId="4" borderId="1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top" wrapText="1"/>
    </xf>
    <xf numFmtId="0" fontId="1" fillId="0" borderId="31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8" fillId="11" borderId="31" xfId="0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 vertical="center" wrapText="1"/>
    </xf>
    <xf numFmtId="164" fontId="16" fillId="11" borderId="36" xfId="0" applyNumberFormat="1" applyFont="1" applyFill="1" applyBorder="1" applyAlignment="1">
      <alignment horizontal="center" vertical="center"/>
    </xf>
    <xf numFmtId="164" fontId="17" fillId="0" borderId="36" xfId="0" applyNumberFormat="1" applyFont="1" applyBorder="1" applyAlignment="1">
      <alignment horizontal="center" vertical="center"/>
    </xf>
    <xf numFmtId="164" fontId="16" fillId="0" borderId="36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64" fontId="8" fillId="0" borderId="9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8" fillId="11" borderId="28" xfId="0" applyFont="1" applyFill="1" applyBorder="1" applyAlignment="1">
      <alignment horizontal="center" vertical="top" wrapText="1"/>
    </xf>
    <xf numFmtId="0" fontId="8" fillId="11" borderId="29" xfId="0" applyFont="1" applyFill="1" applyBorder="1" applyAlignment="1">
      <alignment horizontal="center" vertical="top" wrapText="1"/>
    </xf>
    <xf numFmtId="0" fontId="8" fillId="11" borderId="30" xfId="0" applyFont="1" applyFill="1" applyBorder="1" applyAlignment="1">
      <alignment horizontal="center" vertical="top" wrapText="1"/>
    </xf>
    <xf numFmtId="164" fontId="8" fillId="11" borderId="3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top"/>
    </xf>
    <xf numFmtId="0" fontId="1" fillId="17" borderId="26" xfId="0" applyFont="1" applyFill="1" applyBorder="1" applyAlignment="1">
      <alignment vertical="top"/>
    </xf>
    <xf numFmtId="0" fontId="1" fillId="17" borderId="26" xfId="0" applyFont="1" applyFill="1" applyBorder="1" applyAlignment="1">
      <alignment horizontal="center" vertical="top"/>
    </xf>
    <xf numFmtId="0" fontId="1" fillId="17" borderId="24" xfId="0" applyFont="1" applyFill="1" applyBorder="1" applyAlignment="1">
      <alignment vertical="top"/>
    </xf>
    <xf numFmtId="0" fontId="1" fillId="17" borderId="34" xfId="0" applyFont="1" applyFill="1" applyBorder="1" applyAlignment="1">
      <alignment horizontal="center" vertical="top"/>
    </xf>
    <xf numFmtId="0" fontId="1" fillId="2" borderId="36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top" wrapText="1"/>
      <protection locked="0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 applyProtection="1">
      <alignment horizontal="center" vertical="top" wrapText="1"/>
      <protection hidden="1"/>
    </xf>
    <xf numFmtId="0" fontId="43" fillId="3" borderId="1" xfId="0" applyFont="1" applyFill="1" applyBorder="1" applyAlignment="1">
      <alignment horizontal="center" vertical="top" wrapText="1"/>
    </xf>
    <xf numFmtId="0" fontId="47" fillId="0" borderId="0" xfId="0" applyFont="1"/>
    <xf numFmtId="0" fontId="46" fillId="0" borderId="0" xfId="0" applyFont="1"/>
    <xf numFmtId="0" fontId="48" fillId="0" borderId="0" xfId="0" applyFont="1"/>
    <xf numFmtId="0" fontId="50" fillId="0" borderId="0" xfId="0" applyFont="1"/>
    <xf numFmtId="0" fontId="51" fillId="0" borderId="0" xfId="0" applyFont="1" applyAlignment="1">
      <alignment horizontal="center" vertical="center" wrapText="1"/>
    </xf>
    <xf numFmtId="0" fontId="52" fillId="0" borderId="0" xfId="0" applyFont="1"/>
    <xf numFmtId="0" fontId="53" fillId="0" borderId="0" xfId="0" applyFont="1" applyAlignment="1" applyProtection="1">
      <alignment horizontal="center" vertical="center"/>
      <protection hidden="1"/>
    </xf>
    <xf numFmtId="164" fontId="53" fillId="0" borderId="0" xfId="0" applyNumberFormat="1" applyFont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center" vertical="center"/>
      <protection hidden="1"/>
    </xf>
    <xf numFmtId="164" fontId="54" fillId="0" borderId="0" xfId="0" applyNumberFormat="1" applyFont="1" applyAlignment="1" applyProtection="1">
      <alignment horizontal="center" vertical="center"/>
      <protection hidden="1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3" fillId="0" borderId="24" xfId="0" applyFont="1" applyBorder="1" applyAlignment="1" applyProtection="1">
      <alignment horizontal="center" vertical="center"/>
      <protection hidden="1"/>
    </xf>
    <xf numFmtId="14" fontId="53" fillId="0" borderId="26" xfId="0" applyNumberFormat="1" applyFont="1" applyBorder="1" applyAlignment="1" applyProtection="1">
      <alignment horizontal="center" vertical="center"/>
      <protection hidden="1"/>
    </xf>
    <xf numFmtId="0" fontId="53" fillId="0" borderId="26" xfId="0" applyFont="1" applyBorder="1" applyAlignment="1" applyProtection="1">
      <alignment horizontal="center" vertical="center"/>
      <protection hidden="1"/>
    </xf>
    <xf numFmtId="164" fontId="53" fillId="0" borderId="26" xfId="0" applyNumberFormat="1" applyFont="1" applyBorder="1" applyAlignment="1" applyProtection="1">
      <alignment horizontal="center" vertical="center"/>
      <protection hidden="1"/>
    </xf>
    <xf numFmtId="0" fontId="54" fillId="0" borderId="26" xfId="0" applyFont="1" applyBorder="1" applyAlignment="1" applyProtection="1">
      <alignment horizontal="center" vertical="center"/>
      <protection hidden="1"/>
    </xf>
    <xf numFmtId="164" fontId="54" fillId="0" borderId="26" xfId="0" applyNumberFormat="1" applyFont="1" applyBorder="1" applyAlignment="1" applyProtection="1">
      <alignment horizontal="center" vertical="center"/>
      <protection hidden="1"/>
    </xf>
    <xf numFmtId="0" fontId="53" fillId="0" borderId="34" xfId="0" applyFont="1" applyBorder="1" applyAlignment="1" applyProtection="1">
      <alignment horizontal="center" vertical="center"/>
      <protection hidden="1"/>
    </xf>
    <xf numFmtId="0" fontId="53" fillId="0" borderId="35" xfId="0" applyFont="1" applyBorder="1" applyAlignment="1" applyProtection="1">
      <alignment horizontal="center" vertical="center"/>
      <protection hidden="1"/>
    </xf>
    <xf numFmtId="14" fontId="53" fillId="0" borderId="1" xfId="0" applyNumberFormat="1" applyFont="1" applyBorder="1" applyAlignment="1" applyProtection="1">
      <alignment horizontal="center" vertical="center"/>
      <protection hidden="1"/>
    </xf>
    <xf numFmtId="0" fontId="53" fillId="0" borderId="1" xfId="0" applyFont="1" applyBorder="1" applyAlignment="1" applyProtection="1">
      <alignment horizontal="center" vertical="center"/>
      <protection hidden="1"/>
    </xf>
    <xf numFmtId="164" fontId="53" fillId="0" borderId="1" xfId="0" applyNumberFormat="1" applyFont="1" applyBorder="1" applyAlignment="1" applyProtection="1">
      <alignment horizontal="center" vertical="center"/>
      <protection hidden="1"/>
    </xf>
    <xf numFmtId="164" fontId="54" fillId="0" borderId="1" xfId="0" applyNumberFormat="1" applyFont="1" applyBorder="1" applyAlignment="1" applyProtection="1">
      <alignment horizontal="center" vertical="center"/>
      <protection hidden="1"/>
    </xf>
    <xf numFmtId="0" fontId="53" fillId="0" borderId="36" xfId="0" applyFont="1" applyBorder="1" applyAlignment="1" applyProtection="1">
      <alignment horizontal="center" vertical="center"/>
      <protection hidden="1"/>
    </xf>
    <xf numFmtId="0" fontId="53" fillId="0" borderId="37" xfId="0" applyFont="1" applyBorder="1" applyAlignment="1" applyProtection="1">
      <alignment horizontal="center" vertical="center"/>
      <protection hidden="1"/>
    </xf>
    <xf numFmtId="14" fontId="53" fillId="0" borderId="27" xfId="0" applyNumberFormat="1" applyFont="1" applyBorder="1" applyAlignment="1" applyProtection="1">
      <alignment horizontal="center" vertical="center"/>
      <protection hidden="1"/>
    </xf>
    <xf numFmtId="0" fontId="53" fillId="0" borderId="27" xfId="0" applyFont="1" applyBorder="1" applyAlignment="1" applyProtection="1">
      <alignment horizontal="center" vertical="center"/>
      <protection hidden="1"/>
    </xf>
    <xf numFmtId="164" fontId="53" fillId="0" borderId="27" xfId="0" applyNumberFormat="1" applyFont="1" applyBorder="1" applyAlignment="1" applyProtection="1">
      <alignment horizontal="center" vertical="center"/>
      <protection hidden="1"/>
    </xf>
    <xf numFmtId="164" fontId="53" fillId="0" borderId="43" xfId="0" applyNumberFormat="1" applyFont="1" applyBorder="1" applyAlignment="1" applyProtection="1">
      <alignment horizontal="center" vertical="center"/>
      <protection hidden="1"/>
    </xf>
    <xf numFmtId="164" fontId="54" fillId="0" borderId="27" xfId="0" applyNumberFormat="1" applyFont="1" applyBorder="1" applyAlignment="1" applyProtection="1">
      <alignment horizontal="center" vertical="center"/>
      <protection hidden="1"/>
    </xf>
    <xf numFmtId="0" fontId="53" fillId="0" borderId="38" xfId="0" applyFont="1" applyBorder="1" applyAlignment="1" applyProtection="1">
      <alignment horizontal="center" vertical="center"/>
      <protection hidden="1"/>
    </xf>
    <xf numFmtId="0" fontId="53" fillId="13" borderId="1" xfId="0" applyFont="1" applyFill="1" applyBorder="1" applyAlignment="1" applyProtection="1">
      <alignment horizontal="center" vertical="center"/>
      <protection hidden="1"/>
    </xf>
    <xf numFmtId="0" fontId="58" fillId="8" borderId="20" xfId="0" applyFont="1" applyFill="1" applyBorder="1" applyAlignment="1">
      <alignment vertical="top"/>
    </xf>
    <xf numFmtId="0" fontId="58" fillId="8" borderId="21" xfId="0" applyFont="1" applyFill="1" applyBorder="1" applyAlignment="1">
      <alignment horizontal="center" vertical="top" wrapText="1"/>
    </xf>
    <xf numFmtId="0" fontId="58" fillId="8" borderId="22" xfId="0" applyFont="1" applyFill="1" applyBorder="1" applyAlignment="1">
      <alignment horizontal="center" vertical="top" wrapText="1"/>
    </xf>
    <xf numFmtId="164" fontId="50" fillId="19" borderId="13" xfId="0" applyNumberFormat="1" applyFont="1" applyFill="1" applyBorder="1" applyAlignment="1" applyProtection="1">
      <alignment horizontal="center" vertical="center" wrapText="1"/>
      <protection locked="0"/>
    </xf>
    <xf numFmtId="164" fontId="50" fillId="19" borderId="14" xfId="0" applyNumberFormat="1" applyFont="1" applyFill="1" applyBorder="1" applyAlignment="1" applyProtection="1">
      <alignment horizontal="center" vertical="center" wrapText="1"/>
      <protection locked="0"/>
    </xf>
    <xf numFmtId="164" fontId="55" fillId="18" borderId="11" xfId="0" applyNumberFormat="1" applyFont="1" applyFill="1" applyBorder="1" applyAlignment="1" applyProtection="1">
      <alignment horizontal="center" vertical="center" wrapText="1"/>
      <protection locked="0"/>
    </xf>
    <xf numFmtId="164" fontId="55" fillId="18" borderId="16" xfId="0" applyNumberFormat="1" applyFont="1" applyFill="1" applyBorder="1" applyAlignment="1" applyProtection="1">
      <alignment horizontal="center" vertical="center" wrapText="1"/>
      <protection locked="0"/>
    </xf>
    <xf numFmtId="14" fontId="55" fillId="18" borderId="16" xfId="0" applyNumberFormat="1" applyFont="1" applyFill="1" applyBorder="1" applyAlignment="1" applyProtection="1">
      <alignment horizontal="center" vertical="center" wrapText="1"/>
      <protection locked="0"/>
    </xf>
    <xf numFmtId="164" fontId="59" fillId="20" borderId="18" xfId="0" applyNumberFormat="1" applyFont="1" applyFill="1" applyBorder="1" applyAlignment="1" applyProtection="1">
      <alignment horizontal="center" vertical="center" wrapText="1"/>
      <protection locked="0"/>
    </xf>
    <xf numFmtId="164" fontId="59" fillId="20" borderId="16" xfId="0" applyNumberFormat="1" applyFont="1" applyFill="1" applyBorder="1" applyAlignment="1" applyProtection="1">
      <alignment horizontal="center" vertical="center" wrapText="1"/>
      <protection locked="0"/>
    </xf>
    <xf numFmtId="14" fontId="59" fillId="20" borderId="16" xfId="0" applyNumberFormat="1" applyFont="1" applyFill="1" applyBorder="1" applyAlignment="1" applyProtection="1">
      <alignment horizontal="center" vertical="center" wrapText="1"/>
      <protection locked="0"/>
    </xf>
    <xf numFmtId="164" fontId="57" fillId="21" borderId="18" xfId="0" applyNumberFormat="1" applyFont="1" applyFill="1" applyBorder="1" applyAlignment="1" applyProtection="1">
      <alignment horizontal="center" vertical="center" wrapText="1"/>
      <protection locked="0"/>
    </xf>
    <xf numFmtId="164" fontId="57" fillId="21" borderId="23" xfId="0" applyNumberFormat="1" applyFont="1" applyFill="1" applyBorder="1" applyAlignment="1" applyProtection="1">
      <alignment horizontal="center" vertical="center" wrapText="1"/>
      <protection locked="0"/>
    </xf>
    <xf numFmtId="14" fontId="57" fillId="21" borderId="23" xfId="0" applyNumberFormat="1" applyFont="1" applyFill="1" applyBorder="1" applyAlignment="1" applyProtection="1">
      <alignment horizontal="center" vertical="center" wrapText="1"/>
      <protection locked="0"/>
    </xf>
    <xf numFmtId="0" fontId="50" fillId="0" borderId="0" xfId="0" applyFont="1" applyAlignment="1">
      <alignment vertical="center"/>
    </xf>
    <xf numFmtId="0" fontId="62" fillId="0" borderId="0" xfId="1" applyFont="1" applyProtection="1"/>
    <xf numFmtId="0" fontId="67" fillId="0" borderId="46" xfId="0" applyFont="1" applyBorder="1" applyAlignment="1">
      <alignment horizontal="center"/>
    </xf>
    <xf numFmtId="0" fontId="67" fillId="0" borderId="0" xfId="0" applyFont="1"/>
    <xf numFmtId="0" fontId="67" fillId="0" borderId="47" xfId="0" applyFont="1" applyBorder="1"/>
    <xf numFmtId="0" fontId="67" fillId="0" borderId="48" xfId="0" applyFont="1" applyBorder="1"/>
    <xf numFmtId="0" fontId="67" fillId="0" borderId="0" xfId="0" applyFont="1" applyAlignment="1">
      <alignment horizontal="center" vertical="center"/>
    </xf>
    <xf numFmtId="164" fontId="67" fillId="0" borderId="0" xfId="0" applyNumberFormat="1" applyFont="1"/>
    <xf numFmtId="0" fontId="68" fillId="23" borderId="0" xfId="1" applyFont="1" applyFill="1" applyProtection="1"/>
    <xf numFmtId="2" fontId="67" fillId="0" borderId="0" xfId="1" applyNumberFormat="1" applyFont="1" applyAlignment="1" applyProtection="1">
      <alignment vertical="center"/>
    </xf>
    <xf numFmtId="164" fontId="67" fillId="0" borderId="47" xfId="0" applyNumberFormat="1" applyFont="1" applyBorder="1"/>
    <xf numFmtId="0" fontId="63" fillId="0" borderId="41" xfId="0" applyFont="1" applyBorder="1" applyAlignment="1">
      <alignment horizontal="center"/>
    </xf>
    <xf numFmtId="0" fontId="63" fillId="0" borderId="49" xfId="0" applyFont="1" applyBorder="1" applyAlignment="1">
      <alignment horizontal="center" vertical="center" wrapText="1"/>
    </xf>
    <xf numFmtId="167" fontId="63" fillId="0" borderId="41" xfId="0" applyNumberFormat="1" applyFont="1" applyBorder="1" applyAlignment="1">
      <alignment horizontal="left" vertical="center" indent="1"/>
    </xf>
    <xf numFmtId="2" fontId="63" fillId="23" borderId="1" xfId="0" applyNumberFormat="1" applyFont="1" applyFill="1" applyBorder="1" applyAlignment="1">
      <alignment horizontal="center" vertical="center"/>
    </xf>
    <xf numFmtId="0" fontId="63" fillId="0" borderId="49" xfId="0" applyFont="1" applyBorder="1"/>
    <xf numFmtId="0" fontId="63" fillId="0" borderId="45" xfId="0" applyFont="1" applyBorder="1"/>
    <xf numFmtId="0" fontId="66" fillId="0" borderId="0" xfId="0" applyFont="1" applyAlignment="1">
      <alignment horizontal="center" vertical="top" wrapText="1"/>
    </xf>
    <xf numFmtId="0" fontId="65" fillId="0" borderId="0" xfId="0" applyFont="1" applyAlignment="1">
      <alignment horizontal="center" vertical="top"/>
    </xf>
    <xf numFmtId="2" fontId="76" fillId="23" borderId="1" xfId="0" applyNumberFormat="1" applyFont="1" applyFill="1" applyBorder="1" applyAlignment="1">
      <alignment horizontal="center" vertical="center"/>
    </xf>
    <xf numFmtId="1" fontId="73" fillId="0" borderId="1" xfId="0" applyNumberFormat="1" applyFont="1" applyBorder="1" applyAlignment="1">
      <alignment horizontal="center" vertical="center"/>
    </xf>
    <xf numFmtId="2" fontId="73" fillId="0" borderId="27" xfId="0" applyNumberFormat="1" applyFont="1" applyBorder="1" applyAlignment="1">
      <alignment horizontal="center" vertical="center"/>
    </xf>
    <xf numFmtId="11" fontId="64" fillId="0" borderId="0" xfId="0" applyNumberFormat="1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64" fontId="70" fillId="0" borderId="36" xfId="0" applyNumberFormat="1" applyFont="1" applyBorder="1" applyAlignment="1" applyProtection="1">
      <alignment horizontal="center" vertical="center"/>
      <protection locked="0"/>
    </xf>
    <xf numFmtId="0" fontId="69" fillId="0" borderId="8" xfId="0" applyFont="1" applyBorder="1" applyAlignment="1">
      <alignment horizontal="center" vertical="center"/>
    </xf>
    <xf numFmtId="0" fontId="72" fillId="0" borderId="10" xfId="0" applyFont="1" applyBorder="1" applyAlignment="1">
      <alignment horizontal="center" vertical="center"/>
    </xf>
    <xf numFmtId="164" fontId="71" fillId="0" borderId="10" xfId="0" applyNumberFormat="1" applyFont="1" applyBorder="1" applyAlignment="1">
      <alignment horizontal="center"/>
    </xf>
    <xf numFmtId="164" fontId="71" fillId="0" borderId="9" xfId="0" applyNumberFormat="1" applyFont="1" applyBorder="1" applyAlignment="1">
      <alignment horizontal="center"/>
    </xf>
    <xf numFmtId="2" fontId="76" fillId="0" borderId="27" xfId="0" applyNumberFormat="1" applyFont="1" applyBorder="1" applyAlignment="1">
      <alignment horizontal="center" vertical="center"/>
    </xf>
    <xf numFmtId="0" fontId="63" fillId="0" borderId="0" xfId="0" applyFont="1" applyAlignment="1">
      <alignment horizontal="center" vertical="center" wrapText="1"/>
    </xf>
    <xf numFmtId="0" fontId="63" fillId="0" borderId="41" xfId="0" applyFont="1" applyBorder="1" applyAlignment="1">
      <alignment horizontal="center" vertical="center" wrapText="1"/>
    </xf>
    <xf numFmtId="0" fontId="63" fillId="0" borderId="44" xfId="0" applyFont="1" applyBorder="1"/>
    <xf numFmtId="0" fontId="73" fillId="0" borderId="42" xfId="0" applyFont="1" applyBorder="1" applyAlignment="1">
      <alignment vertical="center"/>
    </xf>
    <xf numFmtId="0" fontId="63" fillId="0" borderId="42" xfId="0" applyFont="1" applyBorder="1"/>
    <xf numFmtId="0" fontId="73" fillId="0" borderId="42" xfId="0" applyFont="1" applyBorder="1"/>
    <xf numFmtId="0" fontId="67" fillId="0" borderId="0" xfId="0" applyFont="1" applyAlignment="1">
      <alignment vertical="center"/>
    </xf>
    <xf numFmtId="0" fontId="63" fillId="0" borderId="0" xfId="0" applyFont="1"/>
    <xf numFmtId="164" fontId="77" fillId="0" borderId="1" xfId="0" applyNumberFormat="1" applyFont="1" applyBorder="1" applyAlignment="1" applyProtection="1">
      <alignment horizontal="center" vertical="center"/>
      <protection hidden="1"/>
    </xf>
    <xf numFmtId="164" fontId="79" fillId="0" borderId="1" xfId="0" applyNumberFormat="1" applyFont="1" applyBorder="1" applyAlignment="1" applyProtection="1">
      <alignment horizontal="center" vertical="center" wrapText="1"/>
      <protection hidden="1"/>
    </xf>
    <xf numFmtId="164" fontId="78" fillId="0" borderId="1" xfId="0" applyNumberFormat="1" applyFont="1" applyBorder="1" applyAlignment="1" applyProtection="1">
      <alignment horizontal="center" vertical="center"/>
      <protection hidden="1"/>
    </xf>
    <xf numFmtId="164" fontId="80" fillId="0" borderId="1" xfId="0" applyNumberFormat="1" applyFont="1" applyBorder="1" applyAlignment="1" applyProtection="1">
      <alignment horizontal="center" vertical="center"/>
      <protection hidden="1"/>
    </xf>
    <xf numFmtId="164" fontId="81" fillId="0" borderId="1" xfId="0" applyNumberFormat="1" applyFont="1" applyBorder="1" applyAlignment="1" applyProtection="1">
      <alignment horizontal="center" vertical="center"/>
      <protection locked="0" hidden="1"/>
    </xf>
    <xf numFmtId="0" fontId="61" fillId="0" borderId="41" xfId="0" applyFont="1" applyBorder="1" applyProtection="1">
      <protection hidden="1"/>
    </xf>
    <xf numFmtId="0" fontId="61" fillId="0" borderId="0" xfId="0" applyFont="1" applyAlignment="1" applyProtection="1">
      <alignment vertical="center"/>
      <protection hidden="1"/>
    </xf>
    <xf numFmtId="0" fontId="61" fillId="0" borderId="0" xfId="0" applyFont="1" applyProtection="1">
      <protection hidden="1"/>
    </xf>
    <xf numFmtId="0" fontId="61" fillId="0" borderId="49" xfId="0" applyFont="1" applyBorder="1" applyAlignment="1" applyProtection="1">
      <alignment vertical="center"/>
      <protection hidden="1"/>
    </xf>
    <xf numFmtId="0" fontId="82" fillId="0" borderId="50" xfId="0" applyFont="1" applyBorder="1" applyAlignment="1" applyProtection="1">
      <alignment horizontal="center" vertical="center"/>
      <protection hidden="1"/>
    </xf>
    <xf numFmtId="0" fontId="50" fillId="16" borderId="0" xfId="0" applyFont="1" applyFill="1" applyAlignment="1">
      <alignment vertical="center"/>
    </xf>
    <xf numFmtId="0" fontId="69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64" fontId="77" fillId="0" borderId="26" xfId="0" applyNumberFormat="1" applyFont="1" applyBorder="1" applyAlignment="1" applyProtection="1">
      <alignment horizontal="center" vertical="center"/>
      <protection hidden="1"/>
    </xf>
    <xf numFmtId="164" fontId="79" fillId="0" borderId="26" xfId="0" applyNumberFormat="1" applyFont="1" applyBorder="1" applyAlignment="1" applyProtection="1">
      <alignment horizontal="center" vertical="center" wrapText="1"/>
      <protection hidden="1"/>
    </xf>
    <xf numFmtId="164" fontId="78" fillId="0" borderId="26" xfId="0" applyNumberFormat="1" applyFont="1" applyBorder="1" applyAlignment="1" applyProtection="1">
      <alignment horizontal="center" vertical="center"/>
      <protection hidden="1"/>
    </xf>
    <xf numFmtId="164" fontId="80" fillId="0" borderId="26" xfId="0" applyNumberFormat="1" applyFont="1" applyBorder="1" applyAlignment="1" applyProtection="1">
      <alignment horizontal="center" vertical="center"/>
      <protection hidden="1"/>
    </xf>
    <xf numFmtId="164" fontId="70" fillId="0" borderId="34" xfId="0" applyNumberFormat="1" applyFont="1" applyBorder="1" applyAlignment="1" applyProtection="1">
      <alignment horizontal="center" vertical="center"/>
      <protection locked="0"/>
    </xf>
    <xf numFmtId="0" fontId="64" fillId="0" borderId="52" xfId="0" applyFont="1" applyBorder="1" applyAlignment="1">
      <alignment horizontal="center" vertical="top" wrapText="1"/>
    </xf>
    <xf numFmtId="0" fontId="64" fillId="0" borderId="53" xfId="0" applyFont="1" applyBorder="1" applyAlignment="1">
      <alignment horizontal="center" vertical="top" wrapText="1"/>
    </xf>
    <xf numFmtId="164" fontId="64" fillId="0" borderId="53" xfId="0" applyNumberFormat="1" applyFont="1" applyBorder="1" applyAlignment="1">
      <alignment horizontal="center" vertical="top" wrapText="1"/>
    </xf>
    <xf numFmtId="0" fontId="64" fillId="0" borderId="54" xfId="0" applyFont="1" applyBorder="1" applyAlignment="1">
      <alignment horizontal="center" vertical="top" wrapText="1"/>
    </xf>
    <xf numFmtId="0" fontId="67" fillId="0" borderId="28" xfId="0" applyFont="1" applyBorder="1" applyAlignment="1">
      <alignment horizontal="center" vertical="center"/>
    </xf>
    <xf numFmtId="0" fontId="67" fillId="0" borderId="29" xfId="0" applyFont="1" applyBorder="1" applyAlignment="1">
      <alignment horizontal="center" vertical="center"/>
    </xf>
    <xf numFmtId="0" fontId="67" fillId="0" borderId="30" xfId="0" applyFont="1" applyBorder="1" applyAlignment="1">
      <alignment horizontal="center" vertical="center"/>
    </xf>
    <xf numFmtId="169" fontId="63" fillId="0" borderId="42" xfId="0" applyNumberFormat="1" applyFont="1" applyBorder="1"/>
    <xf numFmtId="0" fontId="56" fillId="10" borderId="60" xfId="0" applyFont="1" applyFill="1" applyBorder="1" applyAlignment="1" applyProtection="1">
      <alignment horizontal="center" vertical="center"/>
      <protection hidden="1"/>
    </xf>
    <xf numFmtId="0" fontId="86" fillId="2" borderId="63" xfId="0" applyFont="1" applyFill="1" applyBorder="1" applyAlignment="1" applyProtection="1">
      <alignment horizontal="center" vertical="center"/>
      <protection hidden="1"/>
    </xf>
    <xf numFmtId="0" fontId="86" fillId="15" borderId="62" xfId="0" applyFont="1" applyFill="1" applyBorder="1" applyAlignment="1" applyProtection="1">
      <alignment horizontal="center" vertical="center"/>
      <protection locked="0"/>
    </xf>
    <xf numFmtId="0" fontId="86" fillId="0" borderId="25" xfId="0" applyFont="1" applyBorder="1" applyAlignment="1" applyProtection="1">
      <alignment horizontal="center" vertical="center"/>
      <protection hidden="1"/>
    </xf>
    <xf numFmtId="14" fontId="89" fillId="12" borderId="25" xfId="0" applyNumberFormat="1" applyFont="1" applyFill="1" applyBorder="1" applyAlignment="1" applyProtection="1">
      <alignment horizontal="center" vertical="center"/>
      <protection hidden="1"/>
    </xf>
    <xf numFmtId="164" fontId="90" fillId="4" borderId="1" xfId="0" applyNumberFormat="1" applyFont="1" applyFill="1" applyBorder="1" applyAlignment="1">
      <alignment horizontal="center" vertical="center" wrapText="1"/>
    </xf>
    <xf numFmtId="164" fontId="91" fillId="4" borderId="1" xfId="0" applyNumberFormat="1" applyFont="1" applyFill="1" applyBorder="1" applyAlignment="1">
      <alignment horizontal="center" vertical="center" wrapText="1"/>
    </xf>
    <xf numFmtId="164" fontId="90" fillId="4" borderId="1" xfId="0" applyNumberFormat="1" applyFont="1" applyFill="1" applyBorder="1" applyAlignment="1" applyProtection="1">
      <alignment horizontal="center" vertical="center" wrapText="1"/>
      <protection hidden="1"/>
    </xf>
    <xf numFmtId="164" fontId="91" fillId="4" borderId="1" xfId="0" applyNumberFormat="1" applyFont="1" applyFill="1" applyBorder="1" applyAlignment="1" applyProtection="1">
      <alignment horizontal="center" vertical="center"/>
      <protection hidden="1"/>
    </xf>
    <xf numFmtId="164" fontId="90" fillId="4" borderId="1" xfId="0" applyNumberFormat="1" applyFont="1" applyFill="1" applyBorder="1" applyAlignment="1" applyProtection="1">
      <alignment horizontal="center" vertical="center"/>
      <protection hidden="1"/>
    </xf>
    <xf numFmtId="164" fontId="93" fillId="0" borderId="26" xfId="0" applyNumberFormat="1" applyFont="1" applyBorder="1" applyAlignment="1" applyProtection="1">
      <alignment horizontal="center" vertical="center"/>
      <protection hidden="1"/>
    </xf>
    <xf numFmtId="0" fontId="65" fillId="0" borderId="0" xfId="0" applyFont="1"/>
    <xf numFmtId="0" fontId="54" fillId="24" borderId="8" xfId="0" applyFont="1" applyFill="1" applyBorder="1" applyAlignment="1" applyProtection="1">
      <alignment horizontal="center" vertical="top" wrapText="1"/>
      <protection hidden="1"/>
    </xf>
    <xf numFmtId="0" fontId="54" fillId="24" borderId="10" xfId="0" applyFont="1" applyFill="1" applyBorder="1" applyAlignment="1" applyProtection="1">
      <alignment horizontal="center" vertical="top" wrapText="1"/>
      <protection hidden="1"/>
    </xf>
    <xf numFmtId="0" fontId="53" fillId="24" borderId="10" xfId="0" applyFont="1" applyFill="1" applyBorder="1" applyAlignment="1" applyProtection="1">
      <alignment horizontal="center" vertical="top" wrapText="1"/>
      <protection hidden="1"/>
    </xf>
    <xf numFmtId="0" fontId="54" fillId="24" borderId="9" xfId="0" applyFont="1" applyFill="1" applyBorder="1" applyAlignment="1" applyProtection="1">
      <alignment horizontal="center" vertical="top" wrapText="1"/>
      <protection hidden="1"/>
    </xf>
    <xf numFmtId="0" fontId="54" fillId="24" borderId="31" xfId="0" applyFont="1" applyFill="1" applyBorder="1" applyAlignment="1" applyProtection="1">
      <alignment horizontal="center" vertical="center"/>
      <protection hidden="1"/>
    </xf>
    <xf numFmtId="0" fontId="54" fillId="24" borderId="32" xfId="0" applyFont="1" applyFill="1" applyBorder="1" applyAlignment="1" applyProtection="1">
      <alignment horizontal="center" vertical="center"/>
      <protection hidden="1"/>
    </xf>
    <xf numFmtId="164" fontId="54" fillId="24" borderId="32" xfId="0" applyNumberFormat="1" applyFont="1" applyFill="1" applyBorder="1" applyAlignment="1" applyProtection="1">
      <alignment horizontal="center" vertical="center"/>
      <protection hidden="1"/>
    </xf>
    <xf numFmtId="0" fontId="54" fillId="24" borderId="33" xfId="0" applyFont="1" applyFill="1" applyBorder="1" applyAlignment="1" applyProtection="1">
      <alignment horizontal="center" vertical="center"/>
      <protection hidden="1"/>
    </xf>
    <xf numFmtId="0" fontId="59" fillId="2" borderId="1" xfId="0" applyFont="1" applyFill="1" applyBorder="1" applyAlignment="1">
      <alignment horizontal="center"/>
    </xf>
    <xf numFmtId="164" fontId="96" fillId="15" borderId="1" xfId="0" applyNumberFormat="1" applyFont="1" applyFill="1" applyBorder="1" applyAlignment="1" applyProtection="1">
      <alignment vertical="center" wrapText="1"/>
      <protection locked="0"/>
    </xf>
    <xf numFmtId="164" fontId="59" fillId="2" borderId="1" xfId="0" applyNumberFormat="1" applyFont="1" applyFill="1" applyBorder="1" applyAlignment="1">
      <alignment vertical="center" wrapText="1"/>
    </xf>
    <xf numFmtId="11" fontId="65" fillId="0" borderId="61" xfId="0" applyNumberFormat="1" applyFont="1" applyBorder="1" applyAlignment="1" applyProtection="1">
      <alignment horizontal="right" vertical="center"/>
      <protection hidden="1"/>
    </xf>
    <xf numFmtId="0" fontId="84" fillId="2" borderId="5" xfId="0" applyFont="1" applyFill="1" applyBorder="1" applyAlignment="1" applyProtection="1">
      <alignment horizontal="center" vertical="center"/>
      <protection hidden="1"/>
    </xf>
    <xf numFmtId="0" fontId="84" fillId="2" borderId="7" xfId="0" applyFont="1" applyFill="1" applyBorder="1" applyAlignment="1" applyProtection="1">
      <alignment horizontal="right" vertical="center"/>
      <protection hidden="1"/>
    </xf>
    <xf numFmtId="1" fontId="84" fillId="2" borderId="6" xfId="0" applyNumberFormat="1" applyFont="1" applyFill="1" applyBorder="1" applyAlignment="1" applyProtection="1">
      <alignment horizontal="left" vertical="center"/>
      <protection hidden="1"/>
    </xf>
    <xf numFmtId="0" fontId="97" fillId="25" borderId="5" xfId="0" applyFont="1" applyFill="1" applyBorder="1" applyAlignment="1" applyProtection="1">
      <alignment horizontal="center" vertical="center"/>
      <protection hidden="1"/>
    </xf>
    <xf numFmtId="0" fontId="97" fillId="25" borderId="7" xfId="0" applyFont="1" applyFill="1" applyBorder="1" applyAlignment="1" applyProtection="1">
      <alignment horizontal="right" vertical="center"/>
      <protection hidden="1"/>
    </xf>
    <xf numFmtId="1" fontId="97" fillId="25" borderId="6" xfId="0" applyNumberFormat="1" applyFont="1" applyFill="1" applyBorder="1" applyAlignment="1" applyProtection="1">
      <alignment horizontal="left" vertical="center"/>
      <protection hidden="1"/>
    </xf>
    <xf numFmtId="0" fontId="36" fillId="14" borderId="0" xfId="0" applyFont="1" applyFill="1" applyAlignment="1" applyProtection="1">
      <alignment horizontal="center" vertical="center" wrapText="1"/>
      <protection hidden="1"/>
    </xf>
    <xf numFmtId="0" fontId="0" fillId="15" borderId="1" xfId="0" applyFill="1" applyBorder="1" applyProtection="1">
      <protection locked="0"/>
    </xf>
    <xf numFmtId="0" fontId="0" fillId="26" borderId="0" xfId="0" applyFill="1"/>
    <xf numFmtId="0" fontId="41" fillId="26" borderId="0" xfId="0" applyFont="1" applyFill="1"/>
    <xf numFmtId="164" fontId="59" fillId="26" borderId="0" xfId="0" applyNumberFormat="1" applyFont="1" applyFill="1" applyAlignment="1">
      <alignment vertical="center" wrapText="1"/>
    </xf>
    <xf numFmtId="164" fontId="41" fillId="26" borderId="0" xfId="0" applyNumberFormat="1" applyFont="1" applyFill="1" applyAlignment="1">
      <alignment vertical="center" wrapText="1"/>
    </xf>
    <xf numFmtId="164" fontId="96" fillId="26" borderId="0" xfId="0" applyNumberFormat="1" applyFont="1" applyFill="1" applyAlignment="1" applyProtection="1">
      <alignment vertical="center" wrapText="1"/>
      <protection locked="0"/>
    </xf>
    <xf numFmtId="164" fontId="42" fillId="26" borderId="0" xfId="0" applyNumberFormat="1" applyFont="1" applyFill="1" applyAlignment="1" applyProtection="1">
      <alignment vertical="center" wrapText="1"/>
      <protection locked="0"/>
    </xf>
    <xf numFmtId="0" fontId="59" fillId="15" borderId="1" xfId="0" applyFont="1" applyFill="1" applyBorder="1" applyAlignment="1" applyProtection="1">
      <alignment horizontal="center"/>
      <protection locked="0"/>
    </xf>
    <xf numFmtId="0" fontId="24" fillId="0" borderId="0" xfId="0" applyFont="1"/>
    <xf numFmtId="11" fontId="21" fillId="14" borderId="0" xfId="0" applyNumberFormat="1" applyFont="1" applyFill="1" applyAlignment="1">
      <alignment vertical="center"/>
    </xf>
    <xf numFmtId="0" fontId="24" fillId="14" borderId="0" xfId="0" applyFont="1" applyFill="1"/>
    <xf numFmtId="0" fontId="31" fillId="0" borderId="0" xfId="0" applyFont="1"/>
    <xf numFmtId="166" fontId="37" fillId="14" borderId="0" xfId="0" applyNumberFormat="1" applyFont="1" applyFill="1" applyAlignment="1">
      <alignment vertical="center"/>
    </xf>
    <xf numFmtId="166" fontId="32" fillId="14" borderId="0" xfId="0" applyNumberFormat="1" applyFont="1" applyFill="1"/>
    <xf numFmtId="0" fontId="25" fillId="14" borderId="0" xfId="0" applyFont="1" applyFill="1" applyAlignment="1">
      <alignment vertical="center"/>
    </xf>
    <xf numFmtId="0" fontId="41" fillId="14" borderId="0" xfId="0" applyFont="1" applyFill="1"/>
    <xf numFmtId="0" fontId="34" fillId="14" borderId="0" xfId="0" applyFont="1" applyFill="1" applyAlignment="1">
      <alignment horizontal="center" vertical="center" wrapText="1"/>
    </xf>
    <xf numFmtId="164" fontId="30" fillId="14" borderId="0" xfId="0" applyNumberFormat="1" applyFont="1" applyFill="1" applyAlignment="1">
      <alignment horizontal="center" vertical="center" wrapText="1"/>
    </xf>
    <xf numFmtId="164" fontId="30" fillId="14" borderId="0" xfId="0" applyNumberFormat="1" applyFont="1" applyFill="1" applyAlignment="1">
      <alignment vertical="center" wrapText="1"/>
    </xf>
    <xf numFmtId="0" fontId="26" fillId="14" borderId="0" xfId="0" applyFont="1" applyFill="1" applyAlignment="1">
      <alignment horizontal="center" vertical="center" wrapText="1"/>
    </xf>
    <xf numFmtId="164" fontId="27" fillId="14" borderId="0" xfId="0" applyNumberFormat="1" applyFont="1" applyFill="1" applyAlignment="1">
      <alignment horizontal="center" vertical="center" wrapText="1"/>
    </xf>
    <xf numFmtId="14" fontId="24" fillId="14" borderId="0" xfId="0" applyNumberFormat="1" applyFont="1" applyFill="1"/>
    <xf numFmtId="0" fontId="24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0" fillId="14" borderId="0" xfId="0" applyFill="1"/>
    <xf numFmtId="0" fontId="24" fillId="14" borderId="0" xfId="0" applyFont="1" applyFill="1" applyAlignment="1">
      <alignment horizontal="center" vertical="center"/>
    </xf>
    <xf numFmtId="0" fontId="52" fillId="2" borderId="19" xfId="0" applyFont="1" applyFill="1" applyBorder="1" applyAlignment="1">
      <alignment horizontal="center" vertical="center"/>
    </xf>
    <xf numFmtId="0" fontId="87" fillId="2" borderId="19" xfId="0" applyFont="1" applyFill="1" applyBorder="1" applyAlignment="1">
      <alignment horizontal="center" vertical="center"/>
    </xf>
    <xf numFmtId="0" fontId="28" fillId="0" borderId="0" xfId="0" applyFont="1"/>
    <xf numFmtId="0" fontId="17" fillId="0" borderId="0" xfId="0" applyFont="1"/>
    <xf numFmtId="0" fontId="28" fillId="14" borderId="0" xfId="0" applyFont="1" applyFill="1"/>
    <xf numFmtId="11" fontId="99" fillId="2" borderId="45" xfId="0" applyNumberFormat="1" applyFont="1" applyFill="1" applyBorder="1" applyAlignment="1">
      <alignment vertical="center"/>
    </xf>
    <xf numFmtId="168" fontId="55" fillId="11" borderId="24" xfId="0" applyNumberFormat="1" applyFont="1" applyFill="1" applyBorder="1" applyAlignment="1" applyProtection="1">
      <alignment horizontal="center" vertical="center"/>
      <protection hidden="1"/>
    </xf>
    <xf numFmtId="0" fontId="101" fillId="2" borderId="1" xfId="0" applyFont="1" applyFill="1" applyBorder="1" applyAlignment="1">
      <alignment vertical="center"/>
    </xf>
    <xf numFmtId="0" fontId="101" fillId="2" borderId="35" xfId="0" applyFont="1" applyFill="1" applyBorder="1" applyAlignment="1">
      <alignment vertical="center"/>
    </xf>
    <xf numFmtId="0" fontId="1" fillId="17" borderId="26" xfId="0" applyFont="1" applyFill="1" applyBorder="1" applyAlignment="1" applyProtection="1">
      <alignment vertical="top"/>
      <protection locked="0"/>
    </xf>
    <xf numFmtId="0" fontId="101" fillId="2" borderId="1" xfId="0" applyFont="1" applyFill="1" applyBorder="1" applyAlignment="1" applyProtection="1">
      <alignment vertical="center"/>
      <protection locked="0"/>
    </xf>
    <xf numFmtId="0" fontId="101" fillId="0" borderId="0" xfId="0" applyFont="1" applyAlignment="1">
      <alignment vertical="center"/>
    </xf>
    <xf numFmtId="0" fontId="104" fillId="8" borderId="68" xfId="0" applyFont="1" applyFill="1" applyBorder="1" applyAlignment="1" applyProtection="1">
      <alignment horizontal="center" vertical="center" wrapText="1"/>
      <protection hidden="1"/>
    </xf>
    <xf numFmtId="0" fontId="104" fillId="8" borderId="68" xfId="0" applyFont="1" applyFill="1" applyBorder="1" applyAlignment="1">
      <alignment horizontal="center" vertical="center" wrapText="1"/>
    </xf>
    <xf numFmtId="0" fontId="55" fillId="19" borderId="12" xfId="0" applyFont="1" applyFill="1" applyBorder="1" applyAlignment="1" applyProtection="1">
      <alignment vertical="center"/>
      <protection locked="0"/>
    </xf>
    <xf numFmtId="0" fontId="55" fillId="18" borderId="15" xfId="0" applyFont="1" applyFill="1" applyBorder="1" applyAlignment="1" applyProtection="1">
      <alignment vertical="center"/>
      <protection locked="0"/>
    </xf>
    <xf numFmtId="0" fontId="59" fillId="20" borderId="17" xfId="0" applyFont="1" applyFill="1" applyBorder="1" applyAlignment="1" applyProtection="1">
      <alignment vertical="center"/>
      <protection locked="0"/>
    </xf>
    <xf numFmtId="0" fontId="57" fillId="21" borderId="17" xfId="0" applyFont="1" applyFill="1" applyBorder="1" applyAlignment="1" applyProtection="1">
      <alignment vertical="center"/>
      <protection locked="0"/>
    </xf>
    <xf numFmtId="14" fontId="52" fillId="19" borderId="14" xfId="0" applyNumberFormat="1" applyFont="1" applyFill="1" applyBorder="1" applyAlignment="1" applyProtection="1">
      <alignment horizontal="center" vertical="center" wrapText="1"/>
      <protection hidden="1"/>
    </xf>
    <xf numFmtId="0" fontId="55" fillId="19" borderId="12" xfId="0" applyFont="1" applyFill="1" applyBorder="1" applyAlignment="1" applyProtection="1">
      <alignment vertical="center" wrapText="1"/>
      <protection locked="0"/>
    </xf>
    <xf numFmtId="0" fontId="55" fillId="18" borderId="15" xfId="0" applyFont="1" applyFill="1" applyBorder="1" applyAlignment="1" applyProtection="1">
      <alignment vertical="center" wrapText="1"/>
      <protection locked="0"/>
    </xf>
    <xf numFmtId="0" fontId="59" fillId="20" borderId="17" xfId="0" applyFont="1" applyFill="1" applyBorder="1" applyAlignment="1" applyProtection="1">
      <alignment vertical="center" wrapText="1"/>
      <protection locked="0"/>
    </xf>
    <xf numFmtId="0" fontId="57" fillId="21" borderId="17" xfId="0" applyFont="1" applyFill="1" applyBorder="1" applyAlignment="1" applyProtection="1">
      <alignment vertical="center" wrapText="1"/>
      <protection locked="0"/>
    </xf>
    <xf numFmtId="0" fontId="86" fillId="11" borderId="0" xfId="0" applyFont="1" applyFill="1"/>
    <xf numFmtId="0" fontId="86" fillId="11" borderId="0" xfId="0" applyFont="1" applyFill="1" applyAlignment="1">
      <alignment horizontal="center"/>
    </xf>
    <xf numFmtId="0" fontId="86" fillId="11" borderId="0" xfId="0" applyFont="1" applyFill="1" applyAlignment="1">
      <alignment vertical="center"/>
    </xf>
    <xf numFmtId="0" fontId="86" fillId="11" borderId="0" xfId="0" applyFont="1" applyFill="1" applyAlignment="1" applyProtection="1">
      <alignment horizontal="left" vertical="center"/>
      <protection locked="0"/>
    </xf>
    <xf numFmtId="0" fontId="107" fillId="0" borderId="0" xfId="0" applyFont="1"/>
    <xf numFmtId="14" fontId="106" fillId="0" borderId="1" xfId="0" applyNumberFormat="1" applyFont="1" applyBorder="1" applyAlignment="1">
      <alignment vertical="center" wrapText="1"/>
    </xf>
    <xf numFmtId="0" fontId="108" fillId="27" borderId="1" xfId="0" applyFont="1" applyFill="1" applyBorder="1" applyAlignment="1">
      <alignment horizontal="center" vertical="center" wrapText="1"/>
    </xf>
    <xf numFmtId="0" fontId="107" fillId="0" borderId="0" xfId="0" applyFont="1" applyAlignment="1">
      <alignment vertical="center" wrapText="1"/>
    </xf>
    <xf numFmtId="14" fontId="106" fillId="0" borderId="1" xfId="0" applyNumberFormat="1" applyFont="1" applyBorder="1" applyAlignment="1">
      <alignment horizontal="center" vertical="center" wrapText="1"/>
    </xf>
    <xf numFmtId="0" fontId="107" fillId="0" borderId="0" xfId="0" applyFont="1" applyAlignment="1">
      <alignment horizontal="center" vertical="center"/>
    </xf>
    <xf numFmtId="0" fontId="109" fillId="11" borderId="0" xfId="0" applyFont="1" applyFill="1" applyAlignment="1">
      <alignment vertical="center"/>
    </xf>
    <xf numFmtId="0" fontId="87" fillId="0" borderId="0" xfId="0" applyFont="1"/>
    <xf numFmtId="0" fontId="55" fillId="0" borderId="1" xfId="0" applyFont="1" applyBorder="1" applyAlignment="1">
      <alignment horizontal="center" vertical="center"/>
    </xf>
    <xf numFmtId="0" fontId="55" fillId="0" borderId="27" xfId="0" applyFont="1" applyBorder="1" applyAlignment="1">
      <alignment horizontal="center" vertical="center" wrapText="1"/>
    </xf>
    <xf numFmtId="0" fontId="52" fillId="0" borderId="0" xfId="0" applyFont="1" applyAlignment="1">
      <alignment horizontal="center"/>
    </xf>
    <xf numFmtId="14" fontId="86" fillId="11" borderId="2" xfId="0" applyNumberFormat="1" applyFont="1" applyFill="1" applyBorder="1" applyAlignment="1">
      <alignment horizontal="center" vertical="center"/>
    </xf>
    <xf numFmtId="14" fontId="95" fillId="11" borderId="2" xfId="0" applyNumberFormat="1" applyFont="1" applyFill="1" applyBorder="1" applyAlignment="1">
      <alignment horizontal="center" vertical="center"/>
    </xf>
    <xf numFmtId="0" fontId="95" fillId="11" borderId="4" xfId="0" applyFont="1" applyFill="1" applyBorder="1"/>
    <xf numFmtId="0" fontId="95" fillId="11" borderId="3" xfId="0" applyFont="1" applyFill="1" applyBorder="1"/>
    <xf numFmtId="0" fontId="95" fillId="11" borderId="25" xfId="0" applyFont="1" applyFill="1" applyBorder="1"/>
    <xf numFmtId="0" fontId="86" fillId="11" borderId="69" xfId="0" applyFont="1" applyFill="1" applyBorder="1" applyAlignment="1">
      <alignment vertical="center"/>
    </xf>
    <xf numFmtId="0" fontId="86" fillId="11" borderId="60" xfId="0" applyFont="1" applyFill="1" applyBorder="1" applyAlignment="1">
      <alignment vertical="center"/>
    </xf>
    <xf numFmtId="14" fontId="95" fillId="14" borderId="1" xfId="0" applyNumberFormat="1" applyFont="1" applyFill="1" applyBorder="1" applyAlignment="1">
      <alignment horizontal="center" vertical="center"/>
    </xf>
    <xf numFmtId="0" fontId="95" fillId="14" borderId="1" xfId="0" applyFont="1" applyFill="1" applyBorder="1" applyAlignment="1">
      <alignment horizontal="center" vertical="center"/>
    </xf>
    <xf numFmtId="0" fontId="95" fillId="14" borderId="1" xfId="0" applyFont="1" applyFill="1" applyBorder="1" applyAlignment="1">
      <alignment horizontal="center" vertical="center" wrapText="1"/>
    </xf>
    <xf numFmtId="0" fontId="59" fillId="15" borderId="3" xfId="0" applyFont="1" applyFill="1" applyBorder="1" applyAlignment="1" applyProtection="1">
      <alignment horizontal="center" vertical="center" wrapText="1"/>
      <protection locked="0"/>
    </xf>
    <xf numFmtId="0" fontId="59" fillId="15" borderId="1" xfId="0" applyFont="1" applyFill="1" applyBorder="1" applyAlignment="1" applyProtection="1">
      <alignment horizontal="center" vertical="center" wrapText="1"/>
      <protection locked="0"/>
    </xf>
    <xf numFmtId="167" fontId="104" fillId="8" borderId="68" xfId="0" applyNumberFormat="1" applyFont="1" applyFill="1" applyBorder="1" applyAlignment="1">
      <alignment horizontal="center" vertical="center"/>
    </xf>
    <xf numFmtId="0" fontId="99" fillId="2" borderId="61" xfId="0" applyFont="1" applyFill="1" applyBorder="1" applyAlignment="1">
      <alignment horizontal="center" vertical="center"/>
    </xf>
    <xf numFmtId="170" fontId="90" fillId="4" borderId="1" xfId="0" applyNumberFormat="1" applyFont="1" applyFill="1" applyBorder="1" applyAlignment="1" applyProtection="1">
      <alignment horizontal="center" vertical="center"/>
      <protection hidden="1"/>
    </xf>
    <xf numFmtId="171" fontId="90" fillId="4" borderId="1" xfId="0" applyNumberFormat="1" applyFont="1" applyFill="1" applyBorder="1" applyAlignment="1">
      <alignment horizontal="center" vertical="center" wrapText="1"/>
    </xf>
    <xf numFmtId="171" fontId="90" fillId="4" borderId="1" xfId="0" applyNumberFormat="1" applyFont="1" applyFill="1" applyBorder="1" applyAlignment="1" applyProtection="1">
      <alignment horizontal="center" vertical="center" wrapText="1"/>
      <protection hidden="1"/>
    </xf>
    <xf numFmtId="171" fontId="91" fillId="4" borderId="1" xfId="0" applyNumberFormat="1" applyFont="1" applyFill="1" applyBorder="1" applyAlignment="1" applyProtection="1">
      <alignment horizontal="center" vertical="center"/>
      <protection hidden="1"/>
    </xf>
    <xf numFmtId="171" fontId="90" fillId="4" borderId="1" xfId="0" applyNumberFormat="1" applyFont="1" applyFill="1" applyBorder="1" applyAlignment="1" applyProtection="1">
      <alignment horizontal="center" vertical="center"/>
      <protection hidden="1"/>
    </xf>
    <xf numFmtId="0" fontId="76" fillId="2" borderId="71" xfId="0" applyFont="1" applyFill="1" applyBorder="1" applyAlignment="1" applyProtection="1">
      <alignment horizontal="center" vertical="center" wrapText="1"/>
      <protection locked="0"/>
    </xf>
    <xf numFmtId="0" fontId="76" fillId="2" borderId="70" xfId="0" applyFont="1" applyFill="1" applyBorder="1" applyAlignment="1" applyProtection="1">
      <alignment horizontal="center" vertical="center" wrapText="1"/>
      <protection locked="0"/>
    </xf>
    <xf numFmtId="0" fontId="0" fillId="26" borderId="0" xfId="0" applyFill="1" applyProtection="1">
      <protection locked="0"/>
    </xf>
    <xf numFmtId="0" fontId="110" fillId="14" borderId="0" xfId="0" applyFont="1" applyFill="1" applyAlignment="1">
      <alignment horizontal="center" vertical="center"/>
    </xf>
    <xf numFmtId="0" fontId="111" fillId="14" borderId="0" xfId="0" applyFont="1" applyFill="1" applyAlignment="1">
      <alignment horizontal="center" vertical="center"/>
    </xf>
    <xf numFmtId="0" fontId="114" fillId="8" borderId="72" xfId="0" applyFont="1" applyFill="1" applyBorder="1" applyAlignment="1" applyProtection="1">
      <alignment horizontal="center" vertical="center" wrapText="1"/>
      <protection locked="0"/>
    </xf>
    <xf numFmtId="0" fontId="114" fillId="8" borderId="70" xfId="0" applyFont="1" applyFill="1" applyBorder="1" applyAlignment="1" applyProtection="1">
      <alignment horizontal="center" vertical="center" wrapText="1"/>
      <protection locked="0"/>
    </xf>
    <xf numFmtId="0" fontId="115" fillId="26" borderId="0" xfId="0" applyFont="1" applyFill="1"/>
    <xf numFmtId="0" fontId="87" fillId="15" borderId="1" xfId="0" applyFont="1" applyFill="1" applyBorder="1" applyAlignment="1" applyProtection="1">
      <alignment horizontal="center" vertical="center"/>
      <protection locked="0"/>
    </xf>
    <xf numFmtId="0" fontId="55" fillId="2" borderId="1" xfId="0" applyFont="1" applyFill="1" applyBorder="1" applyAlignment="1" applyProtection="1">
      <alignment horizontal="center" vertical="center" wrapText="1"/>
      <protection hidden="1"/>
    </xf>
    <xf numFmtId="0" fontId="102" fillId="15" borderId="35" xfId="0" applyFont="1" applyFill="1" applyBorder="1" applyAlignment="1">
      <alignment vertical="center"/>
    </xf>
    <xf numFmtId="0" fontId="102" fillId="15" borderId="1" xfId="0" applyFont="1" applyFill="1" applyBorder="1" applyAlignment="1">
      <alignment vertical="center"/>
    </xf>
    <xf numFmtId="0" fontId="102" fillId="15" borderId="1" xfId="0" applyFont="1" applyFill="1" applyBorder="1" applyAlignment="1" applyProtection="1">
      <alignment vertical="center"/>
      <protection locked="0"/>
    </xf>
    <xf numFmtId="0" fontId="40" fillId="15" borderId="1" xfId="0" applyFont="1" applyFill="1" applyBorder="1" applyAlignment="1">
      <alignment horizontal="center" vertical="top"/>
    </xf>
    <xf numFmtId="0" fontId="46" fillId="15" borderId="1" xfId="0" applyFont="1" applyFill="1" applyBorder="1" applyAlignment="1" applyProtection="1">
      <alignment horizontal="center" vertical="center"/>
      <protection locked="0"/>
    </xf>
    <xf numFmtId="0" fontId="46" fillId="15" borderId="36" xfId="0" applyFont="1" applyFill="1" applyBorder="1" applyAlignment="1" applyProtection="1">
      <alignment horizontal="center" vertical="center"/>
      <protection locked="0"/>
    </xf>
    <xf numFmtId="0" fontId="102" fillId="29" borderId="35" xfId="0" applyFont="1" applyFill="1" applyBorder="1" applyAlignment="1">
      <alignment vertical="center"/>
    </xf>
    <xf numFmtId="0" fontId="102" fillId="29" borderId="1" xfId="0" applyFont="1" applyFill="1" applyBorder="1" applyAlignment="1">
      <alignment vertical="center"/>
    </xf>
    <xf numFmtId="0" fontId="40" fillId="29" borderId="1" xfId="0" applyFont="1" applyFill="1" applyBorder="1"/>
    <xf numFmtId="0" fontId="46" fillId="29" borderId="1" xfId="0" applyFont="1" applyFill="1" applyBorder="1" applyAlignment="1" applyProtection="1">
      <alignment horizontal="center" vertical="center"/>
      <protection locked="0"/>
    </xf>
    <xf numFmtId="0" fontId="102" fillId="29" borderId="28" xfId="0" applyFont="1" applyFill="1" applyBorder="1" applyAlignment="1">
      <alignment vertical="center"/>
    </xf>
    <xf numFmtId="0" fontId="102" fillId="29" borderId="29" xfId="0" applyFont="1" applyFill="1" applyBorder="1" applyAlignment="1">
      <alignment vertical="center"/>
    </xf>
    <xf numFmtId="0" fontId="41" fillId="2" borderId="0" xfId="0" applyFont="1" applyFill="1"/>
    <xf numFmtId="0" fontId="116" fillId="14" borderId="0" xfId="2" applyFill="1"/>
    <xf numFmtId="0" fontId="112" fillId="2" borderId="0" xfId="0" applyFont="1" applyFill="1"/>
    <xf numFmtId="164" fontId="113" fillId="2" borderId="0" xfId="0" applyNumberFormat="1" applyFont="1" applyFill="1" applyAlignment="1">
      <alignment horizontal="center" vertical="center" wrapText="1"/>
    </xf>
    <xf numFmtId="0" fontId="106" fillId="2" borderId="0" xfId="0" applyFont="1" applyFill="1" applyAlignment="1">
      <alignment vertical="center" wrapText="1"/>
    </xf>
    <xf numFmtId="0" fontId="117" fillId="2" borderId="0" xfId="2" applyFont="1" applyFill="1" applyAlignment="1">
      <alignment vertical="center"/>
    </xf>
    <xf numFmtId="164" fontId="30" fillId="2" borderId="0" xfId="0" applyNumberFormat="1" applyFont="1" applyFill="1" applyAlignment="1">
      <alignment horizontal="center" vertical="center" wrapText="1"/>
    </xf>
    <xf numFmtId="164" fontId="118" fillId="11" borderId="32" xfId="0" applyNumberFormat="1" applyFont="1" applyFill="1" applyBorder="1" applyAlignment="1">
      <alignment horizontal="center" vertical="center"/>
    </xf>
    <xf numFmtId="171" fontId="118" fillId="11" borderId="32" xfId="0" applyNumberFormat="1" applyFont="1" applyFill="1" applyBorder="1" applyAlignment="1">
      <alignment horizontal="center" vertical="center"/>
    </xf>
    <xf numFmtId="164" fontId="118" fillId="11" borderId="1" xfId="0" applyNumberFormat="1" applyFont="1" applyFill="1" applyBorder="1" applyAlignment="1">
      <alignment horizontal="center" vertical="center"/>
    </xf>
    <xf numFmtId="171" fontId="118" fillId="11" borderId="1" xfId="0" applyNumberFormat="1" applyFont="1" applyFill="1" applyBorder="1" applyAlignment="1">
      <alignment horizontal="center" vertical="center"/>
    </xf>
    <xf numFmtId="164" fontId="118" fillId="0" borderId="1" xfId="0" applyNumberFormat="1" applyFont="1" applyBorder="1" applyAlignment="1">
      <alignment horizontal="center" vertical="center"/>
    </xf>
    <xf numFmtId="171" fontId="118" fillId="0" borderId="1" xfId="0" applyNumberFormat="1" applyFont="1" applyBorder="1" applyAlignment="1">
      <alignment horizontal="center" vertical="center"/>
    </xf>
    <xf numFmtId="164" fontId="118" fillId="0" borderId="10" xfId="0" applyNumberFormat="1" applyFont="1" applyBorder="1" applyAlignment="1">
      <alignment horizontal="center" vertical="center"/>
    </xf>
    <xf numFmtId="171" fontId="118" fillId="0" borderId="10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19" fillId="11" borderId="36" xfId="0" applyNumberFormat="1" applyFont="1" applyFill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1" fillId="0" borderId="0" xfId="0" applyFont="1"/>
    <xf numFmtId="164" fontId="8" fillId="0" borderId="36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14" fontId="29" fillId="4" borderId="1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vertical="center"/>
      <protection locked="0"/>
    </xf>
    <xf numFmtId="14" fontId="120" fillId="4" borderId="1" xfId="0" applyNumberFormat="1" applyFont="1" applyFill="1" applyBorder="1" applyAlignment="1">
      <alignment horizontal="center" vertical="center" wrapText="1"/>
    </xf>
    <xf numFmtId="0" fontId="120" fillId="4" borderId="1" xfId="0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top"/>
      <protection locked="0"/>
    </xf>
    <xf numFmtId="0" fontId="40" fillId="15" borderId="1" xfId="0" applyFont="1" applyFill="1" applyBorder="1" applyAlignment="1" applyProtection="1">
      <alignment horizontal="center" vertical="top"/>
      <protection locked="0"/>
    </xf>
    <xf numFmtId="0" fontId="122" fillId="2" borderId="1" xfId="0" applyFont="1" applyFill="1" applyBorder="1" applyAlignment="1">
      <alignment vertical="center"/>
    </xf>
    <xf numFmtId="0" fontId="122" fillId="2" borderId="1" xfId="0" applyFont="1" applyFill="1" applyBorder="1" applyAlignment="1" applyProtection="1">
      <alignment horizontal="center" vertical="top"/>
      <protection locked="0"/>
    </xf>
    <xf numFmtId="0" fontId="122" fillId="0" borderId="0" xfId="0" applyFont="1"/>
    <xf numFmtId="0" fontId="123" fillId="15" borderId="1" xfId="0" applyFont="1" applyFill="1" applyBorder="1" applyAlignment="1">
      <alignment vertical="center"/>
    </xf>
    <xf numFmtId="0" fontId="123" fillId="15" borderId="1" xfId="0" applyFont="1" applyFill="1" applyBorder="1" applyAlignment="1" applyProtection="1">
      <alignment horizontal="center" vertical="top"/>
      <protection locked="0"/>
    </xf>
    <xf numFmtId="0" fontId="124" fillId="0" borderId="0" xfId="0" applyFont="1"/>
    <xf numFmtId="0" fontId="8" fillId="2" borderId="1" xfId="0" applyFont="1" applyFill="1" applyBorder="1" applyAlignment="1" applyProtection="1">
      <alignment horizontal="center" vertical="center"/>
      <protection locked="0"/>
    </xf>
    <xf numFmtId="0" fontId="125" fillId="15" borderId="1" xfId="0" applyFont="1" applyFill="1" applyBorder="1" applyAlignment="1" applyProtection="1">
      <alignment horizontal="center" vertical="center"/>
      <protection locked="0"/>
    </xf>
    <xf numFmtId="0" fontId="102" fillId="30" borderId="1" xfId="0" applyFont="1" applyFill="1" applyBorder="1" applyAlignment="1">
      <alignment vertical="center"/>
    </xf>
    <xf numFmtId="0" fontId="40" fillId="30" borderId="1" xfId="0" applyFont="1" applyFill="1" applyBorder="1" applyAlignment="1">
      <alignment horizontal="center" vertical="top"/>
    </xf>
    <xf numFmtId="0" fontId="102" fillId="28" borderId="1" xfId="0" applyFont="1" applyFill="1" applyBorder="1" applyAlignment="1">
      <alignment vertical="center"/>
    </xf>
    <xf numFmtId="0" fontId="46" fillId="28" borderId="1" xfId="0" applyFont="1" applyFill="1" applyBorder="1" applyAlignment="1" applyProtection="1">
      <alignment horizontal="center" vertical="center"/>
      <protection locked="0"/>
    </xf>
    <xf numFmtId="0" fontId="122" fillId="28" borderId="1" xfId="0" applyFont="1" applyFill="1" applyBorder="1" applyAlignment="1">
      <alignment vertical="center"/>
    </xf>
    <xf numFmtId="14" fontId="106" fillId="0" borderId="1" xfId="0" applyNumberFormat="1" applyFont="1" applyBorder="1" applyAlignment="1">
      <alignment horizontal="center" vertical="top" wrapText="1"/>
    </xf>
    <xf numFmtId="0" fontId="126" fillId="2" borderId="1" xfId="0" applyFont="1" applyFill="1" applyBorder="1" applyAlignment="1" applyProtection="1">
      <alignment vertical="center"/>
      <protection locked="0"/>
    </xf>
    <xf numFmtId="0" fontId="101" fillId="2" borderId="1" xfId="0" applyFont="1" applyFill="1" applyBorder="1" applyAlignment="1" applyProtection="1">
      <alignment vertical="center" wrapText="1"/>
      <protection locked="0"/>
    </xf>
    <xf numFmtId="0" fontId="9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43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4" fontId="127" fillId="0" borderId="1" xfId="0" applyNumberFormat="1" applyFont="1" applyBorder="1" applyAlignment="1">
      <alignment horizontal="center" vertical="center" wrapText="1"/>
    </xf>
    <xf numFmtId="14" fontId="127" fillId="0" borderId="1" xfId="0" applyNumberFormat="1" applyFont="1" applyBorder="1" applyAlignment="1">
      <alignment horizontal="center" vertical="top" wrapText="1"/>
    </xf>
    <xf numFmtId="0" fontId="56" fillId="10" borderId="60" xfId="0" applyFont="1" applyFill="1" applyBorder="1" applyAlignment="1" applyProtection="1">
      <alignment horizontal="center" vertical="center"/>
      <protection locked="0" hidden="1"/>
    </xf>
    <xf numFmtId="0" fontId="52" fillId="2" borderId="19" xfId="0" applyFont="1" applyFill="1" applyBorder="1" applyAlignment="1" applyProtection="1">
      <alignment horizontal="center" vertical="center"/>
      <protection locked="0"/>
    </xf>
    <xf numFmtId="166" fontId="33" fillId="13" borderId="73" xfId="0" applyNumberFormat="1" applyFont="1" applyFill="1" applyBorder="1" applyAlignment="1">
      <alignment horizontal="center" vertical="center"/>
    </xf>
    <xf numFmtId="166" fontId="33" fillId="13" borderId="47" xfId="0" applyNumberFormat="1" applyFont="1" applyFill="1" applyBorder="1" applyAlignment="1">
      <alignment horizontal="center" vertical="center"/>
    </xf>
    <xf numFmtId="166" fontId="33" fillId="13" borderId="74" xfId="0" applyNumberFormat="1" applyFont="1" applyFill="1" applyBorder="1" applyAlignment="1">
      <alignment horizontal="center" vertical="center"/>
    </xf>
    <xf numFmtId="11" fontId="88" fillId="25" borderId="5" xfId="0" applyNumberFormat="1" applyFont="1" applyFill="1" applyBorder="1" applyAlignment="1">
      <alignment horizontal="center" vertical="center"/>
    </xf>
    <xf numFmtId="11" fontId="88" fillId="25" borderId="7" xfId="0" applyNumberFormat="1" applyFont="1" applyFill="1" applyBorder="1" applyAlignment="1">
      <alignment horizontal="center" vertical="center"/>
    </xf>
    <xf numFmtId="11" fontId="88" fillId="25" borderId="6" xfId="0" applyNumberFormat="1" applyFont="1" applyFill="1" applyBorder="1" applyAlignment="1">
      <alignment horizontal="center" vertical="center"/>
    </xf>
    <xf numFmtId="11" fontId="98" fillId="2" borderId="5" xfId="0" applyNumberFormat="1" applyFont="1" applyFill="1" applyBorder="1" applyAlignment="1">
      <alignment horizontal="right" vertical="center"/>
    </xf>
    <xf numFmtId="11" fontId="98" fillId="2" borderId="7" xfId="0" applyNumberFormat="1" applyFont="1" applyFill="1" applyBorder="1" applyAlignment="1">
      <alignment horizontal="right" vertical="center"/>
    </xf>
    <xf numFmtId="11" fontId="98" fillId="2" borderId="6" xfId="0" applyNumberFormat="1" applyFont="1" applyFill="1" applyBorder="1" applyAlignment="1">
      <alignment horizontal="right" vertical="center"/>
    </xf>
    <xf numFmtId="0" fontId="99" fillId="2" borderId="42" xfId="0" applyFont="1" applyFill="1" applyBorder="1" applyAlignment="1">
      <alignment horizontal="center" vertical="center"/>
    </xf>
    <xf numFmtId="0" fontId="99" fillId="2" borderId="64" xfId="0" applyFont="1" applyFill="1" applyBorder="1" applyAlignment="1">
      <alignment horizontal="center" vertical="center"/>
    </xf>
    <xf numFmtId="11" fontId="98" fillId="2" borderId="65" xfId="0" applyNumberFormat="1" applyFont="1" applyFill="1" applyBorder="1" applyAlignment="1">
      <alignment horizontal="right" vertical="center"/>
    </xf>
    <xf numFmtId="11" fontId="98" fillId="2" borderId="42" xfId="0" applyNumberFormat="1" applyFont="1" applyFill="1" applyBorder="1" applyAlignment="1">
      <alignment horizontal="right" vertical="center"/>
    </xf>
    <xf numFmtId="0" fontId="105" fillId="11" borderId="0" xfId="0" applyFont="1" applyFill="1" applyAlignment="1">
      <alignment horizontal="center" vertical="center"/>
    </xf>
    <xf numFmtId="11" fontId="95" fillId="11" borderId="2" xfId="0" applyNumberFormat="1" applyFont="1" applyFill="1" applyBorder="1" applyAlignment="1">
      <alignment horizontal="left" vertical="center"/>
    </xf>
    <xf numFmtId="11" fontId="95" fillId="11" borderId="4" xfId="0" applyNumberFormat="1" applyFont="1" applyFill="1" applyBorder="1" applyAlignment="1">
      <alignment horizontal="left" vertical="center"/>
    </xf>
    <xf numFmtId="0" fontId="86" fillId="11" borderId="2" xfId="0" applyFont="1" applyFill="1" applyBorder="1" applyAlignment="1" applyProtection="1">
      <alignment horizontal="left" vertical="center"/>
      <protection locked="0"/>
    </xf>
    <xf numFmtId="0" fontId="86" fillId="11" borderId="4" xfId="0" applyFont="1" applyFill="1" applyBorder="1" applyAlignment="1" applyProtection="1">
      <alignment horizontal="left" vertical="center"/>
      <protection locked="0"/>
    </xf>
    <xf numFmtId="0" fontId="86" fillId="11" borderId="3" xfId="0" applyFont="1" applyFill="1" applyBorder="1" applyAlignment="1" applyProtection="1">
      <alignment horizontal="left" vertical="center"/>
      <protection locked="0"/>
    </xf>
    <xf numFmtId="0" fontId="59" fillId="2" borderId="2" xfId="0" applyFont="1" applyFill="1" applyBorder="1" applyAlignment="1">
      <alignment horizontal="center" vertical="center"/>
    </xf>
    <xf numFmtId="0" fontId="59" fillId="2" borderId="3" xfId="0" applyFont="1" applyFill="1" applyBorder="1" applyAlignment="1">
      <alignment horizontal="center" vertical="center"/>
    </xf>
    <xf numFmtId="0" fontId="35" fillId="22" borderId="39" xfId="0" applyFont="1" applyFill="1" applyBorder="1" applyAlignment="1">
      <alignment horizontal="center" vertical="center"/>
    </xf>
    <xf numFmtId="0" fontId="35" fillId="22" borderId="40" xfId="0" applyFont="1" applyFill="1" applyBorder="1" applyAlignment="1">
      <alignment horizontal="center" vertical="center"/>
    </xf>
    <xf numFmtId="166" fontId="32" fillId="9" borderId="41" xfId="0" applyNumberFormat="1" applyFont="1" applyFill="1" applyBorder="1" applyAlignment="1">
      <alignment horizontal="center"/>
    </xf>
    <xf numFmtId="166" fontId="32" fillId="9" borderId="0" xfId="0" applyNumberFormat="1" applyFont="1" applyFill="1" applyAlignment="1">
      <alignment horizontal="center"/>
    </xf>
    <xf numFmtId="0" fontId="103" fillId="18" borderId="5" xfId="0" applyFont="1" applyFill="1" applyBorder="1" applyAlignment="1">
      <alignment horizontal="center" vertical="top"/>
    </xf>
    <xf numFmtId="0" fontId="103" fillId="18" borderId="7" xfId="0" applyFont="1" applyFill="1" applyBorder="1" applyAlignment="1">
      <alignment horizontal="center" vertical="top"/>
    </xf>
    <xf numFmtId="0" fontId="103" fillId="18" borderId="6" xfId="0" applyFont="1" applyFill="1" applyBorder="1" applyAlignment="1">
      <alignment horizontal="center" vertical="top"/>
    </xf>
    <xf numFmtId="0" fontId="19" fillId="18" borderId="44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9" fillId="18" borderId="45" xfId="0" applyFont="1" applyFill="1" applyBorder="1" applyAlignment="1">
      <alignment horizontal="center" vertical="center"/>
    </xf>
    <xf numFmtId="0" fontId="45" fillId="18" borderId="5" xfId="0" applyFont="1" applyFill="1" applyBorder="1" applyAlignment="1">
      <alignment horizontal="center" vertical="top"/>
    </xf>
    <xf numFmtId="0" fontId="45" fillId="18" borderId="7" xfId="0" applyFont="1" applyFill="1" applyBorder="1" applyAlignment="1">
      <alignment horizontal="center" vertical="top"/>
    </xf>
    <xf numFmtId="0" fontId="45" fillId="18" borderId="6" xfId="0" applyFont="1" applyFill="1" applyBorder="1" applyAlignment="1">
      <alignment horizontal="center" vertical="top"/>
    </xf>
    <xf numFmtId="0" fontId="20" fillId="18" borderId="44" xfId="0" applyFont="1" applyFill="1" applyBorder="1" applyAlignment="1">
      <alignment horizontal="center" vertical="center"/>
    </xf>
    <xf numFmtId="0" fontId="20" fillId="18" borderId="42" xfId="0" applyFont="1" applyFill="1" applyBorder="1" applyAlignment="1">
      <alignment horizontal="center" vertical="center"/>
    </xf>
    <xf numFmtId="0" fontId="20" fillId="18" borderId="45" xfId="0" applyFont="1" applyFill="1" applyBorder="1" applyAlignment="1">
      <alignment horizontal="center" vertical="center"/>
    </xf>
    <xf numFmtId="1" fontId="90" fillId="4" borderId="27" xfId="0" applyNumberFormat="1" applyFont="1" applyFill="1" applyBorder="1" applyAlignment="1" applyProtection="1">
      <alignment horizontal="center" vertical="center"/>
      <protection hidden="1"/>
    </xf>
    <xf numFmtId="1" fontId="90" fillId="4" borderId="26" xfId="0" applyNumberFormat="1" applyFont="1" applyFill="1" applyBorder="1" applyAlignment="1" applyProtection="1">
      <alignment horizontal="center" vertical="center"/>
      <protection hidden="1"/>
    </xf>
    <xf numFmtId="11" fontId="19" fillId="4" borderId="2" xfId="0" applyNumberFormat="1" applyFont="1" applyFill="1" applyBorder="1" applyAlignment="1">
      <alignment horizontal="center" vertical="center"/>
    </xf>
    <xf numFmtId="11" fontId="19" fillId="4" borderId="4" xfId="0" applyNumberFormat="1" applyFont="1" applyFill="1" applyBorder="1" applyAlignment="1">
      <alignment horizontal="center" vertical="center"/>
    </xf>
    <xf numFmtId="11" fontId="19" fillId="4" borderId="3" xfId="0" applyNumberFormat="1" applyFont="1" applyFill="1" applyBorder="1" applyAlignment="1">
      <alignment horizontal="center" vertical="center"/>
    </xf>
    <xf numFmtId="11" fontId="19" fillId="6" borderId="2" xfId="0" applyNumberFormat="1" applyFont="1" applyFill="1" applyBorder="1" applyAlignment="1" applyProtection="1">
      <alignment horizontal="center" vertical="center"/>
      <protection locked="0"/>
    </xf>
    <xf numFmtId="11" fontId="19" fillId="6" borderId="4" xfId="0" applyNumberFormat="1" applyFont="1" applyFill="1" applyBorder="1" applyAlignment="1" applyProtection="1">
      <alignment horizontal="center" vertical="center"/>
      <protection locked="0"/>
    </xf>
    <xf numFmtId="11" fontId="19" fillId="6" borderId="3" xfId="0" applyNumberFormat="1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right" vertical="center"/>
    </xf>
    <xf numFmtId="0" fontId="5" fillId="5" borderId="4" xfId="0" applyFont="1" applyFill="1" applyBorder="1" applyAlignment="1">
      <alignment horizontal="right" vertical="center"/>
    </xf>
    <xf numFmtId="166" fontId="5" fillId="5" borderId="4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 applyProtection="1">
      <alignment horizontal="left" vertical="center"/>
      <protection hidden="1"/>
    </xf>
    <xf numFmtId="0" fontId="2" fillId="4" borderId="4" xfId="0" applyFont="1" applyFill="1" applyBorder="1" applyAlignment="1" applyProtection="1">
      <alignment horizontal="left" vertical="center"/>
      <protection hidden="1"/>
    </xf>
    <xf numFmtId="0" fontId="2" fillId="4" borderId="3" xfId="0" applyFont="1" applyFill="1" applyBorder="1" applyAlignment="1" applyProtection="1">
      <alignment horizontal="left" vertical="center"/>
      <protection hidden="1"/>
    </xf>
    <xf numFmtId="1" fontId="4" fillId="7" borderId="2" xfId="0" applyNumberFormat="1" applyFont="1" applyFill="1" applyBorder="1" applyAlignment="1" applyProtection="1">
      <alignment horizontal="center" vertical="center"/>
      <protection hidden="1"/>
    </xf>
    <xf numFmtId="1" fontId="4" fillId="7" borderId="3" xfId="0" applyNumberFormat="1" applyFont="1" applyFill="1" applyBorder="1" applyAlignment="1" applyProtection="1">
      <alignment horizontal="center" vertical="center"/>
      <protection hidden="1"/>
    </xf>
    <xf numFmtId="0" fontId="1" fillId="4" borderId="2" xfId="0" applyFont="1" applyFill="1" applyBorder="1" applyAlignment="1" applyProtection="1">
      <alignment vertical="center" wrapText="1"/>
      <protection locked="0"/>
    </xf>
    <xf numFmtId="0" fontId="1" fillId="4" borderId="4" xfId="0" applyFont="1" applyFill="1" applyBorder="1" applyAlignment="1" applyProtection="1">
      <alignment vertical="center" wrapText="1"/>
      <protection locked="0"/>
    </xf>
    <xf numFmtId="0" fontId="1" fillId="4" borderId="3" xfId="0" applyFont="1" applyFill="1" applyBorder="1" applyAlignment="1" applyProtection="1">
      <alignment vertical="center" wrapText="1"/>
      <protection locked="0"/>
    </xf>
    <xf numFmtId="0" fontId="1" fillId="4" borderId="2" xfId="0" applyFont="1" applyFill="1" applyBorder="1" applyAlignment="1" applyProtection="1">
      <alignment horizontal="left" vertical="center" wrapText="1"/>
      <protection locked="0"/>
    </xf>
    <xf numFmtId="0" fontId="1" fillId="4" borderId="4" xfId="0" applyFont="1" applyFill="1" applyBorder="1" applyAlignment="1" applyProtection="1">
      <alignment horizontal="left" vertical="center" wrapText="1"/>
      <protection locked="0"/>
    </xf>
    <xf numFmtId="0" fontId="1" fillId="4" borderId="3" xfId="0" applyFont="1" applyFill="1" applyBorder="1" applyAlignment="1" applyProtection="1">
      <alignment horizontal="left" vertical="center" wrapText="1"/>
      <protection locked="0"/>
    </xf>
    <xf numFmtId="14" fontId="8" fillId="3" borderId="2" xfId="0" applyNumberFormat="1" applyFont="1" applyFill="1" applyBorder="1" applyAlignment="1">
      <alignment horizontal="center" vertical="center" wrapText="1"/>
    </xf>
    <xf numFmtId="14" fontId="8" fillId="3" borderId="4" xfId="0" applyNumberFormat="1" applyFont="1" applyFill="1" applyBorder="1" applyAlignment="1">
      <alignment horizontal="center" vertical="center" wrapText="1"/>
    </xf>
    <xf numFmtId="14" fontId="8" fillId="3" borderId="3" xfId="0" applyNumberFormat="1" applyFont="1" applyFill="1" applyBorder="1" applyAlignment="1">
      <alignment horizontal="center" vertical="center" wrapText="1"/>
    </xf>
    <xf numFmtId="0" fontId="73" fillId="0" borderId="35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36" xfId="0" applyFont="1" applyBorder="1" applyAlignment="1">
      <alignment horizontal="center" vertical="center" wrapText="1"/>
    </xf>
    <xf numFmtId="0" fontId="73" fillId="0" borderId="41" xfId="0" applyFont="1" applyBorder="1" applyAlignment="1">
      <alignment horizontal="center" vertical="center" wrapText="1"/>
    </xf>
    <xf numFmtId="0" fontId="73" fillId="0" borderId="0" xfId="0" applyFont="1" applyAlignment="1">
      <alignment horizontal="center" vertical="center" wrapText="1"/>
    </xf>
    <xf numFmtId="0" fontId="73" fillId="0" borderId="49" xfId="0" applyFont="1" applyBorder="1" applyAlignment="1">
      <alignment horizontal="center" vertical="center" wrapText="1"/>
    </xf>
    <xf numFmtId="172" fontId="121" fillId="0" borderId="42" xfId="0" applyNumberFormat="1" applyFont="1" applyBorder="1" applyAlignment="1">
      <alignment horizontal="center" vertical="center"/>
    </xf>
    <xf numFmtId="0" fontId="63" fillId="0" borderId="0" xfId="0" applyFont="1" applyAlignment="1">
      <alignment horizontal="center" vertical="center" wrapText="1"/>
    </xf>
    <xf numFmtId="0" fontId="63" fillId="0" borderId="49" xfId="0" applyFont="1" applyBorder="1" applyAlignment="1">
      <alignment horizontal="center" vertical="center" wrapText="1"/>
    </xf>
    <xf numFmtId="0" fontId="63" fillId="0" borderId="0" xfId="0" applyFont="1" applyAlignment="1">
      <alignment horizontal="left" vertical="center" indent="1"/>
    </xf>
    <xf numFmtId="0" fontId="63" fillId="0" borderId="55" xfId="0" applyFont="1" applyBorder="1" applyAlignment="1">
      <alignment horizontal="left" vertical="center" indent="1"/>
    </xf>
    <xf numFmtId="0" fontId="66" fillId="0" borderId="1" xfId="1" applyFont="1" applyBorder="1" applyAlignment="1" applyProtection="1">
      <alignment horizontal="left" vertical="center" wrapText="1"/>
    </xf>
    <xf numFmtId="0" fontId="66" fillId="0" borderId="36" xfId="1" applyFont="1" applyBorder="1" applyAlignment="1" applyProtection="1">
      <alignment horizontal="left" vertical="center" wrapText="1"/>
    </xf>
    <xf numFmtId="0" fontId="82" fillId="0" borderId="35" xfId="0" applyFont="1" applyBorder="1" applyAlignment="1" applyProtection="1">
      <alignment horizontal="center" vertical="center"/>
      <protection hidden="1"/>
    </xf>
    <xf numFmtId="0" fontId="82" fillId="0" borderId="1" xfId="0" applyFont="1" applyBorder="1" applyAlignment="1" applyProtection="1">
      <alignment horizontal="center" vertical="center"/>
      <protection hidden="1"/>
    </xf>
    <xf numFmtId="1" fontId="74" fillId="0" borderId="2" xfId="0" applyNumberFormat="1" applyFont="1" applyBorder="1" applyAlignment="1" applyProtection="1">
      <alignment horizontal="center" vertical="center"/>
      <protection hidden="1"/>
    </xf>
    <xf numFmtId="1" fontId="74" fillId="0" borderId="3" xfId="0" applyNumberFormat="1" applyFont="1" applyBorder="1" applyAlignment="1" applyProtection="1">
      <alignment horizontal="center" vertical="center"/>
      <protection hidden="1"/>
    </xf>
    <xf numFmtId="1" fontId="74" fillId="0" borderId="1" xfId="0" applyNumberFormat="1" applyFont="1" applyBorder="1" applyAlignment="1" applyProtection="1">
      <alignment horizontal="center" vertical="center"/>
      <protection hidden="1"/>
    </xf>
    <xf numFmtId="1" fontId="74" fillId="0" borderId="36" xfId="0" applyNumberFormat="1" applyFont="1" applyBorder="1" applyAlignment="1" applyProtection="1">
      <alignment horizontal="center" vertical="center"/>
      <protection hidden="1"/>
    </xf>
    <xf numFmtId="0" fontId="82" fillId="0" borderId="28" xfId="0" applyFont="1" applyBorder="1" applyAlignment="1" applyProtection="1">
      <alignment horizontal="center" vertical="center"/>
      <protection hidden="1"/>
    </xf>
    <xf numFmtId="0" fontId="82" fillId="0" borderId="29" xfId="0" applyFont="1" applyBorder="1" applyAlignment="1" applyProtection="1">
      <alignment horizontal="center" vertical="center"/>
      <protection hidden="1"/>
    </xf>
    <xf numFmtId="14" fontId="75" fillId="0" borderId="29" xfId="0" applyNumberFormat="1" applyFont="1" applyBorder="1" applyAlignment="1" applyProtection="1">
      <alignment horizontal="center" vertical="center"/>
      <protection hidden="1"/>
    </xf>
    <xf numFmtId="0" fontId="75" fillId="0" borderId="29" xfId="0" applyFont="1" applyBorder="1" applyAlignment="1" applyProtection="1">
      <alignment horizontal="center" vertical="center"/>
      <protection hidden="1"/>
    </xf>
    <xf numFmtId="14" fontId="74" fillId="0" borderId="29" xfId="0" applyNumberFormat="1" applyFont="1" applyBorder="1" applyAlignment="1" applyProtection="1">
      <alignment horizontal="center" vertical="center"/>
      <protection hidden="1"/>
    </xf>
    <xf numFmtId="14" fontId="74" fillId="0" borderId="30" xfId="0" applyNumberFormat="1" applyFont="1" applyBorder="1" applyAlignment="1" applyProtection="1">
      <alignment horizontal="center" vertical="center"/>
      <protection hidden="1"/>
    </xf>
    <xf numFmtId="0" fontId="92" fillId="0" borderId="46" xfId="0" applyFont="1" applyBorder="1" applyAlignment="1" applyProtection="1">
      <alignment horizontal="center" vertical="center"/>
      <protection hidden="1"/>
    </xf>
    <xf numFmtId="0" fontId="92" fillId="0" borderId="47" xfId="0" applyFont="1" applyBorder="1" applyAlignment="1" applyProtection="1">
      <alignment horizontal="center" vertical="center"/>
      <protection hidden="1"/>
    </xf>
    <xf numFmtId="0" fontId="92" fillId="0" borderId="48" xfId="0" applyFont="1" applyBorder="1" applyAlignment="1" applyProtection="1">
      <alignment horizontal="center" vertical="center"/>
      <protection hidden="1"/>
    </xf>
    <xf numFmtId="11" fontId="92" fillId="0" borderId="46" xfId="0" applyNumberFormat="1" applyFont="1" applyBorder="1" applyAlignment="1" applyProtection="1">
      <alignment horizontal="center" vertical="center"/>
      <protection hidden="1"/>
    </xf>
    <xf numFmtId="0" fontId="85" fillId="2" borderId="58" xfId="0" applyFont="1" applyFill="1" applyBorder="1" applyAlignment="1" applyProtection="1">
      <alignment horizontal="center" vertical="center"/>
      <protection hidden="1"/>
    </xf>
    <xf numFmtId="0" fontId="85" fillId="2" borderId="51" xfId="0" applyFont="1" applyFill="1" applyBorder="1" applyAlignment="1" applyProtection="1">
      <alignment horizontal="center" vertical="center"/>
      <protection hidden="1"/>
    </xf>
    <xf numFmtId="0" fontId="85" fillId="2" borderId="57" xfId="0" applyFont="1" applyFill="1" applyBorder="1" applyAlignment="1" applyProtection="1">
      <alignment horizontal="center" vertical="center"/>
      <protection hidden="1"/>
    </xf>
    <xf numFmtId="1" fontId="74" fillId="0" borderId="56" xfId="0" applyNumberFormat="1" applyFont="1" applyBorder="1" applyAlignment="1" applyProtection="1">
      <alignment horizontal="center" vertical="center"/>
      <protection locked="0" hidden="1"/>
    </xf>
    <xf numFmtId="1" fontId="74" fillId="0" borderId="57" xfId="0" applyNumberFormat="1" applyFont="1" applyBorder="1" applyAlignment="1" applyProtection="1">
      <alignment horizontal="center" vertical="center"/>
      <protection locked="0" hidden="1"/>
    </xf>
    <xf numFmtId="0" fontId="82" fillId="0" borderId="50" xfId="0" applyFont="1" applyBorder="1" applyAlignment="1" applyProtection="1">
      <alignment horizontal="center" vertical="center"/>
      <protection hidden="1"/>
    </xf>
    <xf numFmtId="0" fontId="74" fillId="0" borderId="50" xfId="0" applyFont="1" applyBorder="1" applyAlignment="1" applyProtection="1">
      <alignment horizontal="center" vertical="center"/>
      <protection hidden="1"/>
    </xf>
    <xf numFmtId="0" fontId="74" fillId="0" borderId="59" xfId="0" applyFont="1" applyBorder="1" applyAlignment="1" applyProtection="1">
      <alignment horizontal="center" vertical="center"/>
      <protection hidden="1"/>
    </xf>
    <xf numFmtId="172" fontId="83" fillId="0" borderId="42" xfId="0" applyNumberFormat="1" applyFont="1" applyBorder="1" applyAlignment="1">
      <alignment horizontal="center"/>
    </xf>
    <xf numFmtId="11" fontId="65" fillId="0" borderId="28" xfId="0" applyNumberFormat="1" applyFont="1" applyBorder="1" applyAlignment="1" applyProtection="1">
      <alignment horizontal="center" vertical="center"/>
      <protection hidden="1"/>
    </xf>
    <xf numFmtId="11" fontId="65" fillId="0" borderId="29" xfId="0" applyNumberFormat="1" applyFont="1" applyBorder="1" applyAlignment="1" applyProtection="1">
      <alignment horizontal="center" vertical="center"/>
      <protection hidden="1"/>
    </xf>
    <xf numFmtId="11" fontId="65" fillId="0" borderId="30" xfId="0" applyNumberFormat="1" applyFont="1" applyBorder="1" applyAlignment="1" applyProtection="1">
      <alignment horizontal="center" vertical="center"/>
      <protection hidden="1"/>
    </xf>
    <xf numFmtId="166" fontId="94" fillId="0" borderId="67" xfId="0" applyNumberFormat="1" applyFont="1" applyBorder="1" applyAlignment="1" applyProtection="1">
      <alignment horizontal="center" vertical="center"/>
      <protection hidden="1"/>
    </xf>
    <xf numFmtId="166" fontId="94" fillId="0" borderId="33" xfId="0" applyNumberFormat="1" applyFont="1" applyBorder="1" applyAlignment="1" applyProtection="1">
      <alignment horizontal="center" vertical="center"/>
      <protection hidden="1"/>
    </xf>
    <xf numFmtId="11" fontId="65" fillId="0" borderId="31" xfId="0" applyNumberFormat="1" applyFont="1" applyBorder="1" applyAlignment="1" applyProtection="1">
      <alignment horizontal="left" vertical="center"/>
      <protection hidden="1"/>
    </xf>
    <xf numFmtId="11" fontId="65" fillId="0" borderId="32" xfId="0" applyNumberFormat="1" applyFont="1" applyBorder="1" applyAlignment="1" applyProtection="1">
      <alignment horizontal="left" vertical="center"/>
      <protection hidden="1"/>
    </xf>
    <xf numFmtId="11" fontId="65" fillId="0" borderId="33" xfId="0" applyNumberFormat="1" applyFont="1" applyBorder="1" applyAlignment="1" applyProtection="1">
      <alignment horizontal="left" vertical="center"/>
      <protection hidden="1"/>
    </xf>
    <xf numFmtId="0" fontId="95" fillId="21" borderId="58" xfId="0" applyFont="1" applyFill="1" applyBorder="1" applyAlignment="1" applyProtection="1">
      <alignment horizontal="right" vertical="center"/>
      <protection hidden="1"/>
    </xf>
    <xf numFmtId="0" fontId="95" fillId="21" borderId="51" xfId="0" applyFont="1" applyFill="1" applyBorder="1" applyAlignment="1" applyProtection="1">
      <alignment horizontal="right" vertical="center"/>
      <protection hidden="1"/>
    </xf>
    <xf numFmtId="0" fontId="95" fillId="21" borderId="51" xfId="0" applyFont="1" applyFill="1" applyBorder="1" applyAlignment="1" applyProtection="1">
      <alignment horizontal="left" vertical="center"/>
      <protection hidden="1"/>
    </xf>
    <xf numFmtId="0" fontId="95" fillId="21" borderId="66" xfId="0" applyFont="1" applyFill="1" applyBorder="1" applyAlignment="1" applyProtection="1">
      <alignment horizontal="left" vertical="center"/>
      <protection hidden="1"/>
    </xf>
    <xf numFmtId="166" fontId="94" fillId="0" borderId="31" xfId="0" applyNumberFormat="1" applyFont="1" applyBorder="1" applyAlignment="1" applyProtection="1">
      <alignment horizontal="center" vertical="center"/>
      <protection hidden="1"/>
    </xf>
    <xf numFmtId="0" fontId="95" fillId="21" borderId="46" xfId="0" applyFont="1" applyFill="1" applyBorder="1" applyAlignment="1" applyProtection="1">
      <alignment horizontal="right" vertical="center"/>
      <protection hidden="1"/>
    </xf>
    <xf numFmtId="0" fontId="95" fillId="21" borderId="47" xfId="0" applyFont="1" applyFill="1" applyBorder="1" applyAlignment="1" applyProtection="1">
      <alignment horizontal="right" vertical="center"/>
      <protection hidden="1"/>
    </xf>
    <xf numFmtId="0" fontId="9" fillId="0" borderId="42" xfId="0" applyFont="1" applyBorder="1" applyAlignment="1">
      <alignment horizontal="left" vertical="center" wrapText="1"/>
    </xf>
    <xf numFmtId="49" fontId="8" fillId="0" borderId="0" xfId="0" applyNumberFormat="1" applyFont="1" applyAlignment="1">
      <alignment horizont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72" fontId="20" fillId="0" borderId="5" xfId="0" applyNumberFormat="1" applyFont="1" applyBorder="1" applyAlignment="1">
      <alignment horizontal="center" vertical="center" wrapText="1"/>
    </xf>
    <xf numFmtId="172" fontId="20" fillId="0" borderId="7" xfId="0" applyNumberFormat="1" applyFont="1" applyBorder="1" applyAlignment="1">
      <alignment horizontal="center" vertical="center" wrapText="1"/>
    </xf>
    <xf numFmtId="172" fontId="20" fillId="0" borderId="6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 vertical="center"/>
    </xf>
    <xf numFmtId="0" fontId="2" fillId="0" borderId="51" xfId="0" applyFont="1" applyBorder="1" applyAlignment="1">
      <alignment horizontal="left" vertical="center"/>
    </xf>
    <xf numFmtId="0" fontId="2" fillId="0" borderId="57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6" fontId="5" fillId="0" borderId="0" xfId="0" applyNumberFormat="1" applyFont="1" applyAlignment="1">
      <alignment horizontal="left" vertical="center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11" fontId="2" fillId="0" borderId="5" xfId="0" applyNumberFormat="1" applyFont="1" applyBorder="1" applyAlignment="1">
      <alignment horizontal="left" vertical="center"/>
    </xf>
    <xf numFmtId="11" fontId="2" fillId="0" borderId="5" xfId="0" applyNumberFormat="1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8" xfId="1"/>
  </cellStyles>
  <dxfs count="74"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 tint="-0.34998626667073579"/>
      </font>
    </dxf>
    <dxf>
      <font>
        <b/>
        <color rgb="FF000000"/>
      </font>
    </dxf>
    <dxf>
      <font>
        <color theme="0"/>
      </font>
    </dxf>
    <dxf>
      <font>
        <b/>
        <color rgb="FF000000"/>
      </font>
    </dxf>
    <dxf>
      <font>
        <color theme="0" tint="-0.34998626667073579"/>
      </font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A2F3FE"/>
      </font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59996337778862885"/>
      </font>
    </dxf>
    <dxf>
      <font>
        <color rgb="FFFFFF00"/>
      </font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ill>
        <patternFill>
          <bgColor rgb="FFFFFF00"/>
        </patternFill>
      </fill>
    </dxf>
    <dxf>
      <font>
        <color theme="6" tint="0.59996337778862885"/>
      </font>
    </dxf>
    <dxf>
      <font>
        <color theme="6" tint="0.59996337778862885"/>
      </font>
      <fill>
        <patternFill patternType="solid"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2F3FE"/>
      </font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59996337778862885"/>
      </font>
    </dxf>
    <dxf>
      <font>
        <color theme="6" tint="0.59996337778862885"/>
      </font>
    </dxf>
    <dxf>
      <font>
        <color theme="6" tint="0.59996337778862885"/>
      </font>
      <fill>
        <patternFill>
          <bgColor theme="6" tint="0.79998168889431442"/>
        </patternFill>
      </fill>
    </dxf>
    <dxf>
      <font>
        <color theme="6" tint="0.59996337778862885"/>
      </font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C00000"/>
      </font>
      <fill>
        <patternFill>
          <bgColor rgb="FF00CC66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color theme="0"/>
      </font>
    </dxf>
    <dxf>
      <font>
        <b/>
        <i val="0"/>
        <color rgb="FFFF0000"/>
      </font>
    </dxf>
    <dxf>
      <font>
        <color rgb="FFFFFF00"/>
      </font>
    </dxf>
    <dxf>
      <font>
        <color rgb="FF00FF00"/>
      </font>
    </dxf>
    <dxf>
      <font>
        <b/>
        <i val="0"/>
        <color rgb="FFFF00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colors>
    <mruColors>
      <color rgb="FF66FF33"/>
      <color rgb="FF84FC8A"/>
      <color rgb="FFFF9900"/>
      <color rgb="FF0033CC"/>
      <color rgb="FF00FF00"/>
      <color rgb="FFA2F3FE"/>
      <color rgb="FFFF0000"/>
      <color rgb="FF1C1C1C"/>
      <color rgb="FF666633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&#2340;&#2366;&#2306;&#2342;&#2370;&#2355; &#2342;&#2376;&#2344;&#2367;&#2325; &#2360;&#2366;&#2336;&#2366; 6-8'!A1"/><Relationship Id="rId13" Type="http://schemas.openxmlformats.org/officeDocument/2006/relationships/hyperlink" Target="#'&#2346;&#2381;&#2352;&#2346;&#2340;&#2381;&#2352; &#2348; 6-8'!A1"/><Relationship Id="rId3" Type="http://schemas.openxmlformats.org/officeDocument/2006/relationships/hyperlink" Target="#'6-8 &#2344;&#2379;&#2306;&#2342;&#2357;&#2361;&#2368;'!A1"/><Relationship Id="rId7" Type="http://schemas.openxmlformats.org/officeDocument/2006/relationships/hyperlink" Target="#'&#2346;&#2381;&#2352;&#2350;&#2366;&#2339; 6-8'!A1"/><Relationship Id="rId12" Type="http://schemas.openxmlformats.org/officeDocument/2006/relationships/hyperlink" Target="#'6-8 &#2357;&#2366;&#2335;&#2346; &#2327;&#2379;&#2359;&#2357;&#2366;&#2352;&#2366;'!A1"/><Relationship Id="rId2" Type="http://schemas.openxmlformats.org/officeDocument/2006/relationships/hyperlink" Target="#'1-5 &#2344;&#2379;&#2306;&#2342;&#2357;&#2361;&#2368; '!A1"/><Relationship Id="rId1" Type="http://schemas.openxmlformats.org/officeDocument/2006/relationships/hyperlink" Target="#'&#2346;&#2381;&#2352;&#2366;&#2346;&#2381;&#2340; &#2350;&#2366;&#2354; 1-5 '!A1"/><Relationship Id="rId6" Type="http://schemas.openxmlformats.org/officeDocument/2006/relationships/hyperlink" Target="#'&#2346;&#2381;&#2352;&#2366;&#2346;&#2381;&#2340; &#2350;&#2366;&#2354; 6-8'!A1"/><Relationship Id="rId11" Type="http://schemas.openxmlformats.org/officeDocument/2006/relationships/hyperlink" Target="#'1-5 &#2357;&#2366;&#2335;&#2346; &#2327;&#2379;&#2359;&#2357;&#2366;&#2352;&#2366; '!A1"/><Relationship Id="rId5" Type="http://schemas.openxmlformats.org/officeDocument/2006/relationships/hyperlink" Target="#'&#2358;&#2366;&#2355;&#2366; &#2350;&#2366;&#2361;&#2367;&#2340;&#2368;'!A1"/><Relationship Id="rId10" Type="http://schemas.openxmlformats.org/officeDocument/2006/relationships/hyperlink" Target="#'&#2340;&#2366;&#2306;&#2342;&#2370;&#2355; &#2342;&#2376;&#2344;&#2367;&#2325; &#2360;&#2366;&#2336;&#2366; 1-5'!A1"/><Relationship Id="rId4" Type="http://schemas.openxmlformats.org/officeDocument/2006/relationships/hyperlink" Target="#'&#2346;&#2381;&#2352;&#2350;&#2366;&#2339; 1-5'!A1"/><Relationship Id="rId9" Type="http://schemas.openxmlformats.org/officeDocument/2006/relationships/hyperlink" Target="#'&#2346;&#2381;&#2352;&#2346;&#2340;&#2381;&#2352; &#2348; 1-5'!A1"/><Relationship Id="rId14" Type="http://schemas.openxmlformats.org/officeDocument/2006/relationships/hyperlink" Target="#'&#2330;&#2357; &#2352;&#2332;&#2367;&#2360;&#2381;&#2335;&#2352;'!Print_Area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MASTER DATA '!Print_Area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MASTER DATA '!Print_Area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MASTER DATA 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MASTER DATA 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MASTER DATA 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MASTER DATA 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ASTER DATA '!Print_Area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MASTER DATA '!Print_Area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MASTER DATA 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MASTER DATA 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MASTER DATA 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MASTER DATA 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MASTER DATA 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MASTER DATA 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115273</xdr:colOff>
      <xdr:row>0</xdr:row>
      <xdr:rowOff>27409</xdr:rowOff>
    </xdr:from>
    <xdr:to>
      <xdr:col>13</xdr:col>
      <xdr:colOff>437373</xdr:colOff>
      <xdr:row>1</xdr:row>
      <xdr:rowOff>58317</xdr:rowOff>
    </xdr:to>
    <xdr:sp macro="" textlink="">
      <xdr:nvSpPr>
        <xdr:cNvPr id="7" name="Rectangle 6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93CE58AD-D597-4FF6-961A-6D9D8C6C80A0}"/>
            </a:ext>
          </a:extLst>
        </xdr:cNvPr>
        <xdr:cNvSpPr/>
      </xdr:nvSpPr>
      <xdr:spPr>
        <a:xfrm>
          <a:off x="9747186" y="27409"/>
          <a:ext cx="1196845" cy="341928"/>
        </a:xfrm>
        <a:prstGeom prst="rect">
          <a:avLst/>
        </a:prstGeom>
        <a:solidFill>
          <a:srgbClr val="0033CC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100" b="1">
              <a:solidFill>
                <a:schemeClr val="bg1"/>
              </a:solidFill>
            </a:rPr>
            <a:t>प्राप्त माल 1-5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484220</xdr:colOff>
      <xdr:row>0</xdr:row>
      <xdr:rowOff>29743</xdr:rowOff>
    </xdr:from>
    <xdr:to>
      <xdr:col>14</xdr:col>
      <xdr:colOff>826147</xdr:colOff>
      <xdr:row>1</xdr:row>
      <xdr:rowOff>68037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33993A78-8A04-4647-8806-D4D5F96616AF}"/>
            </a:ext>
          </a:extLst>
        </xdr:cNvPr>
        <xdr:cNvSpPr/>
      </xdr:nvSpPr>
      <xdr:spPr>
        <a:xfrm>
          <a:off x="10990878" y="29743"/>
          <a:ext cx="1177795" cy="349314"/>
        </a:xfrm>
        <a:prstGeom prst="rect">
          <a:avLst/>
        </a:prstGeom>
        <a:solidFill>
          <a:srgbClr val="EE12CF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100" b="1">
              <a:solidFill>
                <a:schemeClr val="bg1"/>
              </a:solidFill>
            </a:rPr>
            <a:t>नोंदवही 1-5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493746</xdr:colOff>
      <xdr:row>1</xdr:row>
      <xdr:rowOff>97196</xdr:rowOff>
    </xdr:from>
    <xdr:to>
      <xdr:col>14</xdr:col>
      <xdr:colOff>821531</xdr:colOff>
      <xdr:row>2</xdr:row>
      <xdr:rowOff>155510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80AE9F5E-3773-446D-A10F-AAD7FE028A2E}"/>
            </a:ext>
          </a:extLst>
        </xdr:cNvPr>
        <xdr:cNvSpPr/>
      </xdr:nvSpPr>
      <xdr:spPr>
        <a:xfrm>
          <a:off x="12102340" y="406759"/>
          <a:ext cx="1387441" cy="367876"/>
        </a:xfrm>
        <a:prstGeom prst="rect">
          <a:avLst/>
        </a:prstGeom>
        <a:solidFill>
          <a:srgbClr val="EE12CF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100" b="1">
              <a:solidFill>
                <a:schemeClr val="bg1"/>
              </a:solidFill>
            </a:rPr>
            <a:t>नोंदवही 6-8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441262</xdr:colOff>
      <xdr:row>0</xdr:row>
      <xdr:rowOff>37906</xdr:rowOff>
    </xdr:from>
    <xdr:to>
      <xdr:col>18</xdr:col>
      <xdr:colOff>538454</xdr:colOff>
      <xdr:row>1</xdr:row>
      <xdr:rowOff>97194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1A87BF6B-0EFC-4E06-AB5A-AFFED7E6F3B7}"/>
            </a:ext>
          </a:extLst>
        </xdr:cNvPr>
        <xdr:cNvSpPr/>
      </xdr:nvSpPr>
      <xdr:spPr>
        <a:xfrm>
          <a:off x="16288481" y="37906"/>
          <a:ext cx="1156848" cy="368851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100" b="1">
              <a:solidFill>
                <a:schemeClr val="bg1"/>
              </a:solidFill>
            </a:rPr>
            <a:t>प्रमाण 1-5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87476</xdr:colOff>
      <xdr:row>2</xdr:row>
      <xdr:rowOff>174949</xdr:rowOff>
    </xdr:from>
    <xdr:to>
      <xdr:col>13</xdr:col>
      <xdr:colOff>726282</xdr:colOff>
      <xdr:row>3</xdr:row>
      <xdr:rowOff>252704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CAD91C45-1EAB-4209-A235-4C7BA0E7A18A}"/>
            </a:ext>
          </a:extLst>
        </xdr:cNvPr>
        <xdr:cNvSpPr/>
      </xdr:nvSpPr>
      <xdr:spPr>
        <a:xfrm>
          <a:off x="10541164" y="794074"/>
          <a:ext cx="1698462" cy="387318"/>
        </a:xfrm>
        <a:prstGeom prst="rect">
          <a:avLst/>
        </a:prstGeom>
        <a:solidFill>
          <a:srgbClr val="666633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100" b="1">
              <a:solidFill>
                <a:schemeClr val="bg1"/>
              </a:solidFill>
            </a:rPr>
            <a:t>शाळा माहिती 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116635</xdr:colOff>
      <xdr:row>1</xdr:row>
      <xdr:rowOff>83586</xdr:rowOff>
    </xdr:from>
    <xdr:to>
      <xdr:col>13</xdr:col>
      <xdr:colOff>447092</xdr:colOff>
      <xdr:row>2</xdr:row>
      <xdr:rowOff>145790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7217F372-7222-40E6-A4D3-445AD535D42A}"/>
            </a:ext>
          </a:extLst>
        </xdr:cNvPr>
        <xdr:cNvSpPr/>
      </xdr:nvSpPr>
      <xdr:spPr>
        <a:xfrm>
          <a:off x="9748548" y="394606"/>
          <a:ext cx="1205202" cy="373225"/>
        </a:xfrm>
        <a:prstGeom prst="rect">
          <a:avLst/>
        </a:prstGeom>
        <a:solidFill>
          <a:srgbClr val="0033CC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100" b="1">
              <a:solidFill>
                <a:schemeClr val="bg1"/>
              </a:solidFill>
            </a:rPr>
            <a:t>प्राप्त माल 6-8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441261</xdr:colOff>
      <xdr:row>1</xdr:row>
      <xdr:rowOff>124605</xdr:rowOff>
    </xdr:from>
    <xdr:to>
      <xdr:col>18</xdr:col>
      <xdr:colOff>557893</xdr:colOff>
      <xdr:row>2</xdr:row>
      <xdr:rowOff>174950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28736B1B-3106-4FE7-A2B3-C944731253C4}"/>
            </a:ext>
          </a:extLst>
        </xdr:cNvPr>
        <xdr:cNvSpPr/>
      </xdr:nvSpPr>
      <xdr:spPr>
        <a:xfrm>
          <a:off x="16288480" y="434168"/>
          <a:ext cx="1176288" cy="359907"/>
        </a:xfrm>
        <a:prstGeom prst="rect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100" b="1">
              <a:solidFill>
                <a:schemeClr val="bg1"/>
              </a:solidFill>
            </a:rPr>
            <a:t>प्रमाण 6-8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906820</xdr:colOff>
      <xdr:row>1</xdr:row>
      <xdr:rowOff>97584</xdr:rowOff>
    </xdr:from>
    <xdr:to>
      <xdr:col>16</xdr:col>
      <xdr:colOff>157212</xdr:colOff>
      <xdr:row>2</xdr:row>
      <xdr:rowOff>165230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A67BC24C-606E-41DD-A8F1-F364961A2124}"/>
            </a:ext>
          </a:extLst>
        </xdr:cNvPr>
        <xdr:cNvSpPr/>
      </xdr:nvSpPr>
      <xdr:spPr>
        <a:xfrm>
          <a:off x="13575070" y="407147"/>
          <a:ext cx="1369705" cy="377208"/>
        </a:xfrm>
        <a:prstGeom prst="rect">
          <a:avLst/>
        </a:prstGeom>
        <a:solidFill>
          <a:srgbClr val="0066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100" b="1">
              <a:solidFill>
                <a:schemeClr val="bg1"/>
              </a:solidFill>
            </a:rPr>
            <a:t>तांदूळ साठा 6-8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206441</xdr:colOff>
      <xdr:row>0</xdr:row>
      <xdr:rowOff>38879</xdr:rowOff>
    </xdr:from>
    <xdr:to>
      <xdr:col>17</xdr:col>
      <xdr:colOff>382944</xdr:colOff>
      <xdr:row>1</xdr:row>
      <xdr:rowOff>68036</xdr:rowOff>
    </xdr:to>
    <xdr:sp macro="" textlink="">
      <xdr:nvSpPr>
        <xdr:cNvPr id="15" name="Rectangle 14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956C981C-8635-44F4-A3E2-F631D1C75239}"/>
            </a:ext>
          </a:extLst>
        </xdr:cNvPr>
        <xdr:cNvSpPr/>
      </xdr:nvSpPr>
      <xdr:spPr>
        <a:xfrm>
          <a:off x="14994004" y="38879"/>
          <a:ext cx="1236159" cy="338720"/>
        </a:xfrm>
        <a:prstGeom prst="rect">
          <a:avLst/>
        </a:prstGeom>
        <a:solidFill>
          <a:srgbClr val="660066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100" b="1">
              <a:solidFill>
                <a:schemeClr val="bg1"/>
              </a:solidFill>
            </a:rPr>
            <a:t>प्रपत्र-ब 1-5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908812</xdr:colOff>
      <xdr:row>0</xdr:row>
      <xdr:rowOff>28577</xdr:rowOff>
    </xdr:from>
    <xdr:to>
      <xdr:col>16</xdr:col>
      <xdr:colOff>149679</xdr:colOff>
      <xdr:row>1</xdr:row>
      <xdr:rowOff>68037</xdr:rowOff>
    </xdr:to>
    <xdr:sp macro="" textlink="">
      <xdr:nvSpPr>
        <xdr:cNvPr id="16" name="Rectangle 15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721504FF-EF94-4D90-A4EF-7444E2DCDCEC}"/>
            </a:ext>
          </a:extLst>
        </xdr:cNvPr>
        <xdr:cNvSpPr/>
      </xdr:nvSpPr>
      <xdr:spPr>
        <a:xfrm>
          <a:off x="13577062" y="28577"/>
          <a:ext cx="1360180" cy="349023"/>
        </a:xfrm>
        <a:prstGeom prst="rect">
          <a:avLst/>
        </a:prstGeom>
        <a:solidFill>
          <a:srgbClr val="0066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100" b="1">
              <a:solidFill>
                <a:schemeClr val="bg1"/>
              </a:solidFill>
            </a:rPr>
            <a:t>तांदूळ साठा 1-5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765061</xdr:colOff>
      <xdr:row>2</xdr:row>
      <xdr:rowOff>195265</xdr:rowOff>
    </xdr:from>
    <xdr:to>
      <xdr:col>15</xdr:col>
      <xdr:colOff>71438</xdr:colOff>
      <xdr:row>3</xdr:row>
      <xdr:rowOff>254165</xdr:rowOff>
    </xdr:to>
    <xdr:sp macro="" textlink="">
      <xdr:nvSpPr>
        <xdr:cNvPr id="17" name="Rectangle 16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C47E4F7E-EE5B-4776-93EF-2E4F265A9956}"/>
            </a:ext>
          </a:extLst>
        </xdr:cNvPr>
        <xdr:cNvSpPr/>
      </xdr:nvSpPr>
      <xdr:spPr>
        <a:xfrm>
          <a:off x="12278405" y="814390"/>
          <a:ext cx="1425689" cy="368463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100" b="1">
              <a:solidFill>
                <a:schemeClr val="bg1"/>
              </a:solidFill>
            </a:rPr>
            <a:t>मासिक 1-5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130242</xdr:colOff>
      <xdr:row>2</xdr:row>
      <xdr:rowOff>202554</xdr:rowOff>
    </xdr:from>
    <xdr:to>
      <xdr:col>16</xdr:col>
      <xdr:colOff>583407</xdr:colOff>
      <xdr:row>3</xdr:row>
      <xdr:rowOff>250031</xdr:rowOff>
    </xdr:to>
    <xdr:sp macro="" textlink="">
      <xdr:nvSpPr>
        <xdr:cNvPr id="18" name="Rectangle 17">
          <a:hlinkClick xmlns:r="http://schemas.openxmlformats.org/officeDocument/2006/relationships" r:id="rId12"/>
          <a:extLst>
            <a:ext uri="{FF2B5EF4-FFF2-40B4-BE49-F238E27FC236}">
              <a16:creationId xmlns="" xmlns:a16="http://schemas.microsoft.com/office/drawing/2014/main" id="{DA62C9FD-2EB7-44E6-B972-39F5EBEED85B}"/>
            </a:ext>
          </a:extLst>
        </xdr:cNvPr>
        <xdr:cNvSpPr/>
      </xdr:nvSpPr>
      <xdr:spPr>
        <a:xfrm>
          <a:off x="13762898" y="821679"/>
          <a:ext cx="1512822" cy="35704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100" b="1">
              <a:solidFill>
                <a:schemeClr val="bg1"/>
              </a:solidFill>
            </a:rPr>
            <a:t>मासिक</a:t>
          </a:r>
          <a:r>
            <a:rPr lang="mr-IN" sz="1100" b="1">
              <a:solidFill>
                <a:srgbClr val="C00000"/>
              </a:solidFill>
            </a:rPr>
            <a:t> </a:t>
          </a:r>
          <a:r>
            <a:rPr lang="mr-IN" sz="1100" b="1">
              <a:solidFill>
                <a:schemeClr val="bg1"/>
              </a:solidFill>
            </a:rPr>
            <a:t>6-8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192200</xdr:colOff>
      <xdr:row>1</xdr:row>
      <xdr:rowOff>97778</xdr:rowOff>
    </xdr:from>
    <xdr:to>
      <xdr:col>17</xdr:col>
      <xdr:colOff>380757</xdr:colOff>
      <xdr:row>2</xdr:row>
      <xdr:rowOff>155510</xdr:rowOff>
    </xdr:to>
    <xdr:sp macro="" textlink="">
      <xdr:nvSpPr>
        <xdr:cNvPr id="19" name="Rectangle 18">
          <a:hlinkClick xmlns:r="http://schemas.openxmlformats.org/officeDocument/2006/relationships" r:id="rId13"/>
          <a:extLst>
            <a:ext uri="{FF2B5EF4-FFF2-40B4-BE49-F238E27FC236}">
              <a16:creationId xmlns="" xmlns:a16="http://schemas.microsoft.com/office/drawing/2014/main" id="{A24F9A13-C3C7-449D-87DF-BA8F46B2C2A3}"/>
            </a:ext>
          </a:extLst>
        </xdr:cNvPr>
        <xdr:cNvSpPr/>
      </xdr:nvSpPr>
      <xdr:spPr>
        <a:xfrm>
          <a:off x="14979763" y="407341"/>
          <a:ext cx="1248213" cy="367294"/>
        </a:xfrm>
        <a:prstGeom prst="rect">
          <a:avLst/>
        </a:prstGeom>
        <a:solidFill>
          <a:srgbClr val="660066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100" b="1">
              <a:solidFill>
                <a:schemeClr val="bg1"/>
              </a:solidFill>
            </a:rPr>
            <a:t>प्रपत्र-ब 6-8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607218</xdr:colOff>
      <xdr:row>2</xdr:row>
      <xdr:rowOff>202406</xdr:rowOff>
    </xdr:from>
    <xdr:to>
      <xdr:col>18</xdr:col>
      <xdr:colOff>47624</xdr:colOff>
      <xdr:row>3</xdr:row>
      <xdr:rowOff>238125</xdr:rowOff>
    </xdr:to>
    <xdr:sp macro="" textlink="">
      <xdr:nvSpPr>
        <xdr:cNvPr id="3" name="Rectangle 2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D37FC650-37BD-7CD2-D7A9-7AFFEA8A7FDD}"/>
            </a:ext>
          </a:extLst>
        </xdr:cNvPr>
        <xdr:cNvSpPr/>
      </xdr:nvSpPr>
      <xdr:spPr>
        <a:xfrm>
          <a:off x="15299531" y="821531"/>
          <a:ext cx="1559718" cy="345282"/>
        </a:xfrm>
        <a:prstGeom prst="rect">
          <a:avLst/>
        </a:prstGeom>
        <a:solidFill>
          <a:srgbClr val="1C1C1C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100" b="1">
              <a:solidFill>
                <a:schemeClr val="bg1"/>
              </a:solidFill>
            </a:rPr>
            <a:t>चव रजिस्टर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174624</xdr:colOff>
      <xdr:row>0</xdr:row>
      <xdr:rowOff>222250</xdr:rowOff>
    </xdr:from>
    <xdr:to>
      <xdr:col>15</xdr:col>
      <xdr:colOff>285749</xdr:colOff>
      <xdr:row>2</xdr:row>
      <xdr:rowOff>127001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CA819601-B9BF-4E8E-AE66-26F27E8B94C8}"/>
            </a:ext>
          </a:extLst>
        </xdr:cNvPr>
        <xdr:cNvSpPr/>
      </xdr:nvSpPr>
      <xdr:spPr>
        <a:xfrm>
          <a:off x="11556999" y="222250"/>
          <a:ext cx="1793875" cy="841376"/>
        </a:xfrm>
        <a:prstGeom prst="rect">
          <a:avLst/>
        </a:prstGeom>
        <a:solidFill>
          <a:srgbClr val="8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800" b="1">
              <a:solidFill>
                <a:schemeClr val="bg1"/>
              </a:solidFill>
            </a:rPr>
            <a:t>HOME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15</xdr:col>
      <xdr:colOff>111125</xdr:colOff>
      <xdr:row>2</xdr:row>
      <xdr:rowOff>365126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3CBD42F6-7AD6-4426-AF65-0DB5AA04AF15}"/>
            </a:ext>
          </a:extLst>
        </xdr:cNvPr>
        <xdr:cNvSpPr/>
      </xdr:nvSpPr>
      <xdr:spPr>
        <a:xfrm>
          <a:off x="11382375" y="460375"/>
          <a:ext cx="1793875" cy="841376"/>
        </a:xfrm>
        <a:prstGeom prst="rect">
          <a:avLst/>
        </a:prstGeom>
        <a:solidFill>
          <a:srgbClr val="8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800" b="1">
              <a:solidFill>
                <a:schemeClr val="bg1"/>
              </a:solidFill>
            </a:rPr>
            <a:t>HOME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47625</xdr:rowOff>
    </xdr:from>
    <xdr:to>
      <xdr:col>12</xdr:col>
      <xdr:colOff>390525</xdr:colOff>
      <xdr:row>1</xdr:row>
      <xdr:rowOff>190500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76774CCD-89F8-D26F-B7AB-33BD87DDB410}"/>
            </a:ext>
          </a:extLst>
        </xdr:cNvPr>
        <xdr:cNvSpPr/>
      </xdr:nvSpPr>
      <xdr:spPr>
        <a:xfrm>
          <a:off x="6438900" y="47625"/>
          <a:ext cx="981075" cy="6381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HOME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47625</xdr:rowOff>
    </xdr:from>
    <xdr:to>
      <xdr:col>12</xdr:col>
      <xdr:colOff>390525</xdr:colOff>
      <xdr:row>1</xdr:row>
      <xdr:rowOff>190500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30E9A20E-E561-4E04-A968-4B2DC2A1C790}"/>
            </a:ext>
          </a:extLst>
        </xdr:cNvPr>
        <xdr:cNvSpPr/>
      </xdr:nvSpPr>
      <xdr:spPr>
        <a:xfrm>
          <a:off x="6477000" y="47625"/>
          <a:ext cx="981075" cy="6381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HOME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0</xdr:row>
      <xdr:rowOff>66675</xdr:rowOff>
    </xdr:from>
    <xdr:to>
      <xdr:col>20</xdr:col>
      <xdr:colOff>104775</xdr:colOff>
      <xdr:row>2</xdr:row>
      <xdr:rowOff>57150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0572750" y="66675"/>
          <a:ext cx="1247775" cy="504825"/>
        </a:xfrm>
        <a:prstGeom prst="roundRect">
          <a:avLst/>
        </a:prstGeom>
        <a:gradFill>
          <a:gsLst>
            <a:gs pos="0">
              <a:schemeClr val="accent3">
                <a:shade val="51000"/>
                <a:satMod val="130000"/>
              </a:schemeClr>
            </a:gs>
            <a:gs pos="34000">
              <a:srgbClr val="FC9EEA"/>
            </a:gs>
            <a:gs pos="100000">
              <a:schemeClr val="accent3">
                <a:shade val="94000"/>
                <a:satMod val="135000"/>
              </a:schemeClr>
            </a:gs>
          </a:gsLst>
        </a:gra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sz="1800" b="1">
              <a:solidFill>
                <a:srgbClr val="C00000"/>
              </a:solidFill>
            </a:rPr>
            <a:t>HOME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0</xdr:row>
      <xdr:rowOff>66675</xdr:rowOff>
    </xdr:from>
    <xdr:to>
      <xdr:col>20</xdr:col>
      <xdr:colOff>104775</xdr:colOff>
      <xdr:row>2</xdr:row>
      <xdr:rowOff>57150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B9ACB41F-0480-405B-9CE5-2216520F6E7F}"/>
            </a:ext>
          </a:extLst>
        </xdr:cNvPr>
        <xdr:cNvSpPr/>
      </xdr:nvSpPr>
      <xdr:spPr>
        <a:xfrm>
          <a:off x="10372725" y="66675"/>
          <a:ext cx="1247775" cy="504825"/>
        </a:xfrm>
        <a:prstGeom prst="roundRect">
          <a:avLst/>
        </a:prstGeom>
        <a:gradFill>
          <a:gsLst>
            <a:gs pos="0">
              <a:schemeClr val="accent3">
                <a:shade val="51000"/>
                <a:satMod val="130000"/>
              </a:schemeClr>
            </a:gs>
            <a:gs pos="34000">
              <a:srgbClr val="FC9EEA"/>
            </a:gs>
            <a:gs pos="100000">
              <a:schemeClr val="accent3">
                <a:shade val="94000"/>
                <a:satMod val="135000"/>
              </a:schemeClr>
            </a:gs>
          </a:gsLst>
        </a:gra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sz="1800" b="1">
              <a:solidFill>
                <a:srgbClr val="C00000"/>
              </a:solidFill>
            </a:rPr>
            <a:t>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246152</xdr:colOff>
      <xdr:row>0</xdr:row>
      <xdr:rowOff>107023</xdr:rowOff>
    </xdr:from>
    <xdr:to>
      <xdr:col>11</xdr:col>
      <xdr:colOff>428090</xdr:colOff>
      <xdr:row>2</xdr:row>
      <xdr:rowOff>267556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F8222F30-8BA1-14A5-01D7-38035319E212}"/>
            </a:ext>
          </a:extLst>
        </xdr:cNvPr>
        <xdr:cNvSpPr/>
      </xdr:nvSpPr>
      <xdr:spPr>
        <a:xfrm>
          <a:off x="7908961" y="107023"/>
          <a:ext cx="1401994" cy="791966"/>
        </a:xfrm>
        <a:prstGeom prst="roundRect">
          <a:avLst/>
        </a:prstGeom>
        <a:solidFill>
          <a:schemeClr val="tx1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home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28576</xdr:rowOff>
    </xdr:from>
    <xdr:to>
      <xdr:col>5</xdr:col>
      <xdr:colOff>1295400</xdr:colOff>
      <xdr:row>1</xdr:row>
      <xdr:rowOff>152401</xdr:rowOff>
    </xdr:to>
    <xdr:sp macro="" textlink="">
      <xdr:nvSpPr>
        <xdr:cNvPr id="7" name="Rectangle 6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22F3FC31-03F0-463F-A615-701E694C88BC}"/>
            </a:ext>
          </a:extLst>
        </xdr:cNvPr>
        <xdr:cNvSpPr/>
      </xdr:nvSpPr>
      <xdr:spPr>
        <a:xfrm>
          <a:off x="6524625" y="28576"/>
          <a:ext cx="1152525" cy="438150"/>
        </a:xfrm>
        <a:prstGeom prst="rect">
          <a:avLst/>
        </a:prstGeom>
        <a:solidFill>
          <a:srgbClr val="8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100" b="1">
              <a:solidFill>
                <a:schemeClr val="bg1"/>
              </a:solidFill>
            </a:rPr>
            <a:t>HOME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209550</xdr:colOff>
      <xdr:row>1</xdr:row>
      <xdr:rowOff>276225</xdr:rowOff>
    </xdr:from>
    <xdr:to>
      <xdr:col>9</xdr:col>
      <xdr:colOff>457200</xdr:colOff>
      <xdr:row>5</xdr:row>
      <xdr:rowOff>19050</xdr:rowOff>
    </xdr:to>
    <xdr:sp macro="" textlink="">
      <xdr:nvSpPr>
        <xdr:cNvPr id="14" name="Oval 13">
          <a:extLst>
            <a:ext uri="{FF2B5EF4-FFF2-40B4-BE49-F238E27FC236}">
              <a16:creationId xmlns="" xmlns:a16="http://schemas.microsoft.com/office/drawing/2014/main" id="{A1D590B6-02BB-CD91-9BE0-ABC1881792F2}"/>
            </a:ext>
          </a:extLst>
        </xdr:cNvPr>
        <xdr:cNvSpPr/>
      </xdr:nvSpPr>
      <xdr:spPr>
        <a:xfrm>
          <a:off x="8743950" y="590550"/>
          <a:ext cx="1933575" cy="7810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mr-IN" sz="1000" b="1">
              <a:solidFill>
                <a:srgbClr val="C00000"/>
              </a:solidFill>
            </a:rPr>
            <a:t>महिन्यातील सर्वोच्च पट एकदाच भरा </a:t>
          </a:r>
          <a:endParaRPr lang="en-US" sz="1000" b="1">
            <a:solidFill>
              <a:srgbClr val="C00000"/>
            </a:solidFill>
          </a:endParaRPr>
        </a:p>
      </xdr:txBody>
    </xdr:sp>
    <xdr:clientData/>
  </xdr:twoCellAnchor>
  <xdr:twoCellAnchor>
    <xdr:from>
      <xdr:col>7</xdr:col>
      <xdr:colOff>304800</xdr:colOff>
      <xdr:row>1</xdr:row>
      <xdr:rowOff>9525</xdr:rowOff>
    </xdr:from>
    <xdr:to>
      <xdr:col>7</xdr:col>
      <xdr:colOff>492716</xdr:colOff>
      <xdr:row>2</xdr:row>
      <xdr:rowOff>76282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FFEAC388-63A9-D60D-F736-36E83F0A19DA}"/>
            </a:ext>
          </a:extLst>
        </xdr:cNvPr>
        <xdr:cNvCxnSpPr>
          <a:stCxn id="14" idx="1"/>
        </xdr:cNvCxnSpPr>
      </xdr:nvCxnSpPr>
      <xdr:spPr>
        <a:xfrm flipH="1" flipV="1">
          <a:off x="8839200" y="323850"/>
          <a:ext cx="187916" cy="381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0</xdr:row>
      <xdr:rowOff>304800</xdr:rowOff>
    </xdr:from>
    <xdr:to>
      <xdr:col>9</xdr:col>
      <xdr:colOff>276225</xdr:colOff>
      <xdr:row>2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="" xmlns:a16="http://schemas.microsoft.com/office/drawing/2014/main" id="{9CD1447E-198E-4DF8-9AD2-C87A804383A2}"/>
            </a:ext>
          </a:extLst>
        </xdr:cNvPr>
        <xdr:cNvCxnSpPr/>
      </xdr:nvCxnSpPr>
      <xdr:spPr>
        <a:xfrm flipV="1">
          <a:off x="10258425" y="304800"/>
          <a:ext cx="23812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523876</xdr:colOff>
      <xdr:row>2</xdr:row>
      <xdr:rowOff>28575</xdr:rowOff>
    </xdr:from>
    <xdr:to>
      <xdr:col>4</xdr:col>
      <xdr:colOff>571500</xdr:colOff>
      <xdr:row>4</xdr:row>
      <xdr:rowOff>76200</xdr:rowOff>
    </xdr:to>
    <xdr:sp macro="" textlink="">
      <xdr:nvSpPr>
        <xdr:cNvPr id="2" name="Arrow: Up 1">
          <a:extLst>
            <a:ext uri="{FF2B5EF4-FFF2-40B4-BE49-F238E27FC236}">
              <a16:creationId xmlns="" xmlns:a16="http://schemas.microsoft.com/office/drawing/2014/main" id="{4AE1EF14-D66C-FCB2-2590-BE806848510B}"/>
            </a:ext>
          </a:extLst>
        </xdr:cNvPr>
        <xdr:cNvSpPr/>
      </xdr:nvSpPr>
      <xdr:spPr>
        <a:xfrm>
          <a:off x="4019551" y="657225"/>
          <a:ext cx="1590674" cy="676275"/>
        </a:xfrm>
        <a:prstGeom prst="up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mr-IN" sz="800" b="1">
              <a:solidFill>
                <a:sysClr val="windowText" lastClr="000000"/>
              </a:solidFill>
            </a:rPr>
            <a:t>महिना व वर्ष येथून बदला.</a:t>
          </a:r>
          <a:endParaRPr lang="en-US" sz="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28574</xdr:rowOff>
    </xdr:from>
    <xdr:to>
      <xdr:col>0</xdr:col>
      <xdr:colOff>1123950</xdr:colOff>
      <xdr:row>1</xdr:row>
      <xdr:rowOff>142874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B411B9C-457B-8E93-A875-5D160F45F675}"/>
            </a:ext>
          </a:extLst>
        </xdr:cNvPr>
        <xdr:cNvSpPr/>
      </xdr:nvSpPr>
      <xdr:spPr>
        <a:xfrm>
          <a:off x="85725" y="28574"/>
          <a:ext cx="1038225" cy="4476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228202</xdr:colOff>
      <xdr:row>0</xdr:row>
      <xdr:rowOff>68659</xdr:rowOff>
    </xdr:from>
    <xdr:to>
      <xdr:col>0</xdr:col>
      <xdr:colOff>1266427</xdr:colOff>
      <xdr:row>1</xdr:row>
      <xdr:rowOff>182959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6558137-3016-4797-996D-8688B372EB3F}"/>
            </a:ext>
          </a:extLst>
        </xdr:cNvPr>
        <xdr:cNvSpPr/>
      </xdr:nvSpPr>
      <xdr:spPr>
        <a:xfrm>
          <a:off x="228202" y="68659"/>
          <a:ext cx="1038225" cy="451644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HOME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104774</xdr:colOff>
      <xdr:row>0</xdr:row>
      <xdr:rowOff>38100</xdr:rowOff>
    </xdr:from>
    <xdr:to>
      <xdr:col>26</xdr:col>
      <xdr:colOff>39686</xdr:colOff>
      <xdr:row>2</xdr:row>
      <xdr:rowOff>190500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F10E442E-1E0A-798E-2E83-FF8B49570783}"/>
            </a:ext>
          </a:extLst>
        </xdr:cNvPr>
        <xdr:cNvSpPr/>
      </xdr:nvSpPr>
      <xdr:spPr>
        <a:xfrm>
          <a:off x="11237118" y="38100"/>
          <a:ext cx="1145381" cy="668338"/>
        </a:xfrm>
        <a:prstGeom prst="roundRect">
          <a:avLst/>
        </a:prstGeom>
        <a:solidFill>
          <a:schemeClr val="tx1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600" b="1">
              <a:solidFill>
                <a:schemeClr val="bg1"/>
              </a:solidFill>
            </a:rPr>
            <a:t>HOME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104775</xdr:colOff>
      <xdr:row>0</xdr:row>
      <xdr:rowOff>38100</xdr:rowOff>
    </xdr:from>
    <xdr:to>
      <xdr:col>25</xdr:col>
      <xdr:colOff>466725</xdr:colOff>
      <xdr:row>2</xdr:row>
      <xdr:rowOff>190500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99C4CB41-450F-49B5-8711-44F11B6D4584}"/>
            </a:ext>
          </a:extLst>
        </xdr:cNvPr>
        <xdr:cNvSpPr/>
      </xdr:nvSpPr>
      <xdr:spPr>
        <a:xfrm>
          <a:off x="11277600" y="38100"/>
          <a:ext cx="971550" cy="66675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mr-IN" sz="1600" b="1">
              <a:solidFill>
                <a:schemeClr val="bg1"/>
              </a:solidFill>
            </a:rPr>
            <a:t>HOME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95250</xdr:colOff>
      <xdr:row>0</xdr:row>
      <xdr:rowOff>57150</xdr:rowOff>
    </xdr:from>
    <xdr:to>
      <xdr:col>27</xdr:col>
      <xdr:colOff>66675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3382625" y="57150"/>
          <a:ext cx="1438275" cy="657225"/>
        </a:xfrm>
        <a:prstGeom prst="roundRect">
          <a:avLst/>
        </a:prstGeom>
        <a:gradFill>
          <a:gsLst>
            <a:gs pos="0">
              <a:schemeClr val="accent3">
                <a:shade val="51000"/>
                <a:satMod val="130000"/>
              </a:schemeClr>
            </a:gs>
            <a:gs pos="34000">
              <a:srgbClr val="FC9EEA"/>
            </a:gs>
            <a:gs pos="100000">
              <a:schemeClr val="accent3">
                <a:shade val="94000"/>
                <a:satMod val="135000"/>
              </a:schemeClr>
            </a:gs>
          </a:gsLst>
        </a:gra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sz="2800" b="1">
              <a:solidFill>
                <a:srgbClr val="C00000"/>
              </a:solidFill>
            </a:rPr>
            <a:t>HOME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95250</xdr:colOff>
      <xdr:row>0</xdr:row>
      <xdr:rowOff>57150</xdr:rowOff>
    </xdr:from>
    <xdr:to>
      <xdr:col>27</xdr:col>
      <xdr:colOff>66675</xdr:colOff>
      <xdr:row>2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A3E76A1F-8C28-411C-982F-369219C994F7}"/>
            </a:ext>
          </a:extLst>
        </xdr:cNvPr>
        <xdr:cNvSpPr/>
      </xdr:nvSpPr>
      <xdr:spPr>
        <a:xfrm>
          <a:off x="13315950" y="57150"/>
          <a:ext cx="1438275" cy="704850"/>
        </a:xfrm>
        <a:prstGeom prst="roundRect">
          <a:avLst/>
        </a:prstGeom>
        <a:gradFill>
          <a:gsLst>
            <a:gs pos="0">
              <a:schemeClr val="accent3">
                <a:shade val="51000"/>
                <a:satMod val="130000"/>
              </a:schemeClr>
            </a:gs>
            <a:gs pos="34000">
              <a:srgbClr val="FC9EEA"/>
            </a:gs>
            <a:gs pos="100000">
              <a:schemeClr val="accent3">
                <a:shade val="94000"/>
                <a:satMod val="135000"/>
              </a:schemeClr>
            </a:gs>
          </a:gsLst>
        </a:gra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sz="2800" b="1">
              <a:solidFill>
                <a:srgbClr val="C00000"/>
              </a:solidFill>
            </a:rPr>
            <a:t>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>
          <a:gsLst>
            <a:gs pos="0">
              <a:schemeClr val="accent3">
                <a:shade val="51000"/>
                <a:satMod val="130000"/>
              </a:schemeClr>
            </a:gs>
            <a:gs pos="34000">
              <a:srgbClr val="FC9EEA"/>
            </a:gs>
            <a:gs pos="100000">
              <a:schemeClr val="accent3">
                <a:shade val="94000"/>
                <a:satMod val="135000"/>
              </a:schemeClr>
            </a:gs>
          </a:gsLst>
        </a:gradFill>
      </a:spPr>
      <a:bodyPr vertOverflow="clip" horzOverflow="clip" rtlCol="0" anchor="ctr"/>
      <a:lstStyle>
        <a:defPPr algn="ctr">
          <a:defRPr sz="1100" b="1">
            <a:solidFill>
              <a:srgbClr val="C00000"/>
            </a:solidFill>
          </a:defRPr>
        </a:defPPr>
      </a:lstStyle>
      <a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A1:AQ370"/>
  <sheetViews>
    <sheetView showGridLines="0" tabSelected="1" zoomScale="80" zoomScaleNormal="80" workbookViewId="0">
      <pane xSplit="5" ySplit="4" topLeftCell="F7" activePane="bottomRight" state="frozen"/>
      <selection activeCell="E1" sqref="E1"/>
      <selection pane="topRight" activeCell="G1" sqref="G1"/>
      <selection pane="bottomLeft" activeCell="E5" sqref="E5"/>
      <selection pane="bottomRight" activeCell="L5" sqref="L5:L34"/>
    </sheetView>
  </sheetViews>
  <sheetFormatPr defaultColWidth="15.85546875" defaultRowHeight="15.75"/>
  <cols>
    <col min="1" max="1" width="7.7109375" style="214" hidden="1" customWidth="1"/>
    <col min="2" max="2" width="8.5703125" style="214" hidden="1" customWidth="1"/>
    <col min="3" max="3" width="10.5703125" style="214" hidden="1" customWidth="1"/>
    <col min="4" max="4" width="15" style="214" customWidth="1"/>
    <col min="5" max="5" width="10.7109375" style="234" customWidth="1"/>
    <col min="6" max="6" width="8.7109375" style="234" customWidth="1"/>
    <col min="7" max="10" width="12.28515625" style="214" customWidth="1"/>
    <col min="11" max="12" width="31.42578125" style="214" customWidth="1"/>
    <col min="13" max="16384" width="15.85546875" style="214"/>
  </cols>
  <sheetData>
    <row r="1" spans="1:43" ht="24.75" customHeight="1" thickBot="1">
      <c r="D1" s="369" t="str">
        <f>'शाळा माहिती'!B1</f>
        <v xml:space="preserve">जिल्हा परिषद प्राथमिक शाळा पिंप्री अवघड </v>
      </c>
      <c r="E1" s="370"/>
      <c r="F1" s="370"/>
      <c r="G1" s="370"/>
      <c r="H1" s="371"/>
      <c r="I1" s="369" t="str">
        <f>'शाळा माहिती'!A2&amp;" "&amp;'शाळा माहिती'!B2</f>
        <v>केंद्र- सडे</v>
      </c>
      <c r="J1" s="371"/>
      <c r="K1" s="369" t="str">
        <f>'शाळा माहिती'!A3&amp;""&amp;'शाळा माहिती'!B3&amp;","&amp;'शाळा माहिती'!A4&amp;""&amp;'शाळा माहिती'!B4</f>
        <v>तालुका-राहुरी,जिल्हा-अहमदनगर</v>
      </c>
      <c r="L1" s="371"/>
      <c r="M1" s="215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</row>
    <row r="2" spans="1:43" ht="24.75" customHeight="1" thickBot="1">
      <c r="D2" s="372" t="s">
        <v>143</v>
      </c>
      <c r="E2" s="373"/>
      <c r="F2" s="374"/>
      <c r="G2" s="375">
        <f>'शाळा माहिती'!H1</f>
        <v>121</v>
      </c>
      <c r="H2" s="376"/>
      <c r="I2" s="377" t="s">
        <v>144</v>
      </c>
      <c r="J2" s="378"/>
      <c r="K2" s="283">
        <f>'शाळा माहिती'!J1</f>
        <v>34</v>
      </c>
      <c r="L2" s="237"/>
      <c r="M2" s="215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  <c r="AP2" s="216"/>
      <c r="AQ2" s="216"/>
    </row>
    <row r="3" spans="1:43" ht="24.75" customHeight="1" thickBot="1">
      <c r="D3" s="366" t="str">
        <f>D4&amp;"-"&amp;E4</f>
        <v>सप्टेंबर-2025</v>
      </c>
      <c r="E3" s="367"/>
      <c r="F3" s="367"/>
      <c r="G3" s="367"/>
      <c r="H3" s="367"/>
      <c r="I3" s="367"/>
      <c r="J3" s="367"/>
      <c r="K3" s="367"/>
      <c r="L3" s="368"/>
      <c r="M3" s="215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</row>
    <row r="4" spans="1:43" s="217" customFormat="1" ht="21.95" customHeight="1" thickBot="1">
      <c r="B4" s="214"/>
      <c r="D4" s="282" t="str">
        <f>'शाळा माहिती'!D2</f>
        <v>सप्टेंबर</v>
      </c>
      <c r="E4" s="245">
        <f>'शाळा माहिती'!E2</f>
        <v>2025</v>
      </c>
      <c r="F4" s="244" t="s">
        <v>83</v>
      </c>
      <c r="G4" s="245" t="s">
        <v>131</v>
      </c>
      <c r="H4" s="245" t="s">
        <v>42</v>
      </c>
      <c r="I4" s="245" t="s">
        <v>129</v>
      </c>
      <c r="J4" s="245" t="s">
        <v>130</v>
      </c>
      <c r="K4" s="245" t="s">
        <v>89</v>
      </c>
      <c r="L4" s="245" t="s">
        <v>90</v>
      </c>
      <c r="M4" s="215"/>
      <c r="N4" s="205"/>
      <c r="O4" s="218"/>
      <c r="P4" s="205"/>
      <c r="Q4" s="218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</row>
    <row r="5" spans="1:43" ht="21.95" customHeight="1">
      <c r="A5" s="214">
        <f t="shared" ref="A5:A35" si="0">WEEKDAY(D5)</f>
        <v>2</v>
      </c>
      <c r="B5" s="214">
        <v>1</v>
      </c>
      <c r="C5" s="214" t="str">
        <f t="shared" ref="C5:C35" si="1">E5&amp;F5</f>
        <v>सोमवार1</v>
      </c>
      <c r="D5" s="238">
        <f>DATE(E4,INDEX({4,5,6,7,8,9,10,11,12,1,2,3},MATCH(D4,{"एप्रिल","मे","जुन","जुलै","ऑगस्ट","सप्टेंबर","ऑक्टोबर","नोव्हेबर","डिसेंबर","जानेवारी","फेब्रुवारी","मार्च"},0)),1)</f>
        <v>45901</v>
      </c>
      <c r="E5" s="179" t="str">
        <f>IF(D5="","",INDEX({"रविवार";"सोमवार";"मंगळवार";"बुधवार";"गुरूवार";"शुक्रवार";"शनिवार"},WEEKDAY(D5)))</f>
        <v>सोमवार</v>
      </c>
      <c r="F5" s="178">
        <f t="shared" ref="F5:F35" si="2">B5</f>
        <v>1</v>
      </c>
      <c r="G5" s="176" t="str">
        <f>IF(L5="सुट्टी","-",$G$2)</f>
        <v>-</v>
      </c>
      <c r="H5" s="177">
        <v>120</v>
      </c>
      <c r="I5" s="176" t="str">
        <f>IF(L5="सुट्टी","-",$K$2)</f>
        <v>-</v>
      </c>
      <c r="J5" s="177">
        <v>30</v>
      </c>
      <c r="K5" s="175" t="str">
        <f>VLOOKUP($C5,'प्रमाण 1-5'!$C:$D,2,0)</f>
        <v>व्हेजिटेबल पुलाव</v>
      </c>
      <c r="L5" s="364" t="s">
        <v>84</v>
      </c>
      <c r="M5" s="215"/>
      <c r="N5" s="216"/>
      <c r="O5" s="216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</row>
    <row r="6" spans="1:43" ht="21.95" customHeight="1">
      <c r="A6" s="214">
        <f t="shared" si="0"/>
        <v>3</v>
      </c>
      <c r="B6" s="214">
        <f>IF($B$5=A6,$B$5+B5,B5)</f>
        <v>1</v>
      </c>
      <c r="C6" s="214" t="str">
        <f t="shared" si="1"/>
        <v>मंगळवार1</v>
      </c>
      <c r="D6" s="238">
        <f>D5+1</f>
        <v>45902</v>
      </c>
      <c r="E6" s="179" t="str">
        <f>IF(D6="","",INDEX({"रविवार";"सोमवार";"मंगळवार";"बुधवार";"गुरूवार";"शुक्रवार";"शनिवार"},WEEKDAY(D6)))</f>
        <v>मंगळवार</v>
      </c>
      <c r="F6" s="178">
        <f t="shared" si="2"/>
        <v>1</v>
      </c>
      <c r="G6" s="176">
        <f t="shared" ref="G6:G35" si="3">IF(L6="सुट्टी","-",$G$2)</f>
        <v>121</v>
      </c>
      <c r="H6" s="177"/>
      <c r="I6" s="176">
        <f t="shared" ref="I6:I35" si="4">IF(L6="सुट्टी","-",$K$2)</f>
        <v>34</v>
      </c>
      <c r="J6" s="177"/>
      <c r="K6" s="175" t="str">
        <f>VLOOKUP($C6,'प्रमाण 1-5'!$C:$D,2,0)</f>
        <v>मोड आलेल्या मटकी उसळभात</v>
      </c>
      <c r="L6" s="364" t="s">
        <v>93</v>
      </c>
      <c r="M6" s="215"/>
      <c r="N6" s="221"/>
      <c r="O6" s="221"/>
      <c r="P6" s="221"/>
      <c r="Q6" s="221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</row>
    <row r="7" spans="1:43" ht="21.95" customHeight="1">
      <c r="A7" s="214">
        <f t="shared" si="0"/>
        <v>4</v>
      </c>
      <c r="B7" s="214">
        <f t="shared" ref="B7:B35" si="5">IF($B$5=A7,$B$5+B6,B6)</f>
        <v>1</v>
      </c>
      <c r="C7" s="214" t="str">
        <f t="shared" si="1"/>
        <v>बुधवार1</v>
      </c>
      <c r="D7" s="238">
        <f t="shared" ref="D7:D32" si="6">D6+1</f>
        <v>45903</v>
      </c>
      <c r="E7" s="179" t="str">
        <f>IF(D7="","",INDEX({"रविवार";"सोमवार";"मंगळवार";"बुधवार";"गुरूवार";"शुक्रवार";"शनिवार"},WEEKDAY(D7)))</f>
        <v>बुधवार</v>
      </c>
      <c r="F7" s="178">
        <f t="shared" si="2"/>
        <v>1</v>
      </c>
      <c r="G7" s="176">
        <f t="shared" si="3"/>
        <v>121</v>
      </c>
      <c r="H7" s="177"/>
      <c r="I7" s="176">
        <f t="shared" si="4"/>
        <v>34</v>
      </c>
      <c r="J7" s="177"/>
      <c r="K7" s="175" t="str">
        <f>VLOOKUP($C7,'प्रमाण 1-5'!$C:$D,2,0)</f>
        <v>चवळीची खिचडी</v>
      </c>
      <c r="L7" s="364" t="s">
        <v>214</v>
      </c>
      <c r="M7" s="215"/>
      <c r="N7" s="316" t="s">
        <v>158</v>
      </c>
      <c r="O7" s="313"/>
      <c r="P7" s="313"/>
      <c r="Q7" s="313"/>
      <c r="R7" s="314"/>
      <c r="S7" s="314"/>
      <c r="T7" s="314"/>
      <c r="U7" s="314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</row>
    <row r="8" spans="1:43" ht="21.95" customHeight="1">
      <c r="A8" s="214">
        <f t="shared" si="0"/>
        <v>5</v>
      </c>
      <c r="B8" s="214">
        <f t="shared" si="5"/>
        <v>1</v>
      </c>
      <c r="C8" s="214" t="str">
        <f t="shared" si="1"/>
        <v>गुरूवार1</v>
      </c>
      <c r="D8" s="238">
        <f t="shared" si="6"/>
        <v>45904</v>
      </c>
      <c r="E8" s="179" t="str">
        <f>IF(D8="","",INDEX({"रविवार";"सोमवार";"मंगळवार";"बुधवार";"गुरूवार";"शुक्रवार";"शनिवार"},WEEKDAY(D8)))</f>
        <v>गुरूवार</v>
      </c>
      <c r="F8" s="178">
        <f t="shared" si="2"/>
        <v>1</v>
      </c>
      <c r="G8" s="176">
        <f t="shared" si="3"/>
        <v>121</v>
      </c>
      <c r="H8" s="177"/>
      <c r="I8" s="176">
        <f t="shared" si="4"/>
        <v>34</v>
      </c>
      <c r="J8" s="177"/>
      <c r="K8" s="175" t="str">
        <f>VLOOKUP($C8,'प्रमाण 1-5'!$C:$D,2,0)</f>
        <v>हरभरा पुलाव</v>
      </c>
      <c r="L8" s="364" t="s">
        <v>215</v>
      </c>
      <c r="M8" s="215"/>
      <c r="N8" s="316" t="s">
        <v>159</v>
      </c>
      <c r="O8" s="315"/>
      <c r="P8" s="315"/>
      <c r="Q8" s="315"/>
      <c r="R8" s="314"/>
      <c r="S8" s="314"/>
      <c r="T8" s="314"/>
      <c r="U8" s="314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  <c r="AN8" s="216"/>
      <c r="AO8" s="216"/>
      <c r="AP8" s="216"/>
      <c r="AQ8" s="216"/>
    </row>
    <row r="9" spans="1:43" ht="21.95" customHeight="1">
      <c r="A9" s="214">
        <f t="shared" si="0"/>
        <v>6</v>
      </c>
      <c r="B9" s="214">
        <f t="shared" si="5"/>
        <v>1</v>
      </c>
      <c r="C9" s="214" t="str">
        <f t="shared" si="1"/>
        <v>शुक्रवार1</v>
      </c>
      <c r="D9" s="238">
        <f t="shared" si="6"/>
        <v>45905</v>
      </c>
      <c r="E9" s="179" t="str">
        <f>IF(D9="","",INDEX({"रविवार";"सोमवार";"मंगळवार";"बुधवार";"गुरूवार";"शुक्रवार";"शनिवार"},WEEKDAY(D9)))</f>
        <v>शुक्रवार</v>
      </c>
      <c r="F9" s="178">
        <f t="shared" si="2"/>
        <v>1</v>
      </c>
      <c r="G9" s="176" t="str">
        <f t="shared" si="3"/>
        <v>-</v>
      </c>
      <c r="H9" s="177"/>
      <c r="I9" s="176" t="str">
        <f t="shared" si="4"/>
        <v>-</v>
      </c>
      <c r="J9" s="177"/>
      <c r="K9" s="175" t="str">
        <f>VLOOKUP($C9,'प्रमाण 1-5'!$C:$D,2,0)</f>
        <v>मसालेभात</v>
      </c>
      <c r="L9" s="364" t="s">
        <v>84</v>
      </c>
      <c r="M9" s="215"/>
      <c r="N9" s="316" t="s">
        <v>164</v>
      </c>
      <c r="O9" s="311"/>
      <c r="P9" s="311"/>
      <c r="Q9" s="311"/>
      <c r="R9" s="317"/>
      <c r="S9" s="317"/>
      <c r="T9" s="317"/>
      <c r="U9" s="317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216"/>
      <c r="AO9" s="216"/>
      <c r="AP9" s="216"/>
      <c r="AQ9" s="216"/>
    </row>
    <row r="10" spans="1:43" ht="21.95" customHeight="1">
      <c r="A10" s="214">
        <f t="shared" si="0"/>
        <v>7</v>
      </c>
      <c r="B10" s="214">
        <f t="shared" si="5"/>
        <v>1</v>
      </c>
      <c r="C10" s="214" t="str">
        <f t="shared" si="1"/>
        <v>शनिवार1</v>
      </c>
      <c r="D10" s="238">
        <f t="shared" si="6"/>
        <v>45906</v>
      </c>
      <c r="E10" s="179" t="str">
        <f>IF(D10="","",INDEX({"रविवार";"सोमवार";"मंगळवार";"बुधवार";"गुरूवार";"शुक्रवार";"शनिवार"},WEEKDAY(D10)))</f>
        <v>शनिवार</v>
      </c>
      <c r="F10" s="178">
        <f t="shared" si="2"/>
        <v>1</v>
      </c>
      <c r="G10" s="176" t="str">
        <f t="shared" si="3"/>
        <v>-</v>
      </c>
      <c r="H10" s="177"/>
      <c r="I10" s="176" t="str">
        <f t="shared" si="4"/>
        <v>-</v>
      </c>
      <c r="J10" s="177"/>
      <c r="K10" s="175" t="str">
        <f>VLOOKUP($C10,'प्रमाण 1-5'!$C:$D,2,0)</f>
        <v>मुगडाळ खिचडी</v>
      </c>
      <c r="L10" s="364" t="s">
        <v>84</v>
      </c>
      <c r="M10" s="215"/>
      <c r="N10" s="292" t="s">
        <v>84</v>
      </c>
      <c r="O10" s="221"/>
      <c r="P10" s="221"/>
      <c r="Q10" s="221"/>
      <c r="R10" s="224"/>
      <c r="S10" s="224"/>
      <c r="T10" s="224"/>
      <c r="U10" s="224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</row>
    <row r="11" spans="1:43" ht="21.95" customHeight="1">
      <c r="A11" s="214">
        <f t="shared" si="0"/>
        <v>1</v>
      </c>
      <c r="B11" s="214">
        <f t="shared" si="5"/>
        <v>2</v>
      </c>
      <c r="C11" s="214" t="str">
        <f t="shared" si="1"/>
        <v>रविवार2</v>
      </c>
      <c r="D11" s="238">
        <f t="shared" si="6"/>
        <v>45907</v>
      </c>
      <c r="E11" s="179" t="str">
        <f>IF(D11="","",INDEX({"रविवार";"सोमवार";"मंगळवार";"बुधवार";"गुरूवार";"शुक्रवार";"शनिवार"},WEEKDAY(D11)))</f>
        <v>रविवार</v>
      </c>
      <c r="F11" s="178">
        <f t="shared" si="2"/>
        <v>2</v>
      </c>
      <c r="G11" s="176" t="str">
        <f t="shared" si="3"/>
        <v>-</v>
      </c>
      <c r="H11" s="177"/>
      <c r="I11" s="176" t="str">
        <f t="shared" si="4"/>
        <v>-</v>
      </c>
      <c r="J11" s="177"/>
      <c r="K11" s="175" t="str">
        <f>VLOOKUP($C11,'प्रमाण 1-5'!$C:$D,2,0)</f>
        <v>सुट्टी</v>
      </c>
      <c r="L11" s="364" t="s">
        <v>84</v>
      </c>
      <c r="M11" s="215"/>
      <c r="N11" s="292"/>
      <c r="O11" s="221"/>
      <c r="P11" s="221"/>
      <c r="Q11" s="221"/>
      <c r="R11" s="225"/>
      <c r="S11" s="225"/>
      <c r="T11" s="225"/>
      <c r="U11" s="225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</row>
    <row r="12" spans="1:43" ht="21.95" customHeight="1">
      <c r="A12" s="214">
        <f t="shared" si="0"/>
        <v>2</v>
      </c>
      <c r="B12" s="214">
        <f t="shared" si="5"/>
        <v>2</v>
      </c>
      <c r="C12" s="214" t="str">
        <f t="shared" si="1"/>
        <v>सोमवार2</v>
      </c>
      <c r="D12" s="238">
        <f t="shared" si="6"/>
        <v>45908</v>
      </c>
      <c r="E12" s="179" t="str">
        <f>IF(D12="","",INDEX({"रविवार";"सोमवार";"मंगळवार";"बुधवार";"गुरूवार";"शुक्रवार";"शनिवार"},WEEKDAY(D12)))</f>
        <v>सोमवार</v>
      </c>
      <c r="F12" s="178">
        <f t="shared" si="2"/>
        <v>2</v>
      </c>
      <c r="G12" s="176">
        <f t="shared" si="3"/>
        <v>121</v>
      </c>
      <c r="H12" s="177"/>
      <c r="I12" s="176">
        <f t="shared" si="4"/>
        <v>34</v>
      </c>
      <c r="J12" s="177"/>
      <c r="K12" s="175" t="str">
        <f>VLOOKUP($C12,'प्रमाण 1-5'!$C:$D,2,0)</f>
        <v>मसुरी पुलाव</v>
      </c>
      <c r="L12" s="364" t="s">
        <v>217</v>
      </c>
      <c r="M12" s="215"/>
      <c r="N12" s="292">
        <f>COUNTA(L5:L35)</f>
        <v>31</v>
      </c>
      <c r="O12" s="312"/>
      <c r="P12" s="221"/>
      <c r="Q12" s="221"/>
      <c r="R12" s="226"/>
      <c r="S12" s="226"/>
      <c r="T12" s="226"/>
      <c r="U12" s="226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0"/>
      <c r="AI12" s="220"/>
      <c r="AJ12" s="220"/>
      <c r="AK12" s="220"/>
      <c r="AL12" s="220"/>
      <c r="AM12" s="220"/>
      <c r="AN12" s="220"/>
      <c r="AO12" s="220"/>
      <c r="AP12" s="220"/>
      <c r="AQ12" s="220"/>
    </row>
    <row r="13" spans="1:43" ht="21.95" customHeight="1">
      <c r="A13" s="214">
        <f t="shared" si="0"/>
        <v>3</v>
      </c>
      <c r="B13" s="214">
        <f t="shared" si="5"/>
        <v>2</v>
      </c>
      <c r="C13" s="214" t="str">
        <f t="shared" si="1"/>
        <v>मंगळवार2</v>
      </c>
      <c r="D13" s="238">
        <f t="shared" si="6"/>
        <v>45909</v>
      </c>
      <c r="E13" s="179" t="str">
        <f>IF(D13="","",INDEX({"रविवार";"सोमवार";"मंगळवार";"बुधवार";"गुरूवार";"शुक्रवार";"शनिवार"},WEEKDAY(D13)))</f>
        <v>मंगळवार</v>
      </c>
      <c r="F13" s="178">
        <f t="shared" si="2"/>
        <v>2</v>
      </c>
      <c r="G13" s="176">
        <f t="shared" si="3"/>
        <v>121</v>
      </c>
      <c r="H13" s="177"/>
      <c r="I13" s="176">
        <f t="shared" si="4"/>
        <v>34</v>
      </c>
      <c r="J13" s="177"/>
      <c r="K13" s="175" t="str">
        <f>VLOOKUP($C13,'प्रमाण 1-5'!$C:$D,2,0)</f>
        <v>मुग शेवगा वरणभात</v>
      </c>
      <c r="L13" s="364" t="s">
        <v>206</v>
      </c>
      <c r="M13" s="215"/>
      <c r="N13" s="292">
        <f>COUNTIF(L5:L35,N10)</f>
        <v>8</v>
      </c>
      <c r="O13" s="221"/>
      <c r="P13" s="221"/>
      <c r="Q13" s="221"/>
      <c r="R13" s="226"/>
      <c r="S13" s="226"/>
      <c r="T13" s="226"/>
      <c r="U13" s="226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</row>
    <row r="14" spans="1:43" ht="21.95" customHeight="1">
      <c r="A14" s="214">
        <f t="shared" si="0"/>
        <v>4</v>
      </c>
      <c r="B14" s="214">
        <f t="shared" si="5"/>
        <v>2</v>
      </c>
      <c r="C14" s="214" t="str">
        <f t="shared" si="1"/>
        <v>बुधवार2</v>
      </c>
      <c r="D14" s="238">
        <f t="shared" si="6"/>
        <v>45910</v>
      </c>
      <c r="E14" s="179" t="str">
        <f>IF(D14="","",INDEX({"रविवार";"सोमवार";"मंगळवार";"बुधवार";"गुरूवार";"शुक्रवार";"शनिवार"},WEEKDAY(D14)))</f>
        <v>बुधवार</v>
      </c>
      <c r="F14" s="178">
        <f t="shared" si="2"/>
        <v>2</v>
      </c>
      <c r="G14" s="176">
        <f t="shared" si="3"/>
        <v>121</v>
      </c>
      <c r="H14" s="177"/>
      <c r="I14" s="176">
        <f t="shared" si="4"/>
        <v>34</v>
      </c>
      <c r="J14" s="177"/>
      <c r="K14" s="175" t="str">
        <f>VLOOKUP($C14,'प्रमाण 1-5'!$C:$D,2,0)</f>
        <v>सोयाबीन पुलाव</v>
      </c>
      <c r="L14" s="364" t="s">
        <v>78</v>
      </c>
      <c r="M14" s="215"/>
      <c r="N14" s="293"/>
      <c r="O14" s="226"/>
      <c r="P14" s="226"/>
      <c r="Q14" s="226"/>
      <c r="R14" s="226"/>
      <c r="S14" s="226"/>
      <c r="T14" s="226"/>
      <c r="U14" s="226"/>
      <c r="V14" s="223"/>
      <c r="W14" s="223"/>
      <c r="X14" s="223"/>
      <c r="Y14" s="223"/>
      <c r="Z14" s="223"/>
      <c r="AA14" s="223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/>
      <c r="AM14" s="223"/>
      <c r="AN14" s="223"/>
      <c r="AO14" s="223"/>
      <c r="AP14" s="223"/>
      <c r="AQ14" s="223"/>
    </row>
    <row r="15" spans="1:43" ht="21.95" customHeight="1">
      <c r="A15" s="214">
        <f t="shared" si="0"/>
        <v>5</v>
      </c>
      <c r="B15" s="214">
        <f t="shared" si="5"/>
        <v>2</v>
      </c>
      <c r="C15" s="214" t="str">
        <f t="shared" si="1"/>
        <v>गुरूवार2</v>
      </c>
      <c r="D15" s="238">
        <f t="shared" si="6"/>
        <v>45911</v>
      </c>
      <c r="E15" s="179" t="str">
        <f>IF(D15="","",INDEX({"रविवार";"सोमवार";"मंगळवार";"बुधवार";"गुरूवार";"शुक्रवार";"शनिवार"},WEEKDAY(D15)))</f>
        <v>गुरूवार</v>
      </c>
      <c r="F15" s="178">
        <f t="shared" si="2"/>
        <v>2</v>
      </c>
      <c r="G15" s="176">
        <f t="shared" si="3"/>
        <v>121</v>
      </c>
      <c r="H15" s="177"/>
      <c r="I15" s="176">
        <f t="shared" si="4"/>
        <v>34</v>
      </c>
      <c r="J15" s="177"/>
      <c r="K15" s="175" t="str">
        <f>VLOOKUP($C15,'प्रमाण 1-5'!$C:$D,2,0)</f>
        <v>मोड आलेल्या मटकी उसळभात</v>
      </c>
      <c r="L15" s="364" t="s">
        <v>93</v>
      </c>
      <c r="M15" s="215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</row>
    <row r="16" spans="1:43" ht="21.95" customHeight="1">
      <c r="A16" s="214">
        <f t="shared" si="0"/>
        <v>6</v>
      </c>
      <c r="B16" s="214">
        <f t="shared" si="5"/>
        <v>2</v>
      </c>
      <c r="C16" s="214" t="str">
        <f t="shared" si="1"/>
        <v>शुक्रवार2</v>
      </c>
      <c r="D16" s="238">
        <f t="shared" si="6"/>
        <v>45912</v>
      </c>
      <c r="E16" s="179" t="str">
        <f>IF(D16="","",INDEX({"रविवार";"सोमवार";"मंगळवार";"बुधवार";"गुरूवार";"शुक्रवार";"शनिवार"},WEEKDAY(D16)))</f>
        <v>शुक्रवार</v>
      </c>
      <c r="F16" s="178">
        <f t="shared" si="2"/>
        <v>2</v>
      </c>
      <c r="G16" s="176">
        <f t="shared" si="3"/>
        <v>121</v>
      </c>
      <c r="H16" s="177"/>
      <c r="I16" s="176">
        <f t="shared" si="4"/>
        <v>34</v>
      </c>
      <c r="J16" s="177"/>
      <c r="K16" s="175" t="str">
        <f>VLOOKUP($C16,'प्रमाण 1-5'!$C:$D,2,0)</f>
        <v>हरभरा पुलाव</v>
      </c>
      <c r="L16" s="364" t="s">
        <v>215</v>
      </c>
      <c r="M16" s="215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6"/>
      <c r="AM16" s="216"/>
      <c r="AN16" s="216"/>
      <c r="AO16" s="216"/>
      <c r="AP16" s="216"/>
      <c r="AQ16" s="216"/>
    </row>
    <row r="17" spans="1:43" ht="21.95" customHeight="1">
      <c r="A17" s="214">
        <f t="shared" si="0"/>
        <v>7</v>
      </c>
      <c r="B17" s="214">
        <f t="shared" si="5"/>
        <v>2</v>
      </c>
      <c r="C17" s="214" t="str">
        <f t="shared" si="1"/>
        <v>शनिवार2</v>
      </c>
      <c r="D17" s="238">
        <f t="shared" si="6"/>
        <v>45913</v>
      </c>
      <c r="E17" s="179" t="str">
        <f>IF(D17="","",INDEX({"रविवार";"सोमवार";"मंगळवार";"बुधवार";"गुरूवार";"शुक्रवार";"शनिवार"},WEEKDAY(D17)))</f>
        <v>शनिवार</v>
      </c>
      <c r="F17" s="178">
        <f t="shared" si="2"/>
        <v>2</v>
      </c>
      <c r="G17" s="176">
        <f t="shared" si="3"/>
        <v>121</v>
      </c>
      <c r="H17" s="177"/>
      <c r="I17" s="176">
        <f t="shared" si="4"/>
        <v>34</v>
      </c>
      <c r="J17" s="177"/>
      <c r="K17" s="175" t="str">
        <f>VLOOKUP($C17,'प्रमाण 1-5'!$C:$D,2,0)</f>
        <v>मटार पुलाव</v>
      </c>
      <c r="L17" s="364" t="s">
        <v>218</v>
      </c>
      <c r="M17" s="215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6"/>
      <c r="AK17" s="216"/>
      <c r="AL17" s="216"/>
      <c r="AM17" s="216"/>
      <c r="AN17" s="216"/>
      <c r="AO17" s="216"/>
      <c r="AP17" s="216"/>
      <c r="AQ17" s="216"/>
    </row>
    <row r="18" spans="1:43" ht="21.95" customHeight="1">
      <c r="A18" s="214">
        <f t="shared" si="0"/>
        <v>1</v>
      </c>
      <c r="B18" s="214">
        <f t="shared" si="5"/>
        <v>3</v>
      </c>
      <c r="C18" s="214" t="str">
        <f t="shared" si="1"/>
        <v>रविवार3</v>
      </c>
      <c r="D18" s="238">
        <f t="shared" si="6"/>
        <v>45914</v>
      </c>
      <c r="E18" s="179" t="str">
        <f>IF(D18="","",INDEX({"रविवार";"सोमवार";"मंगळवार";"बुधवार";"गुरूवार";"शुक्रवार";"शनिवार"},WEEKDAY(D18)))</f>
        <v>रविवार</v>
      </c>
      <c r="F18" s="178">
        <f t="shared" si="2"/>
        <v>3</v>
      </c>
      <c r="G18" s="176" t="str">
        <f t="shared" si="3"/>
        <v>-</v>
      </c>
      <c r="H18" s="177"/>
      <c r="I18" s="176" t="str">
        <f t="shared" si="4"/>
        <v>-</v>
      </c>
      <c r="J18" s="177"/>
      <c r="K18" s="175" t="str">
        <f>VLOOKUP($C18,'प्रमाण 1-5'!$C:$D,2,0)</f>
        <v>सुट्टी</v>
      </c>
      <c r="L18" s="364" t="s">
        <v>84</v>
      </c>
      <c r="M18" s="215"/>
      <c r="N18" s="216"/>
      <c r="O18" s="216"/>
      <c r="P18" s="216"/>
      <c r="Q18" s="216"/>
      <c r="R18" s="216"/>
      <c r="S18" s="216"/>
      <c r="T18" s="216"/>
      <c r="U18" s="216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</row>
    <row r="19" spans="1:43" ht="21.95" customHeight="1">
      <c r="A19" s="214">
        <f t="shared" si="0"/>
        <v>2</v>
      </c>
      <c r="B19" s="214">
        <f t="shared" si="5"/>
        <v>3</v>
      </c>
      <c r="C19" s="214" t="str">
        <f t="shared" si="1"/>
        <v>सोमवार3</v>
      </c>
      <c r="D19" s="238">
        <f t="shared" si="6"/>
        <v>45915</v>
      </c>
      <c r="E19" s="179" t="str">
        <f>IF(D19="","",INDEX({"रविवार";"सोमवार";"मंगळवार";"बुधवार";"गुरूवार";"शुक्रवार";"शनिवार"},WEEKDAY(D19)))</f>
        <v>सोमवार</v>
      </c>
      <c r="F19" s="178">
        <f t="shared" si="2"/>
        <v>3</v>
      </c>
      <c r="G19" s="176">
        <f t="shared" si="3"/>
        <v>121</v>
      </c>
      <c r="H19" s="177"/>
      <c r="I19" s="176">
        <f t="shared" si="4"/>
        <v>34</v>
      </c>
      <c r="J19" s="177"/>
      <c r="K19" s="175" t="str">
        <f>VLOOKUP($C19,'प्रमाण 1-5'!$C:$D,2,0)</f>
        <v>व्हेजिटेबल पुलाव</v>
      </c>
      <c r="L19" s="364" t="s">
        <v>219</v>
      </c>
      <c r="M19" s="215"/>
      <c r="N19" s="216"/>
      <c r="O19" s="216"/>
      <c r="P19" s="216"/>
      <c r="Q19" s="216"/>
      <c r="R19" s="216"/>
      <c r="S19" s="216"/>
      <c r="T19" s="216"/>
      <c r="U19" s="216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0"/>
      <c r="AL19" s="220"/>
      <c r="AM19" s="220"/>
      <c r="AN19" s="220"/>
      <c r="AO19" s="220"/>
      <c r="AP19" s="220"/>
      <c r="AQ19" s="220"/>
    </row>
    <row r="20" spans="1:43" ht="21.95" customHeight="1">
      <c r="A20" s="214">
        <f t="shared" si="0"/>
        <v>3</v>
      </c>
      <c r="B20" s="214">
        <f t="shared" si="5"/>
        <v>3</v>
      </c>
      <c r="C20" s="214" t="str">
        <f t="shared" si="1"/>
        <v>मंगळवार3</v>
      </c>
      <c r="D20" s="238">
        <f>D19+1</f>
        <v>45916</v>
      </c>
      <c r="E20" s="179" t="str">
        <f>IF(D20="","",INDEX({"रविवार";"सोमवार";"मंगळवार";"बुधवार";"गुरूवार";"शुक्रवार";"शनिवार"},WEEKDAY(D20)))</f>
        <v>मंगळवार</v>
      </c>
      <c r="F20" s="178">
        <f t="shared" si="2"/>
        <v>3</v>
      </c>
      <c r="G20" s="176">
        <f t="shared" si="3"/>
        <v>121</v>
      </c>
      <c r="H20" s="177"/>
      <c r="I20" s="176">
        <f t="shared" si="4"/>
        <v>34</v>
      </c>
      <c r="J20" s="177"/>
      <c r="K20" s="175" t="str">
        <f>VLOOKUP($C20,'प्रमाण 1-5'!$C:$D,2,0)</f>
        <v>मोड आलेल्या मटकी उसळभात</v>
      </c>
      <c r="L20" s="364" t="s">
        <v>93</v>
      </c>
      <c r="M20" s="215"/>
      <c r="N20" s="216"/>
      <c r="O20" s="216"/>
      <c r="P20" s="216"/>
      <c r="Q20" s="216"/>
      <c r="R20" s="216"/>
      <c r="S20" s="216"/>
      <c r="T20" s="216"/>
      <c r="U20" s="216"/>
      <c r="V20" s="222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222"/>
      <c r="AH20" s="222"/>
      <c r="AI20" s="222"/>
      <c r="AJ20" s="222"/>
      <c r="AK20" s="222"/>
      <c r="AL20" s="222"/>
      <c r="AM20" s="222"/>
      <c r="AN20" s="222"/>
      <c r="AO20" s="222"/>
      <c r="AP20" s="222"/>
      <c r="AQ20" s="222"/>
    </row>
    <row r="21" spans="1:43" ht="21.95" customHeight="1">
      <c r="A21" s="214">
        <f t="shared" si="0"/>
        <v>4</v>
      </c>
      <c r="B21" s="214">
        <f t="shared" si="5"/>
        <v>3</v>
      </c>
      <c r="C21" s="214" t="str">
        <f t="shared" si="1"/>
        <v>बुधवार3</v>
      </c>
      <c r="D21" s="238">
        <f t="shared" si="6"/>
        <v>45917</v>
      </c>
      <c r="E21" s="179" t="str">
        <f>IF(D21="","",INDEX({"रविवार";"सोमवार";"मंगळवार";"बुधवार";"गुरूवार";"शुक्रवार";"शनिवार"},WEEKDAY(D21)))</f>
        <v>बुधवार</v>
      </c>
      <c r="F21" s="178">
        <f t="shared" si="2"/>
        <v>3</v>
      </c>
      <c r="G21" s="176">
        <f t="shared" si="3"/>
        <v>121</v>
      </c>
      <c r="H21" s="177"/>
      <c r="I21" s="176">
        <f t="shared" si="4"/>
        <v>34</v>
      </c>
      <c r="J21" s="177"/>
      <c r="K21" s="175" t="str">
        <f>VLOOKUP($C21,'प्रमाण 1-5'!$C:$D,2,0)</f>
        <v>चवळीची खिचडी</v>
      </c>
      <c r="L21" s="364" t="s">
        <v>214</v>
      </c>
      <c r="M21" s="215"/>
      <c r="N21" s="216"/>
      <c r="O21" s="216"/>
      <c r="P21" s="216"/>
      <c r="Q21" s="216"/>
      <c r="R21" s="216"/>
      <c r="S21" s="216"/>
      <c r="T21" s="216"/>
      <c r="U21" s="216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</row>
    <row r="22" spans="1:43" ht="21.95" customHeight="1">
      <c r="A22" s="214">
        <f t="shared" si="0"/>
        <v>5</v>
      </c>
      <c r="B22" s="214">
        <f t="shared" si="5"/>
        <v>3</v>
      </c>
      <c r="C22" s="214" t="str">
        <f t="shared" si="1"/>
        <v>गुरूवार3</v>
      </c>
      <c r="D22" s="238">
        <f t="shared" si="6"/>
        <v>45918</v>
      </c>
      <c r="E22" s="179" t="str">
        <f>IF(D22="","",INDEX({"रविवार";"सोमवार";"मंगळवार";"बुधवार";"गुरूवार";"शुक्रवार";"शनिवार"},WEEKDAY(D22)))</f>
        <v>गुरूवार</v>
      </c>
      <c r="F22" s="178">
        <f t="shared" si="2"/>
        <v>3</v>
      </c>
      <c r="G22" s="176">
        <f t="shared" si="3"/>
        <v>121</v>
      </c>
      <c r="H22" s="177"/>
      <c r="I22" s="176">
        <f t="shared" si="4"/>
        <v>34</v>
      </c>
      <c r="J22" s="177"/>
      <c r="K22" s="175" t="str">
        <f>VLOOKUP($C22,'प्रमाण 1-5'!$C:$D,2,0)</f>
        <v>हरभरा पुलाव</v>
      </c>
      <c r="L22" s="364" t="s">
        <v>215</v>
      </c>
      <c r="M22" s="215"/>
      <c r="N22" s="216"/>
      <c r="O22" s="216"/>
      <c r="P22" s="216"/>
      <c r="Q22" s="216"/>
      <c r="R22" s="227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</row>
    <row r="23" spans="1:43" ht="21.95" customHeight="1">
      <c r="A23" s="214">
        <f t="shared" si="0"/>
        <v>6</v>
      </c>
      <c r="B23" s="214">
        <f t="shared" si="5"/>
        <v>3</v>
      </c>
      <c r="C23" s="214" t="str">
        <f t="shared" si="1"/>
        <v>शुक्रवार3</v>
      </c>
      <c r="D23" s="238">
        <f t="shared" si="6"/>
        <v>45919</v>
      </c>
      <c r="E23" s="179" t="str">
        <f>IF(D23="","",INDEX({"रविवार";"सोमवार";"मंगळवार";"बुधवार";"गुरूवार";"शुक्रवार";"शनिवार"},WEEKDAY(D23)))</f>
        <v>शुक्रवार</v>
      </c>
      <c r="F23" s="178">
        <f t="shared" si="2"/>
        <v>3</v>
      </c>
      <c r="G23" s="176">
        <f t="shared" si="3"/>
        <v>121</v>
      </c>
      <c r="H23" s="177"/>
      <c r="I23" s="176">
        <f t="shared" si="4"/>
        <v>34</v>
      </c>
      <c r="J23" s="177"/>
      <c r="K23" s="175" t="str">
        <f>VLOOKUP($C23,'प्रमाण 1-5'!$C:$D,2,0)</f>
        <v>मसालेभात</v>
      </c>
      <c r="L23" s="364" t="s">
        <v>216</v>
      </c>
      <c r="M23" s="215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</row>
    <row r="24" spans="1:43" ht="21.95" customHeight="1">
      <c r="A24" s="214">
        <f t="shared" si="0"/>
        <v>7</v>
      </c>
      <c r="B24" s="214">
        <f t="shared" si="5"/>
        <v>3</v>
      </c>
      <c r="C24" s="214" t="str">
        <f t="shared" si="1"/>
        <v>शनिवार3</v>
      </c>
      <c r="D24" s="238">
        <f t="shared" si="6"/>
        <v>45920</v>
      </c>
      <c r="E24" s="179" t="str">
        <f>IF(D24="","",INDEX({"रविवार";"सोमवार";"मंगळवार";"बुधवार";"गुरूवार";"शुक्रवार";"शनिवार"},WEEKDAY(D24)))</f>
        <v>शनिवार</v>
      </c>
      <c r="F24" s="178">
        <f t="shared" si="2"/>
        <v>3</v>
      </c>
      <c r="G24" s="176">
        <f t="shared" si="3"/>
        <v>121</v>
      </c>
      <c r="H24" s="177"/>
      <c r="I24" s="176">
        <f t="shared" si="4"/>
        <v>34</v>
      </c>
      <c r="J24" s="177"/>
      <c r="K24" s="175" t="str">
        <f>VLOOKUP($C24,'प्रमाण 1-5'!$C:$D,2,0)</f>
        <v>मुगडाळ खिचडी</v>
      </c>
      <c r="L24" s="364" t="s">
        <v>81</v>
      </c>
      <c r="M24" s="215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</row>
    <row r="25" spans="1:43" ht="21.95" customHeight="1">
      <c r="A25" s="214">
        <f t="shared" si="0"/>
        <v>1</v>
      </c>
      <c r="B25" s="214">
        <f t="shared" si="5"/>
        <v>4</v>
      </c>
      <c r="C25" s="214" t="str">
        <f t="shared" si="1"/>
        <v>रविवार4</v>
      </c>
      <c r="D25" s="238">
        <f t="shared" si="6"/>
        <v>45921</v>
      </c>
      <c r="E25" s="179" t="str">
        <f>IF(D25="","",INDEX({"रविवार";"सोमवार";"मंगळवार";"बुधवार";"गुरूवार";"शुक्रवार";"शनिवार"},WEEKDAY(D25)))</f>
        <v>रविवार</v>
      </c>
      <c r="F25" s="178">
        <f t="shared" si="2"/>
        <v>4</v>
      </c>
      <c r="G25" s="176" t="str">
        <f t="shared" si="3"/>
        <v>-</v>
      </c>
      <c r="H25" s="177"/>
      <c r="I25" s="176" t="str">
        <f t="shared" si="4"/>
        <v>-</v>
      </c>
      <c r="J25" s="177"/>
      <c r="K25" s="175" t="str">
        <f>VLOOKUP($C25,'प्रमाण 1-5'!$C:$D,2,0)</f>
        <v>सुट्टी</v>
      </c>
      <c r="L25" s="364" t="s">
        <v>84</v>
      </c>
      <c r="M25" s="215"/>
      <c r="N25" s="228"/>
      <c r="O25" s="228"/>
      <c r="P25" s="228"/>
      <c r="Q25" s="228"/>
      <c r="R25" s="228"/>
      <c r="S25" s="228"/>
      <c r="T25" s="228"/>
      <c r="U25" s="228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</row>
    <row r="26" spans="1:43" ht="21.95" customHeight="1">
      <c r="A26" s="214">
        <f t="shared" si="0"/>
        <v>2</v>
      </c>
      <c r="B26" s="214">
        <f t="shared" si="5"/>
        <v>4</v>
      </c>
      <c r="C26" s="214" t="str">
        <f t="shared" si="1"/>
        <v>सोमवार4</v>
      </c>
      <c r="D26" s="238">
        <f t="shared" si="6"/>
        <v>45922</v>
      </c>
      <c r="E26" s="179" t="str">
        <f>IF(D26="","",INDEX({"रविवार";"सोमवार";"मंगळवार";"बुधवार";"गुरूवार";"शुक्रवार";"शनिवार"},WEEKDAY(D26)))</f>
        <v>सोमवार</v>
      </c>
      <c r="F26" s="178">
        <f t="shared" si="2"/>
        <v>4</v>
      </c>
      <c r="G26" s="176" t="str">
        <f t="shared" si="3"/>
        <v>-</v>
      </c>
      <c r="H26" s="177"/>
      <c r="I26" s="176" t="str">
        <f t="shared" si="4"/>
        <v>-</v>
      </c>
      <c r="J26" s="177"/>
      <c r="K26" s="175" t="str">
        <f>VLOOKUP($C26,'प्रमाण 1-5'!$C:$D,2,0)</f>
        <v>मसुरी पुलाव</v>
      </c>
      <c r="L26" s="364" t="s">
        <v>84</v>
      </c>
      <c r="M26" s="215"/>
      <c r="N26" s="228"/>
      <c r="O26" s="228"/>
      <c r="P26" s="228"/>
      <c r="Q26" s="228"/>
      <c r="R26" s="228"/>
      <c r="S26" s="228"/>
      <c r="T26" s="228"/>
      <c r="U26" s="228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  <c r="AK26" s="220"/>
      <c r="AL26" s="220"/>
      <c r="AM26" s="220"/>
      <c r="AN26" s="220"/>
      <c r="AO26" s="220"/>
      <c r="AP26" s="220"/>
      <c r="AQ26" s="220"/>
    </row>
    <row r="27" spans="1:43" ht="21.95" customHeight="1">
      <c r="A27" s="214">
        <f t="shared" si="0"/>
        <v>3</v>
      </c>
      <c r="B27" s="214">
        <f t="shared" si="5"/>
        <v>4</v>
      </c>
      <c r="C27" s="214" t="str">
        <f t="shared" si="1"/>
        <v>मंगळवार4</v>
      </c>
      <c r="D27" s="238">
        <f t="shared" si="6"/>
        <v>45923</v>
      </c>
      <c r="E27" s="179" t="str">
        <f>IF(D27="","",INDEX({"रविवार";"सोमवार";"मंगळवार";"बुधवार";"गुरूवार";"शुक्रवार";"शनिवार"},WEEKDAY(D27)))</f>
        <v>मंगळवार</v>
      </c>
      <c r="F27" s="178">
        <f t="shared" si="2"/>
        <v>4</v>
      </c>
      <c r="G27" s="176">
        <f t="shared" si="3"/>
        <v>121</v>
      </c>
      <c r="H27" s="177"/>
      <c r="I27" s="176">
        <f t="shared" si="4"/>
        <v>34</v>
      </c>
      <c r="J27" s="177"/>
      <c r="K27" s="175" t="str">
        <f>VLOOKUP($C27,'प्रमाण 1-5'!$C:$D,2,0)</f>
        <v>मुग शेवगा वरणभात</v>
      </c>
      <c r="L27" s="364" t="s">
        <v>206</v>
      </c>
      <c r="M27" s="215"/>
      <c r="N27" s="228"/>
      <c r="O27" s="228"/>
      <c r="P27" s="228"/>
      <c r="Q27" s="228"/>
      <c r="R27" s="228"/>
      <c r="S27" s="228"/>
      <c r="T27" s="228"/>
      <c r="U27" s="228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</row>
    <row r="28" spans="1:43" ht="21.95" customHeight="1">
      <c r="A28" s="214">
        <f t="shared" si="0"/>
        <v>4</v>
      </c>
      <c r="B28" s="214">
        <f t="shared" si="5"/>
        <v>4</v>
      </c>
      <c r="C28" s="214" t="str">
        <f t="shared" si="1"/>
        <v>बुधवार4</v>
      </c>
      <c r="D28" s="238">
        <f t="shared" si="6"/>
        <v>45924</v>
      </c>
      <c r="E28" s="179" t="str">
        <f>IF(D28="","",INDEX({"रविवार";"सोमवार";"मंगळवार";"बुधवार";"गुरूवार";"शुक्रवार";"शनिवार"},WEEKDAY(D28)))</f>
        <v>बुधवार</v>
      </c>
      <c r="F28" s="178">
        <f t="shared" si="2"/>
        <v>4</v>
      </c>
      <c r="G28" s="176">
        <f t="shared" si="3"/>
        <v>121</v>
      </c>
      <c r="H28" s="177"/>
      <c r="I28" s="176">
        <f t="shared" si="4"/>
        <v>34</v>
      </c>
      <c r="J28" s="177"/>
      <c r="K28" s="175" t="str">
        <f>VLOOKUP($C28,'प्रमाण 1-5'!$C:$D,2,0)</f>
        <v>सोयाबीन पुलाव</v>
      </c>
      <c r="L28" s="364" t="s">
        <v>78</v>
      </c>
      <c r="M28" s="215"/>
      <c r="N28" s="228"/>
      <c r="O28" s="228"/>
      <c r="P28" s="228"/>
      <c r="Q28" s="228"/>
      <c r="R28" s="228"/>
      <c r="S28" s="228"/>
      <c r="T28" s="228"/>
      <c r="U28" s="228"/>
      <c r="V28" s="223"/>
      <c r="W28" s="223"/>
      <c r="X28" s="223"/>
      <c r="Y28" s="223"/>
      <c r="Z28" s="223"/>
      <c r="AA28" s="223"/>
      <c r="AB28" s="223"/>
      <c r="AC28" s="223"/>
      <c r="AD28" s="223"/>
      <c r="AE28" s="223"/>
      <c r="AF28" s="223"/>
      <c r="AG28" s="223"/>
      <c r="AH28" s="223"/>
      <c r="AI28" s="223"/>
      <c r="AJ28" s="223"/>
      <c r="AK28" s="223"/>
      <c r="AL28" s="223"/>
      <c r="AM28" s="223"/>
      <c r="AN28" s="223"/>
      <c r="AO28" s="223"/>
      <c r="AP28" s="223"/>
      <c r="AQ28" s="223"/>
    </row>
    <row r="29" spans="1:43" ht="21.95" customHeight="1">
      <c r="A29" s="214">
        <f t="shared" si="0"/>
        <v>5</v>
      </c>
      <c r="B29" s="214">
        <f t="shared" si="5"/>
        <v>4</v>
      </c>
      <c r="C29" s="214" t="str">
        <f t="shared" si="1"/>
        <v>गुरूवार4</v>
      </c>
      <c r="D29" s="238">
        <f t="shared" si="6"/>
        <v>45925</v>
      </c>
      <c r="E29" s="179" t="str">
        <f>IF(D29="","",INDEX({"रविवार";"सोमवार";"मंगळवार";"बुधवार";"गुरूवार";"शुक्रवार";"शनिवार"},WEEKDAY(D29)))</f>
        <v>गुरूवार</v>
      </c>
      <c r="F29" s="178">
        <f t="shared" si="2"/>
        <v>4</v>
      </c>
      <c r="G29" s="176">
        <f t="shared" si="3"/>
        <v>121</v>
      </c>
      <c r="H29" s="177"/>
      <c r="I29" s="176">
        <f t="shared" si="4"/>
        <v>34</v>
      </c>
      <c r="J29" s="177"/>
      <c r="K29" s="175" t="str">
        <f>VLOOKUP($C29,'प्रमाण 1-5'!$C:$D,2,0)</f>
        <v>मोड आलेल्या मटकी उसळभात</v>
      </c>
      <c r="L29" s="364" t="s">
        <v>93</v>
      </c>
      <c r="M29" s="215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</row>
    <row r="30" spans="1:43" customFormat="1" ht="21.95" customHeight="1">
      <c r="A30" s="214">
        <f t="shared" si="0"/>
        <v>6</v>
      </c>
      <c r="B30" s="214">
        <f t="shared" si="5"/>
        <v>4</v>
      </c>
      <c r="C30" s="214" t="str">
        <f t="shared" si="1"/>
        <v>शुक्रवार4</v>
      </c>
      <c r="D30" s="238">
        <f t="shared" si="6"/>
        <v>45926</v>
      </c>
      <c r="E30" s="179" t="str">
        <f>IF(D30="","",INDEX({"रविवार";"सोमवार";"मंगळवार";"बुधवार";"गुरूवार";"शुक्रवार";"शनिवार"},WEEKDAY(D30)))</f>
        <v>शुक्रवार</v>
      </c>
      <c r="F30" s="178">
        <f t="shared" si="2"/>
        <v>4</v>
      </c>
      <c r="G30" s="176">
        <f t="shared" si="3"/>
        <v>121</v>
      </c>
      <c r="H30" s="177"/>
      <c r="I30" s="176">
        <f t="shared" si="4"/>
        <v>34</v>
      </c>
      <c r="J30" s="177"/>
      <c r="K30" s="175" t="str">
        <f>VLOOKUP($C30,'प्रमाण 1-5'!$C:$D,2,0)</f>
        <v>हरभरा पुलाव</v>
      </c>
      <c r="L30" s="364" t="s">
        <v>215</v>
      </c>
      <c r="M30" s="215"/>
      <c r="N30" s="229"/>
      <c r="O30" s="229"/>
      <c r="P30" s="230"/>
      <c r="Q30" s="230"/>
      <c r="R30" s="230"/>
      <c r="S30" s="230"/>
      <c r="T30" s="230"/>
      <c r="U30" s="230"/>
      <c r="V30" s="216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  <c r="AG30" s="216"/>
      <c r="AH30" s="216"/>
      <c r="AI30" s="216"/>
      <c r="AJ30" s="216"/>
      <c r="AK30" s="216"/>
      <c r="AL30" s="216"/>
      <c r="AM30" s="216"/>
      <c r="AN30" s="216"/>
      <c r="AO30" s="216"/>
      <c r="AP30" s="216"/>
      <c r="AQ30" s="216"/>
    </row>
    <row r="31" spans="1:43" customFormat="1" ht="21.95" customHeight="1">
      <c r="A31" s="214">
        <f t="shared" si="0"/>
        <v>7</v>
      </c>
      <c r="B31" s="214">
        <f t="shared" si="5"/>
        <v>4</v>
      </c>
      <c r="C31" s="214" t="str">
        <f t="shared" si="1"/>
        <v>शनिवार4</v>
      </c>
      <c r="D31" s="238">
        <f t="shared" si="6"/>
        <v>45927</v>
      </c>
      <c r="E31" s="179" t="str">
        <f>IF(D31="","",INDEX({"रविवार";"सोमवार";"मंगळवार";"बुधवार";"गुरूवार";"शुक्रवार";"शनिवार"},WEEKDAY(D31)))</f>
        <v>शनिवार</v>
      </c>
      <c r="F31" s="178">
        <f t="shared" si="2"/>
        <v>4</v>
      </c>
      <c r="G31" s="176">
        <f t="shared" si="3"/>
        <v>121</v>
      </c>
      <c r="H31" s="177"/>
      <c r="I31" s="176">
        <f t="shared" si="4"/>
        <v>34</v>
      </c>
      <c r="J31" s="177"/>
      <c r="K31" s="175" t="str">
        <f>VLOOKUP($C31,'प्रमाण 1-5'!$C:$D,2,0)</f>
        <v>मटार पुलाव</v>
      </c>
      <c r="L31" s="364" t="s">
        <v>218</v>
      </c>
      <c r="M31" s="215"/>
      <c r="N31" s="229"/>
      <c r="O31" s="229"/>
      <c r="P31" s="230"/>
      <c r="Q31" s="230"/>
      <c r="R31" s="230"/>
      <c r="S31" s="230"/>
      <c r="T31" s="230"/>
      <c r="U31" s="230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</row>
    <row r="32" spans="1:43" ht="21.95" customHeight="1">
      <c r="A32" s="214">
        <f t="shared" si="0"/>
        <v>1</v>
      </c>
      <c r="B32" s="214">
        <f t="shared" si="5"/>
        <v>5</v>
      </c>
      <c r="C32" s="214" t="str">
        <f t="shared" si="1"/>
        <v>रविवार5</v>
      </c>
      <c r="D32" s="238">
        <f t="shared" si="6"/>
        <v>45928</v>
      </c>
      <c r="E32" s="179" t="str">
        <f>IF(D32="","",INDEX({"रविवार";"सोमवार";"मंगळवार";"बुधवार";"गुरूवार";"शुक्रवार";"शनिवार"},WEEKDAY(D32)))</f>
        <v>रविवार</v>
      </c>
      <c r="F32" s="178">
        <f t="shared" si="2"/>
        <v>5</v>
      </c>
      <c r="G32" s="176" t="str">
        <f t="shared" si="3"/>
        <v>-</v>
      </c>
      <c r="H32" s="177"/>
      <c r="I32" s="176" t="str">
        <f t="shared" si="4"/>
        <v>-</v>
      </c>
      <c r="J32" s="177"/>
      <c r="K32" s="175" t="str">
        <f>VLOOKUP($C32,'प्रमाण 1-5'!$C:$D,2,0)</f>
        <v>सुट्टी</v>
      </c>
      <c r="L32" s="364" t="s">
        <v>84</v>
      </c>
      <c r="M32" s="215"/>
      <c r="N32" s="231"/>
      <c r="O32" s="229"/>
      <c r="P32" s="216"/>
      <c r="Q32" s="216"/>
      <c r="R32" s="216"/>
      <c r="S32" s="216"/>
      <c r="T32" s="216"/>
      <c r="U32" s="216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</row>
    <row r="33" spans="1:43" ht="21.95" customHeight="1">
      <c r="A33" s="214">
        <f t="shared" si="0"/>
        <v>2</v>
      </c>
      <c r="B33" s="214">
        <f t="shared" si="5"/>
        <v>5</v>
      </c>
      <c r="C33" s="214" t="str">
        <f t="shared" si="1"/>
        <v>सोमवार5</v>
      </c>
      <c r="D33" s="238">
        <f>IF(MONTH(D32+1)&gt;MONTH($D$5)," ",$D32+1)</f>
        <v>45929</v>
      </c>
      <c r="E33" s="179" t="str">
        <f>IF(D33="","",INDEX({"रविवार";"सोमवार";"मंगळवार";"बुधवार";"गुरूवार";"शुक्रवार";"शनिवार"},WEEKDAY(D33)))</f>
        <v>सोमवार</v>
      </c>
      <c r="F33" s="178">
        <f t="shared" si="2"/>
        <v>5</v>
      </c>
      <c r="G33" s="176">
        <f t="shared" si="3"/>
        <v>121</v>
      </c>
      <c r="H33" s="177"/>
      <c r="I33" s="176">
        <f t="shared" si="4"/>
        <v>34</v>
      </c>
      <c r="J33" s="177"/>
      <c r="K33" s="175" t="str">
        <f>VLOOKUP($C33,'प्रमाण 1-5'!$C:$D,2,0)</f>
        <v>व्हेजिटेबल पुलाव</v>
      </c>
      <c r="L33" s="364" t="s">
        <v>219</v>
      </c>
      <c r="M33" s="215"/>
      <c r="N33" s="216"/>
      <c r="O33" s="216"/>
      <c r="P33" s="216"/>
      <c r="Q33" s="216"/>
      <c r="R33" s="216"/>
      <c r="S33" s="216"/>
      <c r="T33" s="216"/>
      <c r="U33" s="216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</row>
    <row r="34" spans="1:43" ht="21.95" customHeight="1">
      <c r="A34" s="214">
        <f t="shared" si="0"/>
        <v>3</v>
      </c>
      <c r="B34" s="214">
        <f t="shared" si="5"/>
        <v>5</v>
      </c>
      <c r="C34" s="214" t="str">
        <f t="shared" si="1"/>
        <v>मंगळवार5</v>
      </c>
      <c r="D34" s="238">
        <f t="shared" ref="D34:D35" si="7">IF(MONTH(D33+1)&gt;MONTH($D$5)," ",$D33+1)</f>
        <v>45930</v>
      </c>
      <c r="E34" s="179" t="str">
        <f>IF(D34="","",INDEX({"रविवार";"सोमवार";"मंगळवार";"बुधवार";"गुरूवार";"शुक्रवार";"शनिवार"},WEEKDAY(D34)))</f>
        <v>मंगळवार</v>
      </c>
      <c r="F34" s="178">
        <f t="shared" si="2"/>
        <v>5</v>
      </c>
      <c r="G34" s="176">
        <f t="shared" si="3"/>
        <v>121</v>
      </c>
      <c r="H34" s="177"/>
      <c r="I34" s="176">
        <f t="shared" si="4"/>
        <v>34</v>
      </c>
      <c r="J34" s="177"/>
      <c r="K34" s="175" t="str">
        <f>VLOOKUP($C34,'प्रमाण 1-5'!$C:$D,2,0)</f>
        <v>मोड आलेल्या मटकी उसळभात</v>
      </c>
      <c r="L34" s="364" t="s">
        <v>93</v>
      </c>
      <c r="M34" s="215"/>
      <c r="N34" s="216"/>
      <c r="O34" s="216"/>
      <c r="P34" s="216"/>
      <c r="Q34" s="216"/>
      <c r="R34" s="216"/>
      <c r="S34" s="216"/>
      <c r="T34" s="216"/>
      <c r="U34" s="216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</row>
    <row r="35" spans="1:43" ht="21.95" customHeight="1">
      <c r="A35" s="214" t="e">
        <f t="shared" si="0"/>
        <v>#VALUE!</v>
      </c>
      <c r="B35" s="214" t="e">
        <f t="shared" si="5"/>
        <v>#VALUE!</v>
      </c>
      <c r="C35" s="214" t="e">
        <f t="shared" si="1"/>
        <v>#VALUE!</v>
      </c>
      <c r="D35" s="238" t="str">
        <f t="shared" si="7"/>
        <v xml:space="preserve"> </v>
      </c>
      <c r="E35" s="179" t="e">
        <f>IF(D35="","",INDEX({"रविवार";"सोमवार";"मंगळवार";"बुधवार";"गुरूवार";"शुक्रवार";"शनिवार"},WEEKDAY(D35)))</f>
        <v>#VALUE!</v>
      </c>
      <c r="F35" s="178" t="e">
        <f t="shared" si="2"/>
        <v>#VALUE!</v>
      </c>
      <c r="G35" s="176" t="e">
        <f t="shared" si="3"/>
        <v>#VALUE!</v>
      </c>
      <c r="H35" s="177"/>
      <c r="I35" s="176" t="e">
        <f t="shared" si="4"/>
        <v>#VALUE!</v>
      </c>
      <c r="J35" s="177"/>
      <c r="K35" s="175" t="e">
        <f>VLOOKUP($C35,'प्रमाण 1-5'!$C:$D,2,0)</f>
        <v>#VALUE!</v>
      </c>
      <c r="L35" s="364" t="e">
        <v>#VALUE!</v>
      </c>
      <c r="M35" s="215"/>
      <c r="N35" s="216"/>
      <c r="O35" s="216"/>
      <c r="P35" s="216"/>
      <c r="Q35" s="216"/>
      <c r="R35" s="216"/>
      <c r="S35" s="227"/>
      <c r="T35" s="216"/>
      <c r="U35" s="216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</row>
    <row r="36" spans="1:43" ht="21.95" customHeight="1" thickBot="1">
      <c r="D36" s="232" t="s">
        <v>43</v>
      </c>
      <c r="E36" s="232"/>
      <c r="F36" s="232"/>
      <c r="G36" s="233">
        <f>MAX(G5:G32)</f>
        <v>121</v>
      </c>
      <c r="H36" s="233">
        <f>_xlfn.AGGREGATE(9,6,H5:H35)</f>
        <v>120</v>
      </c>
      <c r="I36" s="233">
        <f>MAX(I5:I32)</f>
        <v>34</v>
      </c>
      <c r="J36" s="233">
        <f>_xlfn.AGGREGATE(9,6,J5:J35)</f>
        <v>30</v>
      </c>
      <c r="K36" s="232"/>
      <c r="L36" s="365"/>
      <c r="M36" s="215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216"/>
      <c r="AF36" s="216"/>
      <c r="AG36" s="216"/>
      <c r="AH36" s="216"/>
      <c r="AI36" s="216"/>
      <c r="AJ36" s="216"/>
      <c r="AK36" s="216"/>
      <c r="AL36" s="216"/>
      <c r="AM36" s="216"/>
      <c r="AN36" s="216"/>
      <c r="AO36" s="216"/>
      <c r="AP36" s="216"/>
      <c r="AQ36" s="216"/>
    </row>
    <row r="37" spans="1:43" ht="21.95" hidden="1" customHeight="1" thickTop="1">
      <c r="A37" s="214" t="e">
        <f>WEEKDAY(D37)</f>
        <v>#VALUE!</v>
      </c>
      <c r="B37" s="214" t="e">
        <f>IF($B$5=A37,$B$5+B34,B36)</f>
        <v>#VALUE!</v>
      </c>
      <c r="D37" s="214" t="s">
        <v>169</v>
      </c>
      <c r="E37" s="234">
        <f>DAY(EOMONTH(D5,0))</f>
        <v>30</v>
      </c>
      <c r="H37" s="214">
        <f>IF(E37=28,COUNTIF(H5:H32,"")+COUNTIF(H5:H32,0),IF(E37=29,COUNTIF(H5:H33,"")+COUNTIF(H5:H33,0),IF(E37=30,COUNTIF(H5:H34,"")+COUNTIF(H5:H34,0),IF(E37=31,COUNTIF(H5:H35,"")+COUNTIF(H5:H35,0),0))))</f>
        <v>29</v>
      </c>
      <c r="J37" s="214">
        <f>IF(E37=28,COUNTIF(J5:J32,"")+COUNTIF(J5:J32,0),IF(E37=29,COUNTIF(J5:J33,"")+COUNTIF(J5:J33,0),IF(E37=30,COUNTIF(J5:J34,"")+COUNTIF(J5:J34,0),IF(E37=31,COUNTIF(J5:J35,"")+COUNTIF(J5:J35,0),0))))</f>
        <v>29</v>
      </c>
      <c r="V37" s="216"/>
      <c r="W37" s="216"/>
      <c r="X37" s="216"/>
      <c r="Y37" s="216"/>
      <c r="Z37" s="216"/>
      <c r="AA37" s="216"/>
      <c r="AB37" s="216"/>
      <c r="AC37" s="216"/>
      <c r="AD37" s="216"/>
      <c r="AE37" s="216"/>
      <c r="AF37" s="216"/>
      <c r="AG37" s="216"/>
      <c r="AH37" s="216"/>
      <c r="AI37" s="216"/>
      <c r="AJ37" s="216"/>
      <c r="AK37" s="216"/>
      <c r="AL37" s="216"/>
      <c r="AM37" s="216"/>
      <c r="AN37" s="216"/>
      <c r="AO37" s="216"/>
      <c r="AP37" s="216"/>
      <c r="AQ37" s="216"/>
    </row>
    <row r="38" spans="1:43" customFormat="1" ht="16.5" hidden="1" thickTop="1">
      <c r="A38" s="214" t="e">
        <f>WEEKDAY(D38)</f>
        <v>#VALUE!</v>
      </c>
      <c r="B38" s="214" t="e">
        <f>IF($B$5=A38,$B$5+B35,B37)</f>
        <v>#VALUE!</v>
      </c>
      <c r="D38" s="235" t="s">
        <v>52</v>
      </c>
      <c r="E38" s="333">
        <f>E37-COUNTIF(G5:G35,"-")+COUNTIF(G5:G35,"")</f>
        <v>22</v>
      </c>
      <c r="G38">
        <f>COUNTIFS(G5:G35,"-")</f>
        <v>8</v>
      </c>
      <c r="H38">
        <f t="shared" ref="H38:J38" si="8">COUNTIFS(H5:H35,"")+COUNTIF(H5:H35,0)</f>
        <v>30</v>
      </c>
      <c r="I38">
        <f t="shared" si="8"/>
        <v>0</v>
      </c>
      <c r="J38">
        <f t="shared" si="8"/>
        <v>30</v>
      </c>
      <c r="K38" s="333">
        <f>E37-COUNTIF(I5:I35,"-")+COUNTIF(I5:I35,"")</f>
        <v>22</v>
      </c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6"/>
      <c r="AJ38" s="216"/>
      <c r="AK38" s="216"/>
      <c r="AL38" s="216"/>
      <c r="AM38" s="216"/>
      <c r="AN38" s="216"/>
      <c r="AO38" s="216"/>
      <c r="AP38" s="216"/>
      <c r="AQ38" s="216"/>
    </row>
    <row r="39" spans="1:43" customFormat="1" ht="27" hidden="1" thickTop="1">
      <c r="A39" s="214" t="e">
        <f>WEEKDAY(D39)</f>
        <v>#VALUE!</v>
      </c>
      <c r="B39" s="214" t="e">
        <f>IF($B$5=A39,$B$5+B36,B38)</f>
        <v>#VALUE!</v>
      </c>
      <c r="D39" s="235" t="s">
        <v>53</v>
      </c>
      <c r="E39">
        <f>COUNTIFS(H5:H35,0)</f>
        <v>0</v>
      </c>
      <c r="G39">
        <f>COUNTIFS(G5:G35,G2)</f>
        <v>22</v>
      </c>
      <c r="H39" s="333">
        <f>E37-H37</f>
        <v>1</v>
      </c>
      <c r="I39">
        <f>E37-I38</f>
        <v>30</v>
      </c>
      <c r="J39" s="333">
        <f>E37-J37</f>
        <v>1</v>
      </c>
      <c r="V39" s="219"/>
      <c r="W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19"/>
    </row>
    <row r="40" spans="1:43" ht="18.75" hidden="1" thickTop="1">
      <c r="V40" s="220"/>
      <c r="W40" s="220"/>
      <c r="X40" s="220"/>
      <c r="Y40" s="220"/>
      <c r="Z40" s="220"/>
      <c r="AA40" s="220"/>
      <c r="AB40" s="220"/>
      <c r="AC40" s="220"/>
      <c r="AD40" s="220"/>
      <c r="AE40" s="220"/>
      <c r="AF40" s="220"/>
      <c r="AG40" s="220"/>
      <c r="AH40" s="220"/>
      <c r="AI40" s="220"/>
      <c r="AJ40" s="220"/>
      <c r="AK40" s="220"/>
      <c r="AL40" s="220"/>
      <c r="AM40" s="220"/>
      <c r="AN40" s="220"/>
      <c r="AO40" s="220"/>
      <c r="AP40" s="220"/>
      <c r="AQ40" s="220"/>
    </row>
    <row r="41" spans="1:43" ht="24" hidden="1" thickTop="1"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2"/>
      <c r="AM41" s="222"/>
      <c r="AN41" s="222"/>
      <c r="AO41" s="222"/>
      <c r="AP41" s="222"/>
      <c r="AQ41" s="222"/>
    </row>
    <row r="42" spans="1:43" ht="22.5" thickTop="1">
      <c r="D42" s="216"/>
      <c r="E42" s="236"/>
      <c r="F42" s="23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23"/>
      <c r="W42" s="223"/>
      <c r="X42" s="223"/>
      <c r="Y42" s="223"/>
      <c r="Z42" s="223"/>
      <c r="AA42" s="223"/>
      <c r="AB42" s="223"/>
      <c r="AC42" s="223"/>
      <c r="AD42" s="223"/>
      <c r="AE42" s="223"/>
      <c r="AF42" s="223"/>
      <c r="AG42" s="223"/>
      <c r="AH42" s="223"/>
      <c r="AI42" s="223"/>
      <c r="AJ42" s="223"/>
      <c r="AK42" s="223"/>
      <c r="AL42" s="223"/>
      <c r="AM42" s="223"/>
      <c r="AN42" s="223"/>
      <c r="AO42" s="223"/>
      <c r="AP42" s="223"/>
      <c r="AQ42" s="223"/>
    </row>
    <row r="43" spans="1:43">
      <c r="D43" s="216"/>
      <c r="E43" s="236"/>
      <c r="F43" s="236"/>
      <c r="G43" s="216"/>
      <c r="H43" s="216"/>
      <c r="I43" s="216"/>
      <c r="J43" s="216"/>
      <c r="K43" s="216"/>
      <c r="L43" s="216"/>
      <c r="M43" s="216"/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6"/>
      <c r="AA43" s="216"/>
      <c r="AB43" s="216"/>
      <c r="AC43" s="216"/>
      <c r="AD43" s="216"/>
      <c r="AE43" s="216"/>
      <c r="AF43" s="216"/>
      <c r="AG43" s="216"/>
      <c r="AH43" s="216"/>
      <c r="AI43" s="216"/>
      <c r="AJ43" s="216"/>
      <c r="AK43" s="216"/>
      <c r="AL43" s="216"/>
      <c r="AM43" s="216"/>
      <c r="AN43" s="216"/>
      <c r="AO43" s="216"/>
      <c r="AP43" s="216"/>
      <c r="AQ43" s="216"/>
    </row>
    <row r="44" spans="1:43">
      <c r="D44" s="216"/>
      <c r="E44" s="236"/>
      <c r="F44" s="23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216"/>
      <c r="AG44" s="216"/>
      <c r="AH44" s="216"/>
      <c r="AI44" s="216"/>
      <c r="AJ44" s="216"/>
      <c r="AK44" s="216"/>
      <c r="AL44" s="216"/>
      <c r="AM44" s="216"/>
      <c r="AN44" s="216"/>
      <c r="AO44" s="216"/>
      <c r="AP44" s="216"/>
      <c r="AQ44" s="216"/>
    </row>
    <row r="45" spans="1:43">
      <c r="D45" s="216"/>
      <c r="E45" s="236"/>
      <c r="F45" s="23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/>
      <c r="AD45" s="216"/>
      <c r="AE45" s="216"/>
      <c r="AF45" s="216"/>
      <c r="AG45" s="216"/>
      <c r="AH45" s="216"/>
      <c r="AI45" s="216"/>
      <c r="AJ45" s="216"/>
      <c r="AK45" s="216"/>
      <c r="AL45" s="216"/>
      <c r="AM45" s="216"/>
      <c r="AN45" s="216"/>
      <c r="AO45" s="216"/>
      <c r="AP45" s="216"/>
      <c r="AQ45" s="216"/>
    </row>
    <row r="46" spans="1:43" ht="26.25">
      <c r="D46" s="216"/>
      <c r="E46" s="236"/>
      <c r="F46" s="23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</row>
    <row r="47" spans="1:43" ht="18">
      <c r="D47" s="216"/>
      <c r="E47" s="236"/>
      <c r="F47" s="23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20"/>
      <c r="W47" s="220"/>
      <c r="X47" s="220"/>
      <c r="Y47" s="220"/>
      <c r="Z47" s="220"/>
      <c r="AA47" s="220"/>
      <c r="AB47" s="220"/>
      <c r="AC47" s="220"/>
      <c r="AD47" s="220"/>
      <c r="AE47" s="220"/>
      <c r="AF47" s="220"/>
      <c r="AG47" s="220"/>
      <c r="AH47" s="220"/>
      <c r="AI47" s="220"/>
      <c r="AJ47" s="220"/>
      <c r="AK47" s="220"/>
      <c r="AL47" s="220"/>
      <c r="AM47" s="220"/>
      <c r="AN47" s="220"/>
      <c r="AO47" s="220"/>
      <c r="AP47" s="220"/>
      <c r="AQ47" s="220"/>
    </row>
    <row r="48" spans="1:43" ht="23.25">
      <c r="D48" s="216"/>
      <c r="E48" s="236"/>
      <c r="F48" s="23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</row>
    <row r="49" spans="4:43" ht="21.75">
      <c r="D49" s="216"/>
      <c r="E49" s="236"/>
      <c r="F49" s="23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3"/>
      <c r="AM49" s="223"/>
      <c r="AN49" s="223"/>
      <c r="AO49" s="223"/>
      <c r="AP49" s="223"/>
      <c r="AQ49" s="223"/>
    </row>
    <row r="50" spans="4:43">
      <c r="D50" s="216"/>
      <c r="E50" s="236"/>
      <c r="F50" s="23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6"/>
      <c r="AI50" s="216"/>
      <c r="AJ50" s="216"/>
      <c r="AK50" s="216"/>
      <c r="AL50" s="216"/>
      <c r="AM50" s="216"/>
      <c r="AN50" s="216"/>
      <c r="AO50" s="216"/>
      <c r="AP50" s="216"/>
      <c r="AQ50" s="216"/>
    </row>
    <row r="51" spans="4:43">
      <c r="D51" s="216"/>
      <c r="E51" s="236"/>
      <c r="F51" s="236"/>
      <c r="G51" s="216"/>
      <c r="H51" s="216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  <c r="AA51" s="216"/>
      <c r="AB51" s="216"/>
      <c r="AC51" s="216"/>
      <c r="AD51" s="216"/>
      <c r="AE51" s="216"/>
      <c r="AF51" s="216"/>
      <c r="AG51" s="216"/>
      <c r="AH51" s="216"/>
      <c r="AI51" s="216"/>
      <c r="AJ51" s="216"/>
      <c r="AK51" s="216"/>
      <c r="AL51" s="216"/>
      <c r="AM51" s="216"/>
      <c r="AN51" s="216"/>
      <c r="AO51" s="216"/>
      <c r="AP51" s="216"/>
      <c r="AQ51" s="216"/>
    </row>
    <row r="52" spans="4:43">
      <c r="D52" s="216"/>
      <c r="E52" s="236"/>
      <c r="F52" s="23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6"/>
      <c r="AC52" s="216"/>
      <c r="AD52" s="216"/>
      <c r="AE52" s="216"/>
      <c r="AF52" s="216"/>
      <c r="AG52" s="216"/>
      <c r="AH52" s="216"/>
      <c r="AI52" s="216"/>
      <c r="AJ52" s="216"/>
      <c r="AK52" s="216"/>
      <c r="AL52" s="216"/>
      <c r="AM52" s="216"/>
      <c r="AN52" s="216"/>
      <c r="AO52" s="216"/>
      <c r="AP52" s="216"/>
      <c r="AQ52" s="216"/>
    </row>
    <row r="53" spans="4:43" ht="26.25">
      <c r="D53" s="216"/>
      <c r="E53" s="236"/>
      <c r="F53" s="23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6"/>
      <c r="U53" s="216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19"/>
      <c r="AN53" s="219"/>
      <c r="AO53" s="219"/>
      <c r="AP53" s="219"/>
      <c r="AQ53" s="219"/>
    </row>
    <row r="54" spans="4:43" ht="18">
      <c r="D54" s="216"/>
      <c r="E54" s="236"/>
      <c r="F54" s="236"/>
      <c r="G54" s="216"/>
      <c r="H54" s="216"/>
      <c r="I54" s="216"/>
      <c r="J54" s="216"/>
      <c r="K54" s="216"/>
      <c r="L54" s="216"/>
      <c r="M54" s="216"/>
      <c r="N54" s="216"/>
      <c r="O54" s="216"/>
      <c r="P54" s="216"/>
      <c r="Q54" s="216"/>
      <c r="R54" s="216"/>
      <c r="S54" s="216"/>
      <c r="T54" s="216"/>
      <c r="U54" s="216"/>
      <c r="V54" s="220"/>
      <c r="W54" s="220"/>
      <c r="X54" s="220"/>
      <c r="Y54" s="220"/>
      <c r="Z54" s="220"/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0"/>
      <c r="AO54" s="220"/>
      <c r="AP54" s="220"/>
      <c r="AQ54" s="220"/>
    </row>
    <row r="55" spans="4:43" ht="23.25">
      <c r="D55" s="216"/>
      <c r="E55" s="236"/>
      <c r="F55" s="23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</row>
    <row r="56" spans="4:43" ht="21.75">
      <c r="D56" s="216"/>
      <c r="E56" s="236"/>
      <c r="F56" s="23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3"/>
      <c r="AH56" s="223"/>
      <c r="AI56" s="223"/>
      <c r="AJ56" s="223"/>
      <c r="AK56" s="223"/>
      <c r="AL56" s="223"/>
      <c r="AM56" s="223"/>
      <c r="AN56" s="223"/>
      <c r="AO56" s="223"/>
      <c r="AP56" s="223"/>
      <c r="AQ56" s="223"/>
    </row>
    <row r="57" spans="4:43">
      <c r="D57" s="216"/>
      <c r="E57" s="236"/>
      <c r="F57" s="23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  <c r="U57" s="216"/>
      <c r="V57" s="216"/>
      <c r="W57" s="216"/>
      <c r="X57" s="216"/>
      <c r="Y57" s="216"/>
      <c r="Z57" s="216"/>
      <c r="AA57" s="216"/>
      <c r="AB57" s="216"/>
      <c r="AC57" s="216"/>
      <c r="AD57" s="216"/>
      <c r="AE57" s="216"/>
      <c r="AF57" s="216"/>
      <c r="AG57" s="216"/>
      <c r="AH57" s="216"/>
      <c r="AI57" s="216"/>
      <c r="AJ57" s="216"/>
      <c r="AK57" s="216"/>
      <c r="AL57" s="216"/>
      <c r="AM57" s="216"/>
      <c r="AN57" s="216"/>
      <c r="AO57" s="216"/>
      <c r="AP57" s="216"/>
      <c r="AQ57" s="216"/>
    </row>
    <row r="58" spans="4:43">
      <c r="D58" s="216"/>
      <c r="E58" s="236"/>
      <c r="F58" s="23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  <c r="U58" s="216"/>
      <c r="V58" s="216"/>
      <c r="W58" s="216"/>
      <c r="X58" s="216"/>
      <c r="Y58" s="216"/>
      <c r="Z58" s="216"/>
      <c r="AA58" s="216"/>
      <c r="AB58" s="216"/>
      <c r="AC58" s="216"/>
      <c r="AD58" s="216"/>
      <c r="AE58" s="216"/>
      <c r="AF58" s="216"/>
      <c r="AG58" s="216"/>
      <c r="AH58" s="216"/>
      <c r="AI58" s="216"/>
      <c r="AJ58" s="216"/>
      <c r="AK58" s="216"/>
      <c r="AL58" s="216"/>
      <c r="AM58" s="216"/>
      <c r="AN58" s="216"/>
      <c r="AO58" s="216"/>
      <c r="AP58" s="216"/>
      <c r="AQ58" s="216"/>
    </row>
    <row r="59" spans="4:43">
      <c r="D59" s="216"/>
      <c r="E59" s="236"/>
      <c r="F59" s="23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  <c r="AP59" s="216"/>
      <c r="AQ59" s="216"/>
    </row>
    <row r="60" spans="4:43" ht="26.25">
      <c r="D60" s="216"/>
      <c r="E60" s="236"/>
      <c r="F60" s="23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</row>
    <row r="61" spans="4:43" ht="18">
      <c r="D61" s="216"/>
      <c r="E61" s="236"/>
      <c r="F61" s="23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20"/>
      <c r="W61" s="220"/>
      <c r="X61" s="220"/>
      <c r="Y61" s="220"/>
      <c r="Z61" s="220"/>
      <c r="AA61" s="220"/>
      <c r="AB61" s="220"/>
      <c r="AC61" s="220"/>
      <c r="AD61" s="220"/>
      <c r="AE61" s="220"/>
      <c r="AF61" s="220"/>
      <c r="AG61" s="220"/>
      <c r="AH61" s="220"/>
      <c r="AI61" s="220"/>
      <c r="AJ61" s="220"/>
      <c r="AK61" s="220"/>
      <c r="AL61" s="220"/>
      <c r="AM61" s="220"/>
      <c r="AN61" s="220"/>
      <c r="AO61" s="220"/>
      <c r="AP61" s="220"/>
      <c r="AQ61" s="220"/>
    </row>
    <row r="62" spans="4:43" ht="23.25">
      <c r="D62" s="216"/>
      <c r="E62" s="236"/>
      <c r="F62" s="23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  <c r="U62" s="216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  <c r="AP62" s="222"/>
      <c r="AQ62" s="222"/>
    </row>
    <row r="63" spans="4:43" ht="21.75">
      <c r="D63" s="216"/>
      <c r="E63" s="236"/>
      <c r="F63" s="23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23"/>
      <c r="W63" s="223"/>
      <c r="X63" s="223"/>
      <c r="Y63" s="223"/>
      <c r="Z63" s="223"/>
      <c r="AA63" s="223"/>
      <c r="AB63" s="223"/>
      <c r="AC63" s="223"/>
      <c r="AD63" s="223"/>
      <c r="AE63" s="223"/>
      <c r="AF63" s="223"/>
      <c r="AG63" s="223"/>
      <c r="AH63" s="223"/>
      <c r="AI63" s="223"/>
      <c r="AJ63" s="223"/>
      <c r="AK63" s="223"/>
      <c r="AL63" s="223"/>
      <c r="AM63" s="223"/>
      <c r="AN63" s="223"/>
      <c r="AO63" s="223"/>
      <c r="AP63" s="223"/>
      <c r="AQ63" s="223"/>
    </row>
    <row r="64" spans="4:43">
      <c r="D64" s="216"/>
      <c r="E64" s="236"/>
      <c r="F64" s="236"/>
      <c r="G64" s="216"/>
      <c r="H64" s="216"/>
      <c r="I64" s="216"/>
      <c r="J64" s="216"/>
      <c r="K64" s="216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216"/>
      <c r="AG64" s="216"/>
      <c r="AH64" s="216"/>
      <c r="AI64" s="216"/>
      <c r="AJ64" s="216"/>
      <c r="AK64" s="216"/>
      <c r="AL64" s="216"/>
      <c r="AM64" s="216"/>
      <c r="AN64" s="216"/>
      <c r="AO64" s="216"/>
      <c r="AP64" s="216"/>
      <c r="AQ64" s="216"/>
    </row>
    <row r="65" spans="4:43">
      <c r="D65" s="216"/>
      <c r="E65" s="236"/>
      <c r="F65" s="236"/>
      <c r="G65" s="216"/>
      <c r="H65" s="216"/>
      <c r="I65" s="216"/>
      <c r="J65" s="216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6"/>
      <c r="AB65" s="216"/>
      <c r="AC65" s="216"/>
      <c r="AD65" s="216"/>
      <c r="AE65" s="216"/>
      <c r="AF65" s="216"/>
      <c r="AG65" s="216"/>
      <c r="AH65" s="216"/>
      <c r="AI65" s="216"/>
      <c r="AJ65" s="216"/>
      <c r="AK65" s="216"/>
      <c r="AL65" s="216"/>
      <c r="AM65" s="216"/>
      <c r="AN65" s="216"/>
      <c r="AO65" s="216"/>
      <c r="AP65" s="216"/>
      <c r="AQ65" s="216"/>
    </row>
    <row r="66" spans="4:43">
      <c r="D66" s="216"/>
      <c r="E66" s="236"/>
      <c r="F66" s="236"/>
      <c r="G66" s="216"/>
      <c r="H66" s="216"/>
      <c r="I66" s="216"/>
      <c r="J66" s="216"/>
      <c r="K66" s="216"/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/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</row>
    <row r="67" spans="4:43" ht="26.25">
      <c r="D67" s="216"/>
      <c r="E67" s="236"/>
      <c r="F67" s="236"/>
      <c r="G67" s="216"/>
      <c r="H67" s="216"/>
      <c r="I67" s="216"/>
      <c r="J67" s="216"/>
      <c r="K67" s="216"/>
      <c r="L67" s="216"/>
      <c r="M67" s="216"/>
      <c r="N67" s="216"/>
      <c r="O67" s="216"/>
      <c r="P67" s="216"/>
      <c r="Q67" s="216"/>
      <c r="R67" s="216"/>
      <c r="S67" s="216"/>
      <c r="T67" s="216"/>
      <c r="U67" s="216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</row>
    <row r="68" spans="4:43" ht="18">
      <c r="D68" s="216"/>
      <c r="E68" s="236"/>
      <c r="F68" s="236"/>
      <c r="G68" s="216"/>
      <c r="H68" s="216"/>
      <c r="I68" s="216"/>
      <c r="J68" s="216"/>
      <c r="K68" s="216"/>
      <c r="L68" s="216"/>
      <c r="M68" s="216"/>
      <c r="N68" s="216"/>
      <c r="O68" s="216"/>
      <c r="P68" s="216"/>
      <c r="Q68" s="216"/>
      <c r="R68" s="216"/>
      <c r="S68" s="216"/>
      <c r="T68" s="216"/>
      <c r="U68" s="216"/>
      <c r="V68" s="220"/>
      <c r="W68" s="220"/>
      <c r="X68" s="220"/>
      <c r="Y68" s="220"/>
      <c r="Z68" s="220"/>
      <c r="AA68" s="220"/>
      <c r="AB68" s="220"/>
      <c r="AC68" s="220"/>
      <c r="AD68" s="220"/>
      <c r="AE68" s="220"/>
      <c r="AF68" s="220"/>
      <c r="AG68" s="220"/>
      <c r="AH68" s="220"/>
      <c r="AI68" s="220"/>
      <c r="AJ68" s="220"/>
      <c r="AK68" s="220"/>
      <c r="AL68" s="220"/>
      <c r="AM68" s="220"/>
      <c r="AN68" s="220"/>
      <c r="AO68" s="220"/>
      <c r="AP68" s="220"/>
      <c r="AQ68" s="220"/>
    </row>
    <row r="69" spans="4:43" ht="23.25">
      <c r="D69" s="216"/>
      <c r="E69" s="236"/>
      <c r="F69" s="236"/>
      <c r="G69" s="216"/>
      <c r="H69" s="216"/>
      <c r="I69" s="216"/>
      <c r="J69" s="216"/>
      <c r="K69" s="216"/>
      <c r="L69" s="216"/>
      <c r="M69" s="216"/>
      <c r="N69" s="216"/>
      <c r="O69" s="216"/>
      <c r="P69" s="216"/>
      <c r="Q69" s="216"/>
      <c r="R69" s="216"/>
      <c r="S69" s="216"/>
      <c r="T69" s="216"/>
      <c r="U69" s="216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</row>
    <row r="70" spans="4:43" ht="21.75">
      <c r="D70" s="216"/>
      <c r="E70" s="236"/>
      <c r="F70" s="236"/>
      <c r="G70" s="216"/>
      <c r="H70" s="216"/>
      <c r="I70" s="216"/>
      <c r="J70" s="216"/>
      <c r="K70" s="216"/>
      <c r="L70" s="216"/>
      <c r="M70" s="216"/>
      <c r="N70" s="216"/>
      <c r="O70" s="216"/>
      <c r="P70" s="216"/>
      <c r="Q70" s="216"/>
      <c r="R70" s="216"/>
      <c r="S70" s="216"/>
      <c r="T70" s="216"/>
      <c r="U70" s="216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  <c r="AG70" s="223"/>
      <c r="AH70" s="223"/>
      <c r="AI70" s="223"/>
      <c r="AJ70" s="223"/>
      <c r="AK70" s="223"/>
      <c r="AL70" s="223"/>
      <c r="AM70" s="223"/>
      <c r="AN70" s="223"/>
      <c r="AO70" s="223"/>
      <c r="AP70" s="223"/>
      <c r="AQ70" s="223"/>
    </row>
    <row r="71" spans="4:43">
      <c r="D71" s="216"/>
      <c r="E71" s="236"/>
      <c r="F71" s="236"/>
      <c r="G71" s="216"/>
      <c r="H71" s="216"/>
      <c r="I71" s="216"/>
      <c r="J71" s="216"/>
      <c r="K71" s="216"/>
      <c r="L71" s="216"/>
      <c r="M71" s="216"/>
      <c r="N71" s="216"/>
      <c r="O71" s="216"/>
      <c r="P71" s="216"/>
      <c r="Q71" s="216"/>
      <c r="R71" s="216"/>
      <c r="S71" s="216"/>
      <c r="T71" s="216"/>
      <c r="U71" s="216"/>
      <c r="V71" s="216"/>
      <c r="W71" s="216"/>
      <c r="X71" s="216"/>
      <c r="Y71" s="216"/>
      <c r="Z71" s="216"/>
      <c r="AA71" s="216"/>
      <c r="AB71" s="216"/>
      <c r="AC71" s="216"/>
      <c r="AD71" s="216"/>
      <c r="AE71" s="216"/>
      <c r="AF71" s="216"/>
      <c r="AG71" s="216"/>
      <c r="AH71" s="216"/>
      <c r="AI71" s="216"/>
      <c r="AJ71" s="216"/>
      <c r="AK71" s="216"/>
      <c r="AL71" s="216"/>
      <c r="AM71" s="216"/>
      <c r="AN71" s="216"/>
      <c r="AO71" s="216"/>
      <c r="AP71" s="216"/>
      <c r="AQ71" s="216"/>
    </row>
    <row r="72" spans="4:43">
      <c r="D72" s="216"/>
      <c r="E72" s="236"/>
      <c r="F72" s="236"/>
      <c r="G72" s="216"/>
      <c r="H72" s="216"/>
      <c r="I72" s="216"/>
      <c r="J72" s="216"/>
      <c r="K72" s="216"/>
      <c r="L72" s="216"/>
      <c r="M72" s="216"/>
      <c r="N72" s="216"/>
      <c r="O72" s="216"/>
      <c r="P72" s="216"/>
      <c r="Q72" s="216"/>
      <c r="R72" s="216"/>
      <c r="S72" s="216"/>
      <c r="T72" s="216"/>
      <c r="U72" s="216"/>
      <c r="V72" s="216"/>
      <c r="W72" s="216"/>
      <c r="X72" s="216"/>
      <c r="Y72" s="216"/>
      <c r="Z72" s="216"/>
      <c r="AA72" s="216"/>
      <c r="AB72" s="216"/>
      <c r="AC72" s="216"/>
      <c r="AD72" s="216"/>
      <c r="AE72" s="216"/>
      <c r="AF72" s="216"/>
      <c r="AG72" s="216"/>
      <c r="AH72" s="216"/>
      <c r="AI72" s="216"/>
      <c r="AJ72" s="216"/>
      <c r="AK72" s="216"/>
      <c r="AL72" s="216"/>
      <c r="AM72" s="216"/>
      <c r="AN72" s="216"/>
      <c r="AO72" s="216"/>
      <c r="AP72" s="216"/>
      <c r="AQ72" s="216"/>
    </row>
    <row r="73" spans="4:43">
      <c r="D73" s="216"/>
      <c r="E73" s="236"/>
      <c r="F73" s="236"/>
      <c r="G73" s="216"/>
      <c r="H73" s="216"/>
      <c r="I73" s="216"/>
      <c r="J73" s="216"/>
      <c r="K73" s="216"/>
      <c r="L73" s="216"/>
      <c r="M73" s="216"/>
      <c r="N73" s="216"/>
      <c r="O73" s="216"/>
      <c r="P73" s="216"/>
      <c r="Q73" s="216"/>
      <c r="R73" s="216"/>
      <c r="S73" s="216"/>
      <c r="T73" s="216"/>
      <c r="U73" s="216"/>
      <c r="V73" s="216"/>
      <c r="W73" s="216"/>
      <c r="X73" s="216"/>
      <c r="Y73" s="216"/>
      <c r="Z73" s="216"/>
      <c r="AA73" s="216"/>
      <c r="AB73" s="216"/>
      <c r="AC73" s="216"/>
      <c r="AD73" s="216"/>
      <c r="AE73" s="216"/>
      <c r="AF73" s="216"/>
      <c r="AG73" s="216"/>
      <c r="AH73" s="216"/>
      <c r="AI73" s="216"/>
      <c r="AJ73" s="216"/>
      <c r="AK73" s="216"/>
      <c r="AL73" s="216"/>
      <c r="AM73" s="216"/>
      <c r="AN73" s="216"/>
      <c r="AO73" s="216"/>
      <c r="AP73" s="216"/>
      <c r="AQ73" s="216"/>
    </row>
    <row r="74" spans="4:43" ht="26.25">
      <c r="D74" s="216"/>
      <c r="E74" s="236"/>
      <c r="F74" s="236"/>
      <c r="G74" s="216"/>
      <c r="H74" s="216"/>
      <c r="I74" s="216"/>
      <c r="J74" s="216"/>
      <c r="K74" s="216"/>
      <c r="L74" s="216"/>
      <c r="M74" s="216"/>
      <c r="N74" s="216"/>
      <c r="O74" s="216"/>
      <c r="P74" s="216"/>
      <c r="Q74" s="216"/>
      <c r="R74" s="216"/>
      <c r="S74" s="216"/>
      <c r="T74" s="216"/>
      <c r="U74" s="216"/>
      <c r="V74" s="219"/>
      <c r="W74" s="219"/>
      <c r="X74" s="219"/>
      <c r="Y74" s="219"/>
      <c r="Z74" s="219"/>
      <c r="AA74" s="219"/>
      <c r="AB74" s="219"/>
      <c r="AC74" s="219"/>
      <c r="AD74" s="219"/>
      <c r="AE74" s="219"/>
      <c r="AF74" s="219"/>
      <c r="AG74" s="219"/>
      <c r="AH74" s="219"/>
      <c r="AI74" s="219"/>
      <c r="AJ74" s="219"/>
      <c r="AK74" s="219"/>
      <c r="AL74" s="219"/>
      <c r="AM74" s="219"/>
      <c r="AN74" s="219"/>
      <c r="AO74" s="219"/>
      <c r="AP74" s="219"/>
      <c r="AQ74" s="219"/>
    </row>
    <row r="75" spans="4:43" ht="18">
      <c r="D75" s="216"/>
      <c r="E75" s="236"/>
      <c r="F75" s="236"/>
      <c r="G75" s="216"/>
      <c r="H75" s="216"/>
      <c r="I75" s="216"/>
      <c r="J75" s="216"/>
      <c r="K75" s="216"/>
      <c r="L75" s="216"/>
      <c r="M75" s="216"/>
      <c r="N75" s="216"/>
      <c r="O75" s="216"/>
      <c r="P75" s="216"/>
      <c r="Q75" s="216"/>
      <c r="R75" s="216"/>
      <c r="S75" s="216"/>
      <c r="T75" s="216"/>
      <c r="U75" s="216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  <c r="AG75" s="220"/>
      <c r="AH75" s="220"/>
      <c r="AI75" s="220"/>
      <c r="AJ75" s="220"/>
      <c r="AK75" s="220"/>
      <c r="AL75" s="220"/>
      <c r="AM75" s="220"/>
      <c r="AN75" s="220"/>
      <c r="AO75" s="220"/>
      <c r="AP75" s="220"/>
      <c r="AQ75" s="220"/>
    </row>
    <row r="76" spans="4:43" ht="23.25">
      <c r="D76" s="216"/>
      <c r="E76" s="236"/>
      <c r="F76" s="23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  <c r="S76" s="216"/>
      <c r="T76" s="216"/>
      <c r="U76" s="216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</row>
    <row r="77" spans="4:43" ht="21.75">
      <c r="D77" s="216"/>
      <c r="E77" s="236"/>
      <c r="F77" s="23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  <c r="S77" s="216"/>
      <c r="T77" s="216"/>
      <c r="U77" s="216"/>
      <c r="V77" s="223"/>
      <c r="W77" s="223"/>
      <c r="X77" s="223"/>
      <c r="Y77" s="223"/>
      <c r="Z77" s="223"/>
      <c r="AA77" s="223"/>
      <c r="AB77" s="223"/>
      <c r="AC77" s="223"/>
      <c r="AD77" s="223"/>
      <c r="AE77" s="223"/>
      <c r="AF77" s="223"/>
      <c r="AG77" s="223"/>
      <c r="AH77" s="223"/>
      <c r="AI77" s="223"/>
      <c r="AJ77" s="223"/>
      <c r="AK77" s="223"/>
      <c r="AL77" s="223"/>
      <c r="AM77" s="223"/>
      <c r="AN77" s="223"/>
      <c r="AO77" s="223"/>
      <c r="AP77" s="223"/>
      <c r="AQ77" s="223"/>
    </row>
    <row r="78" spans="4:43">
      <c r="D78" s="216"/>
      <c r="E78" s="236"/>
      <c r="F78" s="236"/>
      <c r="G78" s="216"/>
      <c r="H78" s="216"/>
      <c r="I78" s="216"/>
      <c r="J78" s="216"/>
      <c r="K78" s="216"/>
      <c r="L78" s="216"/>
      <c r="M78" s="216"/>
      <c r="N78" s="216"/>
      <c r="O78" s="216"/>
      <c r="P78" s="216"/>
      <c r="Q78" s="216"/>
      <c r="R78" s="216"/>
      <c r="S78" s="216"/>
      <c r="T78" s="216"/>
      <c r="U78" s="216"/>
      <c r="V78" s="216"/>
      <c r="W78" s="216"/>
      <c r="X78" s="216"/>
      <c r="Y78" s="216"/>
      <c r="Z78" s="216"/>
      <c r="AA78" s="216"/>
      <c r="AB78" s="216"/>
      <c r="AC78" s="216"/>
      <c r="AD78" s="216"/>
      <c r="AE78" s="216"/>
      <c r="AF78" s="216"/>
      <c r="AG78" s="216"/>
      <c r="AH78" s="216"/>
      <c r="AI78" s="216"/>
      <c r="AJ78" s="216"/>
      <c r="AK78" s="216"/>
      <c r="AL78" s="216"/>
      <c r="AM78" s="216"/>
      <c r="AN78" s="216"/>
      <c r="AO78" s="216"/>
      <c r="AP78" s="216"/>
      <c r="AQ78" s="216"/>
    </row>
    <row r="79" spans="4:43">
      <c r="D79" s="216"/>
      <c r="E79" s="236"/>
      <c r="F79" s="23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  <c r="S79" s="216"/>
      <c r="T79" s="216"/>
      <c r="U79" s="216"/>
      <c r="V79" s="216"/>
      <c r="W79" s="216"/>
      <c r="X79" s="216"/>
      <c r="Y79" s="216"/>
      <c r="Z79" s="216"/>
      <c r="AA79" s="216"/>
      <c r="AB79" s="216"/>
      <c r="AC79" s="216"/>
      <c r="AD79" s="216"/>
      <c r="AE79" s="216"/>
      <c r="AF79" s="216"/>
      <c r="AG79" s="216"/>
      <c r="AH79" s="216"/>
      <c r="AI79" s="216"/>
      <c r="AJ79" s="216"/>
      <c r="AK79" s="216"/>
      <c r="AL79" s="216"/>
      <c r="AM79" s="216"/>
      <c r="AN79" s="216"/>
      <c r="AO79" s="216"/>
      <c r="AP79" s="216"/>
      <c r="AQ79" s="216"/>
    </row>
    <row r="80" spans="4:43">
      <c r="D80" s="216"/>
      <c r="E80" s="236"/>
      <c r="F80" s="236"/>
      <c r="G80" s="216"/>
      <c r="H80" s="216"/>
      <c r="I80" s="216"/>
      <c r="J80" s="216"/>
      <c r="K80" s="216"/>
      <c r="L80" s="216"/>
      <c r="M80" s="216"/>
      <c r="N80" s="216"/>
      <c r="O80" s="216"/>
      <c r="P80" s="216"/>
      <c r="Q80" s="216"/>
      <c r="R80" s="216"/>
      <c r="S80" s="216"/>
      <c r="T80" s="216"/>
      <c r="U80" s="216"/>
      <c r="V80" s="216"/>
      <c r="W80" s="216"/>
      <c r="X80" s="216"/>
      <c r="Y80" s="216"/>
      <c r="Z80" s="216"/>
      <c r="AA80" s="216"/>
      <c r="AB80" s="216"/>
      <c r="AC80" s="216"/>
      <c r="AD80" s="216"/>
      <c r="AE80" s="216"/>
      <c r="AF80" s="216"/>
      <c r="AG80" s="216"/>
      <c r="AH80" s="216"/>
      <c r="AI80" s="216"/>
      <c r="AJ80" s="216"/>
      <c r="AK80" s="216"/>
      <c r="AL80" s="216"/>
      <c r="AM80" s="216"/>
      <c r="AN80" s="216"/>
      <c r="AO80" s="216"/>
      <c r="AP80" s="216"/>
      <c r="AQ80" s="216"/>
    </row>
    <row r="81" spans="4:43" ht="26.25">
      <c r="D81" s="216"/>
      <c r="E81" s="236"/>
      <c r="F81" s="236"/>
      <c r="G81" s="216"/>
      <c r="H81" s="216"/>
      <c r="I81" s="216"/>
      <c r="J81" s="216"/>
      <c r="K81" s="216"/>
      <c r="L81" s="216"/>
      <c r="M81" s="216"/>
      <c r="N81" s="216"/>
      <c r="O81" s="216"/>
      <c r="P81" s="216"/>
      <c r="Q81" s="216"/>
      <c r="R81" s="216"/>
      <c r="S81" s="216"/>
      <c r="T81" s="216"/>
      <c r="U81" s="216"/>
      <c r="V81" s="219"/>
      <c r="W81" s="219"/>
      <c r="X81" s="219"/>
      <c r="Y81" s="219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  <c r="AM81" s="219"/>
      <c r="AN81" s="219"/>
      <c r="AO81" s="219"/>
      <c r="AP81" s="219"/>
      <c r="AQ81" s="219"/>
    </row>
    <row r="82" spans="4:43" ht="18">
      <c r="D82" s="216"/>
      <c r="E82" s="236"/>
      <c r="F82" s="236"/>
      <c r="G82" s="216"/>
      <c r="H82" s="216"/>
      <c r="I82" s="216"/>
      <c r="J82" s="216"/>
      <c r="K82" s="216"/>
      <c r="L82" s="216"/>
      <c r="M82" s="216"/>
      <c r="N82" s="216"/>
      <c r="O82" s="216"/>
      <c r="P82" s="216"/>
      <c r="Q82" s="216"/>
      <c r="R82" s="216"/>
      <c r="S82" s="216"/>
      <c r="T82" s="216"/>
      <c r="U82" s="216"/>
      <c r="V82" s="220"/>
      <c r="W82" s="220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  <c r="AI82" s="220"/>
      <c r="AJ82" s="220"/>
      <c r="AK82" s="220"/>
      <c r="AL82" s="220"/>
      <c r="AM82" s="220"/>
      <c r="AN82" s="220"/>
      <c r="AO82" s="220"/>
      <c r="AP82" s="220"/>
      <c r="AQ82" s="220"/>
    </row>
    <row r="83" spans="4:43" ht="23.25">
      <c r="D83" s="216"/>
      <c r="E83" s="236"/>
      <c r="F83" s="236"/>
      <c r="G83" s="216"/>
      <c r="H83" s="216"/>
      <c r="I83" s="216"/>
      <c r="J83" s="216"/>
      <c r="K83" s="216"/>
      <c r="L83" s="216"/>
      <c r="M83" s="216"/>
      <c r="N83" s="216"/>
      <c r="O83" s="216"/>
      <c r="P83" s="216"/>
      <c r="Q83" s="216"/>
      <c r="R83" s="216"/>
      <c r="S83" s="216"/>
      <c r="T83" s="216"/>
      <c r="U83" s="216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</row>
    <row r="84" spans="4:43" ht="21.75">
      <c r="D84" s="216"/>
      <c r="E84" s="236"/>
      <c r="F84" s="236"/>
      <c r="G84" s="216"/>
      <c r="H84" s="216"/>
      <c r="I84" s="216"/>
      <c r="J84" s="216"/>
      <c r="K84" s="216"/>
      <c r="L84" s="216"/>
      <c r="M84" s="216"/>
      <c r="N84" s="216"/>
      <c r="O84" s="216"/>
      <c r="P84" s="216"/>
      <c r="Q84" s="216"/>
      <c r="R84" s="216"/>
      <c r="S84" s="216"/>
      <c r="T84" s="216"/>
      <c r="U84" s="216"/>
      <c r="V84" s="223"/>
      <c r="W84" s="223"/>
      <c r="X84" s="223"/>
      <c r="Y84" s="223"/>
      <c r="Z84" s="223"/>
      <c r="AA84" s="223"/>
      <c r="AB84" s="223"/>
      <c r="AC84" s="223"/>
      <c r="AD84" s="223"/>
      <c r="AE84" s="223"/>
      <c r="AF84" s="223"/>
      <c r="AG84" s="223"/>
      <c r="AH84" s="223"/>
      <c r="AI84" s="223"/>
      <c r="AJ84" s="223"/>
      <c r="AK84" s="223"/>
      <c r="AL84" s="223"/>
      <c r="AM84" s="223"/>
      <c r="AN84" s="223"/>
      <c r="AO84" s="223"/>
      <c r="AP84" s="223"/>
      <c r="AQ84" s="223"/>
    </row>
    <row r="85" spans="4:43">
      <c r="D85" s="216"/>
      <c r="E85" s="236"/>
      <c r="F85" s="236"/>
      <c r="G85" s="216"/>
      <c r="H85" s="216"/>
      <c r="I85" s="216"/>
      <c r="J85" s="216"/>
      <c r="K85" s="216"/>
      <c r="L85" s="216"/>
      <c r="M85" s="216"/>
      <c r="N85" s="216"/>
      <c r="O85" s="216"/>
      <c r="P85" s="216"/>
      <c r="Q85" s="216"/>
      <c r="R85" s="216"/>
      <c r="S85" s="216"/>
      <c r="T85" s="216"/>
      <c r="U85" s="216"/>
      <c r="V85" s="216"/>
      <c r="W85" s="216"/>
      <c r="X85" s="216"/>
      <c r="Y85" s="216"/>
      <c r="Z85" s="216"/>
      <c r="AA85" s="216"/>
      <c r="AB85" s="216"/>
      <c r="AC85" s="216"/>
      <c r="AD85" s="216"/>
      <c r="AE85" s="216"/>
      <c r="AF85" s="216"/>
      <c r="AG85" s="216"/>
      <c r="AH85" s="216"/>
      <c r="AI85" s="216"/>
      <c r="AJ85" s="216"/>
      <c r="AK85" s="216"/>
      <c r="AL85" s="216"/>
      <c r="AM85" s="216"/>
      <c r="AN85" s="216"/>
      <c r="AO85" s="216"/>
      <c r="AP85" s="216"/>
      <c r="AQ85" s="216"/>
    </row>
    <row r="86" spans="4:43">
      <c r="D86" s="216"/>
      <c r="E86" s="236"/>
      <c r="F86" s="236"/>
      <c r="G86" s="216"/>
      <c r="H86" s="216"/>
      <c r="I86" s="216"/>
      <c r="J86" s="216"/>
      <c r="K86" s="216"/>
      <c r="L86" s="216"/>
      <c r="M86" s="216"/>
      <c r="N86" s="216"/>
      <c r="O86" s="216"/>
      <c r="P86" s="216"/>
      <c r="Q86" s="216"/>
      <c r="R86" s="216"/>
      <c r="S86" s="216"/>
      <c r="T86" s="216"/>
      <c r="U86" s="216"/>
      <c r="V86" s="216"/>
      <c r="W86" s="216"/>
      <c r="X86" s="216"/>
      <c r="Y86" s="216"/>
      <c r="Z86" s="216"/>
      <c r="AA86" s="216"/>
      <c r="AB86" s="216"/>
      <c r="AC86" s="216"/>
      <c r="AD86" s="216"/>
      <c r="AE86" s="216"/>
      <c r="AF86" s="216"/>
      <c r="AG86" s="216"/>
      <c r="AH86" s="216"/>
      <c r="AI86" s="216"/>
      <c r="AJ86" s="216"/>
      <c r="AK86" s="216"/>
      <c r="AL86" s="216"/>
      <c r="AM86" s="216"/>
      <c r="AN86" s="216"/>
      <c r="AO86" s="216"/>
      <c r="AP86" s="216"/>
      <c r="AQ86" s="216"/>
    </row>
    <row r="87" spans="4:43">
      <c r="D87" s="216"/>
      <c r="E87" s="236"/>
      <c r="F87" s="236"/>
      <c r="G87" s="216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216"/>
      <c r="S87" s="216"/>
      <c r="T87" s="216"/>
      <c r="U87" s="216"/>
      <c r="V87" s="216"/>
      <c r="W87" s="216"/>
      <c r="X87" s="216"/>
      <c r="Y87" s="216"/>
      <c r="Z87" s="216"/>
      <c r="AA87" s="216"/>
      <c r="AB87" s="216"/>
      <c r="AC87" s="216"/>
      <c r="AD87" s="216"/>
      <c r="AE87" s="216"/>
      <c r="AF87" s="216"/>
      <c r="AG87" s="216"/>
      <c r="AH87" s="216"/>
      <c r="AI87" s="216"/>
      <c r="AJ87" s="216"/>
      <c r="AK87" s="216"/>
      <c r="AL87" s="216"/>
      <c r="AM87" s="216"/>
      <c r="AN87" s="216"/>
      <c r="AO87" s="216"/>
      <c r="AP87" s="216"/>
      <c r="AQ87" s="216"/>
    </row>
    <row r="88" spans="4:43" ht="26.25">
      <c r="D88" s="216"/>
      <c r="E88" s="236"/>
      <c r="F88" s="236"/>
      <c r="G88" s="216"/>
      <c r="H88" s="216"/>
      <c r="I88" s="216"/>
      <c r="J88" s="216"/>
      <c r="K88" s="216"/>
      <c r="L88" s="216"/>
      <c r="M88" s="216"/>
      <c r="N88" s="216"/>
      <c r="O88" s="216"/>
      <c r="P88" s="216"/>
      <c r="Q88" s="216"/>
      <c r="R88" s="216"/>
      <c r="S88" s="216"/>
      <c r="T88" s="216"/>
      <c r="U88" s="216"/>
      <c r="V88" s="219"/>
      <c r="W88" s="219"/>
      <c r="X88" s="219"/>
      <c r="Y88" s="219"/>
      <c r="Z88" s="219"/>
      <c r="AA88" s="219"/>
      <c r="AB88" s="219"/>
      <c r="AC88" s="219"/>
      <c r="AD88" s="219"/>
      <c r="AE88" s="219"/>
      <c r="AF88" s="219"/>
      <c r="AG88" s="219"/>
      <c r="AH88" s="219"/>
      <c r="AI88" s="219"/>
      <c r="AJ88" s="219"/>
      <c r="AK88" s="219"/>
      <c r="AL88" s="219"/>
      <c r="AM88" s="219"/>
      <c r="AN88" s="219"/>
      <c r="AO88" s="219"/>
      <c r="AP88" s="219"/>
      <c r="AQ88" s="219"/>
    </row>
    <row r="89" spans="4:43" ht="18">
      <c r="D89" s="216"/>
      <c r="E89" s="236"/>
      <c r="F89" s="236"/>
      <c r="G89" s="216"/>
      <c r="H89" s="216"/>
      <c r="I89" s="216"/>
      <c r="J89" s="216"/>
      <c r="K89" s="216"/>
      <c r="L89" s="216"/>
      <c r="M89" s="216"/>
      <c r="N89" s="216"/>
      <c r="O89" s="216"/>
      <c r="P89" s="216"/>
      <c r="Q89" s="216"/>
      <c r="R89" s="216"/>
      <c r="S89" s="216"/>
      <c r="T89" s="216"/>
      <c r="U89" s="216"/>
      <c r="V89" s="220"/>
      <c r="W89" s="220"/>
      <c r="X89" s="220"/>
      <c r="Y89" s="220"/>
      <c r="Z89" s="220"/>
      <c r="AA89" s="220"/>
      <c r="AB89" s="220"/>
      <c r="AC89" s="220"/>
      <c r="AD89" s="220"/>
      <c r="AE89" s="220"/>
      <c r="AF89" s="220"/>
      <c r="AG89" s="220"/>
      <c r="AH89" s="220"/>
      <c r="AI89" s="220"/>
      <c r="AJ89" s="220"/>
      <c r="AK89" s="220"/>
      <c r="AL89" s="220"/>
      <c r="AM89" s="220"/>
      <c r="AN89" s="220"/>
      <c r="AO89" s="220"/>
      <c r="AP89" s="220"/>
      <c r="AQ89" s="220"/>
    </row>
    <row r="90" spans="4:43" ht="23.25">
      <c r="D90" s="216"/>
      <c r="E90" s="236"/>
      <c r="F90" s="236"/>
      <c r="G90" s="216"/>
      <c r="H90" s="216"/>
      <c r="I90" s="216"/>
      <c r="J90" s="216"/>
      <c r="K90" s="216"/>
      <c r="L90" s="216"/>
      <c r="M90" s="216"/>
      <c r="N90" s="216"/>
      <c r="O90" s="216"/>
      <c r="P90" s="216"/>
      <c r="Q90" s="216"/>
      <c r="R90" s="216"/>
      <c r="S90" s="216"/>
      <c r="T90" s="216"/>
      <c r="U90" s="216"/>
      <c r="V90" s="222"/>
      <c r="W90" s="222"/>
      <c r="X90" s="222"/>
      <c r="Y90" s="222"/>
      <c r="Z90" s="222"/>
      <c r="AA90" s="222"/>
      <c r="AB90" s="222"/>
      <c r="AC90" s="222"/>
      <c r="AD90" s="222"/>
      <c r="AE90" s="222"/>
      <c r="AF90" s="222"/>
      <c r="AG90" s="222"/>
      <c r="AH90" s="222"/>
      <c r="AI90" s="222"/>
      <c r="AJ90" s="222"/>
      <c r="AK90" s="222"/>
      <c r="AL90" s="222"/>
      <c r="AM90" s="222"/>
      <c r="AN90" s="222"/>
      <c r="AO90" s="222"/>
      <c r="AP90" s="222"/>
      <c r="AQ90" s="222"/>
    </row>
    <row r="91" spans="4:43" ht="21.75">
      <c r="D91" s="216"/>
      <c r="E91" s="236"/>
      <c r="F91" s="23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216"/>
      <c r="R91" s="216"/>
      <c r="S91" s="216"/>
      <c r="T91" s="216"/>
      <c r="U91" s="216"/>
      <c r="V91" s="223"/>
      <c r="W91" s="223"/>
      <c r="X91" s="223"/>
      <c r="Y91" s="223"/>
      <c r="Z91" s="223"/>
      <c r="AA91" s="223"/>
      <c r="AB91" s="223"/>
      <c r="AC91" s="223"/>
      <c r="AD91" s="223"/>
      <c r="AE91" s="223"/>
      <c r="AF91" s="223"/>
      <c r="AG91" s="223"/>
      <c r="AH91" s="223"/>
      <c r="AI91" s="223"/>
      <c r="AJ91" s="223"/>
      <c r="AK91" s="223"/>
      <c r="AL91" s="223"/>
      <c r="AM91" s="223"/>
      <c r="AN91" s="223"/>
      <c r="AO91" s="223"/>
      <c r="AP91" s="223"/>
      <c r="AQ91" s="223"/>
    </row>
    <row r="92" spans="4:43">
      <c r="D92" s="216"/>
      <c r="E92" s="236"/>
      <c r="F92" s="236"/>
      <c r="G92" s="216"/>
      <c r="H92" s="216"/>
      <c r="I92" s="216"/>
      <c r="J92" s="216"/>
      <c r="K92" s="216"/>
      <c r="L92" s="216"/>
      <c r="M92" s="216"/>
      <c r="N92" s="216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6"/>
      <c r="AD92" s="216"/>
      <c r="AE92" s="216"/>
      <c r="AF92" s="216"/>
      <c r="AG92" s="216"/>
      <c r="AH92" s="216"/>
      <c r="AI92" s="216"/>
      <c r="AJ92" s="216"/>
      <c r="AK92" s="216"/>
      <c r="AL92" s="216"/>
      <c r="AM92" s="216"/>
      <c r="AN92" s="216"/>
      <c r="AO92" s="216"/>
      <c r="AP92" s="216"/>
      <c r="AQ92" s="216"/>
    </row>
    <row r="93" spans="4:43">
      <c r="D93" s="216"/>
      <c r="E93" s="236"/>
      <c r="F93" s="236"/>
      <c r="G93" s="216"/>
      <c r="H93" s="216"/>
      <c r="I93" s="216"/>
      <c r="J93" s="216"/>
      <c r="K93" s="216"/>
      <c r="L93" s="216"/>
      <c r="M93" s="216"/>
      <c r="N93" s="216"/>
      <c r="O93" s="216"/>
      <c r="P93" s="216"/>
      <c r="Q93" s="216"/>
      <c r="R93" s="216"/>
      <c r="S93" s="216"/>
      <c r="T93" s="216"/>
      <c r="U93" s="216"/>
      <c r="V93" s="216"/>
      <c r="W93" s="216"/>
      <c r="X93" s="216"/>
      <c r="Y93" s="216"/>
      <c r="Z93" s="216"/>
      <c r="AA93" s="216"/>
      <c r="AB93" s="216"/>
      <c r="AC93" s="216"/>
      <c r="AD93" s="216"/>
      <c r="AE93" s="216"/>
      <c r="AF93" s="216"/>
      <c r="AG93" s="216"/>
      <c r="AH93" s="216"/>
      <c r="AI93" s="216"/>
      <c r="AJ93" s="216"/>
      <c r="AK93" s="216"/>
      <c r="AL93" s="216"/>
      <c r="AM93" s="216"/>
      <c r="AN93" s="216"/>
      <c r="AO93" s="216"/>
      <c r="AP93" s="216"/>
      <c r="AQ93" s="216"/>
    </row>
    <row r="94" spans="4:43">
      <c r="D94" s="216"/>
      <c r="E94" s="236"/>
      <c r="F94" s="236"/>
      <c r="G94" s="216"/>
      <c r="H94" s="216"/>
      <c r="I94" s="216"/>
      <c r="J94" s="216"/>
      <c r="K94" s="216"/>
      <c r="L94" s="216"/>
      <c r="M94" s="216"/>
      <c r="N94" s="216"/>
      <c r="O94" s="216"/>
      <c r="P94" s="216"/>
      <c r="Q94" s="216"/>
      <c r="R94" s="216"/>
      <c r="S94" s="216"/>
      <c r="T94" s="216"/>
      <c r="U94" s="216"/>
      <c r="V94" s="216"/>
      <c r="W94" s="216"/>
      <c r="X94" s="216"/>
      <c r="Y94" s="216"/>
      <c r="Z94" s="216"/>
      <c r="AA94" s="216"/>
      <c r="AB94" s="216"/>
      <c r="AC94" s="216"/>
      <c r="AD94" s="216"/>
      <c r="AE94" s="216"/>
      <c r="AF94" s="216"/>
      <c r="AG94" s="216"/>
      <c r="AH94" s="216"/>
      <c r="AI94" s="216"/>
      <c r="AJ94" s="216"/>
      <c r="AK94" s="216"/>
      <c r="AL94" s="216"/>
      <c r="AM94" s="216"/>
      <c r="AN94" s="216"/>
      <c r="AO94" s="216"/>
      <c r="AP94" s="216"/>
      <c r="AQ94" s="216"/>
    </row>
    <row r="95" spans="4:43" ht="26.25">
      <c r="D95" s="216"/>
      <c r="E95" s="236"/>
      <c r="F95" s="236"/>
      <c r="G95" s="216"/>
      <c r="H95" s="216"/>
      <c r="I95" s="216"/>
      <c r="J95" s="216"/>
      <c r="K95" s="216"/>
      <c r="L95" s="216"/>
      <c r="M95" s="216"/>
      <c r="N95" s="216"/>
      <c r="O95" s="216"/>
      <c r="P95" s="216"/>
      <c r="Q95" s="216"/>
      <c r="R95" s="216"/>
      <c r="S95" s="216"/>
      <c r="T95" s="216"/>
      <c r="U95" s="216"/>
      <c r="V95" s="219"/>
      <c r="W95" s="219"/>
      <c r="X95" s="219"/>
      <c r="Y95" s="219"/>
      <c r="Z95" s="219"/>
      <c r="AA95" s="219"/>
      <c r="AB95" s="219"/>
      <c r="AC95" s="219"/>
      <c r="AD95" s="219"/>
      <c r="AE95" s="219"/>
      <c r="AF95" s="219"/>
      <c r="AG95" s="219"/>
      <c r="AH95" s="219"/>
      <c r="AI95" s="219"/>
      <c r="AJ95" s="219"/>
      <c r="AK95" s="219"/>
      <c r="AL95" s="219"/>
      <c r="AM95" s="219"/>
      <c r="AN95" s="219"/>
      <c r="AO95" s="219"/>
      <c r="AP95" s="219"/>
      <c r="AQ95" s="219"/>
    </row>
    <row r="96" spans="4:43" ht="18">
      <c r="D96" s="216"/>
      <c r="E96" s="236"/>
      <c r="F96" s="236"/>
      <c r="G96" s="216"/>
      <c r="H96" s="216"/>
      <c r="I96" s="216"/>
      <c r="J96" s="216"/>
      <c r="K96" s="216"/>
      <c r="L96" s="216"/>
      <c r="M96" s="216"/>
      <c r="N96" s="216"/>
      <c r="O96" s="216"/>
      <c r="P96" s="216"/>
      <c r="Q96" s="216"/>
      <c r="R96" s="216"/>
      <c r="S96" s="216"/>
      <c r="T96" s="216"/>
      <c r="U96" s="216"/>
      <c r="V96" s="220"/>
      <c r="W96" s="220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0"/>
      <c r="AK96" s="220"/>
      <c r="AL96" s="220"/>
      <c r="AM96" s="220"/>
      <c r="AN96" s="220"/>
      <c r="AO96" s="220"/>
      <c r="AP96" s="220"/>
      <c r="AQ96" s="220"/>
    </row>
    <row r="97" spans="4:43" ht="23.25">
      <c r="D97" s="216"/>
      <c r="E97" s="236"/>
      <c r="F97" s="23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6"/>
      <c r="S97" s="216"/>
      <c r="T97" s="216"/>
      <c r="U97" s="216"/>
      <c r="V97" s="222"/>
      <c r="W97" s="222"/>
      <c r="X97" s="222"/>
      <c r="Y97" s="222"/>
      <c r="Z97" s="222"/>
      <c r="AA97" s="222"/>
      <c r="AB97" s="222"/>
      <c r="AC97" s="222"/>
      <c r="AD97" s="222"/>
      <c r="AE97" s="222"/>
      <c r="AF97" s="222"/>
      <c r="AG97" s="222"/>
      <c r="AH97" s="222"/>
      <c r="AI97" s="222"/>
      <c r="AJ97" s="222"/>
      <c r="AK97" s="222"/>
      <c r="AL97" s="222"/>
      <c r="AM97" s="222"/>
      <c r="AN97" s="222"/>
      <c r="AO97" s="222"/>
      <c r="AP97" s="222"/>
      <c r="AQ97" s="222"/>
    </row>
    <row r="98" spans="4:43" ht="21.75">
      <c r="D98" s="216"/>
      <c r="E98" s="236"/>
      <c r="F98" s="236"/>
      <c r="G98" s="216"/>
      <c r="H98" s="216"/>
      <c r="I98" s="216"/>
      <c r="J98" s="216"/>
      <c r="K98" s="216"/>
      <c r="L98" s="216"/>
      <c r="M98" s="216"/>
      <c r="N98" s="216"/>
      <c r="O98" s="216"/>
      <c r="P98" s="216"/>
      <c r="Q98" s="216"/>
      <c r="R98" s="216"/>
      <c r="S98" s="216"/>
      <c r="T98" s="216"/>
      <c r="U98" s="216"/>
      <c r="V98" s="223"/>
      <c r="W98" s="223"/>
      <c r="X98" s="223"/>
      <c r="Y98" s="223"/>
      <c r="Z98" s="223"/>
      <c r="AA98" s="223"/>
      <c r="AB98" s="223"/>
      <c r="AC98" s="223"/>
      <c r="AD98" s="223"/>
      <c r="AE98" s="223"/>
      <c r="AF98" s="223"/>
      <c r="AG98" s="223"/>
      <c r="AH98" s="223"/>
      <c r="AI98" s="223"/>
      <c r="AJ98" s="223"/>
      <c r="AK98" s="223"/>
      <c r="AL98" s="223"/>
      <c r="AM98" s="223"/>
      <c r="AN98" s="223"/>
      <c r="AO98" s="223"/>
      <c r="AP98" s="223"/>
      <c r="AQ98" s="223"/>
    </row>
    <row r="99" spans="4:43">
      <c r="D99" s="216"/>
      <c r="E99" s="236"/>
      <c r="F99" s="236"/>
      <c r="G99" s="216"/>
      <c r="H99" s="216"/>
      <c r="I99" s="216"/>
      <c r="J99" s="216"/>
      <c r="K99" s="216"/>
      <c r="L99" s="216"/>
      <c r="M99" s="216"/>
      <c r="N99" s="216"/>
      <c r="O99" s="216"/>
      <c r="P99" s="216"/>
      <c r="Q99" s="216"/>
      <c r="R99" s="216"/>
      <c r="S99" s="216"/>
      <c r="T99" s="216"/>
      <c r="U99" s="216"/>
      <c r="V99" s="216"/>
      <c r="W99" s="216"/>
      <c r="X99" s="216"/>
      <c r="Y99" s="216"/>
      <c r="Z99" s="216"/>
      <c r="AA99" s="216"/>
      <c r="AB99" s="216"/>
      <c r="AC99" s="216"/>
      <c r="AD99" s="216"/>
      <c r="AE99" s="216"/>
      <c r="AF99" s="216"/>
      <c r="AG99" s="216"/>
      <c r="AH99" s="216"/>
      <c r="AI99" s="216"/>
      <c r="AJ99" s="216"/>
      <c r="AK99" s="216"/>
      <c r="AL99" s="216"/>
      <c r="AM99" s="216"/>
      <c r="AN99" s="216"/>
      <c r="AO99" s="216"/>
      <c r="AP99" s="216"/>
      <c r="AQ99" s="216"/>
    </row>
    <row r="100" spans="4:43">
      <c r="D100" s="216"/>
      <c r="E100" s="236"/>
      <c r="F100" s="23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  <c r="R100" s="216"/>
      <c r="S100" s="216"/>
      <c r="T100" s="216"/>
      <c r="U100" s="216"/>
      <c r="V100" s="216"/>
      <c r="W100" s="216"/>
      <c r="X100" s="216"/>
      <c r="Y100" s="216"/>
      <c r="Z100" s="216"/>
      <c r="AA100" s="216"/>
      <c r="AB100" s="216"/>
      <c r="AC100" s="216"/>
      <c r="AD100" s="216"/>
      <c r="AE100" s="216"/>
      <c r="AF100" s="216"/>
      <c r="AG100" s="216"/>
      <c r="AH100" s="216"/>
      <c r="AI100" s="216"/>
      <c r="AJ100" s="216"/>
      <c r="AK100" s="216"/>
      <c r="AL100" s="216"/>
      <c r="AM100" s="216"/>
      <c r="AN100" s="216"/>
      <c r="AO100" s="216"/>
      <c r="AP100" s="216"/>
      <c r="AQ100" s="216"/>
    </row>
    <row r="101" spans="4:43">
      <c r="D101" s="216"/>
      <c r="E101" s="236"/>
      <c r="F101" s="23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6"/>
      <c r="Q101" s="216"/>
      <c r="R101" s="216"/>
      <c r="S101" s="216"/>
      <c r="T101" s="216"/>
      <c r="U101" s="216"/>
      <c r="V101" s="216"/>
      <c r="W101" s="216"/>
      <c r="X101" s="216"/>
      <c r="Y101" s="216"/>
      <c r="Z101" s="216"/>
      <c r="AA101" s="216"/>
      <c r="AB101" s="216"/>
      <c r="AC101" s="216"/>
      <c r="AD101" s="216"/>
      <c r="AE101" s="216"/>
      <c r="AF101" s="216"/>
      <c r="AG101" s="216"/>
      <c r="AH101" s="216"/>
      <c r="AI101" s="216"/>
      <c r="AJ101" s="216"/>
      <c r="AK101" s="216"/>
      <c r="AL101" s="216"/>
      <c r="AM101" s="216"/>
      <c r="AN101" s="216"/>
      <c r="AO101" s="216"/>
      <c r="AP101" s="216"/>
      <c r="AQ101" s="216"/>
    </row>
    <row r="102" spans="4:43" ht="26.25">
      <c r="D102" s="216"/>
      <c r="E102" s="236"/>
      <c r="F102" s="23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  <c r="R102" s="216"/>
      <c r="S102" s="216"/>
      <c r="T102" s="216"/>
      <c r="U102" s="216"/>
      <c r="V102" s="219"/>
      <c r="W102" s="219"/>
      <c r="X102" s="219"/>
      <c r="Y102" s="219"/>
      <c r="Z102" s="219"/>
      <c r="AA102" s="219"/>
      <c r="AB102" s="219"/>
      <c r="AC102" s="219"/>
      <c r="AD102" s="219"/>
      <c r="AE102" s="219"/>
      <c r="AF102" s="219"/>
      <c r="AG102" s="219"/>
      <c r="AH102" s="219"/>
      <c r="AI102" s="219"/>
      <c r="AJ102" s="219"/>
      <c r="AK102" s="219"/>
      <c r="AL102" s="219"/>
      <c r="AM102" s="219"/>
      <c r="AN102" s="219"/>
      <c r="AO102" s="219"/>
      <c r="AP102" s="219"/>
      <c r="AQ102" s="219"/>
    </row>
    <row r="103" spans="4:43" ht="18">
      <c r="D103" s="216"/>
      <c r="E103" s="236"/>
      <c r="F103" s="23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6"/>
      <c r="Q103" s="216"/>
      <c r="R103" s="216"/>
      <c r="S103" s="216"/>
      <c r="T103" s="216"/>
      <c r="U103" s="216"/>
      <c r="V103" s="220"/>
      <c r="W103" s="220"/>
      <c r="X103" s="220"/>
      <c r="Y103" s="220"/>
      <c r="Z103" s="220"/>
      <c r="AA103" s="220"/>
      <c r="AB103" s="220"/>
      <c r="AC103" s="220"/>
      <c r="AD103" s="220"/>
      <c r="AE103" s="220"/>
      <c r="AF103" s="220"/>
      <c r="AG103" s="220"/>
      <c r="AH103" s="220"/>
      <c r="AI103" s="220"/>
      <c r="AJ103" s="220"/>
      <c r="AK103" s="220"/>
      <c r="AL103" s="220"/>
      <c r="AM103" s="220"/>
      <c r="AN103" s="220"/>
      <c r="AO103" s="220"/>
      <c r="AP103" s="220"/>
      <c r="AQ103" s="220"/>
    </row>
    <row r="104" spans="4:43" ht="23.25">
      <c r="D104" s="216"/>
      <c r="E104" s="236"/>
      <c r="F104" s="23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6"/>
      <c r="Q104" s="216"/>
      <c r="R104" s="216"/>
      <c r="S104" s="216"/>
      <c r="T104" s="216"/>
      <c r="U104" s="216"/>
      <c r="V104" s="222"/>
      <c r="W104" s="222"/>
      <c r="X104" s="222"/>
      <c r="Y104" s="222"/>
      <c r="Z104" s="222"/>
      <c r="AA104" s="222"/>
      <c r="AB104" s="222"/>
      <c r="AC104" s="222"/>
      <c r="AD104" s="222"/>
      <c r="AE104" s="222"/>
      <c r="AF104" s="222"/>
      <c r="AG104" s="222"/>
      <c r="AH104" s="222"/>
      <c r="AI104" s="222"/>
      <c r="AJ104" s="222"/>
      <c r="AK104" s="222"/>
      <c r="AL104" s="222"/>
      <c r="AM104" s="222"/>
      <c r="AN104" s="222"/>
      <c r="AO104" s="222"/>
      <c r="AP104" s="222"/>
      <c r="AQ104" s="222"/>
    </row>
    <row r="105" spans="4:43" ht="21.75">
      <c r="D105" s="216"/>
      <c r="E105" s="236"/>
      <c r="F105" s="23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6"/>
      <c r="Q105" s="216"/>
      <c r="R105" s="216"/>
      <c r="S105" s="216"/>
      <c r="T105" s="216"/>
      <c r="U105" s="216"/>
      <c r="V105" s="223"/>
      <c r="W105" s="223"/>
      <c r="X105" s="223"/>
      <c r="Y105" s="223"/>
      <c r="Z105" s="223"/>
      <c r="AA105" s="223"/>
      <c r="AB105" s="223"/>
      <c r="AC105" s="223"/>
      <c r="AD105" s="223"/>
      <c r="AE105" s="223"/>
      <c r="AF105" s="223"/>
      <c r="AG105" s="223"/>
      <c r="AH105" s="223"/>
      <c r="AI105" s="223"/>
      <c r="AJ105" s="223"/>
      <c r="AK105" s="223"/>
      <c r="AL105" s="223"/>
      <c r="AM105" s="223"/>
      <c r="AN105" s="223"/>
      <c r="AO105" s="223"/>
      <c r="AP105" s="223"/>
      <c r="AQ105" s="223"/>
    </row>
    <row r="106" spans="4:43">
      <c r="D106" s="216"/>
      <c r="E106" s="236"/>
      <c r="F106" s="23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6"/>
      <c r="Q106" s="216"/>
      <c r="R106" s="216"/>
      <c r="S106" s="216"/>
      <c r="T106" s="216"/>
      <c r="U106" s="216"/>
      <c r="V106" s="216"/>
      <c r="W106" s="216"/>
      <c r="X106" s="216"/>
      <c r="Y106" s="216"/>
      <c r="Z106" s="216"/>
      <c r="AA106" s="216"/>
      <c r="AB106" s="216"/>
      <c r="AC106" s="216"/>
      <c r="AD106" s="216"/>
      <c r="AE106" s="216"/>
      <c r="AF106" s="216"/>
      <c r="AG106" s="216"/>
      <c r="AH106" s="216"/>
      <c r="AI106" s="216"/>
      <c r="AJ106" s="216"/>
      <c r="AK106" s="216"/>
      <c r="AL106" s="216"/>
      <c r="AM106" s="216"/>
      <c r="AN106" s="216"/>
      <c r="AO106" s="216"/>
      <c r="AP106" s="216"/>
      <c r="AQ106" s="216"/>
    </row>
    <row r="107" spans="4:43">
      <c r="D107" s="216"/>
      <c r="E107" s="236"/>
      <c r="F107" s="23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6"/>
      <c r="Q107" s="216"/>
      <c r="R107" s="216"/>
      <c r="S107" s="216"/>
      <c r="T107" s="216"/>
      <c r="U107" s="216"/>
      <c r="V107" s="216"/>
      <c r="W107" s="216"/>
      <c r="X107" s="216"/>
      <c r="Y107" s="216"/>
      <c r="Z107" s="216"/>
      <c r="AA107" s="216"/>
      <c r="AB107" s="216"/>
      <c r="AC107" s="216"/>
      <c r="AD107" s="216"/>
      <c r="AE107" s="216"/>
      <c r="AF107" s="216"/>
      <c r="AG107" s="216"/>
      <c r="AH107" s="216"/>
      <c r="AI107" s="216"/>
      <c r="AJ107" s="216"/>
      <c r="AK107" s="216"/>
      <c r="AL107" s="216"/>
      <c r="AM107" s="216"/>
      <c r="AN107" s="216"/>
      <c r="AO107" s="216"/>
      <c r="AP107" s="216"/>
      <c r="AQ107" s="216"/>
    </row>
    <row r="108" spans="4:43">
      <c r="D108" s="216"/>
      <c r="E108" s="236"/>
      <c r="F108" s="23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6"/>
      <c r="Q108" s="216"/>
      <c r="R108" s="216"/>
      <c r="S108" s="216"/>
      <c r="T108" s="216"/>
      <c r="U108" s="216"/>
      <c r="V108" s="216"/>
      <c r="W108" s="216"/>
      <c r="X108" s="216"/>
      <c r="Y108" s="216"/>
      <c r="Z108" s="216"/>
      <c r="AA108" s="216"/>
      <c r="AB108" s="216"/>
      <c r="AC108" s="216"/>
      <c r="AD108" s="216"/>
      <c r="AE108" s="216"/>
      <c r="AF108" s="216"/>
      <c r="AG108" s="216"/>
      <c r="AH108" s="216"/>
      <c r="AI108" s="216"/>
      <c r="AJ108" s="216"/>
      <c r="AK108" s="216"/>
      <c r="AL108" s="216"/>
      <c r="AM108" s="216"/>
      <c r="AN108" s="216"/>
      <c r="AO108" s="216"/>
      <c r="AP108" s="216"/>
      <c r="AQ108" s="216"/>
    </row>
    <row r="109" spans="4:43" ht="26.25">
      <c r="D109" s="216"/>
      <c r="E109" s="236"/>
      <c r="F109" s="236"/>
      <c r="G109" s="216"/>
      <c r="H109" s="216"/>
      <c r="I109" s="216"/>
      <c r="J109" s="216"/>
      <c r="K109" s="216"/>
      <c r="L109" s="216"/>
      <c r="M109" s="216"/>
      <c r="N109" s="216"/>
      <c r="O109" s="216"/>
      <c r="P109" s="216"/>
      <c r="Q109" s="216"/>
      <c r="R109" s="216"/>
      <c r="S109" s="216"/>
      <c r="T109" s="216"/>
      <c r="U109" s="216"/>
      <c r="V109" s="219"/>
      <c r="W109" s="219"/>
      <c r="X109" s="219"/>
      <c r="Y109" s="219"/>
      <c r="Z109" s="219"/>
      <c r="AA109" s="219"/>
      <c r="AB109" s="219"/>
      <c r="AC109" s="219"/>
      <c r="AD109" s="219"/>
      <c r="AE109" s="219"/>
      <c r="AF109" s="219"/>
      <c r="AG109" s="219"/>
      <c r="AH109" s="219"/>
      <c r="AI109" s="219"/>
      <c r="AJ109" s="219"/>
      <c r="AK109" s="219"/>
      <c r="AL109" s="219"/>
      <c r="AM109" s="219"/>
      <c r="AN109" s="219"/>
      <c r="AO109" s="219"/>
      <c r="AP109" s="219"/>
      <c r="AQ109" s="219"/>
    </row>
    <row r="110" spans="4:43" ht="18">
      <c r="D110" s="216"/>
      <c r="E110" s="236"/>
      <c r="F110" s="23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6"/>
      <c r="Q110" s="216"/>
      <c r="R110" s="216"/>
      <c r="S110" s="216"/>
      <c r="T110" s="216"/>
      <c r="U110" s="216"/>
      <c r="V110" s="220"/>
      <c r="W110" s="220"/>
      <c r="X110" s="220"/>
      <c r="Y110" s="220"/>
      <c r="Z110" s="220"/>
      <c r="AA110" s="220"/>
      <c r="AB110" s="220"/>
      <c r="AC110" s="220"/>
      <c r="AD110" s="220"/>
      <c r="AE110" s="220"/>
      <c r="AF110" s="220"/>
      <c r="AG110" s="220"/>
      <c r="AH110" s="220"/>
      <c r="AI110" s="220"/>
      <c r="AJ110" s="220"/>
      <c r="AK110" s="220"/>
      <c r="AL110" s="220"/>
      <c r="AM110" s="220"/>
      <c r="AN110" s="220"/>
      <c r="AO110" s="220"/>
      <c r="AP110" s="220"/>
      <c r="AQ110" s="220"/>
    </row>
    <row r="111" spans="4:43" ht="23.25">
      <c r="D111" s="216"/>
      <c r="E111" s="236"/>
      <c r="F111" s="23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6"/>
      <c r="Q111" s="216"/>
      <c r="R111" s="216"/>
      <c r="S111" s="216"/>
      <c r="T111" s="216"/>
      <c r="U111" s="216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222"/>
      <c r="AM111" s="222"/>
      <c r="AN111" s="222"/>
      <c r="AO111" s="222"/>
      <c r="AP111" s="222"/>
      <c r="AQ111" s="222"/>
    </row>
    <row r="112" spans="4:43" ht="21.75">
      <c r="D112" s="216"/>
      <c r="E112" s="236"/>
      <c r="F112" s="236"/>
      <c r="G112" s="216"/>
      <c r="H112" s="216"/>
      <c r="I112" s="216"/>
      <c r="J112" s="216"/>
      <c r="K112" s="216"/>
      <c r="L112" s="216"/>
      <c r="M112" s="216"/>
      <c r="N112" s="216"/>
      <c r="O112" s="216"/>
      <c r="P112" s="216"/>
      <c r="Q112" s="216"/>
      <c r="R112" s="216"/>
      <c r="S112" s="216"/>
      <c r="T112" s="216"/>
      <c r="U112" s="216"/>
      <c r="V112" s="223"/>
      <c r="W112" s="223"/>
      <c r="X112" s="223"/>
      <c r="Y112" s="223"/>
      <c r="Z112" s="223"/>
      <c r="AA112" s="223"/>
      <c r="AB112" s="223"/>
      <c r="AC112" s="223"/>
      <c r="AD112" s="223"/>
      <c r="AE112" s="223"/>
      <c r="AF112" s="223"/>
      <c r="AG112" s="223"/>
      <c r="AH112" s="223"/>
      <c r="AI112" s="223"/>
      <c r="AJ112" s="223"/>
      <c r="AK112" s="223"/>
      <c r="AL112" s="223"/>
      <c r="AM112" s="223"/>
      <c r="AN112" s="223"/>
      <c r="AO112" s="223"/>
      <c r="AP112" s="223"/>
      <c r="AQ112" s="223"/>
    </row>
    <row r="113" spans="4:43">
      <c r="D113" s="216"/>
      <c r="E113" s="236"/>
      <c r="F113" s="236"/>
      <c r="G113" s="216"/>
      <c r="H113" s="216"/>
      <c r="I113" s="216"/>
      <c r="J113" s="216"/>
      <c r="K113" s="216"/>
      <c r="L113" s="216"/>
      <c r="M113" s="216"/>
      <c r="N113" s="216"/>
      <c r="O113" s="216"/>
      <c r="P113" s="216"/>
      <c r="Q113" s="216"/>
      <c r="R113" s="216"/>
      <c r="S113" s="216"/>
      <c r="T113" s="216"/>
      <c r="U113" s="216"/>
      <c r="V113" s="216"/>
      <c r="W113" s="216"/>
      <c r="X113" s="216"/>
      <c r="Y113" s="216"/>
      <c r="Z113" s="216"/>
      <c r="AA113" s="216"/>
      <c r="AB113" s="216"/>
      <c r="AC113" s="216"/>
      <c r="AD113" s="216"/>
      <c r="AE113" s="216"/>
      <c r="AF113" s="216"/>
      <c r="AG113" s="216"/>
      <c r="AH113" s="216"/>
      <c r="AI113" s="216"/>
      <c r="AJ113" s="216"/>
      <c r="AK113" s="216"/>
      <c r="AL113" s="216"/>
      <c r="AM113" s="216"/>
      <c r="AN113" s="216"/>
      <c r="AO113" s="216"/>
      <c r="AP113" s="216"/>
      <c r="AQ113" s="216"/>
    </row>
    <row r="114" spans="4:43">
      <c r="D114" s="216"/>
      <c r="E114" s="236"/>
      <c r="F114" s="236"/>
      <c r="G114" s="216"/>
      <c r="H114" s="216"/>
      <c r="I114" s="216"/>
      <c r="J114" s="216"/>
      <c r="K114" s="216"/>
      <c r="L114" s="216"/>
      <c r="M114" s="216"/>
      <c r="N114" s="216"/>
      <c r="O114" s="216"/>
      <c r="P114" s="216"/>
      <c r="Q114" s="216"/>
      <c r="R114" s="216"/>
      <c r="S114" s="216"/>
      <c r="T114" s="216"/>
      <c r="U114" s="216"/>
      <c r="V114" s="216"/>
      <c r="W114" s="216"/>
      <c r="X114" s="216"/>
      <c r="Y114" s="216"/>
      <c r="Z114" s="216"/>
      <c r="AA114" s="216"/>
      <c r="AB114" s="216"/>
      <c r="AC114" s="216"/>
      <c r="AD114" s="216"/>
      <c r="AE114" s="216"/>
      <c r="AF114" s="216"/>
      <c r="AG114" s="216"/>
      <c r="AH114" s="216"/>
      <c r="AI114" s="216"/>
      <c r="AJ114" s="216"/>
      <c r="AK114" s="216"/>
      <c r="AL114" s="216"/>
      <c r="AM114" s="216"/>
      <c r="AN114" s="216"/>
      <c r="AO114" s="216"/>
      <c r="AP114" s="216"/>
      <c r="AQ114" s="216"/>
    </row>
    <row r="115" spans="4:43">
      <c r="D115" s="216"/>
      <c r="E115" s="236"/>
      <c r="F115" s="236"/>
      <c r="G115" s="216"/>
      <c r="H115" s="216"/>
      <c r="I115" s="216"/>
      <c r="J115" s="216"/>
      <c r="K115" s="216"/>
      <c r="L115" s="216"/>
      <c r="M115" s="216"/>
      <c r="N115" s="216"/>
      <c r="O115" s="216"/>
      <c r="P115" s="216"/>
      <c r="Q115" s="216"/>
      <c r="R115" s="216"/>
      <c r="S115" s="216"/>
      <c r="T115" s="216"/>
      <c r="U115" s="216"/>
      <c r="V115" s="216"/>
      <c r="W115" s="216"/>
      <c r="X115" s="216"/>
      <c r="Y115" s="216"/>
      <c r="Z115" s="216"/>
      <c r="AA115" s="216"/>
      <c r="AB115" s="216"/>
      <c r="AC115" s="216"/>
      <c r="AD115" s="216"/>
      <c r="AE115" s="216"/>
      <c r="AF115" s="216"/>
      <c r="AG115" s="216"/>
      <c r="AH115" s="216"/>
      <c r="AI115" s="216"/>
      <c r="AJ115" s="216"/>
      <c r="AK115" s="216"/>
      <c r="AL115" s="216"/>
      <c r="AM115" s="216"/>
      <c r="AN115" s="216"/>
      <c r="AO115" s="216"/>
      <c r="AP115" s="216"/>
      <c r="AQ115" s="216"/>
    </row>
    <row r="116" spans="4:43" ht="26.25">
      <c r="D116" s="216"/>
      <c r="E116" s="236"/>
      <c r="F116" s="236"/>
      <c r="G116" s="216"/>
      <c r="H116" s="216"/>
      <c r="I116" s="216"/>
      <c r="J116" s="216"/>
      <c r="K116" s="216"/>
      <c r="L116" s="216"/>
      <c r="M116" s="216"/>
      <c r="N116" s="216"/>
      <c r="O116" s="216"/>
      <c r="P116" s="216"/>
      <c r="Q116" s="216"/>
      <c r="R116" s="216"/>
      <c r="S116" s="216"/>
      <c r="T116" s="216"/>
      <c r="U116" s="216"/>
      <c r="V116" s="219"/>
      <c r="W116" s="219"/>
      <c r="X116" s="219"/>
      <c r="Y116" s="219"/>
      <c r="Z116" s="219"/>
      <c r="AA116" s="219"/>
      <c r="AB116" s="219"/>
      <c r="AC116" s="219"/>
      <c r="AD116" s="219"/>
      <c r="AE116" s="219"/>
      <c r="AF116" s="219"/>
      <c r="AG116" s="219"/>
      <c r="AH116" s="219"/>
      <c r="AI116" s="219"/>
      <c r="AJ116" s="219"/>
      <c r="AK116" s="219"/>
      <c r="AL116" s="219"/>
      <c r="AM116" s="219"/>
      <c r="AN116" s="219"/>
      <c r="AO116" s="219"/>
      <c r="AP116" s="219"/>
      <c r="AQ116" s="219"/>
    </row>
    <row r="117" spans="4:43" ht="18">
      <c r="D117" s="216"/>
      <c r="E117" s="236"/>
      <c r="F117" s="236"/>
      <c r="G117" s="216"/>
      <c r="H117" s="216"/>
      <c r="I117" s="216"/>
      <c r="J117" s="216"/>
      <c r="K117" s="216"/>
      <c r="L117" s="216"/>
      <c r="M117" s="216"/>
      <c r="N117" s="216"/>
      <c r="O117" s="216"/>
      <c r="P117" s="216"/>
      <c r="Q117" s="216"/>
      <c r="R117" s="216"/>
      <c r="S117" s="216"/>
      <c r="T117" s="216"/>
      <c r="U117" s="216"/>
      <c r="V117" s="220"/>
      <c r="W117" s="220"/>
      <c r="X117" s="220"/>
      <c r="Y117" s="220"/>
      <c r="Z117" s="220"/>
      <c r="AA117" s="220"/>
      <c r="AB117" s="220"/>
      <c r="AC117" s="220"/>
      <c r="AD117" s="220"/>
      <c r="AE117" s="220"/>
      <c r="AF117" s="220"/>
      <c r="AG117" s="220"/>
      <c r="AH117" s="220"/>
      <c r="AI117" s="220"/>
      <c r="AJ117" s="220"/>
      <c r="AK117" s="220"/>
      <c r="AL117" s="220"/>
      <c r="AM117" s="220"/>
      <c r="AN117" s="220"/>
      <c r="AO117" s="220"/>
      <c r="AP117" s="220"/>
      <c r="AQ117" s="220"/>
    </row>
    <row r="118" spans="4:43" ht="23.25">
      <c r="D118" s="216"/>
      <c r="E118" s="236"/>
      <c r="F118" s="236"/>
      <c r="G118" s="216"/>
      <c r="H118" s="216"/>
      <c r="I118" s="216"/>
      <c r="J118" s="216"/>
      <c r="K118" s="216"/>
      <c r="L118" s="216"/>
      <c r="M118" s="216"/>
      <c r="N118" s="216"/>
      <c r="O118" s="216"/>
      <c r="P118" s="216"/>
      <c r="Q118" s="216"/>
      <c r="R118" s="216"/>
      <c r="S118" s="216"/>
      <c r="T118" s="216"/>
      <c r="U118" s="216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</row>
    <row r="119" spans="4:43" ht="21.75">
      <c r="D119" s="216"/>
      <c r="E119" s="236"/>
      <c r="F119" s="236"/>
      <c r="G119" s="216"/>
      <c r="H119" s="216"/>
      <c r="I119" s="216"/>
      <c r="J119" s="216"/>
      <c r="K119" s="216"/>
      <c r="L119" s="216"/>
      <c r="M119" s="216"/>
      <c r="N119" s="216"/>
      <c r="O119" s="216"/>
      <c r="P119" s="216"/>
      <c r="Q119" s="216"/>
      <c r="R119" s="216"/>
      <c r="S119" s="216"/>
      <c r="T119" s="216"/>
      <c r="U119" s="216"/>
      <c r="V119" s="223"/>
      <c r="W119" s="223"/>
      <c r="X119" s="223"/>
      <c r="Y119" s="223"/>
      <c r="Z119" s="223"/>
      <c r="AA119" s="223"/>
      <c r="AB119" s="223"/>
      <c r="AC119" s="223"/>
      <c r="AD119" s="223"/>
      <c r="AE119" s="223"/>
      <c r="AF119" s="223"/>
      <c r="AG119" s="223"/>
      <c r="AH119" s="223"/>
      <c r="AI119" s="223"/>
      <c r="AJ119" s="223"/>
      <c r="AK119" s="223"/>
      <c r="AL119" s="223"/>
      <c r="AM119" s="223"/>
      <c r="AN119" s="223"/>
      <c r="AO119" s="223"/>
      <c r="AP119" s="223"/>
      <c r="AQ119" s="223"/>
    </row>
    <row r="120" spans="4:43">
      <c r="D120" s="216"/>
      <c r="E120" s="236"/>
      <c r="F120" s="236"/>
      <c r="G120" s="216"/>
      <c r="H120" s="216"/>
      <c r="I120" s="216"/>
      <c r="J120" s="216"/>
      <c r="K120" s="216"/>
      <c r="L120" s="216"/>
      <c r="M120" s="216"/>
      <c r="N120" s="216"/>
      <c r="O120" s="216"/>
      <c r="P120" s="216"/>
      <c r="Q120" s="216"/>
      <c r="R120" s="216"/>
      <c r="S120" s="216"/>
      <c r="T120" s="216"/>
      <c r="U120" s="216"/>
      <c r="V120" s="216"/>
      <c r="W120" s="216"/>
      <c r="X120" s="216"/>
      <c r="Y120" s="216"/>
      <c r="Z120" s="216"/>
      <c r="AA120" s="216"/>
      <c r="AB120" s="216"/>
      <c r="AC120" s="216"/>
      <c r="AD120" s="216"/>
      <c r="AE120" s="216"/>
      <c r="AF120" s="216"/>
      <c r="AG120" s="216"/>
      <c r="AH120" s="216"/>
      <c r="AI120" s="216"/>
      <c r="AJ120" s="216"/>
      <c r="AK120" s="216"/>
      <c r="AL120" s="216"/>
      <c r="AM120" s="216"/>
      <c r="AN120" s="216"/>
      <c r="AO120" s="216"/>
      <c r="AP120" s="216"/>
      <c r="AQ120" s="216"/>
    </row>
    <row r="121" spans="4:43">
      <c r="D121" s="216"/>
      <c r="E121" s="236"/>
      <c r="F121" s="236"/>
      <c r="G121" s="216"/>
      <c r="H121" s="216"/>
      <c r="I121" s="216"/>
      <c r="J121" s="216"/>
      <c r="K121" s="216"/>
      <c r="L121" s="216"/>
      <c r="M121" s="216"/>
      <c r="N121" s="216"/>
      <c r="O121" s="216"/>
      <c r="P121" s="216"/>
      <c r="Q121" s="216"/>
      <c r="R121" s="216"/>
      <c r="S121" s="216"/>
      <c r="T121" s="216"/>
      <c r="U121" s="216"/>
      <c r="V121" s="216"/>
      <c r="W121" s="216"/>
      <c r="X121" s="216"/>
      <c r="Y121" s="216"/>
      <c r="Z121" s="216"/>
      <c r="AA121" s="216"/>
      <c r="AB121" s="216"/>
      <c r="AC121" s="216"/>
      <c r="AD121" s="216"/>
      <c r="AE121" s="216"/>
      <c r="AF121" s="216"/>
      <c r="AG121" s="216"/>
      <c r="AH121" s="216"/>
      <c r="AI121" s="216"/>
      <c r="AJ121" s="216"/>
      <c r="AK121" s="216"/>
      <c r="AL121" s="216"/>
      <c r="AM121" s="216"/>
      <c r="AN121" s="216"/>
      <c r="AO121" s="216"/>
      <c r="AP121" s="216"/>
      <c r="AQ121" s="216"/>
    </row>
    <row r="122" spans="4:43">
      <c r="D122" s="216"/>
      <c r="E122" s="236"/>
      <c r="F122" s="236"/>
      <c r="G122" s="216"/>
      <c r="H122" s="216"/>
      <c r="I122" s="216"/>
      <c r="J122" s="216"/>
      <c r="K122" s="216"/>
      <c r="L122" s="216"/>
      <c r="M122" s="216"/>
      <c r="N122" s="216"/>
      <c r="O122" s="216"/>
      <c r="P122" s="216"/>
      <c r="Q122" s="216"/>
      <c r="R122" s="216"/>
      <c r="S122" s="216"/>
      <c r="T122" s="216"/>
      <c r="U122" s="216"/>
      <c r="V122" s="216"/>
      <c r="W122" s="216"/>
      <c r="X122" s="216"/>
      <c r="Y122" s="216"/>
      <c r="Z122" s="216"/>
      <c r="AA122" s="216"/>
      <c r="AB122" s="216"/>
      <c r="AC122" s="216"/>
      <c r="AD122" s="216"/>
      <c r="AE122" s="216"/>
      <c r="AF122" s="216"/>
      <c r="AG122" s="216"/>
      <c r="AH122" s="216"/>
      <c r="AI122" s="216"/>
      <c r="AJ122" s="216"/>
      <c r="AK122" s="216"/>
      <c r="AL122" s="216"/>
      <c r="AM122" s="216"/>
      <c r="AN122" s="216"/>
      <c r="AO122" s="216"/>
      <c r="AP122" s="216"/>
      <c r="AQ122" s="216"/>
    </row>
    <row r="123" spans="4:43" ht="26.25">
      <c r="D123" s="216"/>
      <c r="E123" s="236"/>
      <c r="F123" s="236"/>
      <c r="G123" s="216"/>
      <c r="H123" s="216"/>
      <c r="I123" s="216"/>
      <c r="J123" s="216"/>
      <c r="K123" s="216"/>
      <c r="L123" s="216"/>
      <c r="M123" s="216"/>
      <c r="N123" s="216"/>
      <c r="O123" s="216"/>
      <c r="P123" s="216"/>
      <c r="Q123" s="216"/>
      <c r="R123" s="216"/>
      <c r="S123" s="216"/>
      <c r="T123" s="216"/>
      <c r="U123" s="216"/>
      <c r="V123" s="219"/>
      <c r="W123" s="219"/>
      <c r="X123" s="219"/>
      <c r="Y123" s="219"/>
      <c r="Z123" s="219"/>
      <c r="AA123" s="219"/>
      <c r="AB123" s="219"/>
      <c r="AC123" s="219"/>
      <c r="AD123" s="219"/>
      <c r="AE123" s="219"/>
      <c r="AF123" s="219"/>
      <c r="AG123" s="219"/>
      <c r="AH123" s="219"/>
      <c r="AI123" s="219"/>
      <c r="AJ123" s="219"/>
      <c r="AK123" s="219"/>
      <c r="AL123" s="219"/>
      <c r="AM123" s="219"/>
      <c r="AN123" s="219"/>
      <c r="AO123" s="219"/>
      <c r="AP123" s="219"/>
      <c r="AQ123" s="219"/>
    </row>
    <row r="124" spans="4:43" ht="18">
      <c r="D124" s="216"/>
      <c r="E124" s="236"/>
      <c r="F124" s="236"/>
      <c r="G124" s="216"/>
      <c r="H124" s="216"/>
      <c r="I124" s="216"/>
      <c r="J124" s="216"/>
      <c r="K124" s="216"/>
      <c r="L124" s="216"/>
      <c r="M124" s="216"/>
      <c r="N124" s="216"/>
      <c r="O124" s="216"/>
      <c r="P124" s="216"/>
      <c r="Q124" s="216"/>
      <c r="R124" s="216"/>
      <c r="S124" s="216"/>
      <c r="T124" s="216"/>
      <c r="U124" s="216"/>
      <c r="V124" s="220"/>
      <c r="W124" s="220"/>
      <c r="X124" s="220"/>
      <c r="Y124" s="220"/>
      <c r="Z124" s="220"/>
      <c r="AA124" s="220"/>
      <c r="AB124" s="220"/>
      <c r="AC124" s="220"/>
      <c r="AD124" s="220"/>
      <c r="AE124" s="220"/>
      <c r="AF124" s="220"/>
      <c r="AG124" s="220"/>
      <c r="AH124" s="220"/>
      <c r="AI124" s="220"/>
      <c r="AJ124" s="220"/>
      <c r="AK124" s="220"/>
      <c r="AL124" s="220"/>
      <c r="AM124" s="220"/>
      <c r="AN124" s="220"/>
      <c r="AO124" s="220"/>
      <c r="AP124" s="220"/>
      <c r="AQ124" s="220"/>
    </row>
    <row r="125" spans="4:43" ht="23.25">
      <c r="D125" s="216"/>
      <c r="E125" s="236"/>
      <c r="F125" s="236"/>
      <c r="G125" s="216"/>
      <c r="H125" s="216"/>
      <c r="I125" s="216"/>
      <c r="J125" s="216"/>
      <c r="K125" s="216"/>
      <c r="L125" s="216"/>
      <c r="M125" s="216"/>
      <c r="N125" s="216"/>
      <c r="O125" s="216"/>
      <c r="P125" s="216"/>
      <c r="Q125" s="216"/>
      <c r="R125" s="216"/>
      <c r="S125" s="216"/>
      <c r="T125" s="216"/>
      <c r="U125" s="216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</row>
    <row r="126" spans="4:43" ht="21.75">
      <c r="D126" s="216"/>
      <c r="E126" s="236"/>
      <c r="F126" s="236"/>
      <c r="G126" s="216"/>
      <c r="H126" s="216"/>
      <c r="I126" s="216"/>
      <c r="J126" s="216"/>
      <c r="K126" s="216"/>
      <c r="L126" s="216"/>
      <c r="M126" s="216"/>
      <c r="N126" s="216"/>
      <c r="O126" s="216"/>
      <c r="P126" s="216"/>
      <c r="Q126" s="216"/>
      <c r="R126" s="216"/>
      <c r="S126" s="216"/>
      <c r="T126" s="216"/>
      <c r="U126" s="216"/>
      <c r="V126" s="223"/>
      <c r="W126" s="223"/>
      <c r="X126" s="223"/>
      <c r="Y126" s="223"/>
      <c r="Z126" s="223"/>
      <c r="AA126" s="223"/>
      <c r="AB126" s="223"/>
      <c r="AC126" s="223"/>
      <c r="AD126" s="223"/>
      <c r="AE126" s="223"/>
      <c r="AF126" s="223"/>
      <c r="AG126" s="223"/>
      <c r="AH126" s="223"/>
      <c r="AI126" s="223"/>
      <c r="AJ126" s="223"/>
      <c r="AK126" s="223"/>
      <c r="AL126" s="223"/>
      <c r="AM126" s="223"/>
      <c r="AN126" s="223"/>
      <c r="AO126" s="223"/>
      <c r="AP126" s="223"/>
      <c r="AQ126" s="223"/>
    </row>
    <row r="127" spans="4:43">
      <c r="D127" s="216"/>
      <c r="E127" s="236"/>
      <c r="F127" s="236"/>
      <c r="G127" s="216"/>
      <c r="H127" s="216"/>
      <c r="I127" s="216"/>
      <c r="J127" s="216"/>
      <c r="K127" s="216"/>
      <c r="L127" s="216"/>
      <c r="M127" s="216"/>
      <c r="N127" s="216"/>
      <c r="O127" s="216"/>
      <c r="P127" s="216"/>
      <c r="Q127" s="216"/>
      <c r="R127" s="216"/>
      <c r="S127" s="216"/>
      <c r="T127" s="216"/>
      <c r="U127" s="216"/>
      <c r="V127" s="216"/>
      <c r="W127" s="216"/>
      <c r="X127" s="216"/>
      <c r="Y127" s="216"/>
      <c r="Z127" s="216"/>
      <c r="AA127" s="216"/>
      <c r="AB127" s="216"/>
      <c r="AC127" s="216"/>
      <c r="AD127" s="216"/>
      <c r="AE127" s="216"/>
      <c r="AF127" s="216"/>
      <c r="AG127" s="216"/>
      <c r="AH127" s="216"/>
      <c r="AI127" s="216"/>
      <c r="AJ127" s="216"/>
      <c r="AK127" s="216"/>
      <c r="AL127" s="216"/>
      <c r="AM127" s="216"/>
      <c r="AN127" s="216"/>
      <c r="AO127" s="216"/>
      <c r="AP127" s="216"/>
      <c r="AQ127" s="216"/>
    </row>
    <row r="128" spans="4:43">
      <c r="D128" s="216"/>
      <c r="E128" s="236"/>
      <c r="F128" s="236"/>
      <c r="G128" s="216"/>
      <c r="H128" s="216"/>
      <c r="I128" s="216"/>
      <c r="J128" s="216"/>
      <c r="K128" s="216"/>
      <c r="L128" s="216"/>
      <c r="M128" s="216"/>
      <c r="N128" s="216"/>
      <c r="O128" s="216"/>
      <c r="P128" s="216"/>
      <c r="Q128" s="216"/>
      <c r="R128" s="216"/>
      <c r="S128" s="216"/>
      <c r="T128" s="216"/>
      <c r="U128" s="216"/>
      <c r="V128" s="216"/>
      <c r="W128" s="216"/>
      <c r="X128" s="216"/>
      <c r="Y128" s="216"/>
      <c r="Z128" s="216"/>
      <c r="AA128" s="216"/>
      <c r="AB128" s="216"/>
      <c r="AC128" s="216"/>
      <c r="AD128" s="216"/>
      <c r="AE128" s="216"/>
      <c r="AF128" s="216"/>
      <c r="AG128" s="216"/>
      <c r="AH128" s="216"/>
      <c r="AI128" s="216"/>
      <c r="AJ128" s="216"/>
      <c r="AK128" s="216"/>
      <c r="AL128" s="216"/>
      <c r="AM128" s="216"/>
      <c r="AN128" s="216"/>
      <c r="AO128" s="216"/>
      <c r="AP128" s="216"/>
      <c r="AQ128" s="216"/>
    </row>
    <row r="129" spans="4:43">
      <c r="D129" s="216"/>
      <c r="E129" s="236"/>
      <c r="F129" s="236"/>
      <c r="G129" s="216"/>
      <c r="H129" s="216"/>
      <c r="I129" s="216"/>
      <c r="J129" s="216"/>
      <c r="K129" s="216"/>
      <c r="L129" s="216"/>
      <c r="M129" s="216"/>
      <c r="N129" s="216"/>
      <c r="O129" s="216"/>
      <c r="P129" s="216"/>
      <c r="Q129" s="216"/>
      <c r="R129" s="216"/>
      <c r="S129" s="216"/>
      <c r="T129" s="216"/>
      <c r="U129" s="216"/>
      <c r="V129" s="216"/>
      <c r="W129" s="216"/>
      <c r="X129" s="216"/>
      <c r="Y129" s="216"/>
      <c r="Z129" s="216"/>
      <c r="AA129" s="216"/>
      <c r="AB129" s="216"/>
      <c r="AC129" s="216"/>
      <c r="AD129" s="216"/>
      <c r="AE129" s="216"/>
      <c r="AF129" s="216"/>
      <c r="AG129" s="216"/>
      <c r="AH129" s="216"/>
      <c r="AI129" s="216"/>
      <c r="AJ129" s="216"/>
      <c r="AK129" s="216"/>
      <c r="AL129" s="216"/>
      <c r="AM129" s="216"/>
      <c r="AN129" s="216"/>
      <c r="AO129" s="216"/>
      <c r="AP129" s="216"/>
      <c r="AQ129" s="216"/>
    </row>
    <row r="130" spans="4:43" ht="26.25">
      <c r="D130" s="216"/>
      <c r="E130" s="236"/>
      <c r="F130" s="236"/>
      <c r="G130" s="216"/>
      <c r="H130" s="216"/>
      <c r="I130" s="216"/>
      <c r="J130" s="216"/>
      <c r="K130" s="216"/>
      <c r="L130" s="216"/>
      <c r="M130" s="216"/>
      <c r="N130" s="216"/>
      <c r="O130" s="216"/>
      <c r="P130" s="216"/>
      <c r="Q130" s="216"/>
      <c r="R130" s="216"/>
      <c r="S130" s="216"/>
      <c r="T130" s="216"/>
      <c r="U130" s="216"/>
      <c r="V130" s="219"/>
      <c r="W130" s="219"/>
      <c r="X130" s="219"/>
      <c r="Y130" s="219"/>
      <c r="Z130" s="219"/>
      <c r="AA130" s="219"/>
      <c r="AB130" s="219"/>
      <c r="AC130" s="219"/>
      <c r="AD130" s="219"/>
      <c r="AE130" s="219"/>
      <c r="AF130" s="219"/>
      <c r="AG130" s="219"/>
      <c r="AH130" s="219"/>
      <c r="AI130" s="219"/>
      <c r="AJ130" s="219"/>
      <c r="AK130" s="219"/>
      <c r="AL130" s="219"/>
      <c r="AM130" s="219"/>
      <c r="AN130" s="219"/>
      <c r="AO130" s="219"/>
      <c r="AP130" s="219"/>
      <c r="AQ130" s="219"/>
    </row>
    <row r="131" spans="4:43" ht="18">
      <c r="D131" s="216"/>
      <c r="E131" s="236"/>
      <c r="F131" s="236"/>
      <c r="G131" s="216"/>
      <c r="H131" s="216"/>
      <c r="I131" s="216"/>
      <c r="J131" s="216"/>
      <c r="K131" s="216"/>
      <c r="L131" s="216"/>
      <c r="M131" s="216"/>
      <c r="N131" s="216"/>
      <c r="O131" s="216"/>
      <c r="P131" s="216"/>
      <c r="Q131" s="216"/>
      <c r="R131" s="216"/>
      <c r="S131" s="216"/>
      <c r="T131" s="216"/>
      <c r="U131" s="216"/>
      <c r="V131" s="220"/>
      <c r="W131" s="220"/>
      <c r="X131" s="220"/>
      <c r="Y131" s="220"/>
      <c r="Z131" s="220"/>
      <c r="AA131" s="220"/>
      <c r="AB131" s="220"/>
      <c r="AC131" s="220"/>
      <c r="AD131" s="220"/>
      <c r="AE131" s="220"/>
      <c r="AF131" s="220"/>
      <c r="AG131" s="220"/>
      <c r="AH131" s="220"/>
      <c r="AI131" s="220"/>
      <c r="AJ131" s="220"/>
      <c r="AK131" s="220"/>
      <c r="AL131" s="220"/>
      <c r="AM131" s="220"/>
      <c r="AN131" s="220"/>
      <c r="AO131" s="220"/>
      <c r="AP131" s="220"/>
      <c r="AQ131" s="220"/>
    </row>
    <row r="132" spans="4:43" ht="23.25">
      <c r="D132" s="216"/>
      <c r="E132" s="236"/>
      <c r="F132" s="236"/>
      <c r="G132" s="216"/>
      <c r="H132" s="216"/>
      <c r="I132" s="216"/>
      <c r="J132" s="216"/>
      <c r="K132" s="216"/>
      <c r="L132" s="216"/>
      <c r="M132" s="216"/>
      <c r="N132" s="216"/>
      <c r="O132" s="216"/>
      <c r="P132" s="216"/>
      <c r="Q132" s="216"/>
      <c r="R132" s="216"/>
      <c r="S132" s="216"/>
      <c r="T132" s="216"/>
      <c r="U132" s="216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  <c r="AL132" s="222"/>
      <c r="AM132" s="222"/>
      <c r="AN132" s="222"/>
      <c r="AO132" s="222"/>
      <c r="AP132" s="222"/>
      <c r="AQ132" s="222"/>
    </row>
    <row r="133" spans="4:43" ht="21.75">
      <c r="D133" s="216"/>
      <c r="E133" s="236"/>
      <c r="F133" s="236"/>
      <c r="G133" s="216"/>
      <c r="H133" s="216"/>
      <c r="I133" s="216"/>
      <c r="J133" s="216"/>
      <c r="K133" s="216"/>
      <c r="L133" s="216"/>
      <c r="M133" s="216"/>
      <c r="N133" s="216"/>
      <c r="O133" s="216"/>
      <c r="P133" s="216"/>
      <c r="Q133" s="216"/>
      <c r="R133" s="216"/>
      <c r="S133" s="216"/>
      <c r="T133" s="216"/>
      <c r="U133" s="216"/>
      <c r="V133" s="223"/>
      <c r="W133" s="223"/>
      <c r="X133" s="223"/>
      <c r="Y133" s="223"/>
      <c r="Z133" s="223"/>
      <c r="AA133" s="223"/>
      <c r="AB133" s="223"/>
      <c r="AC133" s="223"/>
      <c r="AD133" s="223"/>
      <c r="AE133" s="223"/>
      <c r="AF133" s="223"/>
      <c r="AG133" s="223"/>
      <c r="AH133" s="223"/>
      <c r="AI133" s="223"/>
      <c r="AJ133" s="223"/>
      <c r="AK133" s="223"/>
      <c r="AL133" s="223"/>
      <c r="AM133" s="223"/>
      <c r="AN133" s="223"/>
      <c r="AO133" s="223"/>
      <c r="AP133" s="223"/>
      <c r="AQ133" s="223"/>
    </row>
    <row r="134" spans="4:43">
      <c r="D134" s="216"/>
      <c r="E134" s="236"/>
      <c r="F134" s="236"/>
      <c r="G134" s="216"/>
      <c r="H134" s="216"/>
      <c r="I134" s="216"/>
      <c r="J134" s="216"/>
      <c r="K134" s="216"/>
      <c r="L134" s="216"/>
      <c r="M134" s="216"/>
      <c r="N134" s="216"/>
      <c r="O134" s="216"/>
      <c r="P134" s="216"/>
      <c r="Q134" s="216"/>
      <c r="R134" s="216"/>
      <c r="S134" s="216"/>
      <c r="T134" s="216"/>
      <c r="U134" s="216"/>
      <c r="V134" s="216"/>
      <c r="W134" s="216"/>
      <c r="X134" s="216"/>
      <c r="Y134" s="216"/>
      <c r="Z134" s="216"/>
      <c r="AA134" s="216"/>
      <c r="AB134" s="216"/>
      <c r="AC134" s="216"/>
      <c r="AD134" s="216"/>
      <c r="AE134" s="216"/>
      <c r="AF134" s="216"/>
      <c r="AG134" s="216"/>
      <c r="AH134" s="216"/>
      <c r="AI134" s="216"/>
      <c r="AJ134" s="216"/>
      <c r="AK134" s="216"/>
      <c r="AL134" s="216"/>
      <c r="AM134" s="216"/>
      <c r="AN134" s="216"/>
      <c r="AO134" s="216"/>
      <c r="AP134" s="216"/>
      <c r="AQ134" s="216"/>
    </row>
    <row r="135" spans="4:43">
      <c r="D135" s="216"/>
      <c r="E135" s="236"/>
      <c r="F135" s="23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216"/>
      <c r="Z135" s="216"/>
      <c r="AA135" s="216"/>
      <c r="AB135" s="216"/>
      <c r="AC135" s="216"/>
      <c r="AD135" s="216"/>
      <c r="AE135" s="216"/>
      <c r="AF135" s="216"/>
      <c r="AG135" s="216"/>
      <c r="AH135" s="216"/>
      <c r="AI135" s="216"/>
      <c r="AJ135" s="216"/>
      <c r="AK135" s="216"/>
      <c r="AL135" s="216"/>
      <c r="AM135" s="216"/>
      <c r="AN135" s="216"/>
      <c r="AO135" s="216"/>
      <c r="AP135" s="216"/>
      <c r="AQ135" s="216"/>
    </row>
    <row r="136" spans="4:43">
      <c r="D136" s="216"/>
      <c r="E136" s="236"/>
      <c r="F136" s="236"/>
      <c r="G136" s="216"/>
      <c r="H136" s="216"/>
      <c r="I136" s="216"/>
      <c r="J136" s="216"/>
      <c r="K136" s="216"/>
      <c r="L136" s="216"/>
      <c r="M136" s="216"/>
      <c r="N136" s="216"/>
      <c r="O136" s="216"/>
      <c r="P136" s="216"/>
      <c r="Q136" s="216"/>
      <c r="R136" s="216"/>
      <c r="S136" s="216"/>
      <c r="T136" s="216"/>
      <c r="U136" s="216"/>
      <c r="V136" s="216"/>
      <c r="W136" s="216"/>
      <c r="X136" s="216"/>
      <c r="Y136" s="216"/>
      <c r="Z136" s="216"/>
      <c r="AA136" s="216"/>
      <c r="AB136" s="216"/>
      <c r="AC136" s="216"/>
      <c r="AD136" s="216"/>
      <c r="AE136" s="216"/>
      <c r="AF136" s="216"/>
      <c r="AG136" s="216"/>
      <c r="AH136" s="216"/>
      <c r="AI136" s="216"/>
      <c r="AJ136" s="216"/>
      <c r="AK136" s="216"/>
      <c r="AL136" s="216"/>
      <c r="AM136" s="216"/>
      <c r="AN136" s="216"/>
      <c r="AO136" s="216"/>
      <c r="AP136" s="216"/>
      <c r="AQ136" s="216"/>
    </row>
    <row r="137" spans="4:43" ht="26.25">
      <c r="D137" s="216"/>
      <c r="E137" s="236"/>
      <c r="F137" s="236"/>
      <c r="G137" s="216"/>
      <c r="H137" s="216"/>
      <c r="I137" s="216"/>
      <c r="J137" s="216"/>
      <c r="K137" s="216"/>
      <c r="L137" s="216"/>
      <c r="M137" s="216"/>
      <c r="N137" s="216"/>
      <c r="O137" s="216"/>
      <c r="P137" s="216"/>
      <c r="Q137" s="216"/>
      <c r="R137" s="216"/>
      <c r="S137" s="216"/>
      <c r="T137" s="216"/>
      <c r="U137" s="216"/>
      <c r="V137" s="219"/>
      <c r="W137" s="219"/>
      <c r="X137" s="219"/>
      <c r="Y137" s="219"/>
      <c r="Z137" s="219"/>
      <c r="AA137" s="219"/>
      <c r="AB137" s="219"/>
      <c r="AC137" s="219"/>
      <c r="AD137" s="219"/>
      <c r="AE137" s="219"/>
      <c r="AF137" s="219"/>
      <c r="AG137" s="219"/>
      <c r="AH137" s="219"/>
      <c r="AI137" s="219"/>
      <c r="AJ137" s="219"/>
      <c r="AK137" s="219"/>
      <c r="AL137" s="219"/>
      <c r="AM137" s="219"/>
      <c r="AN137" s="219"/>
      <c r="AO137" s="219"/>
      <c r="AP137" s="219"/>
      <c r="AQ137" s="219"/>
    </row>
    <row r="138" spans="4:43" ht="18">
      <c r="D138" s="216"/>
      <c r="E138" s="236"/>
      <c r="F138" s="236"/>
      <c r="G138" s="216"/>
      <c r="H138" s="216"/>
      <c r="I138" s="216"/>
      <c r="J138" s="216"/>
      <c r="K138" s="216"/>
      <c r="L138" s="216"/>
      <c r="M138" s="216"/>
      <c r="N138" s="216"/>
      <c r="O138" s="216"/>
      <c r="P138" s="216"/>
      <c r="Q138" s="216"/>
      <c r="R138" s="216"/>
      <c r="S138" s="216"/>
      <c r="T138" s="216"/>
      <c r="U138" s="216"/>
      <c r="V138" s="220"/>
      <c r="W138" s="220"/>
      <c r="X138" s="220"/>
      <c r="Y138" s="220"/>
      <c r="Z138" s="220"/>
      <c r="AA138" s="220"/>
      <c r="AB138" s="220"/>
      <c r="AC138" s="220"/>
      <c r="AD138" s="220"/>
      <c r="AE138" s="220"/>
      <c r="AF138" s="220"/>
      <c r="AG138" s="220"/>
      <c r="AH138" s="220"/>
      <c r="AI138" s="220"/>
      <c r="AJ138" s="220"/>
      <c r="AK138" s="220"/>
      <c r="AL138" s="220"/>
      <c r="AM138" s="220"/>
      <c r="AN138" s="220"/>
      <c r="AO138" s="220"/>
      <c r="AP138" s="220"/>
      <c r="AQ138" s="220"/>
    </row>
    <row r="139" spans="4:43" ht="23.25">
      <c r="D139" s="216"/>
      <c r="E139" s="236"/>
      <c r="F139" s="236"/>
      <c r="G139" s="216"/>
      <c r="H139" s="216"/>
      <c r="I139" s="216"/>
      <c r="J139" s="216"/>
      <c r="K139" s="216"/>
      <c r="L139" s="216"/>
      <c r="M139" s="216"/>
      <c r="N139" s="216"/>
      <c r="O139" s="216"/>
      <c r="P139" s="216"/>
      <c r="Q139" s="216"/>
      <c r="R139" s="216"/>
      <c r="S139" s="216"/>
      <c r="T139" s="216"/>
      <c r="U139" s="216"/>
      <c r="V139" s="222"/>
      <c r="W139" s="222"/>
      <c r="X139" s="222"/>
      <c r="Y139" s="222"/>
      <c r="Z139" s="222"/>
      <c r="AA139" s="222"/>
      <c r="AB139" s="222"/>
      <c r="AC139" s="222"/>
      <c r="AD139" s="222"/>
      <c r="AE139" s="222"/>
      <c r="AF139" s="222"/>
      <c r="AG139" s="222"/>
      <c r="AH139" s="222"/>
      <c r="AI139" s="222"/>
      <c r="AJ139" s="222"/>
      <c r="AK139" s="222"/>
      <c r="AL139" s="222"/>
      <c r="AM139" s="222"/>
      <c r="AN139" s="222"/>
      <c r="AO139" s="222"/>
      <c r="AP139" s="222"/>
      <c r="AQ139" s="222"/>
    </row>
    <row r="140" spans="4:43" ht="21.75">
      <c r="D140" s="216"/>
      <c r="E140" s="236"/>
      <c r="F140" s="236"/>
      <c r="G140" s="216"/>
      <c r="H140" s="216"/>
      <c r="I140" s="216"/>
      <c r="J140" s="216"/>
      <c r="K140" s="216"/>
      <c r="L140" s="216"/>
      <c r="M140" s="216"/>
      <c r="N140" s="216"/>
      <c r="O140" s="216"/>
      <c r="P140" s="216"/>
      <c r="Q140" s="216"/>
      <c r="R140" s="216"/>
      <c r="S140" s="216"/>
      <c r="T140" s="216"/>
      <c r="U140" s="216"/>
      <c r="V140" s="223"/>
      <c r="W140" s="223"/>
      <c r="X140" s="223"/>
      <c r="Y140" s="223"/>
      <c r="Z140" s="223"/>
      <c r="AA140" s="223"/>
      <c r="AB140" s="223"/>
      <c r="AC140" s="223"/>
      <c r="AD140" s="223"/>
      <c r="AE140" s="223"/>
      <c r="AF140" s="223"/>
      <c r="AG140" s="223"/>
      <c r="AH140" s="223"/>
      <c r="AI140" s="223"/>
      <c r="AJ140" s="223"/>
      <c r="AK140" s="223"/>
      <c r="AL140" s="223"/>
      <c r="AM140" s="223"/>
      <c r="AN140" s="223"/>
      <c r="AO140" s="223"/>
      <c r="AP140" s="223"/>
      <c r="AQ140" s="223"/>
    </row>
    <row r="141" spans="4:43">
      <c r="D141" s="216"/>
      <c r="E141" s="236"/>
      <c r="F141" s="236"/>
      <c r="G141" s="216"/>
      <c r="H141" s="216"/>
      <c r="I141" s="216"/>
      <c r="J141" s="216"/>
      <c r="K141" s="216"/>
      <c r="L141" s="216"/>
      <c r="M141" s="216"/>
      <c r="N141" s="216"/>
      <c r="O141" s="216"/>
      <c r="P141" s="216"/>
      <c r="Q141" s="216"/>
      <c r="R141" s="216"/>
      <c r="S141" s="216"/>
      <c r="T141" s="216"/>
      <c r="U141" s="216"/>
      <c r="V141" s="216"/>
      <c r="W141" s="216"/>
      <c r="X141" s="216"/>
      <c r="Y141" s="216"/>
      <c r="Z141" s="216"/>
      <c r="AA141" s="216"/>
      <c r="AB141" s="216"/>
      <c r="AC141" s="216"/>
      <c r="AD141" s="216"/>
      <c r="AE141" s="216"/>
      <c r="AF141" s="216"/>
      <c r="AG141" s="216"/>
      <c r="AH141" s="216"/>
      <c r="AI141" s="216"/>
      <c r="AJ141" s="216"/>
      <c r="AK141" s="216"/>
      <c r="AL141" s="216"/>
      <c r="AM141" s="216"/>
      <c r="AN141" s="216"/>
      <c r="AO141" s="216"/>
      <c r="AP141" s="216"/>
      <c r="AQ141" s="216"/>
    </row>
    <row r="142" spans="4:43">
      <c r="D142" s="216"/>
      <c r="E142" s="236"/>
      <c r="F142" s="236"/>
      <c r="G142" s="216"/>
      <c r="H142" s="216"/>
      <c r="I142" s="216"/>
      <c r="J142" s="216"/>
      <c r="K142" s="216"/>
      <c r="L142" s="216"/>
      <c r="M142" s="216"/>
      <c r="N142" s="216"/>
      <c r="O142" s="216"/>
      <c r="P142" s="216"/>
      <c r="Q142" s="216"/>
      <c r="R142" s="216"/>
      <c r="S142" s="216"/>
      <c r="T142" s="216"/>
      <c r="U142" s="216"/>
      <c r="V142" s="216"/>
      <c r="W142" s="216"/>
      <c r="X142" s="216"/>
      <c r="Y142" s="216"/>
      <c r="Z142" s="216"/>
      <c r="AA142" s="216"/>
      <c r="AB142" s="216"/>
      <c r="AC142" s="216"/>
      <c r="AD142" s="216"/>
      <c r="AE142" s="216"/>
      <c r="AF142" s="216"/>
      <c r="AG142" s="216"/>
      <c r="AH142" s="216"/>
      <c r="AI142" s="216"/>
      <c r="AJ142" s="216"/>
      <c r="AK142" s="216"/>
      <c r="AL142" s="216"/>
      <c r="AM142" s="216"/>
      <c r="AN142" s="216"/>
      <c r="AO142" s="216"/>
      <c r="AP142" s="216"/>
      <c r="AQ142" s="216"/>
    </row>
    <row r="143" spans="4:43">
      <c r="D143" s="216"/>
      <c r="E143" s="236"/>
      <c r="F143" s="236"/>
      <c r="G143" s="216"/>
      <c r="H143" s="216"/>
      <c r="I143" s="216"/>
      <c r="J143" s="216"/>
      <c r="K143" s="216"/>
      <c r="L143" s="216"/>
      <c r="M143" s="216"/>
      <c r="N143" s="216"/>
      <c r="O143" s="216"/>
      <c r="P143" s="216"/>
      <c r="Q143" s="216"/>
      <c r="R143" s="216"/>
      <c r="S143" s="216"/>
      <c r="T143" s="216"/>
      <c r="U143" s="216"/>
      <c r="V143" s="216"/>
      <c r="W143" s="216"/>
      <c r="X143" s="216"/>
      <c r="Y143" s="216"/>
      <c r="Z143" s="216"/>
      <c r="AA143" s="216"/>
      <c r="AB143" s="216"/>
      <c r="AC143" s="216"/>
      <c r="AD143" s="216"/>
      <c r="AE143" s="216"/>
      <c r="AF143" s="216"/>
      <c r="AG143" s="216"/>
      <c r="AH143" s="216"/>
      <c r="AI143" s="216"/>
      <c r="AJ143" s="216"/>
      <c r="AK143" s="216"/>
      <c r="AL143" s="216"/>
      <c r="AM143" s="216"/>
      <c r="AN143" s="216"/>
      <c r="AO143" s="216"/>
      <c r="AP143" s="216"/>
      <c r="AQ143" s="216"/>
    </row>
    <row r="144" spans="4:43" ht="26.25">
      <c r="D144" s="216"/>
      <c r="E144" s="236"/>
      <c r="F144" s="236"/>
      <c r="G144" s="216"/>
      <c r="H144" s="216"/>
      <c r="I144" s="216"/>
      <c r="J144" s="216"/>
      <c r="K144" s="216"/>
      <c r="L144" s="216"/>
      <c r="M144" s="216"/>
      <c r="N144" s="216"/>
      <c r="O144" s="216"/>
      <c r="P144" s="216"/>
      <c r="Q144" s="216"/>
      <c r="R144" s="216"/>
      <c r="S144" s="216"/>
      <c r="T144" s="216"/>
      <c r="U144" s="216"/>
      <c r="V144" s="219"/>
      <c r="W144" s="219"/>
      <c r="X144" s="219"/>
      <c r="Y144" s="219"/>
      <c r="Z144" s="219"/>
      <c r="AA144" s="219"/>
      <c r="AB144" s="219"/>
      <c r="AC144" s="219"/>
      <c r="AD144" s="219"/>
      <c r="AE144" s="219"/>
      <c r="AF144" s="219"/>
      <c r="AG144" s="219"/>
      <c r="AH144" s="219"/>
      <c r="AI144" s="219"/>
      <c r="AJ144" s="219"/>
      <c r="AK144" s="219"/>
      <c r="AL144" s="219"/>
      <c r="AM144" s="219"/>
      <c r="AN144" s="219"/>
      <c r="AO144" s="219"/>
      <c r="AP144" s="219"/>
      <c r="AQ144" s="219"/>
    </row>
    <row r="145" spans="4:43" ht="18">
      <c r="D145" s="216"/>
      <c r="E145" s="236"/>
      <c r="F145" s="236"/>
      <c r="G145" s="216"/>
      <c r="H145" s="216"/>
      <c r="I145" s="216"/>
      <c r="J145" s="216"/>
      <c r="K145" s="216"/>
      <c r="L145" s="216"/>
      <c r="M145" s="216"/>
      <c r="N145" s="216"/>
      <c r="O145" s="216"/>
      <c r="P145" s="216"/>
      <c r="Q145" s="216"/>
      <c r="R145" s="216"/>
      <c r="S145" s="216"/>
      <c r="T145" s="216"/>
      <c r="U145" s="216"/>
      <c r="V145" s="220"/>
      <c r="W145" s="220"/>
      <c r="X145" s="220"/>
      <c r="Y145" s="220"/>
      <c r="Z145" s="220"/>
      <c r="AA145" s="220"/>
      <c r="AB145" s="220"/>
      <c r="AC145" s="220"/>
      <c r="AD145" s="220"/>
      <c r="AE145" s="220"/>
      <c r="AF145" s="220"/>
      <c r="AG145" s="220"/>
      <c r="AH145" s="220"/>
      <c r="AI145" s="220"/>
      <c r="AJ145" s="220"/>
      <c r="AK145" s="220"/>
      <c r="AL145" s="220"/>
      <c r="AM145" s="220"/>
      <c r="AN145" s="220"/>
      <c r="AO145" s="220"/>
      <c r="AP145" s="220"/>
      <c r="AQ145" s="220"/>
    </row>
    <row r="146" spans="4:43" ht="23.25">
      <c r="D146" s="216"/>
      <c r="E146" s="236"/>
      <c r="F146" s="236"/>
      <c r="G146" s="216"/>
      <c r="H146" s="216"/>
      <c r="I146" s="216"/>
      <c r="J146" s="216"/>
      <c r="K146" s="216"/>
      <c r="L146" s="216"/>
      <c r="M146" s="216"/>
      <c r="N146" s="216"/>
      <c r="O146" s="216"/>
      <c r="P146" s="216"/>
      <c r="Q146" s="216"/>
      <c r="R146" s="216"/>
      <c r="S146" s="216"/>
      <c r="T146" s="216"/>
      <c r="U146" s="216"/>
      <c r="V146" s="222"/>
      <c r="W146" s="222"/>
      <c r="X146" s="222"/>
      <c r="Y146" s="222"/>
      <c r="Z146" s="222"/>
      <c r="AA146" s="222"/>
      <c r="AB146" s="222"/>
      <c r="AC146" s="222"/>
      <c r="AD146" s="222"/>
      <c r="AE146" s="222"/>
      <c r="AF146" s="222"/>
      <c r="AG146" s="222"/>
      <c r="AH146" s="222"/>
      <c r="AI146" s="222"/>
      <c r="AJ146" s="222"/>
      <c r="AK146" s="222"/>
      <c r="AL146" s="222"/>
      <c r="AM146" s="222"/>
      <c r="AN146" s="222"/>
      <c r="AO146" s="222"/>
      <c r="AP146" s="222"/>
      <c r="AQ146" s="222"/>
    </row>
    <row r="147" spans="4:43" ht="21.75">
      <c r="D147" s="216"/>
      <c r="E147" s="236"/>
      <c r="F147" s="236"/>
      <c r="G147" s="216"/>
      <c r="H147" s="216"/>
      <c r="I147" s="216"/>
      <c r="J147" s="216"/>
      <c r="K147" s="216"/>
      <c r="L147" s="216"/>
      <c r="M147" s="216"/>
      <c r="N147" s="216"/>
      <c r="O147" s="216"/>
      <c r="P147" s="216"/>
      <c r="Q147" s="216"/>
      <c r="R147" s="216"/>
      <c r="S147" s="216"/>
      <c r="T147" s="216"/>
      <c r="U147" s="216"/>
      <c r="V147" s="223"/>
      <c r="W147" s="223"/>
      <c r="X147" s="223"/>
      <c r="Y147" s="223"/>
      <c r="Z147" s="223"/>
      <c r="AA147" s="223"/>
      <c r="AB147" s="223"/>
      <c r="AC147" s="223"/>
      <c r="AD147" s="223"/>
      <c r="AE147" s="223"/>
      <c r="AF147" s="223"/>
      <c r="AG147" s="223"/>
      <c r="AH147" s="223"/>
      <c r="AI147" s="223"/>
      <c r="AJ147" s="223"/>
      <c r="AK147" s="223"/>
      <c r="AL147" s="223"/>
      <c r="AM147" s="223"/>
      <c r="AN147" s="223"/>
      <c r="AO147" s="223"/>
      <c r="AP147" s="223"/>
      <c r="AQ147" s="223"/>
    </row>
    <row r="148" spans="4:43">
      <c r="D148" s="216"/>
      <c r="E148" s="236"/>
      <c r="F148" s="236"/>
      <c r="G148" s="216"/>
      <c r="H148" s="216"/>
      <c r="I148" s="216"/>
      <c r="J148" s="216"/>
      <c r="K148" s="216"/>
      <c r="L148" s="216"/>
      <c r="M148" s="216"/>
      <c r="N148" s="216"/>
      <c r="O148" s="216"/>
      <c r="P148" s="216"/>
      <c r="Q148" s="216"/>
      <c r="R148" s="216"/>
      <c r="S148" s="216"/>
      <c r="T148" s="216"/>
      <c r="U148" s="216"/>
      <c r="V148" s="216"/>
      <c r="W148" s="216"/>
      <c r="X148" s="216"/>
      <c r="Y148" s="216"/>
      <c r="Z148" s="216"/>
      <c r="AA148" s="216"/>
      <c r="AB148" s="216"/>
      <c r="AC148" s="216"/>
      <c r="AD148" s="216"/>
      <c r="AE148" s="216"/>
      <c r="AF148" s="216"/>
      <c r="AG148" s="216"/>
      <c r="AH148" s="216"/>
      <c r="AI148" s="216"/>
      <c r="AJ148" s="216"/>
      <c r="AK148" s="216"/>
      <c r="AL148" s="216"/>
      <c r="AM148" s="216"/>
      <c r="AN148" s="216"/>
      <c r="AO148" s="216"/>
      <c r="AP148" s="216"/>
      <c r="AQ148" s="216"/>
    </row>
    <row r="149" spans="4:43">
      <c r="D149" s="216"/>
      <c r="E149" s="236"/>
      <c r="F149" s="236"/>
      <c r="G149" s="216"/>
      <c r="H149" s="216"/>
      <c r="I149" s="216"/>
      <c r="J149" s="216"/>
      <c r="K149" s="216"/>
      <c r="L149" s="216"/>
      <c r="M149" s="216"/>
      <c r="N149" s="216"/>
      <c r="O149" s="216"/>
      <c r="P149" s="216"/>
      <c r="Q149" s="216"/>
      <c r="R149" s="216"/>
      <c r="S149" s="216"/>
      <c r="T149" s="216"/>
      <c r="U149" s="216"/>
      <c r="V149" s="216"/>
      <c r="W149" s="216"/>
      <c r="X149" s="216"/>
      <c r="Y149" s="216"/>
      <c r="Z149" s="216"/>
      <c r="AA149" s="216"/>
      <c r="AB149" s="216"/>
      <c r="AC149" s="216"/>
      <c r="AD149" s="216"/>
      <c r="AE149" s="216"/>
      <c r="AF149" s="216"/>
      <c r="AG149" s="216"/>
      <c r="AH149" s="216"/>
      <c r="AI149" s="216"/>
      <c r="AJ149" s="216"/>
      <c r="AK149" s="216"/>
      <c r="AL149" s="216"/>
      <c r="AM149" s="216"/>
      <c r="AN149" s="216"/>
      <c r="AO149" s="216"/>
      <c r="AP149" s="216"/>
      <c r="AQ149" s="216"/>
    </row>
    <row r="150" spans="4:43">
      <c r="D150" s="216"/>
      <c r="E150" s="236"/>
      <c r="F150" s="236"/>
      <c r="G150" s="216"/>
      <c r="H150" s="216"/>
      <c r="I150" s="216"/>
      <c r="J150" s="216"/>
      <c r="K150" s="216"/>
      <c r="L150" s="216"/>
      <c r="M150" s="216"/>
      <c r="N150" s="216"/>
      <c r="O150" s="216"/>
      <c r="P150" s="216"/>
      <c r="Q150" s="216"/>
      <c r="R150" s="216"/>
      <c r="S150" s="216"/>
      <c r="T150" s="216"/>
      <c r="U150" s="216"/>
      <c r="V150" s="216"/>
      <c r="W150" s="216"/>
      <c r="X150" s="216"/>
      <c r="Y150" s="216"/>
      <c r="Z150" s="216"/>
      <c r="AA150" s="216"/>
      <c r="AB150" s="216"/>
      <c r="AC150" s="216"/>
      <c r="AD150" s="216"/>
      <c r="AE150" s="216"/>
      <c r="AF150" s="216"/>
      <c r="AG150" s="216"/>
      <c r="AH150" s="216"/>
      <c r="AI150" s="216"/>
      <c r="AJ150" s="216"/>
      <c r="AK150" s="216"/>
      <c r="AL150" s="216"/>
      <c r="AM150" s="216"/>
      <c r="AN150" s="216"/>
      <c r="AO150" s="216"/>
      <c r="AP150" s="216"/>
      <c r="AQ150" s="216"/>
    </row>
    <row r="151" spans="4:43" ht="26.25">
      <c r="D151" s="216"/>
      <c r="E151" s="236"/>
      <c r="F151" s="236"/>
      <c r="G151" s="216"/>
      <c r="H151" s="216"/>
      <c r="I151" s="216"/>
      <c r="J151" s="216"/>
      <c r="K151" s="216"/>
      <c r="L151" s="216"/>
      <c r="M151" s="216"/>
      <c r="N151" s="216"/>
      <c r="O151" s="216"/>
      <c r="P151" s="216"/>
      <c r="Q151" s="216"/>
      <c r="R151" s="216"/>
      <c r="S151" s="216"/>
      <c r="T151" s="216"/>
      <c r="U151" s="216"/>
      <c r="V151" s="219"/>
      <c r="W151" s="219"/>
      <c r="X151" s="219"/>
      <c r="Y151" s="219"/>
      <c r="Z151" s="219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AK151" s="219"/>
      <c r="AL151" s="219"/>
      <c r="AM151" s="219"/>
      <c r="AN151" s="219"/>
      <c r="AO151" s="219"/>
      <c r="AP151" s="219"/>
      <c r="AQ151" s="219"/>
    </row>
    <row r="152" spans="4:43" ht="18">
      <c r="D152" s="216"/>
      <c r="E152" s="236"/>
      <c r="F152" s="236"/>
      <c r="G152" s="216"/>
      <c r="H152" s="216"/>
      <c r="I152" s="216"/>
      <c r="J152" s="216"/>
      <c r="K152" s="216"/>
      <c r="L152" s="216"/>
      <c r="M152" s="216"/>
      <c r="N152" s="216"/>
      <c r="O152" s="216"/>
      <c r="P152" s="216"/>
      <c r="Q152" s="216"/>
      <c r="R152" s="216"/>
      <c r="S152" s="216"/>
      <c r="T152" s="216"/>
      <c r="U152" s="216"/>
      <c r="V152" s="220"/>
      <c r="W152" s="220"/>
      <c r="X152" s="220"/>
      <c r="Y152" s="220"/>
      <c r="Z152" s="220"/>
      <c r="AA152" s="220"/>
      <c r="AB152" s="220"/>
      <c r="AC152" s="220"/>
      <c r="AD152" s="220"/>
      <c r="AE152" s="220"/>
      <c r="AF152" s="220"/>
      <c r="AG152" s="220"/>
      <c r="AH152" s="220"/>
      <c r="AI152" s="220"/>
      <c r="AJ152" s="220"/>
      <c r="AK152" s="220"/>
      <c r="AL152" s="220"/>
      <c r="AM152" s="220"/>
      <c r="AN152" s="220"/>
      <c r="AO152" s="220"/>
      <c r="AP152" s="220"/>
      <c r="AQ152" s="220"/>
    </row>
    <row r="153" spans="4:43" ht="23.25">
      <c r="D153" s="216"/>
      <c r="E153" s="236"/>
      <c r="F153" s="236"/>
      <c r="G153" s="216"/>
      <c r="H153" s="216"/>
      <c r="I153" s="216"/>
      <c r="J153" s="216"/>
      <c r="K153" s="216"/>
      <c r="L153" s="216"/>
      <c r="M153" s="216"/>
      <c r="N153" s="216"/>
      <c r="O153" s="216"/>
      <c r="P153" s="216"/>
      <c r="Q153" s="216"/>
      <c r="R153" s="216"/>
      <c r="S153" s="216"/>
      <c r="T153" s="216"/>
      <c r="U153" s="216"/>
      <c r="V153" s="222"/>
      <c r="W153" s="222"/>
      <c r="X153" s="222"/>
      <c r="Y153" s="222"/>
      <c r="Z153" s="222"/>
      <c r="AA153" s="222"/>
      <c r="AB153" s="222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</row>
    <row r="154" spans="4:43" ht="21.75">
      <c r="D154" s="216"/>
      <c r="E154" s="236"/>
      <c r="F154" s="23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23"/>
      <c r="W154" s="223"/>
      <c r="X154" s="223"/>
      <c r="Y154" s="223"/>
      <c r="Z154" s="223"/>
      <c r="AA154" s="223"/>
      <c r="AB154" s="223"/>
      <c r="AC154" s="223"/>
      <c r="AD154" s="223"/>
      <c r="AE154" s="223"/>
      <c r="AF154" s="223"/>
      <c r="AG154" s="223"/>
      <c r="AH154" s="223"/>
      <c r="AI154" s="223"/>
      <c r="AJ154" s="223"/>
      <c r="AK154" s="223"/>
      <c r="AL154" s="223"/>
      <c r="AM154" s="223"/>
      <c r="AN154" s="223"/>
      <c r="AO154" s="223"/>
      <c r="AP154" s="223"/>
      <c r="AQ154" s="223"/>
    </row>
    <row r="155" spans="4:43">
      <c r="D155" s="216"/>
      <c r="E155" s="236"/>
      <c r="F155" s="236"/>
      <c r="G155" s="216"/>
      <c r="H155" s="216"/>
      <c r="I155" s="216"/>
      <c r="J155" s="216"/>
      <c r="K155" s="216"/>
      <c r="L155" s="216"/>
      <c r="M155" s="216"/>
      <c r="N155" s="216"/>
      <c r="O155" s="216"/>
      <c r="P155" s="216"/>
      <c r="Q155" s="216"/>
      <c r="R155" s="216"/>
      <c r="S155" s="216"/>
      <c r="T155" s="216"/>
      <c r="U155" s="216"/>
      <c r="V155" s="216"/>
      <c r="W155" s="216"/>
      <c r="X155" s="216"/>
      <c r="Y155" s="216"/>
      <c r="Z155" s="216"/>
      <c r="AA155" s="216"/>
      <c r="AB155" s="216"/>
      <c r="AC155" s="216"/>
      <c r="AD155" s="216"/>
      <c r="AE155" s="216"/>
      <c r="AF155" s="216"/>
      <c r="AG155" s="216"/>
      <c r="AH155" s="216"/>
      <c r="AI155" s="216"/>
      <c r="AJ155" s="216"/>
      <c r="AK155" s="216"/>
      <c r="AL155" s="216"/>
      <c r="AM155" s="216"/>
      <c r="AN155" s="216"/>
      <c r="AO155" s="216"/>
      <c r="AP155" s="216"/>
      <c r="AQ155" s="216"/>
    </row>
    <row r="156" spans="4:43">
      <c r="D156" s="216"/>
      <c r="E156" s="236"/>
      <c r="F156" s="236"/>
      <c r="G156" s="216"/>
      <c r="H156" s="216"/>
      <c r="I156" s="216"/>
      <c r="J156" s="216"/>
      <c r="K156" s="216"/>
      <c r="L156" s="216"/>
      <c r="M156" s="216"/>
      <c r="N156" s="216"/>
      <c r="O156" s="216"/>
      <c r="P156" s="216"/>
      <c r="Q156" s="216"/>
      <c r="R156" s="216"/>
      <c r="S156" s="216"/>
      <c r="T156" s="216"/>
      <c r="U156" s="216"/>
      <c r="V156" s="216"/>
      <c r="W156" s="216"/>
      <c r="X156" s="216"/>
      <c r="Y156" s="216"/>
      <c r="Z156" s="216"/>
      <c r="AA156" s="216"/>
      <c r="AB156" s="216"/>
      <c r="AC156" s="216"/>
      <c r="AD156" s="216"/>
      <c r="AE156" s="216"/>
      <c r="AF156" s="216"/>
      <c r="AG156" s="216"/>
      <c r="AH156" s="216"/>
      <c r="AI156" s="216"/>
      <c r="AJ156" s="216"/>
      <c r="AK156" s="216"/>
      <c r="AL156" s="216"/>
      <c r="AM156" s="216"/>
      <c r="AN156" s="216"/>
      <c r="AO156" s="216"/>
      <c r="AP156" s="216"/>
      <c r="AQ156" s="216"/>
    </row>
    <row r="157" spans="4:43">
      <c r="D157" s="216"/>
      <c r="E157" s="236"/>
      <c r="F157" s="236"/>
      <c r="G157" s="216"/>
      <c r="H157" s="216"/>
      <c r="I157" s="216"/>
      <c r="J157" s="216"/>
      <c r="K157" s="216"/>
      <c r="L157" s="216"/>
      <c r="M157" s="216"/>
      <c r="N157" s="216"/>
      <c r="O157" s="216"/>
      <c r="P157" s="216"/>
      <c r="Q157" s="216"/>
      <c r="R157" s="216"/>
      <c r="S157" s="216"/>
      <c r="T157" s="216"/>
      <c r="U157" s="216"/>
      <c r="V157" s="216"/>
      <c r="W157" s="216"/>
      <c r="X157" s="216"/>
      <c r="Y157" s="216"/>
      <c r="Z157" s="216"/>
      <c r="AA157" s="216"/>
      <c r="AB157" s="216"/>
      <c r="AC157" s="216"/>
      <c r="AD157" s="216"/>
      <c r="AE157" s="216"/>
      <c r="AF157" s="216"/>
      <c r="AG157" s="216"/>
      <c r="AH157" s="216"/>
      <c r="AI157" s="216"/>
      <c r="AJ157" s="216"/>
      <c r="AK157" s="216"/>
      <c r="AL157" s="216"/>
      <c r="AM157" s="216"/>
      <c r="AN157" s="216"/>
      <c r="AO157" s="216"/>
      <c r="AP157" s="216"/>
      <c r="AQ157" s="216"/>
    </row>
    <row r="158" spans="4:43" ht="26.25">
      <c r="D158" s="216"/>
      <c r="E158" s="236"/>
      <c r="F158" s="236"/>
      <c r="G158" s="216"/>
      <c r="H158" s="216"/>
      <c r="I158" s="216"/>
      <c r="J158" s="216"/>
      <c r="K158" s="216"/>
      <c r="L158" s="216"/>
      <c r="M158" s="216"/>
      <c r="N158" s="216"/>
      <c r="O158" s="216"/>
      <c r="P158" s="216"/>
      <c r="Q158" s="216"/>
      <c r="R158" s="216"/>
      <c r="S158" s="216"/>
      <c r="T158" s="216"/>
      <c r="U158" s="216"/>
      <c r="V158" s="219"/>
      <c r="W158" s="219"/>
      <c r="X158" s="219"/>
      <c r="Y158" s="219"/>
      <c r="Z158" s="219"/>
      <c r="AA158" s="219"/>
      <c r="AB158" s="219"/>
      <c r="AC158" s="219"/>
      <c r="AD158" s="219"/>
      <c r="AE158" s="219"/>
      <c r="AF158" s="219"/>
      <c r="AG158" s="219"/>
      <c r="AH158" s="219"/>
      <c r="AI158" s="219"/>
      <c r="AJ158" s="219"/>
      <c r="AK158" s="219"/>
      <c r="AL158" s="219"/>
      <c r="AM158" s="219"/>
      <c r="AN158" s="219"/>
      <c r="AO158" s="219"/>
      <c r="AP158" s="219"/>
      <c r="AQ158" s="219"/>
    </row>
    <row r="159" spans="4:43" ht="18">
      <c r="D159" s="216"/>
      <c r="E159" s="236"/>
      <c r="F159" s="236"/>
      <c r="G159" s="216"/>
      <c r="H159" s="216"/>
      <c r="I159" s="216"/>
      <c r="J159" s="216"/>
      <c r="K159" s="216"/>
      <c r="L159" s="216"/>
      <c r="M159" s="216"/>
      <c r="N159" s="216"/>
      <c r="O159" s="216"/>
      <c r="P159" s="216"/>
      <c r="Q159" s="216"/>
      <c r="R159" s="216"/>
      <c r="S159" s="216"/>
      <c r="T159" s="216"/>
      <c r="U159" s="216"/>
      <c r="V159" s="220"/>
      <c r="W159" s="220"/>
      <c r="X159" s="220"/>
      <c r="Y159" s="220"/>
      <c r="Z159" s="220"/>
      <c r="AA159" s="220"/>
      <c r="AB159" s="220"/>
      <c r="AC159" s="220"/>
      <c r="AD159" s="220"/>
      <c r="AE159" s="220"/>
      <c r="AF159" s="220"/>
      <c r="AG159" s="220"/>
      <c r="AH159" s="220"/>
      <c r="AI159" s="220"/>
      <c r="AJ159" s="220"/>
      <c r="AK159" s="220"/>
      <c r="AL159" s="220"/>
      <c r="AM159" s="220"/>
      <c r="AN159" s="220"/>
      <c r="AO159" s="220"/>
      <c r="AP159" s="220"/>
      <c r="AQ159" s="220"/>
    </row>
    <row r="160" spans="4:43" ht="23.25">
      <c r="D160" s="216"/>
      <c r="E160" s="236"/>
      <c r="F160" s="236"/>
      <c r="G160" s="216"/>
      <c r="H160" s="216"/>
      <c r="I160" s="216"/>
      <c r="J160" s="216"/>
      <c r="K160" s="216"/>
      <c r="L160" s="216"/>
      <c r="M160" s="216"/>
      <c r="N160" s="216"/>
      <c r="O160" s="216"/>
      <c r="P160" s="216"/>
      <c r="Q160" s="216"/>
      <c r="R160" s="216"/>
      <c r="S160" s="216"/>
      <c r="T160" s="216"/>
      <c r="U160" s="216"/>
      <c r="V160" s="222"/>
      <c r="W160" s="222"/>
      <c r="X160" s="222"/>
      <c r="Y160" s="222"/>
      <c r="Z160" s="222"/>
      <c r="AA160" s="222"/>
      <c r="AB160" s="222"/>
      <c r="AC160" s="222"/>
      <c r="AD160" s="222"/>
      <c r="AE160" s="222"/>
      <c r="AF160" s="222"/>
      <c r="AG160" s="222"/>
      <c r="AH160" s="222"/>
      <c r="AI160" s="222"/>
      <c r="AJ160" s="222"/>
      <c r="AK160" s="222"/>
      <c r="AL160" s="222"/>
      <c r="AM160" s="222"/>
      <c r="AN160" s="222"/>
      <c r="AO160" s="222"/>
      <c r="AP160" s="222"/>
      <c r="AQ160" s="222"/>
    </row>
    <row r="161" spans="4:43" ht="21.75">
      <c r="D161" s="216"/>
      <c r="E161" s="236"/>
      <c r="F161" s="236"/>
      <c r="G161" s="216"/>
      <c r="H161" s="216"/>
      <c r="I161" s="216"/>
      <c r="J161" s="216"/>
      <c r="K161" s="216"/>
      <c r="L161" s="216"/>
      <c r="M161" s="216"/>
      <c r="N161" s="216"/>
      <c r="O161" s="216"/>
      <c r="P161" s="216"/>
      <c r="Q161" s="216"/>
      <c r="R161" s="216"/>
      <c r="S161" s="216"/>
      <c r="T161" s="216"/>
      <c r="U161" s="216"/>
      <c r="V161" s="223"/>
      <c r="W161" s="223"/>
      <c r="X161" s="223"/>
      <c r="Y161" s="223"/>
      <c r="Z161" s="223"/>
      <c r="AA161" s="223"/>
      <c r="AB161" s="223"/>
      <c r="AC161" s="223"/>
      <c r="AD161" s="223"/>
      <c r="AE161" s="223"/>
      <c r="AF161" s="223"/>
      <c r="AG161" s="223"/>
      <c r="AH161" s="223"/>
      <c r="AI161" s="223"/>
      <c r="AJ161" s="223"/>
      <c r="AK161" s="223"/>
      <c r="AL161" s="223"/>
      <c r="AM161" s="223"/>
      <c r="AN161" s="223"/>
      <c r="AO161" s="223"/>
      <c r="AP161" s="223"/>
      <c r="AQ161" s="223"/>
    </row>
    <row r="162" spans="4:43">
      <c r="D162" s="216"/>
      <c r="E162" s="236"/>
      <c r="F162" s="236"/>
      <c r="G162" s="216"/>
      <c r="H162" s="216"/>
      <c r="I162" s="216"/>
      <c r="J162" s="216"/>
      <c r="K162" s="216"/>
      <c r="L162" s="216"/>
      <c r="M162" s="216"/>
      <c r="N162" s="216"/>
      <c r="O162" s="216"/>
      <c r="P162" s="216"/>
      <c r="Q162" s="216"/>
      <c r="R162" s="216"/>
      <c r="S162" s="216"/>
      <c r="T162" s="216"/>
      <c r="U162" s="216"/>
      <c r="V162" s="216"/>
      <c r="W162" s="216"/>
      <c r="X162" s="216"/>
      <c r="Y162" s="216"/>
      <c r="Z162" s="216"/>
      <c r="AA162" s="216"/>
      <c r="AB162" s="216"/>
      <c r="AC162" s="216"/>
      <c r="AD162" s="216"/>
      <c r="AE162" s="216"/>
      <c r="AF162" s="216"/>
      <c r="AG162" s="216"/>
      <c r="AH162" s="216"/>
      <c r="AI162" s="216"/>
      <c r="AJ162" s="216"/>
      <c r="AK162" s="216"/>
      <c r="AL162" s="216"/>
      <c r="AM162" s="216"/>
      <c r="AN162" s="216"/>
      <c r="AO162" s="216"/>
      <c r="AP162" s="216"/>
      <c r="AQ162" s="216"/>
    </row>
    <row r="163" spans="4:43">
      <c r="D163" s="216"/>
      <c r="E163" s="236"/>
      <c r="F163" s="236"/>
      <c r="G163" s="216"/>
      <c r="H163" s="216"/>
      <c r="I163" s="216"/>
      <c r="J163" s="216"/>
      <c r="K163" s="216"/>
      <c r="L163" s="216"/>
      <c r="M163" s="216"/>
      <c r="N163" s="216"/>
      <c r="O163" s="216"/>
      <c r="P163" s="216"/>
      <c r="Q163" s="216"/>
      <c r="R163" s="216"/>
      <c r="S163" s="216"/>
      <c r="T163" s="216"/>
      <c r="U163" s="216"/>
      <c r="V163" s="216"/>
      <c r="W163" s="216"/>
      <c r="X163" s="216"/>
      <c r="Y163" s="216"/>
      <c r="Z163" s="216"/>
      <c r="AA163" s="216"/>
      <c r="AB163" s="216"/>
      <c r="AC163" s="216"/>
      <c r="AD163" s="216"/>
      <c r="AE163" s="216"/>
      <c r="AF163" s="216"/>
      <c r="AG163" s="216"/>
      <c r="AH163" s="216"/>
      <c r="AI163" s="216"/>
      <c r="AJ163" s="216"/>
      <c r="AK163" s="216"/>
      <c r="AL163" s="216"/>
      <c r="AM163" s="216"/>
      <c r="AN163" s="216"/>
      <c r="AO163" s="216"/>
      <c r="AP163" s="216"/>
      <c r="AQ163" s="216"/>
    </row>
    <row r="164" spans="4:43">
      <c r="D164" s="216"/>
      <c r="E164" s="236"/>
      <c r="F164" s="236"/>
      <c r="G164" s="216"/>
      <c r="H164" s="216"/>
      <c r="I164" s="216"/>
      <c r="J164" s="216"/>
      <c r="K164" s="216"/>
      <c r="L164" s="216"/>
      <c r="M164" s="216"/>
      <c r="N164" s="216"/>
      <c r="O164" s="216"/>
      <c r="P164" s="216"/>
      <c r="Q164" s="216"/>
      <c r="R164" s="216"/>
      <c r="S164" s="216"/>
      <c r="T164" s="216"/>
      <c r="U164" s="216"/>
      <c r="V164" s="216"/>
      <c r="W164" s="216"/>
      <c r="X164" s="216"/>
      <c r="Y164" s="216"/>
      <c r="Z164" s="216"/>
      <c r="AA164" s="216"/>
      <c r="AB164" s="216"/>
      <c r="AC164" s="216"/>
      <c r="AD164" s="216"/>
      <c r="AE164" s="216"/>
      <c r="AF164" s="216"/>
      <c r="AG164" s="216"/>
      <c r="AH164" s="216"/>
      <c r="AI164" s="216"/>
      <c r="AJ164" s="216"/>
      <c r="AK164" s="216"/>
      <c r="AL164" s="216"/>
      <c r="AM164" s="216"/>
      <c r="AN164" s="216"/>
      <c r="AO164" s="216"/>
      <c r="AP164" s="216"/>
      <c r="AQ164" s="216"/>
    </row>
    <row r="165" spans="4:43" ht="26.25">
      <c r="D165" s="216"/>
      <c r="E165" s="236"/>
      <c r="F165" s="236"/>
      <c r="G165" s="216"/>
      <c r="H165" s="216"/>
      <c r="I165" s="216"/>
      <c r="J165" s="216"/>
      <c r="K165" s="216"/>
      <c r="L165" s="216"/>
      <c r="M165" s="216"/>
      <c r="N165" s="216"/>
      <c r="O165" s="216"/>
      <c r="P165" s="216"/>
      <c r="Q165" s="216"/>
      <c r="R165" s="216"/>
      <c r="S165" s="216"/>
      <c r="T165" s="216"/>
      <c r="U165" s="216"/>
      <c r="V165" s="219"/>
      <c r="W165" s="219"/>
      <c r="X165" s="219"/>
      <c r="Y165" s="219"/>
      <c r="Z165" s="219"/>
      <c r="AA165" s="219"/>
      <c r="AB165" s="219"/>
      <c r="AC165" s="219"/>
      <c r="AD165" s="219"/>
      <c r="AE165" s="219"/>
      <c r="AF165" s="219"/>
      <c r="AG165" s="219"/>
      <c r="AH165" s="219"/>
      <c r="AI165" s="219"/>
      <c r="AJ165" s="219"/>
      <c r="AK165" s="219"/>
      <c r="AL165" s="219"/>
      <c r="AM165" s="219"/>
      <c r="AN165" s="219"/>
      <c r="AO165" s="219"/>
      <c r="AP165" s="219"/>
      <c r="AQ165" s="219"/>
    </row>
    <row r="166" spans="4:43" ht="18">
      <c r="D166" s="216"/>
      <c r="E166" s="236"/>
      <c r="F166" s="236"/>
      <c r="G166" s="216"/>
      <c r="H166" s="216"/>
      <c r="I166" s="216"/>
      <c r="J166" s="216"/>
      <c r="K166" s="216"/>
      <c r="L166" s="216"/>
      <c r="M166" s="216"/>
      <c r="N166" s="216"/>
      <c r="O166" s="216"/>
      <c r="P166" s="216"/>
      <c r="Q166" s="216"/>
      <c r="R166" s="216"/>
      <c r="S166" s="216"/>
      <c r="T166" s="216"/>
      <c r="U166" s="216"/>
      <c r="V166" s="220"/>
      <c r="W166" s="220"/>
      <c r="X166" s="220"/>
      <c r="Y166" s="220"/>
      <c r="Z166" s="220"/>
      <c r="AA166" s="220"/>
      <c r="AB166" s="220"/>
      <c r="AC166" s="220"/>
      <c r="AD166" s="220"/>
      <c r="AE166" s="220"/>
      <c r="AF166" s="220"/>
      <c r="AG166" s="220"/>
      <c r="AH166" s="220"/>
      <c r="AI166" s="220"/>
      <c r="AJ166" s="220"/>
      <c r="AK166" s="220"/>
      <c r="AL166" s="220"/>
      <c r="AM166" s="220"/>
      <c r="AN166" s="220"/>
      <c r="AO166" s="220"/>
      <c r="AP166" s="220"/>
      <c r="AQ166" s="220"/>
    </row>
    <row r="167" spans="4:43" ht="23.25">
      <c r="D167" s="216"/>
      <c r="E167" s="236"/>
      <c r="F167" s="236"/>
      <c r="G167" s="216"/>
      <c r="H167" s="216"/>
      <c r="I167" s="216"/>
      <c r="J167" s="216"/>
      <c r="K167" s="216"/>
      <c r="L167" s="216"/>
      <c r="M167" s="216"/>
      <c r="N167" s="216"/>
      <c r="O167" s="216"/>
      <c r="P167" s="216"/>
      <c r="Q167" s="216"/>
      <c r="R167" s="216"/>
      <c r="S167" s="216"/>
      <c r="T167" s="216"/>
      <c r="U167" s="216"/>
      <c r="V167" s="222"/>
      <c r="W167" s="222"/>
      <c r="X167" s="222"/>
      <c r="Y167" s="222"/>
      <c r="Z167" s="222"/>
      <c r="AA167" s="222"/>
      <c r="AB167" s="222"/>
      <c r="AC167" s="222"/>
      <c r="AD167" s="222"/>
      <c r="AE167" s="222"/>
      <c r="AF167" s="222"/>
      <c r="AG167" s="222"/>
      <c r="AH167" s="222"/>
      <c r="AI167" s="222"/>
      <c r="AJ167" s="222"/>
      <c r="AK167" s="222"/>
      <c r="AL167" s="222"/>
      <c r="AM167" s="222"/>
      <c r="AN167" s="222"/>
      <c r="AO167" s="222"/>
      <c r="AP167" s="222"/>
      <c r="AQ167" s="222"/>
    </row>
    <row r="168" spans="4:43" ht="21.75">
      <c r="D168" s="216"/>
      <c r="E168" s="236"/>
      <c r="F168" s="236"/>
      <c r="G168" s="216"/>
      <c r="H168" s="216"/>
      <c r="I168" s="216"/>
      <c r="J168" s="216"/>
      <c r="K168" s="216"/>
      <c r="L168" s="216"/>
      <c r="M168" s="216"/>
      <c r="N168" s="216"/>
      <c r="O168" s="216"/>
      <c r="P168" s="216"/>
      <c r="Q168" s="216"/>
      <c r="R168" s="216"/>
      <c r="S168" s="216"/>
      <c r="T168" s="216"/>
      <c r="U168" s="216"/>
      <c r="V168" s="223"/>
      <c r="W168" s="223"/>
      <c r="X168" s="223"/>
      <c r="Y168" s="223"/>
      <c r="Z168" s="223"/>
      <c r="AA168" s="223"/>
      <c r="AB168" s="223"/>
      <c r="AC168" s="223"/>
      <c r="AD168" s="223"/>
      <c r="AE168" s="223"/>
      <c r="AF168" s="223"/>
      <c r="AG168" s="223"/>
      <c r="AH168" s="223"/>
      <c r="AI168" s="223"/>
      <c r="AJ168" s="223"/>
      <c r="AK168" s="223"/>
      <c r="AL168" s="223"/>
      <c r="AM168" s="223"/>
      <c r="AN168" s="223"/>
      <c r="AO168" s="223"/>
      <c r="AP168" s="223"/>
      <c r="AQ168" s="223"/>
    </row>
    <row r="169" spans="4:43">
      <c r="D169" s="216"/>
      <c r="E169" s="236"/>
      <c r="F169" s="236"/>
      <c r="G169" s="216"/>
      <c r="H169" s="216"/>
      <c r="I169" s="216"/>
      <c r="J169" s="216"/>
      <c r="K169" s="216"/>
      <c r="L169" s="216"/>
      <c r="M169" s="216"/>
      <c r="N169" s="216"/>
      <c r="O169" s="216"/>
      <c r="P169" s="216"/>
      <c r="Q169" s="216"/>
      <c r="R169" s="216"/>
      <c r="S169" s="216"/>
      <c r="T169" s="216"/>
      <c r="U169" s="216"/>
      <c r="V169" s="216"/>
      <c r="W169" s="216"/>
      <c r="X169" s="216"/>
      <c r="Y169" s="216"/>
      <c r="Z169" s="216"/>
      <c r="AA169" s="216"/>
      <c r="AB169" s="216"/>
      <c r="AC169" s="216"/>
      <c r="AD169" s="216"/>
      <c r="AE169" s="216"/>
      <c r="AF169" s="216"/>
      <c r="AG169" s="216"/>
      <c r="AH169" s="216"/>
      <c r="AI169" s="216"/>
      <c r="AJ169" s="216"/>
      <c r="AK169" s="216"/>
      <c r="AL169" s="216"/>
      <c r="AM169" s="216"/>
      <c r="AN169" s="216"/>
      <c r="AO169" s="216"/>
      <c r="AP169" s="216"/>
      <c r="AQ169" s="216"/>
    </row>
    <row r="170" spans="4:43">
      <c r="D170" s="216"/>
      <c r="E170" s="236"/>
      <c r="F170" s="236"/>
      <c r="G170" s="216"/>
      <c r="H170" s="216"/>
      <c r="I170" s="216"/>
      <c r="J170" s="216"/>
      <c r="K170" s="216"/>
      <c r="L170" s="216"/>
      <c r="M170" s="216"/>
      <c r="N170" s="216"/>
      <c r="O170" s="216"/>
      <c r="P170" s="216"/>
      <c r="Q170" s="216"/>
      <c r="R170" s="216"/>
      <c r="S170" s="216"/>
      <c r="T170" s="216"/>
      <c r="U170" s="216"/>
      <c r="V170" s="216"/>
      <c r="W170" s="216"/>
      <c r="X170" s="216"/>
      <c r="Y170" s="216"/>
      <c r="Z170" s="216"/>
      <c r="AA170" s="216"/>
      <c r="AB170" s="216"/>
      <c r="AC170" s="216"/>
      <c r="AD170" s="216"/>
      <c r="AE170" s="216"/>
      <c r="AF170" s="216"/>
      <c r="AG170" s="216"/>
      <c r="AH170" s="216"/>
      <c r="AI170" s="216"/>
      <c r="AJ170" s="216"/>
      <c r="AK170" s="216"/>
      <c r="AL170" s="216"/>
      <c r="AM170" s="216"/>
      <c r="AN170" s="216"/>
      <c r="AO170" s="216"/>
      <c r="AP170" s="216"/>
      <c r="AQ170" s="216"/>
    </row>
    <row r="171" spans="4:43">
      <c r="D171" s="216"/>
      <c r="E171" s="236"/>
      <c r="F171" s="236"/>
      <c r="G171" s="216"/>
      <c r="H171" s="216"/>
      <c r="I171" s="216"/>
      <c r="J171" s="216"/>
      <c r="K171" s="216"/>
      <c r="L171" s="216"/>
      <c r="M171" s="216"/>
      <c r="N171" s="216"/>
      <c r="O171" s="216"/>
      <c r="P171" s="216"/>
      <c r="Q171" s="216"/>
      <c r="R171" s="216"/>
      <c r="S171" s="216"/>
      <c r="T171" s="216"/>
      <c r="U171" s="216"/>
      <c r="V171" s="216"/>
      <c r="W171" s="216"/>
      <c r="X171" s="216"/>
      <c r="Y171" s="216"/>
      <c r="Z171" s="216"/>
      <c r="AA171" s="216"/>
      <c r="AB171" s="216"/>
      <c r="AC171" s="216"/>
      <c r="AD171" s="216"/>
      <c r="AE171" s="216"/>
      <c r="AF171" s="216"/>
      <c r="AG171" s="216"/>
      <c r="AH171" s="216"/>
      <c r="AI171" s="216"/>
      <c r="AJ171" s="216"/>
      <c r="AK171" s="216"/>
      <c r="AL171" s="216"/>
      <c r="AM171" s="216"/>
      <c r="AN171" s="216"/>
      <c r="AO171" s="216"/>
      <c r="AP171" s="216"/>
      <c r="AQ171" s="216"/>
    </row>
    <row r="172" spans="4:43" ht="26.25">
      <c r="D172" s="216"/>
      <c r="E172" s="236"/>
      <c r="F172" s="236"/>
      <c r="G172" s="216"/>
      <c r="H172" s="216"/>
      <c r="I172" s="216"/>
      <c r="J172" s="216"/>
      <c r="K172" s="216"/>
      <c r="L172" s="216"/>
      <c r="M172" s="216"/>
      <c r="N172" s="216"/>
      <c r="O172" s="216"/>
      <c r="P172" s="216"/>
      <c r="Q172" s="216"/>
      <c r="R172" s="216"/>
      <c r="S172" s="216"/>
      <c r="T172" s="216"/>
      <c r="U172" s="216"/>
      <c r="V172" s="219"/>
      <c r="W172" s="219"/>
      <c r="X172" s="219"/>
      <c r="Y172" s="219"/>
      <c r="Z172" s="219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  <c r="AK172" s="219"/>
      <c r="AL172" s="219"/>
      <c r="AM172" s="219"/>
      <c r="AN172" s="219"/>
      <c r="AO172" s="219"/>
      <c r="AP172" s="219"/>
      <c r="AQ172" s="219"/>
    </row>
    <row r="173" spans="4:43" ht="18">
      <c r="D173" s="216"/>
      <c r="E173" s="236"/>
      <c r="F173" s="236"/>
      <c r="G173" s="216"/>
      <c r="H173" s="216"/>
      <c r="I173" s="216"/>
      <c r="J173" s="216"/>
      <c r="K173" s="216"/>
      <c r="L173" s="216"/>
      <c r="M173" s="216"/>
      <c r="N173" s="216"/>
      <c r="O173" s="216"/>
      <c r="P173" s="216"/>
      <c r="Q173" s="216"/>
      <c r="R173" s="216"/>
      <c r="S173" s="216"/>
      <c r="T173" s="216"/>
      <c r="U173" s="216"/>
      <c r="V173" s="220"/>
      <c r="W173" s="220"/>
      <c r="X173" s="220"/>
      <c r="Y173" s="220"/>
      <c r="Z173" s="220"/>
      <c r="AA173" s="220"/>
      <c r="AB173" s="220"/>
      <c r="AC173" s="220"/>
      <c r="AD173" s="220"/>
      <c r="AE173" s="220"/>
      <c r="AF173" s="220"/>
      <c r="AG173" s="220"/>
      <c r="AH173" s="220"/>
      <c r="AI173" s="220"/>
      <c r="AJ173" s="220"/>
      <c r="AK173" s="220"/>
      <c r="AL173" s="220"/>
      <c r="AM173" s="220"/>
      <c r="AN173" s="220"/>
      <c r="AO173" s="220"/>
      <c r="AP173" s="220"/>
      <c r="AQ173" s="220"/>
    </row>
    <row r="174" spans="4:43" ht="23.25">
      <c r="D174" s="216"/>
      <c r="E174" s="236"/>
      <c r="F174" s="236"/>
      <c r="G174" s="216"/>
      <c r="H174" s="216"/>
      <c r="I174" s="216"/>
      <c r="J174" s="216"/>
      <c r="K174" s="216"/>
      <c r="L174" s="216"/>
      <c r="M174" s="216"/>
      <c r="N174" s="216"/>
      <c r="O174" s="216"/>
      <c r="P174" s="216"/>
      <c r="Q174" s="216"/>
      <c r="R174" s="216"/>
      <c r="S174" s="216"/>
      <c r="T174" s="216"/>
      <c r="U174" s="216"/>
      <c r="V174" s="222"/>
      <c r="W174" s="222"/>
      <c r="X174" s="222"/>
      <c r="Y174" s="222"/>
      <c r="Z174" s="222"/>
      <c r="AA174" s="222"/>
      <c r="AB174" s="222"/>
      <c r="AC174" s="222"/>
      <c r="AD174" s="222"/>
      <c r="AE174" s="222"/>
      <c r="AF174" s="222"/>
      <c r="AG174" s="222"/>
      <c r="AH174" s="222"/>
      <c r="AI174" s="222"/>
      <c r="AJ174" s="222"/>
      <c r="AK174" s="222"/>
      <c r="AL174" s="222"/>
      <c r="AM174" s="222"/>
      <c r="AN174" s="222"/>
      <c r="AO174" s="222"/>
      <c r="AP174" s="222"/>
      <c r="AQ174" s="222"/>
    </row>
    <row r="175" spans="4:43" ht="21.75">
      <c r="D175" s="216"/>
      <c r="E175" s="236"/>
      <c r="F175" s="236"/>
      <c r="G175" s="216"/>
      <c r="H175" s="216"/>
      <c r="I175" s="216"/>
      <c r="J175" s="216"/>
      <c r="K175" s="216"/>
      <c r="L175" s="216"/>
      <c r="M175" s="216"/>
      <c r="N175" s="216"/>
      <c r="O175" s="216"/>
      <c r="P175" s="216"/>
      <c r="Q175" s="216"/>
      <c r="R175" s="216"/>
      <c r="S175" s="216"/>
      <c r="T175" s="216"/>
      <c r="U175" s="216"/>
      <c r="V175" s="223"/>
      <c r="W175" s="223"/>
      <c r="X175" s="223"/>
      <c r="Y175" s="223"/>
      <c r="Z175" s="223"/>
      <c r="AA175" s="223"/>
      <c r="AB175" s="223"/>
      <c r="AC175" s="223"/>
      <c r="AD175" s="223"/>
      <c r="AE175" s="223"/>
      <c r="AF175" s="223"/>
      <c r="AG175" s="223"/>
      <c r="AH175" s="223"/>
      <c r="AI175" s="223"/>
      <c r="AJ175" s="223"/>
      <c r="AK175" s="223"/>
      <c r="AL175" s="223"/>
      <c r="AM175" s="223"/>
      <c r="AN175" s="223"/>
      <c r="AO175" s="223"/>
      <c r="AP175" s="223"/>
      <c r="AQ175" s="223"/>
    </row>
    <row r="176" spans="4:43">
      <c r="D176" s="216"/>
      <c r="E176" s="236"/>
      <c r="F176" s="23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216"/>
      <c r="Z176" s="216"/>
      <c r="AA176" s="216"/>
      <c r="AB176" s="216"/>
      <c r="AC176" s="216"/>
      <c r="AD176" s="216"/>
      <c r="AE176" s="216"/>
      <c r="AF176" s="216"/>
      <c r="AG176" s="216"/>
      <c r="AH176" s="216"/>
      <c r="AI176" s="216"/>
      <c r="AJ176" s="216"/>
      <c r="AK176" s="216"/>
      <c r="AL176" s="216"/>
      <c r="AM176" s="216"/>
      <c r="AN176" s="216"/>
      <c r="AO176" s="216"/>
      <c r="AP176" s="216"/>
      <c r="AQ176" s="216"/>
    </row>
    <row r="177" spans="4:43">
      <c r="D177" s="216"/>
      <c r="E177" s="236"/>
      <c r="F177" s="236"/>
      <c r="G177" s="216"/>
      <c r="H177" s="216"/>
      <c r="I177" s="216"/>
      <c r="J177" s="216"/>
      <c r="K177" s="216"/>
      <c r="L177" s="216"/>
      <c r="M177" s="216"/>
      <c r="N177" s="216"/>
      <c r="O177" s="216"/>
      <c r="P177" s="216"/>
      <c r="Q177" s="216"/>
      <c r="R177" s="216"/>
      <c r="S177" s="216"/>
      <c r="T177" s="216"/>
      <c r="U177" s="216"/>
      <c r="V177" s="216"/>
      <c r="W177" s="216"/>
      <c r="X177" s="216"/>
      <c r="Y177" s="216"/>
      <c r="Z177" s="216"/>
      <c r="AA177" s="216"/>
      <c r="AB177" s="216"/>
      <c r="AC177" s="216"/>
      <c r="AD177" s="216"/>
      <c r="AE177" s="216"/>
      <c r="AF177" s="216"/>
      <c r="AG177" s="216"/>
      <c r="AH177" s="216"/>
      <c r="AI177" s="216"/>
      <c r="AJ177" s="216"/>
      <c r="AK177" s="216"/>
      <c r="AL177" s="216"/>
      <c r="AM177" s="216"/>
      <c r="AN177" s="216"/>
      <c r="AO177" s="216"/>
      <c r="AP177" s="216"/>
      <c r="AQ177" s="216"/>
    </row>
    <row r="178" spans="4:43">
      <c r="D178" s="216"/>
      <c r="E178" s="236"/>
      <c r="F178" s="236"/>
      <c r="G178" s="216"/>
      <c r="H178" s="216"/>
      <c r="I178" s="216"/>
      <c r="J178" s="216"/>
      <c r="K178" s="216"/>
      <c r="L178" s="216"/>
      <c r="M178" s="216"/>
      <c r="N178" s="216"/>
      <c r="O178" s="216"/>
      <c r="P178" s="216"/>
      <c r="Q178" s="216"/>
      <c r="R178" s="216"/>
      <c r="S178" s="216"/>
      <c r="T178" s="216"/>
      <c r="U178" s="216"/>
      <c r="V178" s="216"/>
      <c r="W178" s="216"/>
      <c r="X178" s="216"/>
      <c r="Y178" s="216"/>
      <c r="Z178" s="216"/>
      <c r="AA178" s="216"/>
      <c r="AB178" s="216"/>
      <c r="AC178" s="216"/>
      <c r="AD178" s="216"/>
      <c r="AE178" s="216"/>
      <c r="AF178" s="216"/>
      <c r="AG178" s="216"/>
      <c r="AH178" s="216"/>
      <c r="AI178" s="216"/>
      <c r="AJ178" s="216"/>
      <c r="AK178" s="216"/>
      <c r="AL178" s="216"/>
      <c r="AM178" s="216"/>
      <c r="AN178" s="216"/>
      <c r="AO178" s="216"/>
      <c r="AP178" s="216"/>
      <c r="AQ178" s="216"/>
    </row>
    <row r="179" spans="4:43" ht="26.25">
      <c r="D179" s="216"/>
      <c r="E179" s="236"/>
      <c r="F179" s="236"/>
      <c r="G179" s="216"/>
      <c r="H179" s="216"/>
      <c r="I179" s="216"/>
      <c r="J179" s="216"/>
      <c r="K179" s="216"/>
      <c r="L179" s="216"/>
      <c r="M179" s="216"/>
      <c r="N179" s="216"/>
      <c r="O179" s="216"/>
      <c r="P179" s="216"/>
      <c r="Q179" s="216"/>
      <c r="R179" s="216"/>
      <c r="S179" s="216"/>
      <c r="T179" s="216"/>
      <c r="U179" s="216"/>
      <c r="V179" s="219"/>
      <c r="W179" s="219"/>
      <c r="X179" s="219"/>
      <c r="Y179" s="219"/>
      <c r="Z179" s="219"/>
      <c r="AA179" s="219"/>
      <c r="AB179" s="219"/>
      <c r="AC179" s="219"/>
      <c r="AD179" s="219"/>
      <c r="AE179" s="219"/>
      <c r="AF179" s="219"/>
      <c r="AG179" s="219"/>
      <c r="AH179" s="219"/>
      <c r="AI179" s="219"/>
      <c r="AJ179" s="219"/>
      <c r="AK179" s="219"/>
      <c r="AL179" s="219"/>
      <c r="AM179" s="219"/>
      <c r="AN179" s="219"/>
      <c r="AO179" s="219"/>
      <c r="AP179" s="219"/>
      <c r="AQ179" s="219"/>
    </row>
    <row r="180" spans="4:43" ht="18">
      <c r="D180" s="216"/>
      <c r="E180" s="236"/>
      <c r="F180" s="236"/>
      <c r="G180" s="216"/>
      <c r="H180" s="216"/>
      <c r="I180" s="216"/>
      <c r="J180" s="216"/>
      <c r="K180" s="216"/>
      <c r="L180" s="216"/>
      <c r="M180" s="216"/>
      <c r="N180" s="216"/>
      <c r="O180" s="216"/>
      <c r="P180" s="216"/>
      <c r="Q180" s="216"/>
      <c r="R180" s="216"/>
      <c r="S180" s="216"/>
      <c r="T180" s="216"/>
      <c r="U180" s="216"/>
      <c r="V180" s="220"/>
      <c r="W180" s="220"/>
      <c r="X180" s="220"/>
      <c r="Y180" s="220"/>
      <c r="Z180" s="220"/>
      <c r="AA180" s="220"/>
      <c r="AB180" s="220"/>
      <c r="AC180" s="220"/>
      <c r="AD180" s="220"/>
      <c r="AE180" s="220"/>
      <c r="AF180" s="220"/>
      <c r="AG180" s="220"/>
      <c r="AH180" s="220"/>
      <c r="AI180" s="220"/>
      <c r="AJ180" s="220"/>
      <c r="AK180" s="220"/>
      <c r="AL180" s="220"/>
      <c r="AM180" s="220"/>
      <c r="AN180" s="220"/>
      <c r="AO180" s="220"/>
      <c r="AP180" s="220"/>
      <c r="AQ180" s="220"/>
    </row>
    <row r="181" spans="4:43" ht="23.25">
      <c r="D181" s="216"/>
      <c r="E181" s="236"/>
      <c r="F181" s="236"/>
      <c r="G181" s="216"/>
      <c r="H181" s="216"/>
      <c r="I181" s="216"/>
      <c r="J181" s="216"/>
      <c r="K181" s="216"/>
      <c r="L181" s="216"/>
      <c r="M181" s="216"/>
      <c r="N181" s="216"/>
      <c r="O181" s="216"/>
      <c r="P181" s="216"/>
      <c r="Q181" s="216"/>
      <c r="R181" s="216"/>
      <c r="S181" s="216"/>
      <c r="T181" s="216"/>
      <c r="U181" s="216"/>
      <c r="V181" s="222"/>
      <c r="W181" s="222"/>
      <c r="X181" s="222"/>
      <c r="Y181" s="222"/>
      <c r="Z181" s="222"/>
      <c r="AA181" s="222"/>
      <c r="AB181" s="222"/>
      <c r="AC181" s="222"/>
      <c r="AD181" s="222"/>
      <c r="AE181" s="222"/>
      <c r="AF181" s="222"/>
      <c r="AG181" s="222"/>
      <c r="AH181" s="222"/>
      <c r="AI181" s="222"/>
      <c r="AJ181" s="222"/>
      <c r="AK181" s="222"/>
      <c r="AL181" s="222"/>
      <c r="AM181" s="222"/>
      <c r="AN181" s="222"/>
      <c r="AO181" s="222"/>
      <c r="AP181" s="222"/>
      <c r="AQ181" s="222"/>
    </row>
    <row r="182" spans="4:43" ht="21.75">
      <c r="D182" s="216"/>
      <c r="E182" s="236"/>
      <c r="F182" s="236"/>
      <c r="G182" s="216"/>
      <c r="H182" s="216"/>
      <c r="I182" s="216"/>
      <c r="J182" s="216"/>
      <c r="K182" s="216"/>
      <c r="L182" s="216"/>
      <c r="M182" s="216"/>
      <c r="N182" s="216"/>
      <c r="O182" s="216"/>
      <c r="P182" s="216"/>
      <c r="Q182" s="216"/>
      <c r="R182" s="216"/>
      <c r="S182" s="216"/>
      <c r="T182" s="216"/>
      <c r="U182" s="216"/>
      <c r="V182" s="223"/>
      <c r="W182" s="223"/>
      <c r="X182" s="223"/>
      <c r="Y182" s="223"/>
      <c r="Z182" s="223"/>
      <c r="AA182" s="223"/>
      <c r="AB182" s="223"/>
      <c r="AC182" s="223"/>
      <c r="AD182" s="223"/>
      <c r="AE182" s="223"/>
      <c r="AF182" s="223"/>
      <c r="AG182" s="223"/>
      <c r="AH182" s="223"/>
      <c r="AI182" s="223"/>
      <c r="AJ182" s="223"/>
      <c r="AK182" s="223"/>
      <c r="AL182" s="223"/>
      <c r="AM182" s="223"/>
      <c r="AN182" s="223"/>
      <c r="AO182" s="223"/>
      <c r="AP182" s="223"/>
      <c r="AQ182" s="223"/>
    </row>
    <row r="183" spans="4:43">
      <c r="D183" s="216"/>
      <c r="E183" s="236"/>
      <c r="F183" s="236"/>
      <c r="G183" s="216"/>
      <c r="H183" s="216"/>
      <c r="I183" s="216"/>
      <c r="J183" s="216"/>
      <c r="K183" s="216"/>
      <c r="L183" s="216"/>
      <c r="M183" s="216"/>
      <c r="N183" s="216"/>
      <c r="O183" s="216"/>
      <c r="P183" s="216"/>
      <c r="Q183" s="216"/>
      <c r="R183" s="216"/>
      <c r="S183" s="216"/>
      <c r="T183" s="216"/>
      <c r="U183" s="216"/>
      <c r="V183" s="216"/>
      <c r="W183" s="216"/>
      <c r="X183" s="216"/>
      <c r="Y183" s="216"/>
      <c r="Z183" s="216"/>
      <c r="AA183" s="216"/>
      <c r="AB183" s="216"/>
      <c r="AC183" s="216"/>
      <c r="AD183" s="216"/>
      <c r="AE183" s="216"/>
      <c r="AF183" s="216"/>
      <c r="AG183" s="216"/>
      <c r="AH183" s="216"/>
      <c r="AI183" s="216"/>
      <c r="AJ183" s="216"/>
      <c r="AK183" s="216"/>
      <c r="AL183" s="216"/>
      <c r="AM183" s="216"/>
      <c r="AN183" s="216"/>
      <c r="AO183" s="216"/>
      <c r="AP183" s="216"/>
      <c r="AQ183" s="216"/>
    </row>
    <row r="184" spans="4:43">
      <c r="D184" s="216"/>
      <c r="E184" s="236"/>
      <c r="F184" s="236"/>
      <c r="G184" s="216"/>
      <c r="H184" s="216"/>
      <c r="I184" s="216"/>
      <c r="J184" s="216"/>
      <c r="K184" s="216"/>
      <c r="L184" s="216"/>
      <c r="M184" s="216"/>
      <c r="N184" s="216"/>
      <c r="O184" s="216"/>
      <c r="P184" s="216"/>
      <c r="Q184" s="216"/>
      <c r="R184" s="216"/>
      <c r="S184" s="216"/>
      <c r="T184" s="216"/>
      <c r="U184" s="216"/>
      <c r="V184" s="216"/>
      <c r="W184" s="216"/>
      <c r="X184" s="216"/>
      <c r="Y184" s="216"/>
      <c r="Z184" s="216"/>
      <c r="AA184" s="216"/>
      <c r="AB184" s="216"/>
      <c r="AC184" s="216"/>
      <c r="AD184" s="216"/>
      <c r="AE184" s="216"/>
      <c r="AF184" s="216"/>
      <c r="AG184" s="216"/>
      <c r="AH184" s="216"/>
      <c r="AI184" s="216"/>
      <c r="AJ184" s="216"/>
      <c r="AK184" s="216"/>
      <c r="AL184" s="216"/>
      <c r="AM184" s="216"/>
      <c r="AN184" s="216"/>
      <c r="AO184" s="216"/>
      <c r="AP184" s="216"/>
      <c r="AQ184" s="216"/>
    </row>
    <row r="185" spans="4:43">
      <c r="D185" s="216"/>
      <c r="E185" s="236"/>
      <c r="F185" s="236"/>
      <c r="G185" s="216"/>
      <c r="H185" s="216"/>
      <c r="I185" s="216"/>
      <c r="J185" s="216"/>
      <c r="K185" s="216"/>
      <c r="L185" s="216"/>
      <c r="M185" s="216"/>
      <c r="N185" s="216"/>
      <c r="O185" s="216"/>
      <c r="P185" s="216"/>
      <c r="Q185" s="216"/>
      <c r="R185" s="216"/>
      <c r="S185" s="216"/>
      <c r="T185" s="216"/>
      <c r="U185" s="216"/>
      <c r="V185" s="216"/>
      <c r="W185" s="216"/>
      <c r="X185" s="216"/>
      <c r="Y185" s="216"/>
      <c r="Z185" s="216"/>
      <c r="AA185" s="216"/>
      <c r="AB185" s="216"/>
      <c r="AC185" s="216"/>
      <c r="AD185" s="216"/>
      <c r="AE185" s="216"/>
      <c r="AF185" s="216"/>
      <c r="AG185" s="216"/>
      <c r="AH185" s="216"/>
      <c r="AI185" s="216"/>
      <c r="AJ185" s="216"/>
      <c r="AK185" s="216"/>
      <c r="AL185" s="216"/>
      <c r="AM185" s="216"/>
      <c r="AN185" s="216"/>
      <c r="AO185" s="216"/>
      <c r="AP185" s="216"/>
      <c r="AQ185" s="216"/>
    </row>
    <row r="186" spans="4:43" ht="26.25">
      <c r="D186" s="216"/>
      <c r="E186" s="236"/>
      <c r="F186" s="236"/>
      <c r="G186" s="216"/>
      <c r="H186" s="216"/>
      <c r="I186" s="216"/>
      <c r="J186" s="216"/>
      <c r="K186" s="216"/>
      <c r="L186" s="216"/>
      <c r="M186" s="216"/>
      <c r="N186" s="216"/>
      <c r="O186" s="216"/>
      <c r="P186" s="216"/>
      <c r="Q186" s="216"/>
      <c r="R186" s="216"/>
      <c r="S186" s="216"/>
      <c r="T186" s="216"/>
      <c r="U186" s="216"/>
      <c r="V186" s="219"/>
      <c r="W186" s="219"/>
      <c r="X186" s="219"/>
      <c r="Y186" s="219"/>
      <c r="Z186" s="219"/>
      <c r="AA186" s="219"/>
      <c r="AB186" s="219"/>
      <c r="AC186" s="219"/>
      <c r="AD186" s="219"/>
      <c r="AE186" s="219"/>
      <c r="AF186" s="219"/>
      <c r="AG186" s="219"/>
      <c r="AH186" s="219"/>
      <c r="AI186" s="219"/>
      <c r="AJ186" s="219"/>
      <c r="AK186" s="219"/>
      <c r="AL186" s="219"/>
      <c r="AM186" s="219"/>
      <c r="AN186" s="219"/>
      <c r="AO186" s="219"/>
      <c r="AP186" s="219"/>
      <c r="AQ186" s="219"/>
    </row>
    <row r="187" spans="4:43" ht="18">
      <c r="D187" s="216"/>
      <c r="E187" s="236"/>
      <c r="F187" s="236"/>
      <c r="G187" s="216"/>
      <c r="H187" s="216"/>
      <c r="I187" s="216"/>
      <c r="J187" s="216"/>
      <c r="K187" s="216"/>
      <c r="L187" s="216"/>
      <c r="M187" s="216"/>
      <c r="N187" s="216"/>
      <c r="O187" s="216"/>
      <c r="P187" s="216"/>
      <c r="Q187" s="216"/>
      <c r="R187" s="216"/>
      <c r="S187" s="216"/>
      <c r="T187" s="216"/>
      <c r="U187" s="216"/>
      <c r="V187" s="220"/>
      <c r="W187" s="220"/>
      <c r="X187" s="220"/>
      <c r="Y187" s="220"/>
      <c r="Z187" s="220"/>
      <c r="AA187" s="220"/>
      <c r="AB187" s="220"/>
      <c r="AC187" s="220"/>
      <c r="AD187" s="220"/>
      <c r="AE187" s="220"/>
      <c r="AF187" s="220"/>
      <c r="AG187" s="220"/>
      <c r="AH187" s="220"/>
      <c r="AI187" s="220"/>
      <c r="AJ187" s="220"/>
      <c r="AK187" s="220"/>
      <c r="AL187" s="220"/>
      <c r="AM187" s="220"/>
      <c r="AN187" s="220"/>
      <c r="AO187" s="220"/>
      <c r="AP187" s="220"/>
      <c r="AQ187" s="220"/>
    </row>
    <row r="188" spans="4:43" ht="23.25">
      <c r="D188" s="216"/>
      <c r="E188" s="236"/>
      <c r="F188" s="236"/>
      <c r="G188" s="216"/>
      <c r="H188" s="216"/>
      <c r="I188" s="216"/>
      <c r="J188" s="216"/>
      <c r="K188" s="216"/>
      <c r="L188" s="216"/>
      <c r="M188" s="216"/>
      <c r="N188" s="216"/>
      <c r="O188" s="216"/>
      <c r="P188" s="216"/>
      <c r="Q188" s="216"/>
      <c r="R188" s="216"/>
      <c r="S188" s="216"/>
      <c r="T188" s="216"/>
      <c r="U188" s="216"/>
      <c r="V188" s="222"/>
      <c r="W188" s="222"/>
      <c r="X188" s="222"/>
      <c r="Y188" s="222"/>
      <c r="Z188" s="222"/>
      <c r="AA188" s="222"/>
      <c r="AB188" s="222"/>
      <c r="AC188" s="222"/>
      <c r="AD188" s="222"/>
      <c r="AE188" s="222"/>
      <c r="AF188" s="222"/>
      <c r="AG188" s="222"/>
      <c r="AH188" s="222"/>
      <c r="AI188" s="222"/>
      <c r="AJ188" s="222"/>
      <c r="AK188" s="222"/>
      <c r="AL188" s="222"/>
      <c r="AM188" s="222"/>
      <c r="AN188" s="222"/>
      <c r="AO188" s="222"/>
      <c r="AP188" s="222"/>
      <c r="AQ188" s="222"/>
    </row>
    <row r="189" spans="4:43" ht="21.75">
      <c r="D189" s="216"/>
      <c r="E189" s="236"/>
      <c r="F189" s="236"/>
      <c r="G189" s="216"/>
      <c r="H189" s="216"/>
      <c r="I189" s="216"/>
      <c r="J189" s="216"/>
      <c r="K189" s="216"/>
      <c r="L189" s="216"/>
      <c r="M189" s="216"/>
      <c r="N189" s="216"/>
      <c r="O189" s="216"/>
      <c r="P189" s="216"/>
      <c r="Q189" s="216"/>
      <c r="R189" s="216"/>
      <c r="S189" s="216"/>
      <c r="T189" s="216"/>
      <c r="U189" s="216"/>
      <c r="V189" s="223"/>
      <c r="W189" s="223"/>
      <c r="X189" s="223"/>
      <c r="Y189" s="223"/>
      <c r="Z189" s="223"/>
      <c r="AA189" s="223"/>
      <c r="AB189" s="223"/>
      <c r="AC189" s="223"/>
      <c r="AD189" s="223"/>
      <c r="AE189" s="223"/>
      <c r="AF189" s="223"/>
      <c r="AG189" s="223"/>
      <c r="AH189" s="223"/>
      <c r="AI189" s="223"/>
      <c r="AJ189" s="223"/>
      <c r="AK189" s="223"/>
      <c r="AL189" s="223"/>
      <c r="AM189" s="223"/>
      <c r="AN189" s="223"/>
      <c r="AO189" s="223"/>
      <c r="AP189" s="223"/>
      <c r="AQ189" s="223"/>
    </row>
    <row r="190" spans="4:43">
      <c r="D190" s="216"/>
      <c r="E190" s="236"/>
      <c r="F190" s="236"/>
      <c r="G190" s="216"/>
      <c r="H190" s="216"/>
      <c r="I190" s="216"/>
      <c r="J190" s="216"/>
      <c r="K190" s="216"/>
      <c r="L190" s="216"/>
      <c r="M190" s="216"/>
      <c r="N190" s="216"/>
      <c r="O190" s="216"/>
      <c r="P190" s="216"/>
      <c r="Q190" s="216"/>
      <c r="R190" s="216"/>
      <c r="S190" s="216"/>
      <c r="T190" s="216"/>
      <c r="U190" s="216"/>
      <c r="V190" s="216"/>
      <c r="W190" s="216"/>
      <c r="X190" s="216"/>
      <c r="Y190" s="216"/>
      <c r="Z190" s="216"/>
      <c r="AA190" s="216"/>
      <c r="AB190" s="216"/>
      <c r="AC190" s="216"/>
      <c r="AD190" s="216"/>
      <c r="AE190" s="216"/>
      <c r="AF190" s="216"/>
      <c r="AG190" s="216"/>
      <c r="AH190" s="216"/>
      <c r="AI190" s="216"/>
      <c r="AJ190" s="216"/>
      <c r="AK190" s="216"/>
      <c r="AL190" s="216"/>
      <c r="AM190" s="216"/>
      <c r="AN190" s="216"/>
      <c r="AO190" s="216"/>
      <c r="AP190" s="216"/>
      <c r="AQ190" s="216"/>
    </row>
    <row r="191" spans="4:43">
      <c r="D191" s="216"/>
      <c r="E191" s="236"/>
      <c r="F191" s="236"/>
      <c r="G191" s="216"/>
      <c r="H191" s="216"/>
      <c r="I191" s="216"/>
      <c r="J191" s="216"/>
      <c r="K191" s="216"/>
      <c r="L191" s="216"/>
      <c r="M191" s="216"/>
      <c r="N191" s="216"/>
      <c r="O191" s="216"/>
      <c r="P191" s="216"/>
      <c r="Q191" s="216"/>
      <c r="R191" s="216"/>
      <c r="S191" s="216"/>
      <c r="T191" s="216"/>
      <c r="U191" s="216"/>
      <c r="V191" s="216"/>
      <c r="W191" s="216"/>
      <c r="X191" s="216"/>
      <c r="Y191" s="216"/>
      <c r="Z191" s="216"/>
      <c r="AA191" s="216"/>
      <c r="AB191" s="216"/>
      <c r="AC191" s="216"/>
      <c r="AD191" s="216"/>
      <c r="AE191" s="216"/>
      <c r="AF191" s="216"/>
      <c r="AG191" s="216"/>
      <c r="AH191" s="216"/>
      <c r="AI191" s="216"/>
      <c r="AJ191" s="216"/>
      <c r="AK191" s="216"/>
      <c r="AL191" s="216"/>
      <c r="AM191" s="216"/>
      <c r="AN191" s="216"/>
      <c r="AO191" s="216"/>
      <c r="AP191" s="216"/>
      <c r="AQ191" s="216"/>
    </row>
    <row r="192" spans="4:43">
      <c r="D192" s="216"/>
      <c r="E192" s="236"/>
      <c r="F192" s="236"/>
      <c r="G192" s="216"/>
      <c r="H192" s="216"/>
      <c r="I192" s="216"/>
      <c r="J192" s="216"/>
      <c r="K192" s="216"/>
      <c r="L192" s="216"/>
      <c r="M192" s="216"/>
      <c r="N192" s="216"/>
      <c r="O192" s="216"/>
      <c r="P192" s="216"/>
      <c r="Q192" s="216"/>
      <c r="R192" s="216"/>
      <c r="S192" s="216"/>
      <c r="T192" s="216"/>
      <c r="U192" s="216"/>
      <c r="V192" s="216"/>
      <c r="W192" s="216"/>
      <c r="X192" s="216"/>
      <c r="Y192" s="216"/>
      <c r="Z192" s="216"/>
      <c r="AA192" s="216"/>
      <c r="AB192" s="216"/>
      <c r="AC192" s="216"/>
      <c r="AD192" s="216"/>
      <c r="AE192" s="216"/>
      <c r="AF192" s="216"/>
      <c r="AG192" s="216"/>
      <c r="AH192" s="216"/>
      <c r="AI192" s="216"/>
      <c r="AJ192" s="216"/>
      <c r="AK192" s="216"/>
      <c r="AL192" s="216"/>
      <c r="AM192" s="216"/>
      <c r="AN192" s="216"/>
      <c r="AO192" s="216"/>
      <c r="AP192" s="216"/>
      <c r="AQ192" s="216"/>
    </row>
    <row r="193" spans="4:43" ht="26.25">
      <c r="D193" s="216"/>
      <c r="E193" s="236"/>
      <c r="F193" s="236"/>
      <c r="G193" s="216"/>
      <c r="H193" s="216"/>
      <c r="I193" s="216"/>
      <c r="J193" s="216"/>
      <c r="K193" s="216"/>
      <c r="L193" s="216"/>
      <c r="M193" s="216"/>
      <c r="N193" s="216"/>
      <c r="O193" s="216"/>
      <c r="P193" s="216"/>
      <c r="Q193" s="216"/>
      <c r="R193" s="216"/>
      <c r="S193" s="216"/>
      <c r="T193" s="216"/>
      <c r="U193" s="216"/>
      <c r="V193" s="219"/>
      <c r="W193" s="219"/>
      <c r="X193" s="219"/>
      <c r="Y193" s="219"/>
      <c r="Z193" s="219"/>
      <c r="AA193" s="219"/>
      <c r="AB193" s="219"/>
      <c r="AC193" s="219"/>
      <c r="AD193" s="219"/>
      <c r="AE193" s="219"/>
      <c r="AF193" s="219"/>
      <c r="AG193" s="219"/>
      <c r="AH193" s="219"/>
      <c r="AI193" s="219"/>
      <c r="AJ193" s="219"/>
      <c r="AK193" s="219"/>
      <c r="AL193" s="219"/>
      <c r="AM193" s="219"/>
      <c r="AN193" s="219"/>
      <c r="AO193" s="219"/>
      <c r="AP193" s="219"/>
      <c r="AQ193" s="219"/>
    </row>
    <row r="194" spans="4:43" ht="18">
      <c r="D194" s="216"/>
      <c r="E194" s="236"/>
      <c r="F194" s="236"/>
      <c r="G194" s="216"/>
      <c r="H194" s="216"/>
      <c r="I194" s="216"/>
      <c r="J194" s="216"/>
      <c r="K194" s="216"/>
      <c r="L194" s="216"/>
      <c r="M194" s="216"/>
      <c r="N194" s="216"/>
      <c r="O194" s="216"/>
      <c r="P194" s="216"/>
      <c r="Q194" s="216"/>
      <c r="R194" s="216"/>
      <c r="S194" s="216"/>
      <c r="T194" s="216"/>
      <c r="U194" s="216"/>
      <c r="V194" s="220"/>
      <c r="W194" s="220"/>
      <c r="X194" s="220"/>
      <c r="Y194" s="220"/>
      <c r="Z194" s="220"/>
      <c r="AA194" s="220"/>
      <c r="AB194" s="220"/>
      <c r="AC194" s="220"/>
      <c r="AD194" s="220"/>
      <c r="AE194" s="220"/>
      <c r="AF194" s="220"/>
      <c r="AG194" s="220"/>
      <c r="AH194" s="220"/>
      <c r="AI194" s="220"/>
      <c r="AJ194" s="220"/>
      <c r="AK194" s="220"/>
      <c r="AL194" s="220"/>
      <c r="AM194" s="220"/>
      <c r="AN194" s="220"/>
      <c r="AO194" s="220"/>
      <c r="AP194" s="220"/>
      <c r="AQ194" s="220"/>
    </row>
    <row r="195" spans="4:43" ht="23.25">
      <c r="D195" s="216"/>
      <c r="E195" s="236"/>
      <c r="F195" s="236"/>
      <c r="G195" s="216"/>
      <c r="H195" s="216"/>
      <c r="I195" s="216"/>
      <c r="J195" s="216"/>
      <c r="K195" s="216"/>
      <c r="L195" s="216"/>
      <c r="M195" s="216"/>
      <c r="N195" s="216"/>
      <c r="O195" s="216"/>
      <c r="P195" s="216"/>
      <c r="Q195" s="216"/>
      <c r="R195" s="216"/>
      <c r="S195" s="216"/>
      <c r="T195" s="216"/>
      <c r="U195" s="216"/>
      <c r="V195" s="222"/>
      <c r="W195" s="222"/>
      <c r="X195" s="222"/>
      <c r="Y195" s="222"/>
      <c r="Z195" s="222"/>
      <c r="AA195" s="222"/>
      <c r="AB195" s="222"/>
      <c r="AC195" s="222"/>
      <c r="AD195" s="222"/>
      <c r="AE195" s="222"/>
      <c r="AF195" s="222"/>
      <c r="AG195" s="222"/>
      <c r="AH195" s="222"/>
      <c r="AI195" s="222"/>
      <c r="AJ195" s="222"/>
      <c r="AK195" s="222"/>
      <c r="AL195" s="222"/>
      <c r="AM195" s="222"/>
      <c r="AN195" s="222"/>
      <c r="AO195" s="222"/>
      <c r="AP195" s="222"/>
      <c r="AQ195" s="222"/>
    </row>
    <row r="196" spans="4:43" ht="21.75">
      <c r="D196" s="216"/>
      <c r="E196" s="236"/>
      <c r="F196" s="236"/>
      <c r="G196" s="216"/>
      <c r="H196" s="216"/>
      <c r="I196" s="216"/>
      <c r="J196" s="216"/>
      <c r="K196" s="216"/>
      <c r="L196" s="216"/>
      <c r="M196" s="216"/>
      <c r="N196" s="216"/>
      <c r="O196" s="216"/>
      <c r="P196" s="216"/>
      <c r="Q196" s="216"/>
      <c r="R196" s="216"/>
      <c r="S196" s="216"/>
      <c r="T196" s="216"/>
      <c r="U196" s="216"/>
      <c r="V196" s="223"/>
      <c r="W196" s="223"/>
      <c r="X196" s="223"/>
      <c r="Y196" s="223"/>
      <c r="Z196" s="223"/>
      <c r="AA196" s="223"/>
      <c r="AB196" s="223"/>
      <c r="AC196" s="223"/>
      <c r="AD196" s="223"/>
      <c r="AE196" s="223"/>
      <c r="AF196" s="223"/>
      <c r="AG196" s="223"/>
      <c r="AH196" s="223"/>
      <c r="AI196" s="223"/>
      <c r="AJ196" s="223"/>
      <c r="AK196" s="223"/>
      <c r="AL196" s="223"/>
      <c r="AM196" s="223"/>
      <c r="AN196" s="223"/>
      <c r="AO196" s="223"/>
      <c r="AP196" s="223"/>
      <c r="AQ196" s="223"/>
    </row>
    <row r="197" spans="4:43">
      <c r="D197" s="216"/>
      <c r="E197" s="236"/>
      <c r="F197" s="236"/>
      <c r="G197" s="216"/>
      <c r="H197" s="216"/>
      <c r="I197" s="216"/>
      <c r="J197" s="216"/>
      <c r="K197" s="216"/>
      <c r="L197" s="216"/>
      <c r="M197" s="216"/>
      <c r="N197" s="216"/>
      <c r="O197" s="216"/>
      <c r="P197" s="216"/>
      <c r="Q197" s="216"/>
      <c r="R197" s="216"/>
      <c r="S197" s="216"/>
      <c r="T197" s="216"/>
      <c r="U197" s="216"/>
      <c r="V197" s="216"/>
      <c r="W197" s="216"/>
      <c r="X197" s="216"/>
      <c r="Y197" s="216"/>
      <c r="Z197" s="216"/>
      <c r="AA197" s="216"/>
      <c r="AB197" s="216"/>
      <c r="AC197" s="216"/>
      <c r="AD197" s="216"/>
      <c r="AE197" s="216"/>
      <c r="AF197" s="216"/>
      <c r="AG197" s="216"/>
      <c r="AH197" s="216"/>
      <c r="AI197" s="216"/>
      <c r="AJ197" s="216"/>
      <c r="AK197" s="216"/>
      <c r="AL197" s="216"/>
      <c r="AM197" s="216"/>
      <c r="AN197" s="216"/>
      <c r="AO197" s="216"/>
      <c r="AP197" s="216"/>
      <c r="AQ197" s="216"/>
    </row>
    <row r="198" spans="4:43">
      <c r="D198" s="216"/>
      <c r="E198" s="236"/>
      <c r="F198" s="236"/>
      <c r="G198" s="216"/>
      <c r="H198" s="216"/>
      <c r="I198" s="216"/>
      <c r="J198" s="216"/>
      <c r="K198" s="216"/>
      <c r="L198" s="216"/>
      <c r="M198" s="216"/>
      <c r="N198" s="216"/>
      <c r="O198" s="216"/>
      <c r="P198" s="216"/>
      <c r="Q198" s="216"/>
      <c r="R198" s="216"/>
      <c r="S198" s="216"/>
      <c r="T198" s="216"/>
      <c r="U198" s="216"/>
      <c r="V198" s="216"/>
      <c r="W198" s="216"/>
      <c r="X198" s="216"/>
      <c r="Y198" s="216"/>
      <c r="Z198" s="216"/>
      <c r="AA198" s="216"/>
      <c r="AB198" s="216"/>
      <c r="AC198" s="216"/>
      <c r="AD198" s="216"/>
      <c r="AE198" s="216"/>
      <c r="AF198" s="216"/>
      <c r="AG198" s="216"/>
      <c r="AH198" s="216"/>
      <c r="AI198" s="216"/>
      <c r="AJ198" s="216"/>
      <c r="AK198" s="216"/>
      <c r="AL198" s="216"/>
      <c r="AM198" s="216"/>
      <c r="AN198" s="216"/>
      <c r="AO198" s="216"/>
      <c r="AP198" s="216"/>
      <c r="AQ198" s="216"/>
    </row>
    <row r="199" spans="4:43">
      <c r="D199" s="216"/>
      <c r="E199" s="236"/>
      <c r="F199" s="236"/>
      <c r="G199" s="216"/>
      <c r="H199" s="216"/>
      <c r="I199" s="216"/>
      <c r="J199" s="216"/>
      <c r="K199" s="216"/>
      <c r="L199" s="216"/>
      <c r="M199" s="216"/>
      <c r="N199" s="216"/>
      <c r="O199" s="216"/>
      <c r="P199" s="216"/>
      <c r="Q199" s="216"/>
      <c r="R199" s="216"/>
      <c r="S199" s="216"/>
      <c r="T199" s="216"/>
      <c r="U199" s="216"/>
      <c r="V199" s="216"/>
      <c r="W199" s="216"/>
      <c r="X199" s="216"/>
      <c r="Y199" s="216"/>
      <c r="Z199" s="216"/>
      <c r="AA199" s="216"/>
      <c r="AB199" s="216"/>
      <c r="AC199" s="216"/>
      <c r="AD199" s="216"/>
      <c r="AE199" s="216"/>
      <c r="AF199" s="216"/>
      <c r="AG199" s="216"/>
      <c r="AH199" s="216"/>
      <c r="AI199" s="216"/>
      <c r="AJ199" s="216"/>
      <c r="AK199" s="216"/>
      <c r="AL199" s="216"/>
      <c r="AM199" s="216"/>
      <c r="AN199" s="216"/>
      <c r="AO199" s="216"/>
      <c r="AP199" s="216"/>
      <c r="AQ199" s="216"/>
    </row>
    <row r="200" spans="4:43" ht="26.25">
      <c r="D200" s="216"/>
      <c r="E200" s="236"/>
      <c r="F200" s="236"/>
      <c r="G200" s="216"/>
      <c r="H200" s="216"/>
      <c r="I200" s="216"/>
      <c r="J200" s="216"/>
      <c r="K200" s="216"/>
      <c r="L200" s="216"/>
      <c r="M200" s="216"/>
      <c r="N200" s="216"/>
      <c r="O200" s="216"/>
      <c r="P200" s="216"/>
      <c r="Q200" s="216"/>
      <c r="R200" s="216"/>
      <c r="S200" s="216"/>
      <c r="T200" s="216"/>
      <c r="U200" s="216"/>
      <c r="V200" s="219"/>
      <c r="W200" s="219"/>
      <c r="X200" s="219"/>
      <c r="Y200" s="219"/>
      <c r="Z200" s="219"/>
      <c r="AA200" s="219"/>
      <c r="AB200" s="219"/>
      <c r="AC200" s="219"/>
      <c r="AD200" s="219"/>
      <c r="AE200" s="219"/>
      <c r="AF200" s="219"/>
      <c r="AG200" s="219"/>
      <c r="AH200" s="219"/>
      <c r="AI200" s="219"/>
      <c r="AJ200" s="219"/>
      <c r="AK200" s="219"/>
      <c r="AL200" s="219"/>
      <c r="AM200" s="219"/>
      <c r="AN200" s="219"/>
      <c r="AO200" s="219"/>
      <c r="AP200" s="219"/>
      <c r="AQ200" s="219"/>
    </row>
    <row r="201" spans="4:43" ht="18">
      <c r="D201" s="216"/>
      <c r="E201" s="236"/>
      <c r="F201" s="236"/>
      <c r="G201" s="216"/>
      <c r="H201" s="216"/>
      <c r="I201" s="216"/>
      <c r="J201" s="216"/>
      <c r="K201" s="216"/>
      <c r="L201" s="216"/>
      <c r="M201" s="216"/>
      <c r="N201" s="216"/>
      <c r="O201" s="216"/>
      <c r="P201" s="216"/>
      <c r="Q201" s="216"/>
      <c r="R201" s="216"/>
      <c r="S201" s="216"/>
      <c r="T201" s="216"/>
      <c r="U201" s="216"/>
      <c r="V201" s="220"/>
      <c r="W201" s="220"/>
      <c r="X201" s="220"/>
      <c r="Y201" s="220"/>
      <c r="Z201" s="220"/>
      <c r="AA201" s="220"/>
      <c r="AB201" s="220"/>
      <c r="AC201" s="220"/>
      <c r="AD201" s="220"/>
      <c r="AE201" s="220"/>
      <c r="AF201" s="220"/>
      <c r="AG201" s="220"/>
      <c r="AH201" s="220"/>
      <c r="AI201" s="220"/>
      <c r="AJ201" s="220"/>
      <c r="AK201" s="220"/>
      <c r="AL201" s="220"/>
      <c r="AM201" s="220"/>
      <c r="AN201" s="220"/>
      <c r="AO201" s="220"/>
      <c r="AP201" s="220"/>
      <c r="AQ201" s="220"/>
    </row>
    <row r="202" spans="4:43" ht="23.25">
      <c r="D202" s="216"/>
      <c r="E202" s="236"/>
      <c r="F202" s="236"/>
      <c r="G202" s="216"/>
      <c r="H202" s="216"/>
      <c r="I202" s="216"/>
      <c r="J202" s="216"/>
      <c r="K202" s="216"/>
      <c r="L202" s="216"/>
      <c r="M202" s="216"/>
      <c r="N202" s="216"/>
      <c r="O202" s="216"/>
      <c r="P202" s="216"/>
      <c r="Q202" s="216"/>
      <c r="R202" s="216"/>
      <c r="S202" s="216"/>
      <c r="T202" s="216"/>
      <c r="U202" s="216"/>
      <c r="V202" s="222"/>
      <c r="W202" s="222"/>
      <c r="X202" s="222"/>
      <c r="Y202" s="222"/>
      <c r="Z202" s="222"/>
      <c r="AA202" s="222"/>
      <c r="AB202" s="222"/>
      <c r="AC202" s="222"/>
      <c r="AD202" s="222"/>
      <c r="AE202" s="222"/>
      <c r="AF202" s="222"/>
      <c r="AG202" s="222"/>
      <c r="AH202" s="222"/>
      <c r="AI202" s="222"/>
      <c r="AJ202" s="222"/>
      <c r="AK202" s="222"/>
      <c r="AL202" s="222"/>
      <c r="AM202" s="222"/>
      <c r="AN202" s="222"/>
      <c r="AO202" s="222"/>
      <c r="AP202" s="222"/>
      <c r="AQ202" s="222"/>
    </row>
    <row r="203" spans="4:43" ht="21.75">
      <c r="D203" s="216"/>
      <c r="E203" s="236"/>
      <c r="F203" s="236"/>
      <c r="G203" s="216"/>
      <c r="H203" s="216"/>
      <c r="I203" s="216"/>
      <c r="J203" s="216"/>
      <c r="K203" s="216"/>
      <c r="L203" s="216"/>
      <c r="M203" s="216"/>
      <c r="N203" s="216"/>
      <c r="O203" s="216"/>
      <c r="P203" s="216"/>
      <c r="Q203" s="216"/>
      <c r="R203" s="216"/>
      <c r="S203" s="216"/>
      <c r="T203" s="216"/>
      <c r="U203" s="216"/>
      <c r="V203" s="223"/>
      <c r="W203" s="223"/>
      <c r="X203" s="223"/>
      <c r="Y203" s="223"/>
      <c r="Z203" s="223"/>
      <c r="AA203" s="223"/>
      <c r="AB203" s="223"/>
      <c r="AC203" s="223"/>
      <c r="AD203" s="223"/>
      <c r="AE203" s="223"/>
      <c r="AF203" s="223"/>
      <c r="AG203" s="223"/>
      <c r="AH203" s="223"/>
      <c r="AI203" s="223"/>
      <c r="AJ203" s="223"/>
      <c r="AK203" s="223"/>
      <c r="AL203" s="223"/>
      <c r="AM203" s="223"/>
      <c r="AN203" s="223"/>
      <c r="AO203" s="223"/>
      <c r="AP203" s="223"/>
      <c r="AQ203" s="223"/>
    </row>
    <row r="204" spans="4:43">
      <c r="D204" s="216"/>
      <c r="E204" s="236"/>
      <c r="F204" s="236"/>
      <c r="G204" s="216"/>
      <c r="H204" s="216"/>
      <c r="I204" s="216"/>
      <c r="J204" s="216"/>
      <c r="K204" s="216"/>
      <c r="L204" s="216"/>
      <c r="M204" s="216"/>
      <c r="N204" s="216"/>
      <c r="O204" s="216"/>
      <c r="P204" s="216"/>
      <c r="Q204" s="216"/>
      <c r="R204" s="216"/>
      <c r="S204" s="216"/>
      <c r="T204" s="216"/>
      <c r="U204" s="216"/>
      <c r="V204" s="216"/>
      <c r="W204" s="216"/>
      <c r="X204" s="216"/>
      <c r="Y204" s="216"/>
      <c r="Z204" s="216"/>
      <c r="AA204" s="216"/>
      <c r="AB204" s="216"/>
      <c r="AC204" s="216"/>
      <c r="AD204" s="216"/>
      <c r="AE204" s="216"/>
      <c r="AF204" s="216"/>
      <c r="AG204" s="216"/>
      <c r="AH204" s="216"/>
      <c r="AI204" s="216"/>
      <c r="AJ204" s="216"/>
      <c r="AK204" s="216"/>
      <c r="AL204" s="216"/>
      <c r="AM204" s="216"/>
      <c r="AN204" s="216"/>
      <c r="AO204" s="216"/>
      <c r="AP204" s="216"/>
      <c r="AQ204" s="216"/>
    </row>
    <row r="205" spans="4:43">
      <c r="D205" s="216"/>
      <c r="E205" s="236"/>
      <c r="F205" s="236"/>
      <c r="G205" s="216"/>
      <c r="H205" s="216"/>
      <c r="I205" s="216"/>
      <c r="J205" s="216"/>
      <c r="K205" s="216"/>
      <c r="L205" s="216"/>
      <c r="M205" s="216"/>
      <c r="N205" s="216"/>
      <c r="O205" s="216"/>
      <c r="P205" s="216"/>
      <c r="Q205" s="216"/>
      <c r="R205" s="216"/>
      <c r="S205" s="216"/>
      <c r="T205" s="216"/>
      <c r="U205" s="216"/>
      <c r="V205" s="216"/>
      <c r="W205" s="216"/>
      <c r="X205" s="216"/>
      <c r="Y205" s="216"/>
      <c r="Z205" s="216"/>
      <c r="AA205" s="216"/>
      <c r="AB205" s="216"/>
      <c r="AC205" s="216"/>
      <c r="AD205" s="216"/>
      <c r="AE205" s="216"/>
      <c r="AF205" s="216"/>
      <c r="AG205" s="216"/>
      <c r="AH205" s="216"/>
      <c r="AI205" s="216"/>
      <c r="AJ205" s="216"/>
      <c r="AK205" s="216"/>
      <c r="AL205" s="216"/>
      <c r="AM205" s="216"/>
      <c r="AN205" s="216"/>
      <c r="AO205" s="216"/>
      <c r="AP205" s="216"/>
      <c r="AQ205" s="216"/>
    </row>
    <row r="206" spans="4:43">
      <c r="D206" s="216"/>
      <c r="E206" s="236"/>
      <c r="F206" s="236"/>
      <c r="G206" s="216"/>
      <c r="H206" s="216"/>
      <c r="I206" s="216"/>
      <c r="J206" s="216"/>
      <c r="K206" s="216"/>
      <c r="L206" s="216"/>
      <c r="M206" s="216"/>
      <c r="N206" s="216"/>
      <c r="O206" s="216"/>
      <c r="P206" s="216"/>
      <c r="Q206" s="216"/>
      <c r="R206" s="216"/>
      <c r="S206" s="216"/>
      <c r="T206" s="216"/>
      <c r="U206" s="216"/>
      <c r="V206" s="216"/>
      <c r="W206" s="216"/>
      <c r="X206" s="216"/>
      <c r="Y206" s="216"/>
      <c r="Z206" s="216"/>
      <c r="AA206" s="216"/>
      <c r="AB206" s="216"/>
      <c r="AC206" s="216"/>
      <c r="AD206" s="216"/>
      <c r="AE206" s="216"/>
      <c r="AF206" s="216"/>
      <c r="AG206" s="216"/>
      <c r="AH206" s="216"/>
      <c r="AI206" s="216"/>
      <c r="AJ206" s="216"/>
      <c r="AK206" s="216"/>
      <c r="AL206" s="216"/>
      <c r="AM206" s="216"/>
      <c r="AN206" s="216"/>
      <c r="AO206" s="216"/>
      <c r="AP206" s="216"/>
      <c r="AQ206" s="216"/>
    </row>
    <row r="207" spans="4:43" ht="26.25">
      <c r="D207" s="216"/>
      <c r="E207" s="236"/>
      <c r="F207" s="23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9"/>
      <c r="W207" s="219"/>
      <c r="X207" s="219"/>
      <c r="Y207" s="219"/>
      <c r="Z207" s="219"/>
      <c r="AA207" s="219"/>
      <c r="AB207" s="219"/>
      <c r="AC207" s="219"/>
      <c r="AD207" s="219"/>
      <c r="AE207" s="219"/>
      <c r="AF207" s="219"/>
      <c r="AG207" s="219"/>
      <c r="AH207" s="219"/>
      <c r="AI207" s="219"/>
      <c r="AJ207" s="219"/>
      <c r="AK207" s="219"/>
      <c r="AL207" s="219"/>
      <c r="AM207" s="219"/>
      <c r="AN207" s="219"/>
      <c r="AO207" s="219"/>
      <c r="AP207" s="219"/>
      <c r="AQ207" s="219"/>
    </row>
    <row r="208" spans="4:43" ht="18">
      <c r="D208" s="216"/>
      <c r="E208" s="236"/>
      <c r="F208" s="236"/>
      <c r="G208" s="216"/>
      <c r="H208" s="216"/>
      <c r="I208" s="216"/>
      <c r="J208" s="216"/>
      <c r="K208" s="216"/>
      <c r="L208" s="216"/>
      <c r="M208" s="216"/>
      <c r="N208" s="216"/>
      <c r="O208" s="216"/>
      <c r="P208" s="216"/>
      <c r="Q208" s="216"/>
      <c r="R208" s="216"/>
      <c r="S208" s="216"/>
      <c r="T208" s="216"/>
      <c r="U208" s="216"/>
      <c r="V208" s="220"/>
      <c r="W208" s="220"/>
      <c r="X208" s="220"/>
      <c r="Y208" s="220"/>
      <c r="Z208" s="220"/>
      <c r="AA208" s="220"/>
      <c r="AB208" s="220"/>
      <c r="AC208" s="220"/>
      <c r="AD208" s="220"/>
      <c r="AE208" s="220"/>
      <c r="AF208" s="220"/>
      <c r="AG208" s="220"/>
      <c r="AH208" s="220"/>
      <c r="AI208" s="220"/>
      <c r="AJ208" s="220"/>
      <c r="AK208" s="220"/>
      <c r="AL208" s="220"/>
      <c r="AM208" s="220"/>
      <c r="AN208" s="220"/>
      <c r="AO208" s="220"/>
      <c r="AP208" s="220"/>
      <c r="AQ208" s="220"/>
    </row>
    <row r="209" spans="4:43" ht="23.25">
      <c r="D209" s="216"/>
      <c r="E209" s="236"/>
      <c r="F209" s="236"/>
      <c r="G209" s="216"/>
      <c r="H209" s="216"/>
      <c r="I209" s="216"/>
      <c r="J209" s="216"/>
      <c r="K209" s="216"/>
      <c r="L209" s="216"/>
      <c r="M209" s="216"/>
      <c r="N209" s="216"/>
      <c r="O209" s="216"/>
      <c r="P209" s="216"/>
      <c r="Q209" s="216"/>
      <c r="R209" s="216"/>
      <c r="S209" s="216"/>
      <c r="T209" s="216"/>
      <c r="U209" s="216"/>
      <c r="V209" s="222"/>
      <c r="W209" s="222"/>
      <c r="X209" s="222"/>
      <c r="Y209" s="222"/>
      <c r="Z209" s="222"/>
      <c r="AA209" s="222"/>
      <c r="AB209" s="222"/>
      <c r="AC209" s="222"/>
      <c r="AD209" s="222"/>
      <c r="AE209" s="222"/>
      <c r="AF209" s="222"/>
      <c r="AG209" s="222"/>
      <c r="AH209" s="222"/>
      <c r="AI209" s="222"/>
      <c r="AJ209" s="222"/>
      <c r="AK209" s="222"/>
      <c r="AL209" s="222"/>
      <c r="AM209" s="222"/>
      <c r="AN209" s="222"/>
      <c r="AO209" s="222"/>
      <c r="AP209" s="222"/>
      <c r="AQ209" s="222"/>
    </row>
    <row r="210" spans="4:43" ht="21.75">
      <c r="D210" s="216"/>
      <c r="E210" s="236"/>
      <c r="F210" s="236"/>
      <c r="G210" s="216"/>
      <c r="H210" s="216"/>
      <c r="I210" s="216"/>
      <c r="J210" s="216"/>
      <c r="K210" s="216"/>
      <c r="L210" s="216"/>
      <c r="M210" s="216"/>
      <c r="N210" s="216"/>
      <c r="O210" s="216"/>
      <c r="P210" s="216"/>
      <c r="Q210" s="216"/>
      <c r="R210" s="216"/>
      <c r="S210" s="216"/>
      <c r="T210" s="216"/>
      <c r="U210" s="216"/>
      <c r="V210" s="223"/>
      <c r="W210" s="223"/>
      <c r="X210" s="223"/>
      <c r="Y210" s="223"/>
      <c r="Z210" s="223"/>
      <c r="AA210" s="223"/>
      <c r="AB210" s="223"/>
      <c r="AC210" s="223"/>
      <c r="AD210" s="223"/>
      <c r="AE210" s="223"/>
      <c r="AF210" s="223"/>
      <c r="AG210" s="223"/>
      <c r="AH210" s="223"/>
      <c r="AI210" s="223"/>
      <c r="AJ210" s="223"/>
      <c r="AK210" s="223"/>
      <c r="AL210" s="223"/>
      <c r="AM210" s="223"/>
      <c r="AN210" s="223"/>
      <c r="AO210" s="223"/>
      <c r="AP210" s="223"/>
      <c r="AQ210" s="223"/>
    </row>
    <row r="211" spans="4:43">
      <c r="D211" s="216"/>
      <c r="E211" s="236"/>
      <c r="F211" s="236"/>
      <c r="G211" s="216"/>
      <c r="H211" s="216"/>
      <c r="I211" s="216"/>
      <c r="J211" s="216"/>
      <c r="K211" s="216"/>
      <c r="L211" s="216"/>
      <c r="M211" s="216"/>
      <c r="N211" s="216"/>
      <c r="O211" s="216"/>
      <c r="P211" s="216"/>
      <c r="Q211" s="216"/>
      <c r="R211" s="216"/>
      <c r="S211" s="216"/>
      <c r="T211" s="216"/>
      <c r="U211" s="216"/>
      <c r="V211" s="216"/>
      <c r="W211" s="216"/>
      <c r="X211" s="216"/>
      <c r="Y211" s="216"/>
      <c r="Z211" s="216"/>
      <c r="AA211" s="216"/>
      <c r="AB211" s="216"/>
      <c r="AC211" s="216"/>
      <c r="AD211" s="216"/>
      <c r="AE211" s="216"/>
      <c r="AF211" s="216"/>
      <c r="AG211" s="216"/>
      <c r="AH211" s="216"/>
      <c r="AI211" s="216"/>
      <c r="AJ211" s="216"/>
      <c r="AK211" s="216"/>
      <c r="AL211" s="216"/>
      <c r="AM211" s="216"/>
      <c r="AN211" s="216"/>
      <c r="AO211" s="216"/>
      <c r="AP211" s="216"/>
      <c r="AQ211" s="216"/>
    </row>
    <row r="212" spans="4:43">
      <c r="D212" s="216"/>
      <c r="E212" s="236"/>
      <c r="F212" s="236"/>
      <c r="G212" s="216"/>
      <c r="H212" s="216"/>
      <c r="I212" s="216"/>
      <c r="J212" s="216"/>
      <c r="K212" s="216"/>
      <c r="L212" s="216"/>
      <c r="M212" s="216"/>
      <c r="N212" s="216"/>
      <c r="O212" s="216"/>
      <c r="P212" s="216"/>
      <c r="Q212" s="216"/>
      <c r="R212" s="216"/>
      <c r="S212" s="216"/>
      <c r="T212" s="216"/>
      <c r="U212" s="216"/>
      <c r="V212" s="216"/>
      <c r="W212" s="216"/>
      <c r="X212" s="216"/>
      <c r="Y212" s="216"/>
      <c r="Z212" s="216"/>
      <c r="AA212" s="216"/>
      <c r="AB212" s="216"/>
      <c r="AC212" s="216"/>
      <c r="AD212" s="216"/>
      <c r="AE212" s="216"/>
      <c r="AF212" s="216"/>
      <c r="AG212" s="216"/>
      <c r="AH212" s="216"/>
      <c r="AI212" s="216"/>
      <c r="AJ212" s="216"/>
      <c r="AK212" s="216"/>
      <c r="AL212" s="216"/>
      <c r="AM212" s="216"/>
      <c r="AN212" s="216"/>
      <c r="AO212" s="216"/>
      <c r="AP212" s="216"/>
      <c r="AQ212" s="216"/>
    </row>
    <row r="213" spans="4:43">
      <c r="D213" s="216"/>
      <c r="E213" s="236"/>
      <c r="F213" s="23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216"/>
      <c r="Z213" s="216"/>
      <c r="AA213" s="216"/>
      <c r="AB213" s="216"/>
      <c r="AC213" s="216"/>
      <c r="AD213" s="216"/>
      <c r="AE213" s="216"/>
      <c r="AF213" s="216"/>
      <c r="AG213" s="216"/>
      <c r="AH213" s="216"/>
      <c r="AI213" s="216"/>
      <c r="AJ213" s="216"/>
      <c r="AK213" s="216"/>
      <c r="AL213" s="216"/>
      <c r="AM213" s="216"/>
      <c r="AN213" s="216"/>
      <c r="AO213" s="216"/>
      <c r="AP213" s="216"/>
      <c r="AQ213" s="216"/>
    </row>
    <row r="214" spans="4:43" ht="26.25">
      <c r="D214" s="216"/>
      <c r="E214" s="236"/>
      <c r="F214" s="236"/>
      <c r="G214" s="216"/>
      <c r="H214" s="216"/>
      <c r="I214" s="216"/>
      <c r="J214" s="216"/>
      <c r="K214" s="216"/>
      <c r="L214" s="216"/>
      <c r="M214" s="216"/>
      <c r="N214" s="216"/>
      <c r="O214" s="216"/>
      <c r="P214" s="216"/>
      <c r="Q214" s="216"/>
      <c r="R214" s="216"/>
      <c r="S214" s="216"/>
      <c r="T214" s="216"/>
      <c r="U214" s="216"/>
      <c r="V214" s="219"/>
      <c r="W214" s="219"/>
      <c r="X214" s="219"/>
      <c r="Y214" s="219"/>
      <c r="Z214" s="219"/>
      <c r="AA214" s="219"/>
      <c r="AB214" s="219"/>
      <c r="AC214" s="219"/>
      <c r="AD214" s="219"/>
      <c r="AE214" s="219"/>
      <c r="AF214" s="219"/>
      <c r="AG214" s="219"/>
      <c r="AH214" s="219"/>
      <c r="AI214" s="219"/>
      <c r="AJ214" s="219"/>
      <c r="AK214" s="219"/>
      <c r="AL214" s="219"/>
      <c r="AM214" s="219"/>
      <c r="AN214" s="219"/>
      <c r="AO214" s="219"/>
      <c r="AP214" s="219"/>
      <c r="AQ214" s="219"/>
    </row>
    <row r="215" spans="4:43" ht="18">
      <c r="D215" s="216"/>
      <c r="E215" s="236"/>
      <c r="F215" s="236"/>
      <c r="G215" s="216"/>
      <c r="H215" s="216"/>
      <c r="I215" s="216"/>
      <c r="J215" s="216"/>
      <c r="K215" s="216"/>
      <c r="L215" s="216"/>
      <c r="M215" s="216"/>
      <c r="N215" s="216"/>
      <c r="O215" s="216"/>
      <c r="P215" s="216"/>
      <c r="Q215" s="216"/>
      <c r="R215" s="216"/>
      <c r="S215" s="216"/>
      <c r="T215" s="216"/>
      <c r="U215" s="216"/>
      <c r="V215" s="220"/>
      <c r="W215" s="220"/>
      <c r="X215" s="220"/>
      <c r="Y215" s="220"/>
      <c r="Z215" s="220"/>
      <c r="AA215" s="220"/>
      <c r="AB215" s="220"/>
      <c r="AC215" s="220"/>
      <c r="AD215" s="220"/>
      <c r="AE215" s="220"/>
      <c r="AF215" s="220"/>
      <c r="AG215" s="220"/>
      <c r="AH215" s="220"/>
      <c r="AI215" s="220"/>
      <c r="AJ215" s="220"/>
      <c r="AK215" s="220"/>
      <c r="AL215" s="220"/>
      <c r="AM215" s="220"/>
      <c r="AN215" s="220"/>
      <c r="AO215" s="220"/>
      <c r="AP215" s="220"/>
      <c r="AQ215" s="220"/>
    </row>
    <row r="216" spans="4:43" ht="23.25">
      <c r="D216" s="216"/>
      <c r="E216" s="236"/>
      <c r="F216" s="236"/>
      <c r="G216" s="216"/>
      <c r="H216" s="216"/>
      <c r="I216" s="216"/>
      <c r="J216" s="216"/>
      <c r="K216" s="216"/>
      <c r="L216" s="216"/>
      <c r="M216" s="216"/>
      <c r="N216" s="216"/>
      <c r="O216" s="216"/>
      <c r="P216" s="216"/>
      <c r="Q216" s="216"/>
      <c r="R216" s="216"/>
      <c r="S216" s="216"/>
      <c r="T216" s="216"/>
      <c r="U216" s="216"/>
      <c r="V216" s="222"/>
      <c r="W216" s="222"/>
      <c r="X216" s="222"/>
      <c r="Y216" s="222"/>
      <c r="Z216" s="222"/>
      <c r="AA216" s="222"/>
      <c r="AB216" s="222"/>
      <c r="AC216" s="222"/>
      <c r="AD216" s="222"/>
      <c r="AE216" s="222"/>
      <c r="AF216" s="222"/>
      <c r="AG216" s="222"/>
      <c r="AH216" s="222"/>
      <c r="AI216" s="222"/>
      <c r="AJ216" s="222"/>
      <c r="AK216" s="222"/>
      <c r="AL216" s="222"/>
      <c r="AM216" s="222"/>
      <c r="AN216" s="222"/>
      <c r="AO216" s="222"/>
      <c r="AP216" s="222"/>
      <c r="AQ216" s="222"/>
    </row>
    <row r="217" spans="4:43" ht="21.75">
      <c r="D217" s="216"/>
      <c r="E217" s="236"/>
      <c r="F217" s="236"/>
      <c r="G217" s="216"/>
      <c r="H217" s="216"/>
      <c r="I217" s="216"/>
      <c r="J217" s="216"/>
      <c r="K217" s="216"/>
      <c r="L217" s="216"/>
      <c r="M217" s="216"/>
      <c r="N217" s="216"/>
      <c r="O217" s="216"/>
      <c r="P217" s="216"/>
      <c r="Q217" s="216"/>
      <c r="R217" s="216"/>
      <c r="S217" s="216"/>
      <c r="T217" s="216"/>
      <c r="U217" s="216"/>
      <c r="V217" s="223"/>
      <c r="W217" s="223"/>
      <c r="X217" s="223"/>
      <c r="Y217" s="223"/>
      <c r="Z217" s="223"/>
      <c r="AA217" s="223"/>
      <c r="AB217" s="223"/>
      <c r="AC217" s="223"/>
      <c r="AD217" s="223"/>
      <c r="AE217" s="223"/>
      <c r="AF217" s="223"/>
      <c r="AG217" s="223"/>
      <c r="AH217" s="223"/>
      <c r="AI217" s="223"/>
      <c r="AJ217" s="223"/>
      <c r="AK217" s="223"/>
      <c r="AL217" s="223"/>
      <c r="AM217" s="223"/>
      <c r="AN217" s="223"/>
      <c r="AO217" s="223"/>
      <c r="AP217" s="223"/>
      <c r="AQ217" s="223"/>
    </row>
    <row r="218" spans="4:43">
      <c r="D218" s="216"/>
      <c r="E218" s="236"/>
      <c r="F218" s="236"/>
      <c r="G218" s="216"/>
      <c r="H218" s="216"/>
      <c r="I218" s="216"/>
      <c r="J218" s="216"/>
      <c r="K218" s="216"/>
      <c r="L218" s="216"/>
      <c r="M218" s="216"/>
      <c r="N218" s="216"/>
      <c r="O218" s="216"/>
      <c r="P218" s="216"/>
      <c r="Q218" s="216"/>
      <c r="R218" s="216"/>
      <c r="S218" s="216"/>
      <c r="T218" s="216"/>
      <c r="U218" s="216"/>
      <c r="V218" s="216"/>
      <c r="W218" s="216"/>
      <c r="X218" s="216"/>
      <c r="Y218" s="216"/>
      <c r="Z218" s="216"/>
      <c r="AA218" s="216"/>
      <c r="AB218" s="216"/>
      <c r="AC218" s="216"/>
      <c r="AD218" s="216"/>
      <c r="AE218" s="216"/>
      <c r="AF218" s="216"/>
      <c r="AG218" s="216"/>
      <c r="AH218" s="216"/>
      <c r="AI218" s="216"/>
      <c r="AJ218" s="216"/>
      <c r="AK218" s="216"/>
      <c r="AL218" s="216"/>
      <c r="AM218" s="216"/>
      <c r="AN218" s="216"/>
      <c r="AO218" s="216"/>
      <c r="AP218" s="216"/>
      <c r="AQ218" s="216"/>
    </row>
    <row r="219" spans="4:43">
      <c r="D219" s="216"/>
      <c r="E219" s="236"/>
      <c r="F219" s="236"/>
      <c r="G219" s="216"/>
      <c r="H219" s="216"/>
      <c r="I219" s="216"/>
      <c r="J219" s="216"/>
      <c r="K219" s="216"/>
      <c r="L219" s="216"/>
      <c r="M219" s="216"/>
      <c r="N219" s="216"/>
      <c r="O219" s="216"/>
      <c r="P219" s="216"/>
      <c r="Q219" s="216"/>
      <c r="R219" s="216"/>
      <c r="S219" s="216"/>
      <c r="T219" s="216"/>
      <c r="U219" s="216"/>
      <c r="V219" s="216"/>
      <c r="W219" s="216"/>
      <c r="X219" s="216"/>
      <c r="Y219" s="216"/>
      <c r="Z219" s="216"/>
      <c r="AA219" s="216"/>
      <c r="AB219" s="216"/>
      <c r="AC219" s="216"/>
      <c r="AD219" s="216"/>
      <c r="AE219" s="216"/>
      <c r="AF219" s="216"/>
      <c r="AG219" s="216"/>
      <c r="AH219" s="216"/>
      <c r="AI219" s="216"/>
      <c r="AJ219" s="216"/>
      <c r="AK219" s="216"/>
      <c r="AL219" s="216"/>
      <c r="AM219" s="216"/>
      <c r="AN219" s="216"/>
      <c r="AO219" s="216"/>
      <c r="AP219" s="216"/>
      <c r="AQ219" s="216"/>
    </row>
    <row r="220" spans="4:43">
      <c r="D220" s="216"/>
      <c r="E220" s="236"/>
      <c r="F220" s="236"/>
      <c r="G220" s="216"/>
      <c r="H220" s="216"/>
      <c r="I220" s="216"/>
      <c r="J220" s="216"/>
      <c r="K220" s="216"/>
      <c r="L220" s="216"/>
      <c r="M220" s="216"/>
      <c r="N220" s="216"/>
      <c r="O220" s="216"/>
      <c r="P220" s="216"/>
      <c r="Q220" s="216"/>
      <c r="R220" s="216"/>
      <c r="S220" s="216"/>
      <c r="T220" s="216"/>
      <c r="U220" s="216"/>
      <c r="V220" s="216"/>
      <c r="W220" s="216"/>
      <c r="X220" s="216"/>
      <c r="Y220" s="216"/>
      <c r="Z220" s="216"/>
      <c r="AA220" s="216"/>
      <c r="AB220" s="216"/>
      <c r="AC220" s="216"/>
      <c r="AD220" s="216"/>
      <c r="AE220" s="216"/>
      <c r="AF220" s="216"/>
      <c r="AG220" s="216"/>
      <c r="AH220" s="216"/>
      <c r="AI220" s="216"/>
      <c r="AJ220" s="216"/>
      <c r="AK220" s="216"/>
      <c r="AL220" s="216"/>
      <c r="AM220" s="216"/>
      <c r="AN220" s="216"/>
      <c r="AO220" s="216"/>
      <c r="AP220" s="216"/>
      <c r="AQ220" s="216"/>
    </row>
    <row r="221" spans="4:43" ht="26.25">
      <c r="D221" s="216"/>
      <c r="E221" s="236"/>
      <c r="F221" s="236"/>
      <c r="G221" s="216"/>
      <c r="H221" s="216"/>
      <c r="I221" s="216"/>
      <c r="J221" s="216"/>
      <c r="K221" s="216"/>
      <c r="L221" s="216"/>
      <c r="M221" s="216"/>
      <c r="N221" s="216"/>
      <c r="O221" s="216"/>
      <c r="P221" s="216"/>
      <c r="Q221" s="216"/>
      <c r="R221" s="216"/>
      <c r="S221" s="216"/>
      <c r="T221" s="216"/>
      <c r="U221" s="216"/>
      <c r="V221" s="219"/>
      <c r="W221" s="219"/>
      <c r="X221" s="219"/>
      <c r="Y221" s="219"/>
      <c r="Z221" s="219"/>
      <c r="AA221" s="219"/>
      <c r="AB221" s="219"/>
      <c r="AC221" s="219"/>
      <c r="AD221" s="219"/>
      <c r="AE221" s="219"/>
      <c r="AF221" s="219"/>
      <c r="AG221" s="219"/>
      <c r="AH221" s="219"/>
      <c r="AI221" s="219"/>
      <c r="AJ221" s="219"/>
      <c r="AK221" s="219"/>
      <c r="AL221" s="219"/>
      <c r="AM221" s="219"/>
      <c r="AN221" s="219"/>
      <c r="AO221" s="219"/>
      <c r="AP221" s="219"/>
      <c r="AQ221" s="219"/>
    </row>
    <row r="222" spans="4:43" ht="18">
      <c r="D222" s="216"/>
      <c r="E222" s="236"/>
      <c r="F222" s="236"/>
      <c r="G222" s="216"/>
      <c r="H222" s="216"/>
      <c r="I222" s="216"/>
      <c r="J222" s="216"/>
      <c r="K222" s="216"/>
      <c r="L222" s="216"/>
      <c r="M222" s="216"/>
      <c r="N222" s="216"/>
      <c r="O222" s="216"/>
      <c r="P222" s="216"/>
      <c r="Q222" s="216"/>
      <c r="R222" s="216"/>
      <c r="S222" s="216"/>
      <c r="T222" s="216"/>
      <c r="U222" s="216"/>
      <c r="V222" s="220"/>
      <c r="W222" s="220"/>
      <c r="X222" s="220"/>
      <c r="Y222" s="220"/>
      <c r="Z222" s="220"/>
      <c r="AA222" s="220"/>
      <c r="AB222" s="220"/>
      <c r="AC222" s="220"/>
      <c r="AD222" s="220"/>
      <c r="AE222" s="220"/>
      <c r="AF222" s="220"/>
      <c r="AG222" s="220"/>
      <c r="AH222" s="220"/>
      <c r="AI222" s="220"/>
      <c r="AJ222" s="220"/>
      <c r="AK222" s="220"/>
      <c r="AL222" s="220"/>
      <c r="AM222" s="220"/>
      <c r="AN222" s="220"/>
      <c r="AO222" s="220"/>
      <c r="AP222" s="220"/>
      <c r="AQ222" s="220"/>
    </row>
    <row r="223" spans="4:43" ht="23.25">
      <c r="D223" s="216"/>
      <c r="E223" s="236"/>
      <c r="F223" s="236"/>
      <c r="G223" s="216"/>
      <c r="H223" s="216"/>
      <c r="I223" s="216"/>
      <c r="J223" s="216"/>
      <c r="K223" s="216"/>
      <c r="L223" s="216"/>
      <c r="M223" s="216"/>
      <c r="N223" s="216"/>
      <c r="O223" s="216"/>
      <c r="P223" s="216"/>
      <c r="Q223" s="216"/>
      <c r="R223" s="216"/>
      <c r="S223" s="216"/>
      <c r="T223" s="216"/>
      <c r="U223" s="216"/>
      <c r="V223" s="222"/>
      <c r="W223" s="222"/>
      <c r="X223" s="222"/>
      <c r="Y223" s="222"/>
      <c r="Z223" s="222"/>
      <c r="AA223" s="222"/>
      <c r="AB223" s="222"/>
      <c r="AC223" s="222"/>
      <c r="AD223" s="222"/>
      <c r="AE223" s="222"/>
      <c r="AF223" s="222"/>
      <c r="AG223" s="222"/>
      <c r="AH223" s="222"/>
      <c r="AI223" s="222"/>
      <c r="AJ223" s="222"/>
      <c r="AK223" s="222"/>
      <c r="AL223" s="222"/>
      <c r="AM223" s="222"/>
      <c r="AN223" s="222"/>
      <c r="AO223" s="222"/>
      <c r="AP223" s="222"/>
      <c r="AQ223" s="222"/>
    </row>
    <row r="224" spans="4:43" ht="21.75">
      <c r="D224" s="216"/>
      <c r="E224" s="236"/>
      <c r="F224" s="236"/>
      <c r="G224" s="216"/>
      <c r="H224" s="216"/>
      <c r="I224" s="216"/>
      <c r="J224" s="216"/>
      <c r="K224" s="216"/>
      <c r="L224" s="216"/>
      <c r="M224" s="216"/>
      <c r="N224" s="216"/>
      <c r="O224" s="216"/>
      <c r="P224" s="216"/>
      <c r="Q224" s="216"/>
      <c r="R224" s="216"/>
      <c r="S224" s="216"/>
      <c r="T224" s="216"/>
      <c r="U224" s="216"/>
      <c r="V224" s="223"/>
      <c r="W224" s="223"/>
      <c r="X224" s="223"/>
      <c r="Y224" s="223"/>
      <c r="Z224" s="223"/>
      <c r="AA224" s="223"/>
      <c r="AB224" s="223"/>
      <c r="AC224" s="223"/>
      <c r="AD224" s="223"/>
      <c r="AE224" s="223"/>
      <c r="AF224" s="223"/>
      <c r="AG224" s="223"/>
      <c r="AH224" s="223"/>
      <c r="AI224" s="223"/>
      <c r="AJ224" s="223"/>
      <c r="AK224" s="223"/>
      <c r="AL224" s="223"/>
      <c r="AM224" s="223"/>
      <c r="AN224" s="223"/>
      <c r="AO224" s="223"/>
      <c r="AP224" s="223"/>
      <c r="AQ224" s="223"/>
    </row>
    <row r="225" spans="4:43">
      <c r="D225" s="216"/>
      <c r="E225" s="236"/>
      <c r="F225" s="236"/>
      <c r="G225" s="216"/>
      <c r="H225" s="216"/>
      <c r="I225" s="216"/>
      <c r="J225" s="216"/>
      <c r="K225" s="216"/>
      <c r="L225" s="216"/>
      <c r="M225" s="216"/>
      <c r="N225" s="216"/>
      <c r="O225" s="216"/>
      <c r="P225" s="216"/>
      <c r="Q225" s="216"/>
      <c r="R225" s="216"/>
      <c r="S225" s="216"/>
      <c r="T225" s="216"/>
      <c r="U225" s="216"/>
      <c r="V225" s="216"/>
      <c r="W225" s="216"/>
      <c r="X225" s="216"/>
      <c r="Y225" s="216"/>
      <c r="Z225" s="216"/>
      <c r="AA225" s="216"/>
      <c r="AB225" s="216"/>
      <c r="AC225" s="216"/>
      <c r="AD225" s="216"/>
      <c r="AE225" s="216"/>
      <c r="AF225" s="216"/>
      <c r="AG225" s="216"/>
      <c r="AH225" s="216"/>
      <c r="AI225" s="216"/>
      <c r="AJ225" s="216"/>
      <c r="AK225" s="216"/>
      <c r="AL225" s="216"/>
      <c r="AM225" s="216"/>
      <c r="AN225" s="216"/>
      <c r="AO225" s="216"/>
      <c r="AP225" s="216"/>
      <c r="AQ225" s="216"/>
    </row>
    <row r="226" spans="4:43">
      <c r="D226" s="216"/>
      <c r="E226" s="236"/>
      <c r="F226" s="236"/>
      <c r="G226" s="216"/>
      <c r="H226" s="216"/>
      <c r="I226" s="216"/>
      <c r="J226" s="216"/>
      <c r="K226" s="216"/>
      <c r="L226" s="216"/>
      <c r="M226" s="216"/>
      <c r="N226" s="216"/>
      <c r="O226" s="216"/>
      <c r="P226" s="216"/>
      <c r="Q226" s="216"/>
      <c r="R226" s="216"/>
      <c r="S226" s="216"/>
      <c r="T226" s="216"/>
      <c r="U226" s="216"/>
      <c r="V226" s="216"/>
      <c r="W226" s="216"/>
      <c r="X226" s="216"/>
      <c r="Y226" s="216"/>
      <c r="Z226" s="216"/>
      <c r="AA226" s="216"/>
      <c r="AB226" s="216"/>
      <c r="AC226" s="216"/>
      <c r="AD226" s="216"/>
      <c r="AE226" s="216"/>
      <c r="AF226" s="216"/>
      <c r="AG226" s="216"/>
      <c r="AH226" s="216"/>
      <c r="AI226" s="216"/>
      <c r="AJ226" s="216"/>
      <c r="AK226" s="216"/>
      <c r="AL226" s="216"/>
      <c r="AM226" s="216"/>
      <c r="AN226" s="216"/>
      <c r="AO226" s="216"/>
      <c r="AP226" s="216"/>
      <c r="AQ226" s="216"/>
    </row>
    <row r="227" spans="4:43">
      <c r="D227" s="216"/>
      <c r="E227" s="236"/>
      <c r="F227" s="236"/>
      <c r="G227" s="216"/>
      <c r="H227" s="216"/>
      <c r="I227" s="216"/>
      <c r="J227" s="216"/>
      <c r="K227" s="216"/>
      <c r="L227" s="216"/>
      <c r="M227" s="216"/>
      <c r="N227" s="216"/>
      <c r="O227" s="216"/>
      <c r="P227" s="216"/>
      <c r="Q227" s="216"/>
      <c r="R227" s="216"/>
      <c r="S227" s="216"/>
      <c r="T227" s="216"/>
      <c r="U227" s="216"/>
      <c r="V227" s="216"/>
      <c r="W227" s="216"/>
      <c r="X227" s="216"/>
      <c r="Y227" s="216"/>
      <c r="Z227" s="216"/>
      <c r="AA227" s="216"/>
      <c r="AB227" s="216"/>
      <c r="AC227" s="216"/>
      <c r="AD227" s="216"/>
      <c r="AE227" s="216"/>
      <c r="AF227" s="216"/>
      <c r="AG227" s="216"/>
      <c r="AH227" s="216"/>
      <c r="AI227" s="216"/>
      <c r="AJ227" s="216"/>
      <c r="AK227" s="216"/>
      <c r="AL227" s="216"/>
      <c r="AM227" s="216"/>
      <c r="AN227" s="216"/>
      <c r="AO227" s="216"/>
      <c r="AP227" s="216"/>
      <c r="AQ227" s="216"/>
    </row>
    <row r="228" spans="4:43" ht="26.25">
      <c r="D228" s="216"/>
      <c r="E228" s="236"/>
      <c r="F228" s="236"/>
      <c r="G228" s="216"/>
      <c r="H228" s="216"/>
      <c r="I228" s="216"/>
      <c r="J228" s="216"/>
      <c r="K228" s="216"/>
      <c r="L228" s="216"/>
      <c r="M228" s="216"/>
      <c r="N228" s="216"/>
      <c r="O228" s="216"/>
      <c r="P228" s="216"/>
      <c r="Q228" s="216"/>
      <c r="R228" s="216"/>
      <c r="S228" s="216"/>
      <c r="T228" s="216"/>
      <c r="U228" s="216"/>
      <c r="V228" s="219"/>
      <c r="W228" s="219"/>
      <c r="X228" s="219"/>
      <c r="Y228" s="219"/>
      <c r="Z228" s="219"/>
      <c r="AA228" s="219"/>
      <c r="AB228" s="219"/>
      <c r="AC228" s="219"/>
      <c r="AD228" s="219"/>
      <c r="AE228" s="219"/>
      <c r="AF228" s="219"/>
      <c r="AG228" s="219"/>
      <c r="AH228" s="219"/>
      <c r="AI228" s="219"/>
      <c r="AJ228" s="219"/>
      <c r="AK228" s="219"/>
      <c r="AL228" s="219"/>
      <c r="AM228" s="219"/>
      <c r="AN228" s="219"/>
      <c r="AO228" s="219"/>
      <c r="AP228" s="219"/>
      <c r="AQ228" s="219"/>
    </row>
    <row r="229" spans="4:43" ht="18">
      <c r="D229" s="216"/>
      <c r="E229" s="236"/>
      <c r="F229" s="236"/>
      <c r="G229" s="216"/>
      <c r="H229" s="216"/>
      <c r="I229" s="216"/>
      <c r="J229" s="216"/>
      <c r="K229" s="216"/>
      <c r="L229" s="216"/>
      <c r="M229" s="216"/>
      <c r="N229" s="216"/>
      <c r="O229" s="216"/>
      <c r="P229" s="216"/>
      <c r="Q229" s="216"/>
      <c r="R229" s="216"/>
      <c r="S229" s="216"/>
      <c r="T229" s="216"/>
      <c r="U229" s="216"/>
      <c r="V229" s="220"/>
      <c r="W229" s="220"/>
      <c r="X229" s="220"/>
      <c r="Y229" s="220"/>
      <c r="Z229" s="220"/>
      <c r="AA229" s="220"/>
      <c r="AB229" s="220"/>
      <c r="AC229" s="220"/>
      <c r="AD229" s="220"/>
      <c r="AE229" s="220"/>
      <c r="AF229" s="220"/>
      <c r="AG229" s="220"/>
      <c r="AH229" s="220"/>
      <c r="AI229" s="220"/>
      <c r="AJ229" s="220"/>
      <c r="AK229" s="220"/>
      <c r="AL229" s="220"/>
      <c r="AM229" s="220"/>
      <c r="AN229" s="220"/>
      <c r="AO229" s="220"/>
      <c r="AP229" s="220"/>
      <c r="AQ229" s="220"/>
    </row>
    <row r="230" spans="4:43" ht="23.25">
      <c r="D230" s="216"/>
      <c r="E230" s="236"/>
      <c r="F230" s="236"/>
      <c r="G230" s="216"/>
      <c r="H230" s="216"/>
      <c r="I230" s="216"/>
      <c r="J230" s="216"/>
      <c r="K230" s="216"/>
      <c r="L230" s="216"/>
      <c r="M230" s="216"/>
      <c r="N230" s="216"/>
      <c r="O230" s="216"/>
      <c r="P230" s="216"/>
      <c r="Q230" s="216"/>
      <c r="R230" s="216"/>
      <c r="S230" s="216"/>
      <c r="T230" s="216"/>
      <c r="U230" s="216"/>
      <c r="V230" s="222"/>
      <c r="W230" s="222"/>
      <c r="X230" s="222"/>
      <c r="Y230" s="222"/>
      <c r="Z230" s="222"/>
      <c r="AA230" s="222"/>
      <c r="AB230" s="222"/>
      <c r="AC230" s="222"/>
      <c r="AD230" s="222"/>
      <c r="AE230" s="222"/>
      <c r="AF230" s="222"/>
      <c r="AG230" s="222"/>
      <c r="AH230" s="222"/>
      <c r="AI230" s="222"/>
      <c r="AJ230" s="222"/>
      <c r="AK230" s="222"/>
      <c r="AL230" s="222"/>
      <c r="AM230" s="222"/>
      <c r="AN230" s="222"/>
      <c r="AO230" s="222"/>
      <c r="AP230" s="222"/>
      <c r="AQ230" s="222"/>
    </row>
    <row r="231" spans="4:43" ht="21.75">
      <c r="D231" s="216"/>
      <c r="E231" s="236"/>
      <c r="F231" s="236"/>
      <c r="G231" s="216"/>
      <c r="H231" s="216"/>
      <c r="I231" s="216"/>
      <c r="J231" s="216"/>
      <c r="K231" s="216"/>
      <c r="L231" s="216"/>
      <c r="M231" s="216"/>
      <c r="N231" s="216"/>
      <c r="O231" s="216"/>
      <c r="P231" s="216"/>
      <c r="Q231" s="216"/>
      <c r="R231" s="216"/>
      <c r="S231" s="216"/>
      <c r="T231" s="216"/>
      <c r="U231" s="216"/>
      <c r="V231" s="223"/>
      <c r="W231" s="223"/>
      <c r="X231" s="223"/>
      <c r="Y231" s="223"/>
      <c r="Z231" s="223"/>
      <c r="AA231" s="223"/>
      <c r="AB231" s="223"/>
      <c r="AC231" s="223"/>
      <c r="AD231" s="223"/>
      <c r="AE231" s="223"/>
      <c r="AF231" s="223"/>
      <c r="AG231" s="223"/>
      <c r="AH231" s="223"/>
      <c r="AI231" s="223"/>
      <c r="AJ231" s="223"/>
      <c r="AK231" s="223"/>
      <c r="AL231" s="223"/>
      <c r="AM231" s="223"/>
      <c r="AN231" s="223"/>
      <c r="AO231" s="223"/>
      <c r="AP231" s="223"/>
      <c r="AQ231" s="223"/>
    </row>
    <row r="232" spans="4:43">
      <c r="D232" s="216"/>
      <c r="E232" s="236"/>
      <c r="F232" s="236"/>
      <c r="G232" s="216"/>
      <c r="H232" s="216"/>
      <c r="I232" s="216"/>
      <c r="J232" s="216"/>
      <c r="K232" s="216"/>
      <c r="L232" s="216"/>
      <c r="M232" s="216"/>
      <c r="N232" s="216"/>
      <c r="O232" s="216"/>
      <c r="P232" s="216"/>
      <c r="Q232" s="216"/>
      <c r="R232" s="216"/>
      <c r="S232" s="216"/>
      <c r="T232" s="216"/>
      <c r="U232" s="216"/>
      <c r="V232" s="216"/>
      <c r="W232" s="216"/>
      <c r="X232" s="216"/>
      <c r="Y232" s="216"/>
      <c r="Z232" s="216"/>
      <c r="AA232" s="216"/>
      <c r="AB232" s="216"/>
      <c r="AC232" s="216"/>
      <c r="AD232" s="216"/>
      <c r="AE232" s="216"/>
      <c r="AF232" s="216"/>
      <c r="AG232" s="216"/>
      <c r="AH232" s="216"/>
      <c r="AI232" s="216"/>
      <c r="AJ232" s="216"/>
      <c r="AK232" s="216"/>
      <c r="AL232" s="216"/>
      <c r="AM232" s="216"/>
      <c r="AN232" s="216"/>
      <c r="AO232" s="216"/>
      <c r="AP232" s="216"/>
      <c r="AQ232" s="216"/>
    </row>
    <row r="233" spans="4:43">
      <c r="D233" s="216"/>
      <c r="E233" s="236"/>
      <c r="F233" s="236"/>
      <c r="G233" s="216"/>
      <c r="H233" s="216"/>
      <c r="I233" s="216"/>
      <c r="J233" s="216"/>
      <c r="K233" s="216"/>
      <c r="L233" s="216"/>
      <c r="M233" s="216"/>
      <c r="N233" s="216"/>
      <c r="O233" s="216"/>
      <c r="P233" s="216"/>
      <c r="Q233" s="216"/>
      <c r="R233" s="216"/>
      <c r="S233" s="216"/>
      <c r="T233" s="216"/>
      <c r="U233" s="216"/>
      <c r="V233" s="216"/>
      <c r="W233" s="216"/>
      <c r="X233" s="216"/>
      <c r="Y233" s="216"/>
      <c r="Z233" s="216"/>
      <c r="AA233" s="216"/>
      <c r="AB233" s="216"/>
      <c r="AC233" s="216"/>
      <c r="AD233" s="216"/>
      <c r="AE233" s="216"/>
      <c r="AF233" s="216"/>
      <c r="AG233" s="216"/>
      <c r="AH233" s="216"/>
      <c r="AI233" s="216"/>
      <c r="AJ233" s="216"/>
      <c r="AK233" s="216"/>
      <c r="AL233" s="216"/>
      <c r="AM233" s="216"/>
      <c r="AN233" s="216"/>
      <c r="AO233" s="216"/>
      <c r="AP233" s="216"/>
      <c r="AQ233" s="216"/>
    </row>
    <row r="234" spans="4:43">
      <c r="D234" s="216"/>
      <c r="E234" s="236"/>
      <c r="F234" s="236"/>
      <c r="G234" s="216"/>
      <c r="H234" s="216"/>
      <c r="I234" s="216"/>
      <c r="J234" s="216"/>
      <c r="K234" s="216"/>
      <c r="L234" s="216"/>
      <c r="M234" s="216"/>
      <c r="N234" s="216"/>
      <c r="O234" s="216"/>
      <c r="P234" s="216"/>
      <c r="Q234" s="216"/>
      <c r="R234" s="216"/>
      <c r="S234" s="216"/>
      <c r="T234" s="216"/>
      <c r="U234" s="216"/>
      <c r="V234" s="216"/>
      <c r="W234" s="216"/>
      <c r="X234" s="216"/>
      <c r="Y234" s="216"/>
      <c r="Z234" s="216"/>
      <c r="AA234" s="216"/>
      <c r="AB234" s="216"/>
      <c r="AC234" s="216"/>
      <c r="AD234" s="216"/>
      <c r="AE234" s="216"/>
      <c r="AF234" s="216"/>
      <c r="AG234" s="216"/>
      <c r="AH234" s="216"/>
      <c r="AI234" s="216"/>
      <c r="AJ234" s="216"/>
      <c r="AK234" s="216"/>
      <c r="AL234" s="216"/>
      <c r="AM234" s="216"/>
      <c r="AN234" s="216"/>
      <c r="AO234" s="216"/>
      <c r="AP234" s="216"/>
      <c r="AQ234" s="216"/>
    </row>
    <row r="235" spans="4:43" ht="26.25">
      <c r="D235" s="216"/>
      <c r="E235" s="236"/>
      <c r="F235" s="236"/>
      <c r="G235" s="216"/>
      <c r="H235" s="216"/>
      <c r="I235" s="216"/>
      <c r="J235" s="216"/>
      <c r="K235" s="216"/>
      <c r="L235" s="216"/>
      <c r="M235" s="216"/>
      <c r="N235" s="216"/>
      <c r="O235" s="216"/>
      <c r="P235" s="216"/>
      <c r="Q235" s="216"/>
      <c r="R235" s="216"/>
      <c r="S235" s="216"/>
      <c r="T235" s="216"/>
      <c r="U235" s="216"/>
      <c r="V235" s="219"/>
      <c r="W235" s="219"/>
      <c r="X235" s="219"/>
      <c r="Y235" s="219"/>
      <c r="Z235" s="219"/>
      <c r="AA235" s="219"/>
      <c r="AB235" s="219"/>
      <c r="AC235" s="219"/>
      <c r="AD235" s="219"/>
      <c r="AE235" s="219"/>
      <c r="AF235" s="219"/>
      <c r="AG235" s="219"/>
      <c r="AH235" s="219"/>
      <c r="AI235" s="219"/>
      <c r="AJ235" s="219"/>
      <c r="AK235" s="219"/>
      <c r="AL235" s="219"/>
      <c r="AM235" s="219"/>
      <c r="AN235" s="219"/>
      <c r="AO235" s="219"/>
      <c r="AP235" s="219"/>
      <c r="AQ235" s="219"/>
    </row>
    <row r="236" spans="4:43" ht="18">
      <c r="D236" s="216"/>
      <c r="E236" s="236"/>
      <c r="F236" s="236"/>
      <c r="G236" s="216"/>
      <c r="H236" s="216"/>
      <c r="I236" s="216"/>
      <c r="J236" s="216"/>
      <c r="K236" s="216"/>
      <c r="L236" s="216"/>
      <c r="M236" s="216"/>
      <c r="N236" s="216"/>
      <c r="O236" s="216"/>
      <c r="P236" s="216"/>
      <c r="Q236" s="216"/>
      <c r="R236" s="216"/>
      <c r="S236" s="216"/>
      <c r="T236" s="216"/>
      <c r="U236" s="216"/>
      <c r="V236" s="220"/>
      <c r="W236" s="220"/>
      <c r="X236" s="220"/>
      <c r="Y236" s="220"/>
      <c r="Z236" s="220"/>
      <c r="AA236" s="220"/>
      <c r="AB236" s="220"/>
      <c r="AC236" s="220"/>
      <c r="AD236" s="220"/>
      <c r="AE236" s="220"/>
      <c r="AF236" s="220"/>
      <c r="AG236" s="220"/>
      <c r="AH236" s="220"/>
      <c r="AI236" s="220"/>
      <c r="AJ236" s="220"/>
      <c r="AK236" s="220"/>
      <c r="AL236" s="220"/>
      <c r="AM236" s="220"/>
      <c r="AN236" s="220"/>
      <c r="AO236" s="220"/>
      <c r="AP236" s="220"/>
      <c r="AQ236" s="220"/>
    </row>
    <row r="237" spans="4:43" ht="23.25">
      <c r="D237" s="216"/>
      <c r="E237" s="236"/>
      <c r="F237" s="236"/>
      <c r="G237" s="216"/>
      <c r="H237" s="216"/>
      <c r="I237" s="216"/>
      <c r="J237" s="216"/>
      <c r="K237" s="216"/>
      <c r="L237" s="216"/>
      <c r="M237" s="216"/>
      <c r="N237" s="216"/>
      <c r="O237" s="216"/>
      <c r="P237" s="216"/>
      <c r="Q237" s="216"/>
      <c r="R237" s="216"/>
      <c r="S237" s="216"/>
      <c r="T237" s="216"/>
      <c r="U237" s="216"/>
      <c r="V237" s="222"/>
      <c r="W237" s="222"/>
      <c r="X237" s="222"/>
      <c r="Y237" s="222"/>
      <c r="Z237" s="222"/>
      <c r="AA237" s="222"/>
      <c r="AB237" s="222"/>
      <c r="AC237" s="222"/>
      <c r="AD237" s="222"/>
      <c r="AE237" s="222"/>
      <c r="AF237" s="222"/>
      <c r="AG237" s="222"/>
      <c r="AH237" s="222"/>
      <c r="AI237" s="222"/>
      <c r="AJ237" s="222"/>
      <c r="AK237" s="222"/>
      <c r="AL237" s="222"/>
      <c r="AM237" s="222"/>
      <c r="AN237" s="222"/>
      <c r="AO237" s="222"/>
      <c r="AP237" s="222"/>
      <c r="AQ237" s="222"/>
    </row>
    <row r="238" spans="4:43" ht="21.75">
      <c r="D238" s="216"/>
      <c r="E238" s="236"/>
      <c r="F238" s="236"/>
      <c r="G238" s="216"/>
      <c r="H238" s="216"/>
      <c r="I238" s="216"/>
      <c r="J238" s="216"/>
      <c r="K238" s="216"/>
      <c r="L238" s="216"/>
      <c r="M238" s="216"/>
      <c r="N238" s="216"/>
      <c r="O238" s="216"/>
      <c r="P238" s="216"/>
      <c r="Q238" s="216"/>
      <c r="R238" s="216"/>
      <c r="S238" s="216"/>
      <c r="T238" s="216"/>
      <c r="U238" s="216"/>
      <c r="V238" s="223"/>
      <c r="W238" s="223"/>
      <c r="X238" s="223"/>
      <c r="Y238" s="223"/>
      <c r="Z238" s="223"/>
      <c r="AA238" s="223"/>
      <c r="AB238" s="223"/>
      <c r="AC238" s="223"/>
      <c r="AD238" s="223"/>
      <c r="AE238" s="223"/>
      <c r="AF238" s="223"/>
      <c r="AG238" s="223"/>
      <c r="AH238" s="223"/>
      <c r="AI238" s="223"/>
      <c r="AJ238" s="223"/>
      <c r="AK238" s="223"/>
      <c r="AL238" s="223"/>
      <c r="AM238" s="223"/>
      <c r="AN238" s="223"/>
      <c r="AO238" s="223"/>
      <c r="AP238" s="223"/>
      <c r="AQ238" s="223"/>
    </row>
    <row r="239" spans="4:43">
      <c r="D239" s="216"/>
      <c r="E239" s="236"/>
      <c r="F239" s="236"/>
      <c r="G239" s="216"/>
      <c r="H239" s="216"/>
      <c r="I239" s="216"/>
      <c r="J239" s="216"/>
      <c r="K239" s="216"/>
      <c r="L239" s="216"/>
      <c r="M239" s="216"/>
      <c r="N239" s="216"/>
      <c r="O239" s="216"/>
      <c r="P239" s="216"/>
      <c r="Q239" s="216"/>
      <c r="R239" s="216"/>
      <c r="S239" s="216"/>
      <c r="T239" s="216"/>
      <c r="U239" s="216"/>
      <c r="V239" s="216"/>
      <c r="W239" s="216"/>
      <c r="X239" s="216"/>
      <c r="Y239" s="216"/>
      <c r="Z239" s="216"/>
      <c r="AA239" s="216"/>
      <c r="AB239" s="216"/>
      <c r="AC239" s="216"/>
      <c r="AD239" s="216"/>
      <c r="AE239" s="216"/>
      <c r="AF239" s="216"/>
      <c r="AG239" s="216"/>
      <c r="AH239" s="216"/>
      <c r="AI239" s="216"/>
      <c r="AJ239" s="216"/>
      <c r="AK239" s="216"/>
      <c r="AL239" s="216"/>
      <c r="AM239" s="216"/>
      <c r="AN239" s="216"/>
      <c r="AO239" s="216"/>
      <c r="AP239" s="216"/>
      <c r="AQ239" s="216"/>
    </row>
    <row r="240" spans="4:43">
      <c r="D240" s="216"/>
      <c r="E240" s="236"/>
      <c r="F240" s="236"/>
      <c r="G240" s="216"/>
      <c r="H240" s="216"/>
      <c r="I240" s="216"/>
      <c r="J240" s="216"/>
      <c r="K240" s="216"/>
      <c r="L240" s="216"/>
      <c r="M240" s="216"/>
      <c r="N240" s="216"/>
      <c r="O240" s="216"/>
      <c r="P240" s="216"/>
      <c r="Q240" s="216"/>
      <c r="R240" s="216"/>
      <c r="S240" s="216"/>
      <c r="T240" s="216"/>
      <c r="U240" s="216"/>
      <c r="V240" s="216"/>
      <c r="W240" s="216"/>
      <c r="X240" s="216"/>
      <c r="Y240" s="216"/>
      <c r="Z240" s="216"/>
      <c r="AA240" s="216"/>
      <c r="AB240" s="216"/>
      <c r="AC240" s="216"/>
      <c r="AD240" s="216"/>
      <c r="AE240" s="216"/>
      <c r="AF240" s="216"/>
      <c r="AG240" s="216"/>
      <c r="AH240" s="216"/>
      <c r="AI240" s="216"/>
      <c r="AJ240" s="216"/>
      <c r="AK240" s="216"/>
      <c r="AL240" s="216"/>
      <c r="AM240" s="216"/>
      <c r="AN240" s="216"/>
      <c r="AO240" s="216"/>
      <c r="AP240" s="216"/>
      <c r="AQ240" s="216"/>
    </row>
    <row r="241" spans="4:43">
      <c r="D241" s="216"/>
      <c r="E241" s="236"/>
      <c r="F241" s="236"/>
      <c r="G241" s="216"/>
      <c r="H241" s="216"/>
      <c r="I241" s="216"/>
      <c r="J241" s="216"/>
      <c r="K241" s="216"/>
      <c r="L241" s="216"/>
      <c r="M241" s="216"/>
      <c r="N241" s="216"/>
      <c r="O241" s="216"/>
      <c r="P241" s="216"/>
      <c r="Q241" s="216"/>
      <c r="R241" s="216"/>
      <c r="S241" s="216"/>
      <c r="T241" s="216"/>
      <c r="U241" s="216"/>
      <c r="V241" s="216"/>
      <c r="W241" s="216"/>
      <c r="X241" s="216"/>
      <c r="Y241" s="216"/>
      <c r="Z241" s="216"/>
      <c r="AA241" s="216"/>
      <c r="AB241" s="216"/>
      <c r="AC241" s="216"/>
      <c r="AD241" s="216"/>
      <c r="AE241" s="216"/>
      <c r="AF241" s="216"/>
      <c r="AG241" s="216"/>
      <c r="AH241" s="216"/>
      <c r="AI241" s="216"/>
      <c r="AJ241" s="216"/>
      <c r="AK241" s="216"/>
      <c r="AL241" s="216"/>
      <c r="AM241" s="216"/>
      <c r="AN241" s="216"/>
      <c r="AO241" s="216"/>
      <c r="AP241" s="216"/>
      <c r="AQ241" s="216"/>
    </row>
    <row r="242" spans="4:43" ht="26.25">
      <c r="D242" s="216"/>
      <c r="E242" s="236"/>
      <c r="F242" s="236"/>
      <c r="G242" s="216"/>
      <c r="H242" s="216"/>
      <c r="I242" s="216"/>
      <c r="J242" s="216"/>
      <c r="K242" s="216"/>
      <c r="L242" s="216"/>
      <c r="M242" s="216"/>
      <c r="N242" s="216"/>
      <c r="O242" s="216"/>
      <c r="P242" s="216"/>
      <c r="Q242" s="216"/>
      <c r="R242" s="216"/>
      <c r="S242" s="216"/>
      <c r="T242" s="216"/>
      <c r="U242" s="216"/>
      <c r="V242" s="219"/>
      <c r="W242" s="219"/>
      <c r="X242" s="219"/>
      <c r="Y242" s="219"/>
      <c r="Z242" s="219"/>
      <c r="AA242" s="219"/>
      <c r="AB242" s="219"/>
      <c r="AC242" s="219"/>
      <c r="AD242" s="219"/>
      <c r="AE242" s="219"/>
      <c r="AF242" s="219"/>
      <c r="AG242" s="219"/>
      <c r="AH242" s="219"/>
      <c r="AI242" s="219"/>
      <c r="AJ242" s="219"/>
      <c r="AK242" s="219"/>
      <c r="AL242" s="219"/>
      <c r="AM242" s="219"/>
      <c r="AN242" s="219"/>
      <c r="AO242" s="219"/>
      <c r="AP242" s="219"/>
      <c r="AQ242" s="219"/>
    </row>
    <row r="243" spans="4:43" ht="18">
      <c r="D243" s="216"/>
      <c r="E243" s="236"/>
      <c r="F243" s="236"/>
      <c r="G243" s="216"/>
      <c r="H243" s="216"/>
      <c r="I243" s="216"/>
      <c r="J243" s="216"/>
      <c r="K243" s="216"/>
      <c r="L243" s="216"/>
      <c r="M243" s="216"/>
      <c r="N243" s="216"/>
      <c r="O243" s="216"/>
      <c r="P243" s="216"/>
      <c r="Q243" s="216"/>
      <c r="R243" s="216"/>
      <c r="S243" s="216"/>
      <c r="T243" s="216"/>
      <c r="U243" s="216"/>
      <c r="V243" s="220"/>
      <c r="W243" s="220"/>
      <c r="X243" s="220"/>
      <c r="Y243" s="220"/>
      <c r="Z243" s="220"/>
      <c r="AA243" s="220"/>
      <c r="AB243" s="220"/>
      <c r="AC243" s="220"/>
      <c r="AD243" s="220"/>
      <c r="AE243" s="220"/>
      <c r="AF243" s="220"/>
      <c r="AG243" s="220"/>
      <c r="AH243" s="220"/>
      <c r="AI243" s="220"/>
      <c r="AJ243" s="220"/>
      <c r="AK243" s="220"/>
      <c r="AL243" s="220"/>
      <c r="AM243" s="220"/>
      <c r="AN243" s="220"/>
      <c r="AO243" s="220"/>
      <c r="AP243" s="220"/>
      <c r="AQ243" s="220"/>
    </row>
    <row r="244" spans="4:43" ht="23.25">
      <c r="D244" s="216"/>
      <c r="E244" s="236"/>
      <c r="F244" s="236"/>
      <c r="G244" s="216"/>
      <c r="H244" s="216"/>
      <c r="I244" s="216"/>
      <c r="J244" s="216"/>
      <c r="K244" s="216"/>
      <c r="L244" s="216"/>
      <c r="M244" s="216"/>
      <c r="N244" s="216"/>
      <c r="O244" s="216"/>
      <c r="P244" s="216"/>
      <c r="Q244" s="216"/>
      <c r="R244" s="216"/>
      <c r="S244" s="216"/>
      <c r="T244" s="216"/>
      <c r="U244" s="216"/>
      <c r="V244" s="222"/>
      <c r="W244" s="222"/>
      <c r="X244" s="222"/>
      <c r="Y244" s="222"/>
      <c r="Z244" s="222"/>
      <c r="AA244" s="222"/>
      <c r="AB244" s="222"/>
      <c r="AC244" s="222"/>
      <c r="AD244" s="222"/>
      <c r="AE244" s="222"/>
      <c r="AF244" s="222"/>
      <c r="AG244" s="222"/>
      <c r="AH244" s="222"/>
      <c r="AI244" s="222"/>
      <c r="AJ244" s="222"/>
      <c r="AK244" s="222"/>
      <c r="AL244" s="222"/>
      <c r="AM244" s="222"/>
      <c r="AN244" s="222"/>
      <c r="AO244" s="222"/>
      <c r="AP244" s="222"/>
      <c r="AQ244" s="222"/>
    </row>
    <row r="245" spans="4:43" ht="21.75">
      <c r="D245" s="216"/>
      <c r="E245" s="236"/>
      <c r="F245" s="236"/>
      <c r="G245" s="216"/>
      <c r="H245" s="216"/>
      <c r="I245" s="216"/>
      <c r="J245" s="216"/>
      <c r="K245" s="216"/>
      <c r="L245" s="216"/>
      <c r="M245" s="216"/>
      <c r="N245" s="216"/>
      <c r="O245" s="216"/>
      <c r="P245" s="216"/>
      <c r="Q245" s="216"/>
      <c r="R245" s="216"/>
      <c r="S245" s="216"/>
      <c r="T245" s="216"/>
      <c r="U245" s="216"/>
      <c r="V245" s="223"/>
      <c r="W245" s="223"/>
      <c r="X245" s="223"/>
      <c r="Y245" s="223"/>
      <c r="Z245" s="223"/>
      <c r="AA245" s="223"/>
      <c r="AB245" s="223"/>
      <c r="AC245" s="223"/>
      <c r="AD245" s="223"/>
      <c r="AE245" s="223"/>
      <c r="AF245" s="223"/>
      <c r="AG245" s="223"/>
      <c r="AH245" s="223"/>
      <c r="AI245" s="223"/>
      <c r="AJ245" s="223"/>
      <c r="AK245" s="223"/>
      <c r="AL245" s="223"/>
      <c r="AM245" s="223"/>
      <c r="AN245" s="223"/>
      <c r="AO245" s="223"/>
      <c r="AP245" s="223"/>
      <c r="AQ245" s="223"/>
    </row>
    <row r="246" spans="4:43">
      <c r="D246" s="216"/>
      <c r="E246" s="236"/>
      <c r="F246" s="236"/>
      <c r="G246" s="216"/>
      <c r="H246" s="216"/>
      <c r="I246" s="216"/>
      <c r="J246" s="216"/>
      <c r="K246" s="216"/>
      <c r="L246" s="216"/>
      <c r="M246" s="216"/>
      <c r="N246" s="216"/>
      <c r="O246" s="216"/>
      <c r="P246" s="216"/>
      <c r="Q246" s="216"/>
      <c r="R246" s="216"/>
      <c r="S246" s="216"/>
      <c r="T246" s="216"/>
      <c r="U246" s="216"/>
      <c r="V246" s="216"/>
      <c r="W246" s="216"/>
      <c r="X246" s="216"/>
      <c r="Y246" s="216"/>
      <c r="Z246" s="216"/>
      <c r="AA246" s="216"/>
      <c r="AB246" s="216"/>
      <c r="AC246" s="216"/>
      <c r="AD246" s="216"/>
      <c r="AE246" s="216"/>
      <c r="AF246" s="216"/>
      <c r="AG246" s="216"/>
      <c r="AH246" s="216"/>
      <c r="AI246" s="216"/>
      <c r="AJ246" s="216"/>
      <c r="AK246" s="216"/>
      <c r="AL246" s="216"/>
      <c r="AM246" s="216"/>
      <c r="AN246" s="216"/>
      <c r="AO246" s="216"/>
      <c r="AP246" s="216"/>
      <c r="AQ246" s="216"/>
    </row>
    <row r="247" spans="4:43">
      <c r="D247" s="216"/>
      <c r="E247" s="236"/>
      <c r="F247" s="236"/>
      <c r="G247" s="216"/>
      <c r="H247" s="216"/>
      <c r="I247" s="216"/>
      <c r="J247" s="216"/>
      <c r="K247" s="216"/>
      <c r="L247" s="216"/>
      <c r="M247" s="216"/>
      <c r="N247" s="216"/>
      <c r="O247" s="216"/>
      <c r="P247" s="216"/>
      <c r="Q247" s="216"/>
      <c r="R247" s="216"/>
      <c r="S247" s="216"/>
      <c r="T247" s="216"/>
      <c r="U247" s="216"/>
      <c r="V247" s="216"/>
      <c r="W247" s="216"/>
      <c r="X247" s="216"/>
      <c r="Y247" s="216"/>
      <c r="Z247" s="216"/>
      <c r="AA247" s="216"/>
      <c r="AB247" s="216"/>
      <c r="AC247" s="216"/>
      <c r="AD247" s="216"/>
      <c r="AE247" s="216"/>
      <c r="AF247" s="216"/>
      <c r="AG247" s="216"/>
      <c r="AH247" s="216"/>
      <c r="AI247" s="216"/>
      <c r="AJ247" s="216"/>
      <c r="AK247" s="216"/>
      <c r="AL247" s="216"/>
      <c r="AM247" s="216"/>
      <c r="AN247" s="216"/>
      <c r="AO247" s="216"/>
      <c r="AP247" s="216"/>
      <c r="AQ247" s="216"/>
    </row>
    <row r="248" spans="4:43">
      <c r="D248" s="216"/>
      <c r="E248" s="236"/>
      <c r="F248" s="236"/>
      <c r="G248" s="216"/>
      <c r="H248" s="216"/>
      <c r="I248" s="216"/>
      <c r="J248" s="216"/>
      <c r="K248" s="216"/>
      <c r="L248" s="216"/>
      <c r="M248" s="216"/>
      <c r="N248" s="216"/>
      <c r="O248" s="216"/>
      <c r="P248" s="216"/>
      <c r="Q248" s="216"/>
      <c r="R248" s="216"/>
      <c r="S248" s="216"/>
      <c r="T248" s="216"/>
      <c r="U248" s="216"/>
      <c r="V248" s="216"/>
      <c r="W248" s="216"/>
      <c r="X248" s="216"/>
      <c r="Y248" s="216"/>
      <c r="Z248" s="216"/>
      <c r="AA248" s="216"/>
      <c r="AB248" s="216"/>
      <c r="AC248" s="216"/>
      <c r="AD248" s="216"/>
      <c r="AE248" s="216"/>
      <c r="AF248" s="216"/>
      <c r="AG248" s="216"/>
      <c r="AH248" s="216"/>
      <c r="AI248" s="216"/>
      <c r="AJ248" s="216"/>
      <c r="AK248" s="216"/>
      <c r="AL248" s="216"/>
      <c r="AM248" s="216"/>
      <c r="AN248" s="216"/>
      <c r="AO248" s="216"/>
      <c r="AP248" s="216"/>
      <c r="AQ248" s="216"/>
    </row>
    <row r="249" spans="4:43" ht="26.25">
      <c r="D249" s="216"/>
      <c r="E249" s="236"/>
      <c r="F249" s="236"/>
      <c r="G249" s="216"/>
      <c r="H249" s="216"/>
      <c r="I249" s="216"/>
      <c r="J249" s="216"/>
      <c r="K249" s="216"/>
      <c r="L249" s="216"/>
      <c r="M249" s="216"/>
      <c r="N249" s="216"/>
      <c r="O249" s="216"/>
      <c r="P249" s="216"/>
      <c r="Q249" s="216"/>
      <c r="R249" s="216"/>
      <c r="S249" s="216"/>
      <c r="T249" s="216"/>
      <c r="U249" s="216"/>
      <c r="V249" s="219"/>
      <c r="W249" s="219"/>
      <c r="X249" s="219"/>
      <c r="Y249" s="219"/>
      <c r="Z249" s="219"/>
      <c r="AA249" s="219"/>
      <c r="AB249" s="219"/>
      <c r="AC249" s="219"/>
      <c r="AD249" s="219"/>
      <c r="AE249" s="219"/>
      <c r="AF249" s="219"/>
      <c r="AG249" s="219"/>
      <c r="AH249" s="219"/>
      <c r="AI249" s="219"/>
      <c r="AJ249" s="219"/>
      <c r="AK249" s="219"/>
      <c r="AL249" s="219"/>
      <c r="AM249" s="219"/>
      <c r="AN249" s="219"/>
      <c r="AO249" s="219"/>
      <c r="AP249" s="219"/>
      <c r="AQ249" s="219"/>
    </row>
    <row r="250" spans="4:43" ht="18">
      <c r="D250" s="216"/>
      <c r="E250" s="236"/>
      <c r="F250" s="236"/>
      <c r="G250" s="216"/>
      <c r="H250" s="216"/>
      <c r="I250" s="216"/>
      <c r="J250" s="216"/>
      <c r="K250" s="216"/>
      <c r="L250" s="216"/>
      <c r="M250" s="216"/>
      <c r="N250" s="216"/>
      <c r="O250" s="216"/>
      <c r="P250" s="216"/>
      <c r="Q250" s="216"/>
      <c r="R250" s="216"/>
      <c r="S250" s="216"/>
      <c r="T250" s="216"/>
      <c r="U250" s="216"/>
      <c r="V250" s="220"/>
      <c r="W250" s="220"/>
      <c r="X250" s="220"/>
      <c r="Y250" s="220"/>
      <c r="Z250" s="220"/>
      <c r="AA250" s="220"/>
      <c r="AB250" s="220"/>
      <c r="AC250" s="220"/>
      <c r="AD250" s="220"/>
      <c r="AE250" s="220"/>
      <c r="AF250" s="220"/>
      <c r="AG250" s="220"/>
      <c r="AH250" s="220"/>
      <c r="AI250" s="220"/>
      <c r="AJ250" s="220"/>
      <c r="AK250" s="220"/>
      <c r="AL250" s="220"/>
      <c r="AM250" s="220"/>
      <c r="AN250" s="220"/>
      <c r="AO250" s="220"/>
      <c r="AP250" s="220"/>
      <c r="AQ250" s="220"/>
    </row>
    <row r="251" spans="4:43" ht="23.25">
      <c r="D251" s="216"/>
      <c r="E251" s="236"/>
      <c r="F251" s="236"/>
      <c r="G251" s="216"/>
      <c r="H251" s="216"/>
      <c r="I251" s="216"/>
      <c r="J251" s="216"/>
      <c r="K251" s="216"/>
      <c r="L251" s="216"/>
      <c r="M251" s="216"/>
      <c r="N251" s="216"/>
      <c r="O251" s="216"/>
      <c r="P251" s="216"/>
      <c r="Q251" s="216"/>
      <c r="R251" s="216"/>
      <c r="S251" s="216"/>
      <c r="T251" s="216"/>
      <c r="U251" s="216"/>
      <c r="V251" s="222"/>
      <c r="W251" s="222"/>
      <c r="X251" s="222"/>
      <c r="Y251" s="222"/>
      <c r="Z251" s="222"/>
      <c r="AA251" s="222"/>
      <c r="AB251" s="222"/>
      <c r="AC251" s="222"/>
      <c r="AD251" s="222"/>
      <c r="AE251" s="222"/>
      <c r="AF251" s="222"/>
      <c r="AG251" s="222"/>
      <c r="AH251" s="222"/>
      <c r="AI251" s="222"/>
      <c r="AJ251" s="222"/>
      <c r="AK251" s="222"/>
      <c r="AL251" s="222"/>
      <c r="AM251" s="222"/>
      <c r="AN251" s="222"/>
      <c r="AO251" s="222"/>
      <c r="AP251" s="222"/>
      <c r="AQ251" s="222"/>
    </row>
    <row r="252" spans="4:43" ht="21.75">
      <c r="D252" s="216"/>
      <c r="E252" s="236"/>
      <c r="F252" s="236"/>
      <c r="G252" s="216"/>
      <c r="H252" s="216"/>
      <c r="I252" s="216"/>
      <c r="J252" s="216"/>
      <c r="K252" s="216"/>
      <c r="L252" s="216"/>
      <c r="M252" s="216"/>
      <c r="N252" s="216"/>
      <c r="O252" s="216"/>
      <c r="P252" s="216"/>
      <c r="Q252" s="216"/>
      <c r="R252" s="216"/>
      <c r="S252" s="216"/>
      <c r="T252" s="216"/>
      <c r="U252" s="216"/>
      <c r="V252" s="223"/>
      <c r="W252" s="223"/>
      <c r="X252" s="223"/>
      <c r="Y252" s="223"/>
      <c r="Z252" s="223"/>
      <c r="AA252" s="223"/>
      <c r="AB252" s="223"/>
      <c r="AC252" s="223"/>
      <c r="AD252" s="223"/>
      <c r="AE252" s="223"/>
      <c r="AF252" s="223"/>
      <c r="AG252" s="223"/>
      <c r="AH252" s="223"/>
      <c r="AI252" s="223"/>
      <c r="AJ252" s="223"/>
      <c r="AK252" s="223"/>
      <c r="AL252" s="223"/>
      <c r="AM252" s="223"/>
      <c r="AN252" s="223"/>
      <c r="AO252" s="223"/>
      <c r="AP252" s="223"/>
      <c r="AQ252" s="223"/>
    </row>
    <row r="253" spans="4:43">
      <c r="D253" s="216"/>
      <c r="E253" s="236"/>
      <c r="F253" s="236"/>
      <c r="G253" s="216"/>
      <c r="H253" s="216"/>
      <c r="I253" s="216"/>
      <c r="J253" s="216"/>
      <c r="K253" s="216"/>
      <c r="L253" s="216"/>
      <c r="M253" s="216"/>
      <c r="N253" s="216"/>
      <c r="O253" s="216"/>
      <c r="P253" s="216"/>
      <c r="Q253" s="216"/>
      <c r="R253" s="216"/>
      <c r="S253" s="216"/>
      <c r="T253" s="216"/>
      <c r="U253" s="216"/>
      <c r="V253" s="216"/>
      <c r="W253" s="216"/>
      <c r="X253" s="216"/>
      <c r="Y253" s="216"/>
      <c r="Z253" s="216"/>
      <c r="AA253" s="216"/>
      <c r="AB253" s="216"/>
      <c r="AC253" s="216"/>
      <c r="AD253" s="216"/>
      <c r="AE253" s="216"/>
      <c r="AF253" s="216"/>
      <c r="AG253" s="216"/>
      <c r="AH253" s="216"/>
      <c r="AI253" s="216"/>
      <c r="AJ253" s="216"/>
      <c r="AK253" s="216"/>
      <c r="AL253" s="216"/>
      <c r="AM253" s="216"/>
      <c r="AN253" s="216"/>
      <c r="AO253" s="216"/>
      <c r="AP253" s="216"/>
      <c r="AQ253" s="216"/>
    </row>
    <row r="254" spans="4:43">
      <c r="D254" s="216"/>
      <c r="E254" s="236"/>
      <c r="F254" s="236"/>
      <c r="G254" s="216"/>
      <c r="H254" s="216"/>
      <c r="I254" s="216"/>
      <c r="J254" s="216"/>
      <c r="K254" s="216"/>
      <c r="L254" s="216"/>
      <c r="M254" s="216"/>
      <c r="N254" s="216"/>
      <c r="O254" s="216"/>
      <c r="P254" s="216"/>
      <c r="Q254" s="216"/>
      <c r="R254" s="216"/>
      <c r="S254" s="216"/>
      <c r="T254" s="216"/>
      <c r="U254" s="216"/>
      <c r="V254" s="216"/>
      <c r="W254" s="216"/>
      <c r="X254" s="216"/>
      <c r="Y254" s="216"/>
      <c r="Z254" s="216"/>
      <c r="AA254" s="216"/>
      <c r="AB254" s="216"/>
      <c r="AC254" s="216"/>
      <c r="AD254" s="216"/>
      <c r="AE254" s="216"/>
      <c r="AF254" s="216"/>
      <c r="AG254" s="216"/>
      <c r="AH254" s="216"/>
      <c r="AI254" s="216"/>
      <c r="AJ254" s="216"/>
      <c r="AK254" s="216"/>
      <c r="AL254" s="216"/>
      <c r="AM254" s="216"/>
      <c r="AN254" s="216"/>
      <c r="AO254" s="216"/>
      <c r="AP254" s="216"/>
      <c r="AQ254" s="216"/>
    </row>
    <row r="255" spans="4:43">
      <c r="D255" s="216"/>
      <c r="E255" s="236"/>
      <c r="F255" s="236"/>
      <c r="G255" s="216"/>
      <c r="H255" s="216"/>
      <c r="I255" s="216"/>
      <c r="J255" s="216"/>
      <c r="K255" s="216"/>
      <c r="L255" s="216"/>
      <c r="M255" s="216"/>
      <c r="N255" s="216"/>
      <c r="O255" s="216"/>
      <c r="P255" s="216"/>
      <c r="Q255" s="216"/>
      <c r="R255" s="216"/>
      <c r="S255" s="216"/>
      <c r="T255" s="216"/>
      <c r="U255" s="216"/>
      <c r="V255" s="216"/>
      <c r="W255" s="216"/>
      <c r="X255" s="216"/>
      <c r="Y255" s="216"/>
      <c r="Z255" s="216"/>
      <c r="AA255" s="216"/>
      <c r="AB255" s="216"/>
      <c r="AC255" s="216"/>
      <c r="AD255" s="216"/>
      <c r="AE255" s="216"/>
      <c r="AF255" s="216"/>
      <c r="AG255" s="216"/>
      <c r="AH255" s="216"/>
      <c r="AI255" s="216"/>
      <c r="AJ255" s="216"/>
      <c r="AK255" s="216"/>
      <c r="AL255" s="216"/>
      <c r="AM255" s="216"/>
      <c r="AN255" s="216"/>
      <c r="AO255" s="216"/>
      <c r="AP255" s="216"/>
      <c r="AQ255" s="216"/>
    </row>
    <row r="256" spans="4:43" ht="26.25">
      <c r="D256" s="216"/>
      <c r="E256" s="236"/>
      <c r="F256" s="236"/>
      <c r="G256" s="216"/>
      <c r="H256" s="216"/>
      <c r="I256" s="216"/>
      <c r="J256" s="216"/>
      <c r="K256" s="216"/>
      <c r="L256" s="216"/>
      <c r="M256" s="216"/>
      <c r="N256" s="216"/>
      <c r="O256" s="216"/>
      <c r="P256" s="216"/>
      <c r="Q256" s="216"/>
      <c r="R256" s="216"/>
      <c r="S256" s="216"/>
      <c r="T256" s="216"/>
      <c r="U256" s="216"/>
      <c r="V256" s="219"/>
      <c r="W256" s="219"/>
      <c r="X256" s="219"/>
      <c r="Y256" s="219"/>
      <c r="Z256" s="219"/>
      <c r="AA256" s="219"/>
      <c r="AB256" s="219"/>
      <c r="AC256" s="219"/>
      <c r="AD256" s="219"/>
      <c r="AE256" s="219"/>
      <c r="AF256" s="219"/>
      <c r="AG256" s="219"/>
      <c r="AH256" s="219"/>
      <c r="AI256" s="219"/>
      <c r="AJ256" s="219"/>
      <c r="AK256" s="219"/>
      <c r="AL256" s="219"/>
      <c r="AM256" s="219"/>
      <c r="AN256" s="219"/>
      <c r="AO256" s="219"/>
      <c r="AP256" s="219"/>
      <c r="AQ256" s="219"/>
    </row>
    <row r="257" spans="4:43" ht="18">
      <c r="D257" s="216"/>
      <c r="E257" s="236"/>
      <c r="F257" s="236"/>
      <c r="G257" s="216"/>
      <c r="H257" s="216"/>
      <c r="I257" s="216"/>
      <c r="J257" s="216"/>
      <c r="K257" s="216"/>
      <c r="L257" s="216"/>
      <c r="M257" s="216"/>
      <c r="N257" s="216"/>
      <c r="O257" s="216"/>
      <c r="P257" s="216"/>
      <c r="Q257" s="216"/>
      <c r="R257" s="216"/>
      <c r="S257" s="216"/>
      <c r="T257" s="216"/>
      <c r="U257" s="216"/>
      <c r="V257" s="220"/>
      <c r="W257" s="220"/>
      <c r="X257" s="220"/>
      <c r="Y257" s="220"/>
      <c r="Z257" s="220"/>
      <c r="AA257" s="220"/>
      <c r="AB257" s="220"/>
      <c r="AC257" s="220"/>
      <c r="AD257" s="220"/>
      <c r="AE257" s="220"/>
      <c r="AF257" s="220"/>
      <c r="AG257" s="220"/>
      <c r="AH257" s="220"/>
      <c r="AI257" s="220"/>
      <c r="AJ257" s="220"/>
      <c r="AK257" s="220"/>
      <c r="AL257" s="220"/>
      <c r="AM257" s="220"/>
      <c r="AN257" s="220"/>
      <c r="AO257" s="220"/>
      <c r="AP257" s="220"/>
      <c r="AQ257" s="220"/>
    </row>
    <row r="258" spans="4:43" ht="23.25">
      <c r="D258" s="216"/>
      <c r="E258" s="236"/>
      <c r="F258" s="236"/>
      <c r="G258" s="216"/>
      <c r="H258" s="216"/>
      <c r="I258" s="216"/>
      <c r="J258" s="216"/>
      <c r="K258" s="216"/>
      <c r="L258" s="216"/>
      <c r="M258" s="216"/>
      <c r="N258" s="216"/>
      <c r="O258" s="216"/>
      <c r="P258" s="216"/>
      <c r="Q258" s="216"/>
      <c r="R258" s="216"/>
      <c r="S258" s="216"/>
      <c r="T258" s="216"/>
      <c r="U258" s="216"/>
      <c r="V258" s="222"/>
      <c r="W258" s="222"/>
      <c r="X258" s="222"/>
      <c r="Y258" s="222"/>
      <c r="Z258" s="222"/>
      <c r="AA258" s="222"/>
      <c r="AB258" s="222"/>
      <c r="AC258" s="222"/>
      <c r="AD258" s="222"/>
      <c r="AE258" s="222"/>
      <c r="AF258" s="222"/>
      <c r="AG258" s="222"/>
      <c r="AH258" s="222"/>
      <c r="AI258" s="222"/>
      <c r="AJ258" s="222"/>
      <c r="AK258" s="222"/>
      <c r="AL258" s="222"/>
      <c r="AM258" s="222"/>
      <c r="AN258" s="222"/>
      <c r="AO258" s="222"/>
      <c r="AP258" s="222"/>
      <c r="AQ258" s="222"/>
    </row>
    <row r="259" spans="4:43" ht="21.75">
      <c r="D259" s="216"/>
      <c r="E259" s="236"/>
      <c r="F259" s="236"/>
      <c r="G259" s="216"/>
      <c r="H259" s="216"/>
      <c r="I259" s="216"/>
      <c r="J259" s="216"/>
      <c r="K259" s="216"/>
      <c r="L259" s="216"/>
      <c r="M259" s="216"/>
      <c r="N259" s="216"/>
      <c r="O259" s="216"/>
      <c r="P259" s="216"/>
      <c r="Q259" s="216"/>
      <c r="R259" s="216"/>
      <c r="S259" s="216"/>
      <c r="T259" s="216"/>
      <c r="U259" s="216"/>
      <c r="V259" s="223"/>
      <c r="W259" s="223"/>
      <c r="X259" s="223"/>
      <c r="Y259" s="223"/>
      <c r="Z259" s="223"/>
      <c r="AA259" s="223"/>
      <c r="AB259" s="223"/>
      <c r="AC259" s="223"/>
      <c r="AD259" s="223"/>
      <c r="AE259" s="223"/>
      <c r="AF259" s="223"/>
      <c r="AG259" s="223"/>
      <c r="AH259" s="223"/>
      <c r="AI259" s="223"/>
      <c r="AJ259" s="223"/>
      <c r="AK259" s="223"/>
      <c r="AL259" s="223"/>
      <c r="AM259" s="223"/>
      <c r="AN259" s="223"/>
      <c r="AO259" s="223"/>
      <c r="AP259" s="223"/>
      <c r="AQ259" s="223"/>
    </row>
    <row r="260" spans="4:43">
      <c r="D260" s="216"/>
      <c r="E260" s="236"/>
      <c r="F260" s="236"/>
      <c r="G260" s="216"/>
      <c r="H260" s="216"/>
      <c r="I260" s="216"/>
      <c r="J260" s="216"/>
      <c r="K260" s="216"/>
      <c r="L260" s="216"/>
      <c r="M260" s="216"/>
      <c r="N260" s="216"/>
      <c r="O260" s="216"/>
      <c r="P260" s="216"/>
      <c r="Q260" s="216"/>
      <c r="R260" s="216"/>
      <c r="S260" s="216"/>
      <c r="T260" s="216"/>
      <c r="U260" s="216"/>
      <c r="V260" s="216"/>
      <c r="W260" s="216"/>
      <c r="X260" s="216"/>
      <c r="Y260" s="216"/>
      <c r="Z260" s="216"/>
      <c r="AA260" s="216"/>
      <c r="AB260" s="216"/>
      <c r="AC260" s="216"/>
      <c r="AD260" s="216"/>
      <c r="AE260" s="216"/>
      <c r="AF260" s="216"/>
      <c r="AG260" s="216"/>
      <c r="AH260" s="216"/>
      <c r="AI260" s="216"/>
      <c r="AJ260" s="216"/>
      <c r="AK260" s="216"/>
      <c r="AL260" s="216"/>
      <c r="AM260" s="216"/>
      <c r="AN260" s="216"/>
      <c r="AO260" s="216"/>
      <c r="AP260" s="216"/>
      <c r="AQ260" s="216"/>
    </row>
    <row r="261" spans="4:43">
      <c r="D261" s="216"/>
      <c r="E261" s="236"/>
      <c r="F261" s="236"/>
      <c r="G261" s="216"/>
      <c r="H261" s="216"/>
      <c r="I261" s="216"/>
      <c r="J261" s="216"/>
      <c r="K261" s="216"/>
      <c r="L261" s="216"/>
      <c r="M261" s="216"/>
      <c r="N261" s="216"/>
      <c r="O261" s="216"/>
      <c r="P261" s="216"/>
      <c r="Q261" s="216"/>
      <c r="R261" s="216"/>
      <c r="S261" s="216"/>
      <c r="T261" s="216"/>
      <c r="U261" s="216"/>
      <c r="V261" s="216"/>
      <c r="W261" s="216"/>
      <c r="X261" s="216"/>
      <c r="Y261" s="216"/>
      <c r="Z261" s="216"/>
      <c r="AA261" s="216"/>
      <c r="AB261" s="216"/>
      <c r="AC261" s="216"/>
      <c r="AD261" s="216"/>
      <c r="AE261" s="216"/>
      <c r="AF261" s="216"/>
      <c r="AG261" s="216"/>
      <c r="AH261" s="216"/>
      <c r="AI261" s="216"/>
      <c r="AJ261" s="216"/>
      <c r="AK261" s="216"/>
      <c r="AL261" s="216"/>
      <c r="AM261" s="216"/>
      <c r="AN261" s="216"/>
      <c r="AO261" s="216"/>
      <c r="AP261" s="216"/>
      <c r="AQ261" s="216"/>
    </row>
    <row r="262" spans="4:43">
      <c r="D262" s="216"/>
      <c r="E262" s="236"/>
      <c r="F262" s="236"/>
      <c r="G262" s="216"/>
      <c r="H262" s="216"/>
      <c r="I262" s="216"/>
      <c r="J262" s="216"/>
      <c r="K262" s="216"/>
      <c r="L262" s="216"/>
      <c r="M262" s="216"/>
      <c r="N262" s="216"/>
      <c r="O262" s="216"/>
      <c r="P262" s="216"/>
      <c r="Q262" s="216"/>
      <c r="R262" s="216"/>
      <c r="S262" s="216"/>
      <c r="T262" s="216"/>
      <c r="U262" s="216"/>
      <c r="V262" s="216"/>
      <c r="W262" s="216"/>
      <c r="X262" s="216"/>
      <c r="Y262" s="216"/>
      <c r="Z262" s="216"/>
      <c r="AA262" s="216"/>
      <c r="AB262" s="216"/>
      <c r="AC262" s="216"/>
      <c r="AD262" s="216"/>
      <c r="AE262" s="216"/>
      <c r="AF262" s="216"/>
      <c r="AG262" s="216"/>
      <c r="AH262" s="216"/>
      <c r="AI262" s="216"/>
      <c r="AJ262" s="216"/>
      <c r="AK262" s="216"/>
      <c r="AL262" s="216"/>
      <c r="AM262" s="216"/>
      <c r="AN262" s="216"/>
      <c r="AO262" s="216"/>
      <c r="AP262" s="216"/>
      <c r="AQ262" s="216"/>
    </row>
    <row r="263" spans="4:43" ht="26.25">
      <c r="D263" s="216"/>
      <c r="E263" s="236"/>
      <c r="F263" s="236"/>
      <c r="G263" s="216"/>
      <c r="H263" s="216"/>
      <c r="I263" s="216"/>
      <c r="J263" s="216"/>
      <c r="K263" s="216"/>
      <c r="L263" s="216"/>
      <c r="M263" s="216"/>
      <c r="N263" s="216"/>
      <c r="O263" s="216"/>
      <c r="P263" s="216"/>
      <c r="Q263" s="216"/>
      <c r="R263" s="216"/>
      <c r="S263" s="216"/>
      <c r="T263" s="216"/>
      <c r="U263" s="216"/>
      <c r="V263" s="219"/>
      <c r="W263" s="219"/>
      <c r="X263" s="219"/>
      <c r="Y263" s="219"/>
      <c r="Z263" s="219"/>
      <c r="AA263" s="219"/>
      <c r="AB263" s="219"/>
      <c r="AC263" s="219"/>
      <c r="AD263" s="219"/>
      <c r="AE263" s="219"/>
      <c r="AF263" s="219"/>
      <c r="AG263" s="219"/>
      <c r="AH263" s="219"/>
      <c r="AI263" s="219"/>
      <c r="AJ263" s="219"/>
      <c r="AK263" s="219"/>
      <c r="AL263" s="219"/>
      <c r="AM263" s="219"/>
      <c r="AN263" s="219"/>
      <c r="AO263" s="219"/>
      <c r="AP263" s="219"/>
      <c r="AQ263" s="219"/>
    </row>
    <row r="264" spans="4:43" ht="18">
      <c r="D264" s="216"/>
      <c r="E264" s="236"/>
      <c r="F264" s="236"/>
      <c r="G264" s="216"/>
      <c r="H264" s="216"/>
      <c r="I264" s="216"/>
      <c r="J264" s="216"/>
      <c r="K264" s="216"/>
      <c r="L264" s="216"/>
      <c r="M264" s="216"/>
      <c r="N264" s="216"/>
      <c r="O264" s="216"/>
      <c r="P264" s="216"/>
      <c r="Q264" s="216"/>
      <c r="R264" s="216"/>
      <c r="S264" s="216"/>
      <c r="T264" s="216"/>
      <c r="U264" s="216"/>
      <c r="V264" s="220"/>
      <c r="W264" s="220"/>
      <c r="X264" s="220"/>
      <c r="Y264" s="220"/>
      <c r="Z264" s="220"/>
      <c r="AA264" s="220"/>
      <c r="AB264" s="220"/>
      <c r="AC264" s="220"/>
      <c r="AD264" s="220"/>
      <c r="AE264" s="220"/>
      <c r="AF264" s="220"/>
      <c r="AG264" s="220"/>
      <c r="AH264" s="220"/>
      <c r="AI264" s="220"/>
      <c r="AJ264" s="220"/>
      <c r="AK264" s="220"/>
      <c r="AL264" s="220"/>
      <c r="AM264" s="220"/>
      <c r="AN264" s="220"/>
      <c r="AO264" s="220"/>
      <c r="AP264" s="220"/>
      <c r="AQ264" s="220"/>
    </row>
    <row r="265" spans="4:43" ht="23.25">
      <c r="D265" s="216"/>
      <c r="E265" s="236"/>
      <c r="F265" s="236"/>
      <c r="G265" s="216"/>
      <c r="H265" s="216"/>
      <c r="I265" s="216"/>
      <c r="J265" s="216"/>
      <c r="K265" s="216"/>
      <c r="L265" s="216"/>
      <c r="M265" s="216"/>
      <c r="N265" s="216"/>
      <c r="O265" s="216"/>
      <c r="P265" s="216"/>
      <c r="Q265" s="216"/>
      <c r="R265" s="216"/>
      <c r="S265" s="216"/>
      <c r="T265" s="216"/>
      <c r="U265" s="216"/>
      <c r="V265" s="222"/>
      <c r="W265" s="222"/>
      <c r="X265" s="222"/>
      <c r="Y265" s="222"/>
      <c r="Z265" s="222"/>
      <c r="AA265" s="222"/>
      <c r="AB265" s="222"/>
      <c r="AC265" s="222"/>
      <c r="AD265" s="222"/>
      <c r="AE265" s="222"/>
      <c r="AF265" s="222"/>
      <c r="AG265" s="222"/>
      <c r="AH265" s="222"/>
      <c r="AI265" s="222"/>
      <c r="AJ265" s="222"/>
      <c r="AK265" s="222"/>
      <c r="AL265" s="222"/>
      <c r="AM265" s="222"/>
      <c r="AN265" s="222"/>
      <c r="AO265" s="222"/>
      <c r="AP265" s="222"/>
      <c r="AQ265" s="222"/>
    </row>
    <row r="266" spans="4:43" ht="21.75">
      <c r="D266" s="216"/>
      <c r="E266" s="236"/>
      <c r="F266" s="236"/>
      <c r="G266" s="216"/>
      <c r="H266" s="216"/>
      <c r="I266" s="216"/>
      <c r="J266" s="216"/>
      <c r="K266" s="216"/>
      <c r="L266" s="216"/>
      <c r="M266" s="216"/>
      <c r="N266" s="216"/>
      <c r="O266" s="216"/>
      <c r="P266" s="216"/>
      <c r="Q266" s="216"/>
      <c r="R266" s="216"/>
      <c r="S266" s="216"/>
      <c r="T266" s="216"/>
      <c r="U266" s="216"/>
      <c r="V266" s="223"/>
      <c r="W266" s="223"/>
      <c r="X266" s="223"/>
      <c r="Y266" s="223"/>
      <c r="Z266" s="223"/>
      <c r="AA266" s="223"/>
      <c r="AB266" s="223"/>
      <c r="AC266" s="223"/>
      <c r="AD266" s="223"/>
      <c r="AE266" s="223"/>
      <c r="AF266" s="223"/>
      <c r="AG266" s="223"/>
      <c r="AH266" s="223"/>
      <c r="AI266" s="223"/>
      <c r="AJ266" s="223"/>
      <c r="AK266" s="223"/>
      <c r="AL266" s="223"/>
      <c r="AM266" s="223"/>
      <c r="AN266" s="223"/>
      <c r="AO266" s="223"/>
      <c r="AP266" s="223"/>
      <c r="AQ266" s="223"/>
    </row>
    <row r="267" spans="4:43">
      <c r="D267" s="216"/>
      <c r="E267" s="236"/>
      <c r="F267" s="236"/>
      <c r="G267" s="216"/>
      <c r="H267" s="216"/>
      <c r="I267" s="216"/>
      <c r="J267" s="216"/>
      <c r="K267" s="216"/>
      <c r="L267" s="216"/>
      <c r="M267" s="216"/>
      <c r="N267" s="216"/>
      <c r="O267" s="216"/>
      <c r="P267" s="216"/>
      <c r="Q267" s="216"/>
      <c r="R267" s="216"/>
      <c r="S267" s="216"/>
      <c r="T267" s="216"/>
      <c r="U267" s="216"/>
      <c r="V267" s="216"/>
      <c r="W267" s="216"/>
      <c r="X267" s="216"/>
      <c r="Y267" s="216"/>
      <c r="Z267" s="216"/>
      <c r="AA267" s="216"/>
      <c r="AB267" s="216"/>
      <c r="AC267" s="216"/>
      <c r="AD267" s="216"/>
      <c r="AE267" s="216"/>
      <c r="AF267" s="216"/>
      <c r="AG267" s="216"/>
      <c r="AH267" s="216"/>
      <c r="AI267" s="216"/>
      <c r="AJ267" s="216"/>
      <c r="AK267" s="216"/>
      <c r="AL267" s="216"/>
      <c r="AM267" s="216"/>
      <c r="AN267" s="216"/>
      <c r="AO267" s="216"/>
      <c r="AP267" s="216"/>
      <c r="AQ267" s="216"/>
    </row>
    <row r="268" spans="4:43">
      <c r="D268" s="216"/>
      <c r="E268" s="236"/>
      <c r="F268" s="236"/>
      <c r="G268" s="216"/>
      <c r="H268" s="216"/>
      <c r="I268" s="216"/>
      <c r="J268" s="216"/>
      <c r="K268" s="216"/>
      <c r="L268" s="216"/>
      <c r="M268" s="216"/>
      <c r="N268" s="216"/>
      <c r="O268" s="216"/>
      <c r="P268" s="216"/>
      <c r="Q268" s="216"/>
      <c r="R268" s="216"/>
      <c r="S268" s="216"/>
      <c r="T268" s="216"/>
      <c r="U268" s="216"/>
      <c r="V268" s="216"/>
      <c r="W268" s="216"/>
      <c r="X268" s="216"/>
      <c r="Y268" s="216"/>
      <c r="Z268" s="216"/>
      <c r="AA268" s="216"/>
      <c r="AB268" s="216"/>
      <c r="AC268" s="216"/>
      <c r="AD268" s="216"/>
      <c r="AE268" s="216"/>
      <c r="AF268" s="216"/>
      <c r="AG268" s="216"/>
      <c r="AH268" s="216"/>
      <c r="AI268" s="216"/>
      <c r="AJ268" s="216"/>
      <c r="AK268" s="216"/>
      <c r="AL268" s="216"/>
      <c r="AM268" s="216"/>
      <c r="AN268" s="216"/>
      <c r="AO268" s="216"/>
      <c r="AP268" s="216"/>
      <c r="AQ268" s="216"/>
    </row>
    <row r="269" spans="4:43">
      <c r="D269" s="216"/>
      <c r="E269" s="236"/>
      <c r="F269" s="236"/>
      <c r="G269" s="216"/>
      <c r="H269" s="216"/>
      <c r="I269" s="216"/>
      <c r="J269" s="216"/>
      <c r="K269" s="216"/>
      <c r="L269" s="216"/>
      <c r="M269" s="216"/>
      <c r="N269" s="216"/>
      <c r="O269" s="216"/>
      <c r="P269" s="216"/>
      <c r="Q269" s="216"/>
      <c r="R269" s="216"/>
      <c r="S269" s="216"/>
      <c r="T269" s="216"/>
      <c r="U269" s="216"/>
      <c r="V269" s="216"/>
      <c r="W269" s="216"/>
      <c r="X269" s="216"/>
      <c r="Y269" s="216"/>
      <c r="Z269" s="216"/>
      <c r="AA269" s="216"/>
      <c r="AB269" s="216"/>
      <c r="AC269" s="216"/>
      <c r="AD269" s="216"/>
      <c r="AE269" s="216"/>
      <c r="AF269" s="216"/>
      <c r="AG269" s="216"/>
      <c r="AH269" s="216"/>
      <c r="AI269" s="216"/>
      <c r="AJ269" s="216"/>
      <c r="AK269" s="216"/>
      <c r="AL269" s="216"/>
      <c r="AM269" s="216"/>
      <c r="AN269" s="216"/>
      <c r="AO269" s="216"/>
      <c r="AP269" s="216"/>
      <c r="AQ269" s="216"/>
    </row>
    <row r="270" spans="4:43" ht="26.25">
      <c r="D270" s="216"/>
      <c r="E270" s="236"/>
      <c r="F270" s="236"/>
      <c r="G270" s="216"/>
      <c r="H270" s="216"/>
      <c r="I270" s="216"/>
      <c r="J270" s="216"/>
      <c r="K270" s="216"/>
      <c r="L270" s="216"/>
      <c r="M270" s="216"/>
      <c r="N270" s="216"/>
      <c r="O270" s="216"/>
      <c r="P270" s="216"/>
      <c r="Q270" s="216"/>
      <c r="R270" s="216"/>
      <c r="S270" s="216"/>
      <c r="T270" s="216"/>
      <c r="U270" s="216"/>
      <c r="V270" s="219"/>
      <c r="W270" s="219"/>
      <c r="X270" s="219"/>
      <c r="Y270" s="219"/>
      <c r="Z270" s="219"/>
      <c r="AA270" s="219"/>
      <c r="AB270" s="219"/>
      <c r="AC270" s="219"/>
      <c r="AD270" s="219"/>
      <c r="AE270" s="219"/>
      <c r="AF270" s="219"/>
      <c r="AG270" s="219"/>
      <c r="AH270" s="219"/>
      <c r="AI270" s="219"/>
      <c r="AJ270" s="219"/>
      <c r="AK270" s="219"/>
      <c r="AL270" s="219"/>
      <c r="AM270" s="219"/>
      <c r="AN270" s="219"/>
      <c r="AO270" s="219"/>
      <c r="AP270" s="219"/>
      <c r="AQ270" s="219"/>
    </row>
    <row r="271" spans="4:43" ht="18">
      <c r="D271" s="216"/>
      <c r="E271" s="236"/>
      <c r="F271" s="236"/>
      <c r="G271" s="216"/>
      <c r="H271" s="216"/>
      <c r="I271" s="216"/>
      <c r="J271" s="216"/>
      <c r="K271" s="216"/>
      <c r="L271" s="216"/>
      <c r="M271" s="216"/>
      <c r="N271" s="216"/>
      <c r="O271" s="216"/>
      <c r="P271" s="216"/>
      <c r="Q271" s="216"/>
      <c r="R271" s="216"/>
      <c r="S271" s="216"/>
      <c r="T271" s="216"/>
      <c r="U271" s="216"/>
      <c r="V271" s="220"/>
      <c r="W271" s="220"/>
      <c r="X271" s="220"/>
      <c r="Y271" s="220"/>
      <c r="Z271" s="220"/>
      <c r="AA271" s="220"/>
      <c r="AB271" s="220"/>
      <c r="AC271" s="220"/>
      <c r="AD271" s="220"/>
      <c r="AE271" s="220"/>
      <c r="AF271" s="220"/>
      <c r="AG271" s="220"/>
      <c r="AH271" s="220"/>
      <c r="AI271" s="220"/>
      <c r="AJ271" s="220"/>
      <c r="AK271" s="220"/>
      <c r="AL271" s="220"/>
      <c r="AM271" s="220"/>
      <c r="AN271" s="220"/>
      <c r="AO271" s="220"/>
      <c r="AP271" s="220"/>
      <c r="AQ271" s="220"/>
    </row>
    <row r="272" spans="4:43" ht="23.25">
      <c r="D272" s="216"/>
      <c r="E272" s="236"/>
      <c r="F272" s="236"/>
      <c r="G272" s="216"/>
      <c r="H272" s="216"/>
      <c r="I272" s="216"/>
      <c r="J272" s="216"/>
      <c r="K272" s="216"/>
      <c r="L272" s="216"/>
      <c r="M272" s="216"/>
      <c r="N272" s="216"/>
      <c r="O272" s="216"/>
      <c r="P272" s="216"/>
      <c r="Q272" s="216"/>
      <c r="R272" s="216"/>
      <c r="S272" s="216"/>
      <c r="T272" s="216"/>
      <c r="U272" s="216"/>
      <c r="V272" s="222"/>
      <c r="W272" s="222"/>
      <c r="X272" s="222"/>
      <c r="Y272" s="222"/>
      <c r="Z272" s="222"/>
      <c r="AA272" s="222"/>
      <c r="AB272" s="222"/>
      <c r="AC272" s="222"/>
      <c r="AD272" s="222"/>
      <c r="AE272" s="222"/>
      <c r="AF272" s="222"/>
      <c r="AG272" s="222"/>
      <c r="AH272" s="222"/>
      <c r="AI272" s="222"/>
      <c r="AJ272" s="222"/>
      <c r="AK272" s="222"/>
      <c r="AL272" s="222"/>
      <c r="AM272" s="222"/>
      <c r="AN272" s="222"/>
      <c r="AO272" s="222"/>
      <c r="AP272" s="222"/>
      <c r="AQ272" s="222"/>
    </row>
    <row r="273" spans="4:43" ht="21.75">
      <c r="D273" s="216"/>
      <c r="E273" s="236"/>
      <c r="F273" s="236"/>
      <c r="G273" s="216"/>
      <c r="H273" s="216"/>
      <c r="I273" s="216"/>
      <c r="J273" s="216"/>
      <c r="K273" s="216"/>
      <c r="L273" s="216"/>
      <c r="M273" s="216"/>
      <c r="N273" s="216"/>
      <c r="O273" s="216"/>
      <c r="P273" s="216"/>
      <c r="Q273" s="216"/>
      <c r="R273" s="216"/>
      <c r="S273" s="216"/>
      <c r="T273" s="216"/>
      <c r="U273" s="216"/>
      <c r="V273" s="223"/>
      <c r="W273" s="223"/>
      <c r="X273" s="223"/>
      <c r="Y273" s="223"/>
      <c r="Z273" s="223"/>
      <c r="AA273" s="223"/>
      <c r="AB273" s="223"/>
      <c r="AC273" s="223"/>
      <c r="AD273" s="223"/>
      <c r="AE273" s="223"/>
      <c r="AF273" s="223"/>
      <c r="AG273" s="223"/>
      <c r="AH273" s="223"/>
      <c r="AI273" s="223"/>
      <c r="AJ273" s="223"/>
      <c r="AK273" s="223"/>
      <c r="AL273" s="223"/>
      <c r="AM273" s="223"/>
      <c r="AN273" s="223"/>
      <c r="AO273" s="223"/>
      <c r="AP273" s="223"/>
      <c r="AQ273" s="223"/>
    </row>
    <row r="274" spans="4:43">
      <c r="D274" s="216"/>
      <c r="E274" s="236"/>
      <c r="F274" s="236"/>
      <c r="G274" s="216"/>
      <c r="H274" s="216"/>
      <c r="I274" s="216"/>
      <c r="J274" s="216"/>
      <c r="K274" s="216"/>
      <c r="L274" s="216"/>
      <c r="M274" s="216"/>
      <c r="N274" s="216"/>
      <c r="O274" s="216"/>
      <c r="P274" s="216"/>
      <c r="Q274" s="216"/>
      <c r="R274" s="216"/>
      <c r="S274" s="216"/>
      <c r="T274" s="216"/>
      <c r="U274" s="216"/>
      <c r="V274" s="216"/>
      <c r="W274" s="216"/>
      <c r="X274" s="216"/>
      <c r="Y274" s="216"/>
      <c r="Z274" s="216"/>
      <c r="AA274" s="216"/>
      <c r="AB274" s="216"/>
      <c r="AC274" s="216"/>
      <c r="AD274" s="216"/>
      <c r="AE274" s="216"/>
      <c r="AF274" s="216"/>
      <c r="AG274" s="216"/>
      <c r="AH274" s="216"/>
      <c r="AI274" s="216"/>
      <c r="AJ274" s="216"/>
      <c r="AK274" s="216"/>
      <c r="AL274" s="216"/>
      <c r="AM274" s="216"/>
      <c r="AN274" s="216"/>
      <c r="AO274" s="216"/>
      <c r="AP274" s="216"/>
      <c r="AQ274" s="216"/>
    </row>
    <row r="275" spans="4:43">
      <c r="D275" s="216"/>
      <c r="E275" s="236"/>
      <c r="F275" s="236"/>
      <c r="G275" s="216"/>
      <c r="H275" s="216"/>
      <c r="I275" s="216"/>
      <c r="J275" s="216"/>
      <c r="K275" s="216"/>
      <c r="L275" s="216"/>
      <c r="M275" s="216"/>
      <c r="N275" s="216"/>
      <c r="O275" s="216"/>
      <c r="P275" s="216"/>
      <c r="Q275" s="216"/>
      <c r="R275" s="216"/>
      <c r="S275" s="216"/>
      <c r="T275" s="216"/>
      <c r="U275" s="216"/>
      <c r="V275" s="216"/>
      <c r="W275" s="216"/>
      <c r="X275" s="216"/>
      <c r="Y275" s="216"/>
      <c r="Z275" s="216"/>
      <c r="AA275" s="216"/>
      <c r="AB275" s="216"/>
      <c r="AC275" s="216"/>
      <c r="AD275" s="216"/>
      <c r="AE275" s="216"/>
      <c r="AF275" s="216"/>
      <c r="AG275" s="216"/>
      <c r="AH275" s="216"/>
      <c r="AI275" s="216"/>
      <c r="AJ275" s="216"/>
      <c r="AK275" s="216"/>
      <c r="AL275" s="216"/>
      <c r="AM275" s="216"/>
      <c r="AN275" s="216"/>
      <c r="AO275" s="216"/>
      <c r="AP275" s="216"/>
      <c r="AQ275" s="216"/>
    </row>
    <row r="276" spans="4:43">
      <c r="D276" s="216"/>
      <c r="E276" s="236"/>
      <c r="F276" s="236"/>
      <c r="G276" s="216"/>
      <c r="H276" s="216"/>
      <c r="I276" s="216"/>
      <c r="J276" s="216"/>
      <c r="K276" s="216"/>
      <c r="L276" s="216"/>
      <c r="M276" s="216"/>
      <c r="N276" s="216"/>
      <c r="O276" s="216"/>
      <c r="P276" s="216"/>
      <c r="Q276" s="216"/>
      <c r="R276" s="216"/>
      <c r="S276" s="216"/>
      <c r="T276" s="216"/>
      <c r="U276" s="216"/>
      <c r="V276" s="216"/>
      <c r="W276" s="216"/>
      <c r="X276" s="216"/>
      <c r="Y276" s="216"/>
      <c r="Z276" s="216"/>
      <c r="AA276" s="216"/>
      <c r="AB276" s="216"/>
      <c r="AC276" s="216"/>
      <c r="AD276" s="216"/>
      <c r="AE276" s="216"/>
      <c r="AF276" s="216"/>
      <c r="AG276" s="216"/>
      <c r="AH276" s="216"/>
      <c r="AI276" s="216"/>
      <c r="AJ276" s="216"/>
      <c r="AK276" s="216"/>
      <c r="AL276" s="216"/>
      <c r="AM276" s="216"/>
      <c r="AN276" s="216"/>
      <c r="AO276" s="216"/>
      <c r="AP276" s="216"/>
      <c r="AQ276" s="216"/>
    </row>
    <row r="277" spans="4:43" ht="26.25">
      <c r="D277" s="216"/>
      <c r="E277" s="236"/>
      <c r="F277" s="236"/>
      <c r="G277" s="216"/>
      <c r="H277" s="216"/>
      <c r="I277" s="216"/>
      <c r="J277" s="216"/>
      <c r="K277" s="216"/>
      <c r="L277" s="216"/>
      <c r="M277" s="216"/>
      <c r="N277" s="216"/>
      <c r="O277" s="216"/>
      <c r="P277" s="216"/>
      <c r="Q277" s="216"/>
      <c r="R277" s="216"/>
      <c r="S277" s="216"/>
      <c r="T277" s="216"/>
      <c r="U277" s="216"/>
      <c r="V277" s="219"/>
      <c r="W277" s="219"/>
      <c r="X277" s="219"/>
      <c r="Y277" s="219"/>
      <c r="Z277" s="219"/>
      <c r="AA277" s="219"/>
      <c r="AB277" s="219"/>
      <c r="AC277" s="219"/>
      <c r="AD277" s="219"/>
      <c r="AE277" s="219"/>
      <c r="AF277" s="219"/>
      <c r="AG277" s="219"/>
      <c r="AH277" s="219"/>
      <c r="AI277" s="219"/>
      <c r="AJ277" s="219"/>
      <c r="AK277" s="219"/>
      <c r="AL277" s="219"/>
      <c r="AM277" s="219"/>
      <c r="AN277" s="219"/>
      <c r="AO277" s="219"/>
      <c r="AP277" s="219"/>
      <c r="AQ277" s="219"/>
    </row>
    <row r="278" spans="4:43" ht="18">
      <c r="D278" s="216"/>
      <c r="E278" s="236"/>
      <c r="F278" s="236"/>
      <c r="G278" s="216"/>
      <c r="H278" s="216"/>
      <c r="I278" s="216"/>
      <c r="J278" s="216"/>
      <c r="K278" s="216"/>
      <c r="L278" s="216"/>
      <c r="M278" s="216"/>
      <c r="N278" s="216"/>
      <c r="O278" s="216"/>
      <c r="P278" s="216"/>
      <c r="Q278" s="216"/>
      <c r="R278" s="216"/>
      <c r="S278" s="216"/>
      <c r="T278" s="216"/>
      <c r="U278" s="216"/>
      <c r="V278" s="220"/>
      <c r="W278" s="220"/>
      <c r="X278" s="220"/>
      <c r="Y278" s="220"/>
      <c r="Z278" s="220"/>
      <c r="AA278" s="220"/>
      <c r="AB278" s="220"/>
      <c r="AC278" s="220"/>
      <c r="AD278" s="220"/>
      <c r="AE278" s="220"/>
      <c r="AF278" s="220"/>
      <c r="AG278" s="220"/>
      <c r="AH278" s="220"/>
      <c r="AI278" s="220"/>
      <c r="AJ278" s="220"/>
      <c r="AK278" s="220"/>
      <c r="AL278" s="220"/>
      <c r="AM278" s="220"/>
      <c r="AN278" s="220"/>
      <c r="AO278" s="220"/>
      <c r="AP278" s="220"/>
      <c r="AQ278" s="220"/>
    </row>
    <row r="279" spans="4:43" ht="23.25">
      <c r="D279" s="216"/>
      <c r="E279" s="236"/>
      <c r="F279" s="236"/>
      <c r="G279" s="216"/>
      <c r="H279" s="216"/>
      <c r="I279" s="216"/>
      <c r="J279" s="216"/>
      <c r="K279" s="216"/>
      <c r="L279" s="216"/>
      <c r="M279" s="216"/>
      <c r="N279" s="216"/>
      <c r="O279" s="216"/>
      <c r="P279" s="216"/>
      <c r="Q279" s="216"/>
      <c r="R279" s="216"/>
      <c r="S279" s="216"/>
      <c r="T279" s="216"/>
      <c r="U279" s="216"/>
      <c r="V279" s="222"/>
      <c r="W279" s="222"/>
      <c r="X279" s="222"/>
      <c r="Y279" s="222"/>
      <c r="Z279" s="222"/>
      <c r="AA279" s="222"/>
      <c r="AB279" s="222"/>
      <c r="AC279" s="222"/>
      <c r="AD279" s="222"/>
      <c r="AE279" s="222"/>
      <c r="AF279" s="222"/>
      <c r="AG279" s="222"/>
      <c r="AH279" s="222"/>
      <c r="AI279" s="222"/>
      <c r="AJ279" s="222"/>
      <c r="AK279" s="222"/>
      <c r="AL279" s="222"/>
      <c r="AM279" s="222"/>
      <c r="AN279" s="222"/>
      <c r="AO279" s="222"/>
      <c r="AP279" s="222"/>
      <c r="AQ279" s="222"/>
    </row>
    <row r="280" spans="4:43" ht="21.75">
      <c r="D280" s="216"/>
      <c r="E280" s="236"/>
      <c r="F280" s="236"/>
      <c r="G280" s="216"/>
      <c r="H280" s="216"/>
      <c r="I280" s="216"/>
      <c r="J280" s="216"/>
      <c r="K280" s="216"/>
      <c r="L280" s="216"/>
      <c r="M280" s="216"/>
      <c r="N280" s="216"/>
      <c r="O280" s="216"/>
      <c r="P280" s="216"/>
      <c r="Q280" s="216"/>
      <c r="R280" s="216"/>
      <c r="S280" s="216"/>
      <c r="T280" s="216"/>
      <c r="U280" s="216"/>
      <c r="V280" s="223"/>
      <c r="W280" s="223"/>
      <c r="X280" s="223"/>
      <c r="Y280" s="223"/>
      <c r="Z280" s="223"/>
      <c r="AA280" s="223"/>
      <c r="AB280" s="223"/>
      <c r="AC280" s="223"/>
      <c r="AD280" s="223"/>
      <c r="AE280" s="223"/>
      <c r="AF280" s="223"/>
      <c r="AG280" s="223"/>
      <c r="AH280" s="223"/>
      <c r="AI280" s="223"/>
      <c r="AJ280" s="223"/>
      <c r="AK280" s="223"/>
      <c r="AL280" s="223"/>
      <c r="AM280" s="223"/>
      <c r="AN280" s="223"/>
      <c r="AO280" s="223"/>
      <c r="AP280" s="223"/>
      <c r="AQ280" s="223"/>
    </row>
    <row r="281" spans="4:43">
      <c r="D281" s="216"/>
      <c r="E281" s="236"/>
      <c r="F281" s="236"/>
      <c r="G281" s="216"/>
      <c r="H281" s="216"/>
      <c r="I281" s="216"/>
      <c r="J281" s="216"/>
      <c r="K281" s="216"/>
      <c r="L281" s="216"/>
      <c r="M281" s="216"/>
      <c r="N281" s="216"/>
      <c r="O281" s="216"/>
      <c r="P281" s="216"/>
      <c r="Q281" s="216"/>
      <c r="R281" s="216"/>
      <c r="S281" s="216"/>
      <c r="T281" s="216"/>
      <c r="U281" s="216"/>
      <c r="V281" s="216"/>
      <c r="W281" s="216"/>
      <c r="X281" s="216"/>
      <c r="Y281" s="216"/>
      <c r="Z281" s="216"/>
      <c r="AA281" s="216"/>
      <c r="AB281" s="216"/>
      <c r="AC281" s="216"/>
      <c r="AD281" s="216"/>
      <c r="AE281" s="216"/>
      <c r="AF281" s="216"/>
      <c r="AG281" s="216"/>
      <c r="AH281" s="216"/>
      <c r="AI281" s="216"/>
      <c r="AJ281" s="216"/>
      <c r="AK281" s="216"/>
      <c r="AL281" s="216"/>
      <c r="AM281" s="216"/>
      <c r="AN281" s="216"/>
      <c r="AO281" s="216"/>
      <c r="AP281" s="216"/>
      <c r="AQ281" s="216"/>
    </row>
    <row r="282" spans="4:43">
      <c r="D282" s="216"/>
      <c r="E282" s="236"/>
      <c r="F282" s="236"/>
      <c r="G282" s="216"/>
      <c r="H282" s="216"/>
      <c r="I282" s="216"/>
      <c r="J282" s="216"/>
      <c r="K282" s="216"/>
      <c r="L282" s="216"/>
      <c r="M282" s="216"/>
      <c r="N282" s="216"/>
      <c r="O282" s="216"/>
      <c r="P282" s="216"/>
      <c r="Q282" s="216"/>
      <c r="R282" s="216"/>
      <c r="S282" s="216"/>
      <c r="T282" s="216"/>
      <c r="U282" s="216"/>
      <c r="V282" s="216"/>
      <c r="W282" s="216"/>
      <c r="X282" s="216"/>
      <c r="Y282" s="216"/>
      <c r="Z282" s="216"/>
      <c r="AA282" s="216"/>
      <c r="AB282" s="216"/>
      <c r="AC282" s="216"/>
      <c r="AD282" s="216"/>
      <c r="AE282" s="216"/>
      <c r="AF282" s="216"/>
      <c r="AG282" s="216"/>
      <c r="AH282" s="216"/>
      <c r="AI282" s="216"/>
      <c r="AJ282" s="216"/>
      <c r="AK282" s="216"/>
      <c r="AL282" s="216"/>
      <c r="AM282" s="216"/>
      <c r="AN282" s="216"/>
      <c r="AO282" s="216"/>
      <c r="AP282" s="216"/>
      <c r="AQ282" s="216"/>
    </row>
    <row r="283" spans="4:43">
      <c r="D283" s="216"/>
      <c r="E283" s="236"/>
      <c r="F283" s="236"/>
      <c r="G283" s="216"/>
      <c r="H283" s="216"/>
      <c r="I283" s="216"/>
      <c r="J283" s="216"/>
      <c r="K283" s="216"/>
      <c r="L283" s="216"/>
      <c r="M283" s="216"/>
      <c r="N283" s="216"/>
      <c r="O283" s="216"/>
      <c r="P283" s="216"/>
      <c r="Q283" s="216"/>
      <c r="R283" s="216"/>
      <c r="S283" s="216"/>
      <c r="T283" s="216"/>
      <c r="U283" s="216"/>
      <c r="V283" s="216"/>
      <c r="W283" s="216"/>
      <c r="X283" s="216"/>
      <c r="Y283" s="216"/>
      <c r="Z283" s="216"/>
      <c r="AA283" s="216"/>
      <c r="AB283" s="216"/>
      <c r="AC283" s="216"/>
      <c r="AD283" s="216"/>
      <c r="AE283" s="216"/>
      <c r="AF283" s="216"/>
      <c r="AG283" s="216"/>
      <c r="AH283" s="216"/>
      <c r="AI283" s="216"/>
      <c r="AJ283" s="216"/>
      <c r="AK283" s="216"/>
      <c r="AL283" s="216"/>
      <c r="AM283" s="216"/>
      <c r="AN283" s="216"/>
      <c r="AO283" s="216"/>
      <c r="AP283" s="216"/>
      <c r="AQ283" s="216"/>
    </row>
    <row r="284" spans="4:43" ht="26.25">
      <c r="D284" s="216"/>
      <c r="E284" s="236"/>
      <c r="F284" s="236"/>
      <c r="G284" s="216"/>
      <c r="H284" s="216"/>
      <c r="I284" s="216"/>
      <c r="J284" s="216"/>
      <c r="K284" s="216"/>
      <c r="L284" s="216"/>
      <c r="M284" s="216"/>
      <c r="N284" s="216"/>
      <c r="O284" s="216"/>
      <c r="P284" s="216"/>
      <c r="Q284" s="216"/>
      <c r="R284" s="216"/>
      <c r="S284" s="216"/>
      <c r="T284" s="216"/>
      <c r="U284" s="216"/>
      <c r="V284" s="219"/>
      <c r="W284" s="219"/>
      <c r="X284" s="219"/>
      <c r="Y284" s="219"/>
      <c r="Z284" s="219"/>
      <c r="AA284" s="219"/>
      <c r="AB284" s="219"/>
      <c r="AC284" s="219"/>
      <c r="AD284" s="219"/>
      <c r="AE284" s="219"/>
      <c r="AF284" s="219"/>
      <c r="AG284" s="219"/>
      <c r="AH284" s="219"/>
      <c r="AI284" s="219"/>
      <c r="AJ284" s="219"/>
      <c r="AK284" s="219"/>
      <c r="AL284" s="219"/>
      <c r="AM284" s="219"/>
      <c r="AN284" s="219"/>
      <c r="AO284" s="219"/>
      <c r="AP284" s="219"/>
      <c r="AQ284" s="219"/>
    </row>
    <row r="285" spans="4:43" ht="18">
      <c r="D285" s="216"/>
      <c r="E285" s="236"/>
      <c r="F285" s="236"/>
      <c r="G285" s="216"/>
      <c r="H285" s="216"/>
      <c r="I285" s="216"/>
      <c r="J285" s="216"/>
      <c r="K285" s="216"/>
      <c r="L285" s="216"/>
      <c r="M285" s="216"/>
      <c r="N285" s="216"/>
      <c r="O285" s="216"/>
      <c r="P285" s="216"/>
      <c r="Q285" s="216"/>
      <c r="R285" s="216"/>
      <c r="S285" s="216"/>
      <c r="T285" s="216"/>
      <c r="U285" s="216"/>
      <c r="V285" s="220"/>
      <c r="W285" s="220"/>
      <c r="X285" s="220"/>
      <c r="Y285" s="220"/>
      <c r="Z285" s="220"/>
      <c r="AA285" s="220"/>
      <c r="AB285" s="220"/>
      <c r="AC285" s="220"/>
      <c r="AD285" s="220"/>
      <c r="AE285" s="220"/>
      <c r="AF285" s="220"/>
      <c r="AG285" s="220"/>
      <c r="AH285" s="220"/>
      <c r="AI285" s="220"/>
      <c r="AJ285" s="220"/>
      <c r="AK285" s="220"/>
      <c r="AL285" s="220"/>
      <c r="AM285" s="220"/>
      <c r="AN285" s="220"/>
      <c r="AO285" s="220"/>
      <c r="AP285" s="220"/>
      <c r="AQ285" s="220"/>
    </row>
    <row r="286" spans="4:43" ht="23.25">
      <c r="D286" s="216"/>
      <c r="E286" s="236"/>
      <c r="F286" s="23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  <c r="S286" s="216"/>
      <c r="T286" s="216"/>
      <c r="U286" s="216"/>
      <c r="V286" s="222"/>
      <c r="W286" s="222"/>
      <c r="X286" s="222"/>
      <c r="Y286" s="222"/>
      <c r="Z286" s="222"/>
      <c r="AA286" s="222"/>
      <c r="AB286" s="222"/>
      <c r="AC286" s="222"/>
      <c r="AD286" s="222"/>
      <c r="AE286" s="222"/>
      <c r="AF286" s="222"/>
      <c r="AG286" s="222"/>
      <c r="AH286" s="222"/>
      <c r="AI286" s="222"/>
      <c r="AJ286" s="222"/>
      <c r="AK286" s="222"/>
      <c r="AL286" s="222"/>
      <c r="AM286" s="222"/>
      <c r="AN286" s="222"/>
      <c r="AO286" s="222"/>
      <c r="AP286" s="222"/>
      <c r="AQ286" s="222"/>
    </row>
    <row r="287" spans="4:43" ht="21.75">
      <c r="D287" s="216"/>
      <c r="E287" s="236"/>
      <c r="F287" s="236"/>
      <c r="G287" s="216"/>
      <c r="H287" s="216"/>
      <c r="I287" s="216"/>
      <c r="J287" s="216"/>
      <c r="K287" s="216"/>
      <c r="L287" s="216"/>
      <c r="M287" s="216"/>
      <c r="N287" s="216"/>
      <c r="O287" s="216"/>
      <c r="P287" s="216"/>
      <c r="Q287" s="216"/>
      <c r="R287" s="216"/>
      <c r="S287" s="216"/>
      <c r="T287" s="216"/>
      <c r="U287" s="216"/>
      <c r="V287" s="223"/>
      <c r="W287" s="223"/>
      <c r="X287" s="223"/>
      <c r="Y287" s="223"/>
      <c r="Z287" s="223"/>
      <c r="AA287" s="223"/>
      <c r="AB287" s="223"/>
      <c r="AC287" s="223"/>
      <c r="AD287" s="223"/>
      <c r="AE287" s="223"/>
      <c r="AF287" s="223"/>
      <c r="AG287" s="223"/>
      <c r="AH287" s="223"/>
      <c r="AI287" s="223"/>
      <c r="AJ287" s="223"/>
      <c r="AK287" s="223"/>
      <c r="AL287" s="223"/>
      <c r="AM287" s="223"/>
      <c r="AN287" s="223"/>
      <c r="AO287" s="223"/>
      <c r="AP287" s="223"/>
      <c r="AQ287" s="223"/>
    </row>
    <row r="288" spans="4:43">
      <c r="D288" s="216"/>
      <c r="E288" s="236"/>
      <c r="F288" s="236"/>
      <c r="G288" s="216"/>
      <c r="H288" s="216"/>
      <c r="I288" s="216"/>
      <c r="J288" s="216"/>
      <c r="K288" s="216"/>
      <c r="L288" s="216"/>
      <c r="M288" s="216"/>
      <c r="N288" s="216"/>
      <c r="O288" s="216"/>
      <c r="P288" s="216"/>
      <c r="Q288" s="216"/>
      <c r="R288" s="216"/>
      <c r="S288" s="216"/>
      <c r="T288" s="216"/>
      <c r="U288" s="216"/>
      <c r="V288" s="216"/>
      <c r="W288" s="216"/>
      <c r="X288" s="216"/>
      <c r="Y288" s="216"/>
      <c r="Z288" s="216"/>
      <c r="AA288" s="216"/>
      <c r="AB288" s="216"/>
      <c r="AC288" s="216"/>
      <c r="AD288" s="216"/>
      <c r="AE288" s="216"/>
      <c r="AF288" s="216"/>
      <c r="AG288" s="216"/>
      <c r="AH288" s="216"/>
      <c r="AI288" s="216"/>
      <c r="AJ288" s="216"/>
      <c r="AK288" s="216"/>
      <c r="AL288" s="216"/>
      <c r="AM288" s="216"/>
      <c r="AN288" s="216"/>
      <c r="AO288" s="216"/>
      <c r="AP288" s="216"/>
      <c r="AQ288" s="216"/>
    </row>
    <row r="289" spans="4:43">
      <c r="D289" s="216"/>
      <c r="E289" s="236"/>
      <c r="F289" s="236"/>
      <c r="G289" s="216"/>
      <c r="H289" s="216"/>
      <c r="I289" s="216"/>
      <c r="J289" s="216"/>
      <c r="K289" s="216"/>
      <c r="L289" s="216"/>
      <c r="M289" s="216"/>
      <c r="N289" s="216"/>
      <c r="O289" s="216"/>
      <c r="P289" s="216"/>
      <c r="Q289" s="216"/>
      <c r="R289" s="216"/>
      <c r="S289" s="216"/>
      <c r="T289" s="216"/>
      <c r="U289" s="216"/>
      <c r="V289" s="216"/>
      <c r="W289" s="216"/>
      <c r="X289" s="216"/>
      <c r="Y289" s="216"/>
      <c r="Z289" s="216"/>
      <c r="AA289" s="216"/>
      <c r="AB289" s="216"/>
      <c r="AC289" s="216"/>
      <c r="AD289" s="216"/>
      <c r="AE289" s="216"/>
      <c r="AF289" s="216"/>
      <c r="AG289" s="216"/>
      <c r="AH289" s="216"/>
      <c r="AI289" s="216"/>
      <c r="AJ289" s="216"/>
      <c r="AK289" s="216"/>
      <c r="AL289" s="216"/>
      <c r="AM289" s="216"/>
      <c r="AN289" s="216"/>
      <c r="AO289" s="216"/>
      <c r="AP289" s="216"/>
      <c r="AQ289" s="216"/>
    </row>
    <row r="290" spans="4:43">
      <c r="D290" s="216"/>
      <c r="E290" s="236"/>
      <c r="F290" s="236"/>
      <c r="G290" s="216"/>
      <c r="H290" s="216"/>
      <c r="I290" s="216"/>
      <c r="J290" s="216"/>
      <c r="K290" s="216"/>
      <c r="L290" s="216"/>
      <c r="M290" s="216"/>
      <c r="N290" s="216"/>
      <c r="O290" s="216"/>
      <c r="P290" s="216"/>
      <c r="Q290" s="216"/>
      <c r="R290" s="216"/>
      <c r="S290" s="216"/>
      <c r="T290" s="216"/>
      <c r="U290" s="216"/>
      <c r="V290" s="216"/>
      <c r="W290" s="216"/>
      <c r="X290" s="216"/>
      <c r="Y290" s="216"/>
      <c r="Z290" s="216"/>
      <c r="AA290" s="216"/>
      <c r="AB290" s="216"/>
      <c r="AC290" s="216"/>
      <c r="AD290" s="216"/>
      <c r="AE290" s="216"/>
      <c r="AF290" s="216"/>
      <c r="AG290" s="216"/>
      <c r="AH290" s="216"/>
      <c r="AI290" s="216"/>
      <c r="AJ290" s="216"/>
      <c r="AK290" s="216"/>
      <c r="AL290" s="216"/>
      <c r="AM290" s="216"/>
      <c r="AN290" s="216"/>
      <c r="AO290" s="216"/>
      <c r="AP290" s="216"/>
      <c r="AQ290" s="216"/>
    </row>
    <row r="291" spans="4:43" ht="26.25">
      <c r="D291" s="216"/>
      <c r="E291" s="236"/>
      <c r="F291" s="236"/>
      <c r="G291" s="216"/>
      <c r="H291" s="216"/>
      <c r="I291" s="216"/>
      <c r="J291" s="216"/>
      <c r="K291" s="216"/>
      <c r="L291" s="216"/>
      <c r="M291" s="216"/>
      <c r="N291" s="216"/>
      <c r="O291" s="216"/>
      <c r="P291" s="216"/>
      <c r="Q291" s="216"/>
      <c r="R291" s="216"/>
      <c r="S291" s="216"/>
      <c r="T291" s="216"/>
      <c r="U291" s="216"/>
      <c r="V291" s="219"/>
      <c r="W291" s="219"/>
      <c r="X291" s="219"/>
      <c r="Y291" s="219"/>
      <c r="Z291" s="219"/>
      <c r="AA291" s="219"/>
      <c r="AB291" s="219"/>
      <c r="AC291" s="219"/>
      <c r="AD291" s="219"/>
      <c r="AE291" s="219"/>
      <c r="AF291" s="219"/>
      <c r="AG291" s="219"/>
      <c r="AH291" s="219"/>
      <c r="AI291" s="219"/>
      <c r="AJ291" s="219"/>
      <c r="AK291" s="219"/>
      <c r="AL291" s="219"/>
      <c r="AM291" s="219"/>
      <c r="AN291" s="219"/>
      <c r="AO291" s="219"/>
      <c r="AP291" s="219"/>
      <c r="AQ291" s="219"/>
    </row>
    <row r="292" spans="4:43" ht="18">
      <c r="D292" s="216"/>
      <c r="E292" s="236"/>
      <c r="F292" s="236"/>
      <c r="G292" s="216"/>
      <c r="H292" s="216"/>
      <c r="I292" s="216"/>
      <c r="J292" s="216"/>
      <c r="K292" s="216"/>
      <c r="L292" s="216"/>
      <c r="M292" s="216"/>
      <c r="N292" s="216"/>
      <c r="O292" s="216"/>
      <c r="P292" s="216"/>
      <c r="Q292" s="216"/>
      <c r="R292" s="216"/>
      <c r="S292" s="216"/>
      <c r="T292" s="216"/>
      <c r="U292" s="216"/>
      <c r="V292" s="220"/>
      <c r="W292" s="220"/>
      <c r="X292" s="220"/>
      <c r="Y292" s="220"/>
      <c r="Z292" s="220"/>
      <c r="AA292" s="220"/>
      <c r="AB292" s="220"/>
      <c r="AC292" s="220"/>
      <c r="AD292" s="220"/>
      <c r="AE292" s="220"/>
      <c r="AF292" s="220"/>
      <c r="AG292" s="220"/>
      <c r="AH292" s="220"/>
      <c r="AI292" s="220"/>
      <c r="AJ292" s="220"/>
      <c r="AK292" s="220"/>
      <c r="AL292" s="220"/>
      <c r="AM292" s="220"/>
      <c r="AN292" s="220"/>
      <c r="AO292" s="220"/>
      <c r="AP292" s="220"/>
      <c r="AQ292" s="220"/>
    </row>
    <row r="293" spans="4:43" ht="23.25">
      <c r="D293" s="216"/>
      <c r="E293" s="236"/>
      <c r="F293" s="236"/>
      <c r="G293" s="216"/>
      <c r="H293" s="216"/>
      <c r="I293" s="216"/>
      <c r="J293" s="216"/>
      <c r="K293" s="216"/>
      <c r="L293" s="216"/>
      <c r="M293" s="216"/>
      <c r="N293" s="216"/>
      <c r="O293" s="216"/>
      <c r="P293" s="216"/>
      <c r="Q293" s="216"/>
      <c r="R293" s="216"/>
      <c r="S293" s="216"/>
      <c r="T293" s="216"/>
      <c r="U293" s="216"/>
      <c r="V293" s="222"/>
      <c r="W293" s="222"/>
      <c r="X293" s="222"/>
      <c r="Y293" s="222"/>
      <c r="Z293" s="222"/>
      <c r="AA293" s="222"/>
      <c r="AB293" s="222"/>
      <c r="AC293" s="222"/>
      <c r="AD293" s="222"/>
      <c r="AE293" s="222"/>
      <c r="AF293" s="222"/>
      <c r="AG293" s="222"/>
      <c r="AH293" s="222"/>
      <c r="AI293" s="222"/>
      <c r="AJ293" s="222"/>
      <c r="AK293" s="222"/>
      <c r="AL293" s="222"/>
      <c r="AM293" s="222"/>
      <c r="AN293" s="222"/>
      <c r="AO293" s="222"/>
      <c r="AP293" s="222"/>
      <c r="AQ293" s="222"/>
    </row>
    <row r="294" spans="4:43" ht="21.75">
      <c r="D294" s="216"/>
      <c r="E294" s="236"/>
      <c r="F294" s="236"/>
      <c r="G294" s="216"/>
      <c r="H294" s="216"/>
      <c r="I294" s="216"/>
      <c r="J294" s="216"/>
      <c r="K294" s="216"/>
      <c r="L294" s="216"/>
      <c r="M294" s="216"/>
      <c r="N294" s="216"/>
      <c r="O294" s="216"/>
      <c r="P294" s="216"/>
      <c r="Q294" s="216"/>
      <c r="R294" s="216"/>
      <c r="S294" s="216"/>
      <c r="T294" s="216"/>
      <c r="U294" s="216"/>
      <c r="V294" s="223"/>
      <c r="W294" s="223"/>
      <c r="X294" s="223"/>
      <c r="Y294" s="223"/>
      <c r="Z294" s="223"/>
      <c r="AA294" s="223"/>
      <c r="AB294" s="223"/>
      <c r="AC294" s="223"/>
      <c r="AD294" s="223"/>
      <c r="AE294" s="223"/>
      <c r="AF294" s="223"/>
      <c r="AG294" s="223"/>
      <c r="AH294" s="223"/>
      <c r="AI294" s="223"/>
      <c r="AJ294" s="223"/>
      <c r="AK294" s="223"/>
      <c r="AL294" s="223"/>
      <c r="AM294" s="223"/>
      <c r="AN294" s="223"/>
      <c r="AO294" s="223"/>
      <c r="AP294" s="223"/>
      <c r="AQ294" s="223"/>
    </row>
    <row r="295" spans="4:43">
      <c r="D295" s="216"/>
      <c r="E295" s="236"/>
      <c r="F295" s="236"/>
      <c r="G295" s="216"/>
      <c r="H295" s="216"/>
      <c r="I295" s="216"/>
      <c r="J295" s="216"/>
      <c r="K295" s="216"/>
      <c r="L295" s="216"/>
      <c r="M295" s="216"/>
      <c r="N295" s="216"/>
      <c r="O295" s="216"/>
      <c r="P295" s="216"/>
      <c r="Q295" s="216"/>
      <c r="R295" s="216"/>
      <c r="S295" s="216"/>
      <c r="T295" s="216"/>
      <c r="U295" s="216"/>
      <c r="V295" s="216"/>
      <c r="W295" s="216"/>
      <c r="X295" s="216"/>
      <c r="Y295" s="216"/>
      <c r="Z295" s="216"/>
      <c r="AA295" s="216"/>
      <c r="AB295" s="216"/>
      <c r="AC295" s="216"/>
      <c r="AD295" s="216"/>
      <c r="AE295" s="216"/>
      <c r="AF295" s="216"/>
      <c r="AG295" s="216"/>
      <c r="AH295" s="216"/>
      <c r="AI295" s="216"/>
      <c r="AJ295" s="216"/>
      <c r="AK295" s="216"/>
      <c r="AL295" s="216"/>
      <c r="AM295" s="216"/>
      <c r="AN295" s="216"/>
      <c r="AO295" s="216"/>
      <c r="AP295" s="216"/>
      <c r="AQ295" s="216"/>
    </row>
    <row r="296" spans="4:43">
      <c r="D296" s="216"/>
      <c r="E296" s="236"/>
      <c r="F296" s="236"/>
      <c r="G296" s="216"/>
      <c r="H296" s="216"/>
      <c r="I296" s="216"/>
      <c r="J296" s="216"/>
      <c r="K296" s="216"/>
      <c r="L296" s="216"/>
      <c r="M296" s="216"/>
      <c r="N296" s="216"/>
      <c r="O296" s="216"/>
      <c r="P296" s="216"/>
      <c r="Q296" s="216"/>
      <c r="R296" s="216"/>
      <c r="S296" s="216"/>
      <c r="T296" s="216"/>
      <c r="U296" s="216"/>
      <c r="V296" s="216"/>
      <c r="W296" s="216"/>
      <c r="X296" s="216"/>
      <c r="Y296" s="216"/>
      <c r="Z296" s="216"/>
      <c r="AA296" s="216"/>
      <c r="AB296" s="216"/>
      <c r="AC296" s="216"/>
      <c r="AD296" s="216"/>
      <c r="AE296" s="216"/>
      <c r="AF296" s="216"/>
      <c r="AG296" s="216"/>
      <c r="AH296" s="216"/>
      <c r="AI296" s="216"/>
      <c r="AJ296" s="216"/>
      <c r="AK296" s="216"/>
      <c r="AL296" s="216"/>
      <c r="AM296" s="216"/>
      <c r="AN296" s="216"/>
      <c r="AO296" s="216"/>
      <c r="AP296" s="216"/>
      <c r="AQ296" s="216"/>
    </row>
    <row r="297" spans="4:43">
      <c r="D297" s="216"/>
      <c r="E297" s="236"/>
      <c r="F297" s="236"/>
      <c r="G297" s="216"/>
      <c r="H297" s="216"/>
      <c r="I297" s="216"/>
      <c r="J297" s="216"/>
      <c r="K297" s="216"/>
      <c r="L297" s="216"/>
      <c r="M297" s="216"/>
      <c r="N297" s="216"/>
      <c r="O297" s="216"/>
      <c r="P297" s="216"/>
      <c r="Q297" s="216"/>
      <c r="R297" s="216"/>
      <c r="S297" s="216"/>
      <c r="T297" s="216"/>
      <c r="U297" s="216"/>
      <c r="V297" s="216"/>
      <c r="W297" s="216"/>
      <c r="X297" s="216"/>
      <c r="Y297" s="216"/>
      <c r="Z297" s="216"/>
      <c r="AA297" s="216"/>
      <c r="AB297" s="216"/>
      <c r="AC297" s="216"/>
      <c r="AD297" s="216"/>
      <c r="AE297" s="216"/>
      <c r="AF297" s="216"/>
      <c r="AG297" s="216"/>
      <c r="AH297" s="216"/>
      <c r="AI297" s="216"/>
      <c r="AJ297" s="216"/>
      <c r="AK297" s="216"/>
      <c r="AL297" s="216"/>
      <c r="AM297" s="216"/>
      <c r="AN297" s="216"/>
      <c r="AO297" s="216"/>
      <c r="AP297" s="216"/>
      <c r="AQ297" s="216"/>
    </row>
    <row r="298" spans="4:43" ht="26.25">
      <c r="D298" s="216"/>
      <c r="E298" s="236"/>
      <c r="F298" s="236"/>
      <c r="G298" s="216"/>
      <c r="H298" s="216"/>
      <c r="I298" s="216"/>
      <c r="J298" s="216"/>
      <c r="K298" s="216"/>
      <c r="L298" s="216"/>
      <c r="M298" s="216"/>
      <c r="N298" s="216"/>
      <c r="O298" s="216"/>
      <c r="P298" s="216"/>
      <c r="Q298" s="216"/>
      <c r="R298" s="216"/>
      <c r="S298" s="216"/>
      <c r="T298" s="216"/>
      <c r="U298" s="216"/>
      <c r="V298" s="219"/>
      <c r="W298" s="219"/>
      <c r="X298" s="219"/>
      <c r="Y298" s="219"/>
      <c r="Z298" s="219"/>
      <c r="AA298" s="219"/>
      <c r="AB298" s="219"/>
      <c r="AC298" s="219"/>
      <c r="AD298" s="219"/>
      <c r="AE298" s="219"/>
      <c r="AF298" s="219"/>
      <c r="AG298" s="219"/>
      <c r="AH298" s="219"/>
      <c r="AI298" s="219"/>
      <c r="AJ298" s="219"/>
      <c r="AK298" s="219"/>
      <c r="AL298" s="219"/>
      <c r="AM298" s="219"/>
      <c r="AN298" s="219"/>
      <c r="AO298" s="219"/>
      <c r="AP298" s="219"/>
      <c r="AQ298" s="219"/>
    </row>
    <row r="299" spans="4:43" ht="18">
      <c r="D299" s="216"/>
      <c r="E299" s="236"/>
      <c r="F299" s="236"/>
      <c r="G299" s="216"/>
      <c r="H299" s="216"/>
      <c r="I299" s="216"/>
      <c r="J299" s="216"/>
      <c r="K299" s="216"/>
      <c r="L299" s="216"/>
      <c r="M299" s="216"/>
      <c r="N299" s="216"/>
      <c r="O299" s="216"/>
      <c r="P299" s="216"/>
      <c r="Q299" s="216"/>
      <c r="R299" s="216"/>
      <c r="S299" s="216"/>
      <c r="T299" s="216"/>
      <c r="U299" s="216"/>
      <c r="V299" s="220"/>
      <c r="W299" s="220"/>
      <c r="X299" s="220"/>
      <c r="Y299" s="220"/>
      <c r="Z299" s="220"/>
      <c r="AA299" s="220"/>
      <c r="AB299" s="220"/>
      <c r="AC299" s="220"/>
      <c r="AD299" s="220"/>
      <c r="AE299" s="220"/>
      <c r="AF299" s="220"/>
      <c r="AG299" s="220"/>
      <c r="AH299" s="220"/>
      <c r="AI299" s="220"/>
      <c r="AJ299" s="220"/>
      <c r="AK299" s="220"/>
      <c r="AL299" s="220"/>
      <c r="AM299" s="220"/>
      <c r="AN299" s="220"/>
      <c r="AO299" s="220"/>
      <c r="AP299" s="220"/>
      <c r="AQ299" s="220"/>
    </row>
    <row r="300" spans="4:43" ht="23.25">
      <c r="D300" s="216"/>
      <c r="E300" s="236"/>
      <c r="F300" s="236"/>
      <c r="G300" s="216"/>
      <c r="H300" s="216"/>
      <c r="I300" s="216"/>
      <c r="J300" s="216"/>
      <c r="K300" s="216"/>
      <c r="L300" s="216"/>
      <c r="M300" s="216"/>
      <c r="N300" s="216"/>
      <c r="O300" s="216"/>
      <c r="P300" s="216"/>
      <c r="Q300" s="216"/>
      <c r="R300" s="216"/>
      <c r="S300" s="216"/>
      <c r="T300" s="216"/>
      <c r="U300" s="216"/>
      <c r="V300" s="222"/>
      <c r="W300" s="222"/>
      <c r="X300" s="222"/>
      <c r="Y300" s="222"/>
      <c r="Z300" s="222"/>
      <c r="AA300" s="222"/>
      <c r="AB300" s="222"/>
      <c r="AC300" s="222"/>
      <c r="AD300" s="222"/>
      <c r="AE300" s="222"/>
      <c r="AF300" s="222"/>
      <c r="AG300" s="222"/>
      <c r="AH300" s="222"/>
      <c r="AI300" s="222"/>
      <c r="AJ300" s="222"/>
      <c r="AK300" s="222"/>
      <c r="AL300" s="222"/>
      <c r="AM300" s="222"/>
      <c r="AN300" s="222"/>
      <c r="AO300" s="222"/>
      <c r="AP300" s="222"/>
      <c r="AQ300" s="222"/>
    </row>
    <row r="301" spans="4:43" ht="21.75">
      <c r="D301" s="216"/>
      <c r="E301" s="236"/>
      <c r="F301" s="236"/>
      <c r="G301" s="216"/>
      <c r="H301" s="216"/>
      <c r="I301" s="216"/>
      <c r="J301" s="216"/>
      <c r="K301" s="216"/>
      <c r="L301" s="216"/>
      <c r="M301" s="216"/>
      <c r="N301" s="216"/>
      <c r="O301" s="216"/>
      <c r="P301" s="216"/>
      <c r="Q301" s="216"/>
      <c r="R301" s="216"/>
      <c r="S301" s="216"/>
      <c r="T301" s="216"/>
      <c r="U301" s="216"/>
      <c r="V301" s="223"/>
      <c r="W301" s="223"/>
      <c r="X301" s="223"/>
      <c r="Y301" s="223"/>
      <c r="Z301" s="223"/>
      <c r="AA301" s="223"/>
      <c r="AB301" s="223"/>
      <c r="AC301" s="223"/>
      <c r="AD301" s="223"/>
      <c r="AE301" s="223"/>
      <c r="AF301" s="223"/>
      <c r="AG301" s="223"/>
      <c r="AH301" s="223"/>
      <c r="AI301" s="223"/>
      <c r="AJ301" s="223"/>
      <c r="AK301" s="223"/>
      <c r="AL301" s="223"/>
      <c r="AM301" s="223"/>
      <c r="AN301" s="223"/>
      <c r="AO301" s="223"/>
      <c r="AP301" s="223"/>
      <c r="AQ301" s="223"/>
    </row>
    <row r="302" spans="4:43">
      <c r="D302" s="216"/>
      <c r="E302" s="236"/>
      <c r="F302" s="236"/>
      <c r="G302" s="216"/>
      <c r="H302" s="216"/>
      <c r="I302" s="216"/>
      <c r="J302" s="216"/>
      <c r="K302" s="216"/>
      <c r="L302" s="216"/>
      <c r="M302" s="216"/>
      <c r="N302" s="216"/>
      <c r="O302" s="216"/>
      <c r="P302" s="216"/>
      <c r="Q302" s="216"/>
      <c r="R302" s="216"/>
      <c r="S302" s="216"/>
      <c r="T302" s="216"/>
      <c r="U302" s="216"/>
      <c r="V302" s="216"/>
      <c r="W302" s="216"/>
      <c r="X302" s="216"/>
      <c r="Y302" s="216"/>
      <c r="Z302" s="216"/>
      <c r="AA302" s="216"/>
      <c r="AB302" s="216"/>
      <c r="AC302" s="216"/>
      <c r="AD302" s="216"/>
      <c r="AE302" s="216"/>
      <c r="AF302" s="216"/>
      <c r="AG302" s="216"/>
      <c r="AH302" s="216"/>
      <c r="AI302" s="216"/>
      <c r="AJ302" s="216"/>
      <c r="AK302" s="216"/>
      <c r="AL302" s="216"/>
      <c r="AM302" s="216"/>
      <c r="AN302" s="216"/>
      <c r="AO302" s="216"/>
      <c r="AP302" s="216"/>
      <c r="AQ302" s="216"/>
    </row>
    <row r="303" spans="4:43">
      <c r="D303" s="216"/>
      <c r="E303" s="236"/>
      <c r="F303" s="236"/>
      <c r="G303" s="216"/>
      <c r="H303" s="216"/>
      <c r="I303" s="216"/>
      <c r="J303" s="216"/>
      <c r="K303" s="216"/>
      <c r="L303" s="216"/>
      <c r="M303" s="216"/>
      <c r="N303" s="216"/>
      <c r="O303" s="216"/>
      <c r="P303" s="216"/>
      <c r="Q303" s="216"/>
      <c r="R303" s="216"/>
      <c r="S303" s="216"/>
      <c r="T303" s="216"/>
      <c r="U303" s="216"/>
      <c r="V303" s="216"/>
      <c r="W303" s="216"/>
      <c r="X303" s="216"/>
      <c r="Y303" s="216"/>
      <c r="Z303" s="216"/>
      <c r="AA303" s="216"/>
      <c r="AB303" s="216"/>
      <c r="AC303" s="216"/>
      <c r="AD303" s="216"/>
      <c r="AE303" s="216"/>
      <c r="AF303" s="216"/>
      <c r="AG303" s="216"/>
      <c r="AH303" s="216"/>
      <c r="AI303" s="216"/>
      <c r="AJ303" s="216"/>
      <c r="AK303" s="216"/>
      <c r="AL303" s="216"/>
      <c r="AM303" s="216"/>
      <c r="AN303" s="216"/>
      <c r="AO303" s="216"/>
      <c r="AP303" s="216"/>
      <c r="AQ303" s="216"/>
    </row>
    <row r="304" spans="4:43">
      <c r="D304" s="216"/>
      <c r="E304" s="236"/>
      <c r="F304" s="236"/>
      <c r="G304" s="216"/>
      <c r="H304" s="216"/>
      <c r="I304" s="216"/>
      <c r="J304" s="216"/>
      <c r="K304" s="216"/>
      <c r="L304" s="216"/>
      <c r="M304" s="216"/>
      <c r="N304" s="216"/>
      <c r="O304" s="216"/>
      <c r="P304" s="216"/>
      <c r="Q304" s="216"/>
      <c r="R304" s="216"/>
      <c r="S304" s="216"/>
      <c r="T304" s="216"/>
      <c r="U304" s="216"/>
      <c r="V304" s="216"/>
      <c r="W304" s="216"/>
      <c r="X304" s="216"/>
      <c r="Y304" s="216"/>
      <c r="Z304" s="216"/>
      <c r="AA304" s="216"/>
      <c r="AB304" s="216"/>
      <c r="AC304" s="216"/>
      <c r="AD304" s="216"/>
      <c r="AE304" s="216"/>
      <c r="AF304" s="216"/>
      <c r="AG304" s="216"/>
      <c r="AH304" s="216"/>
      <c r="AI304" s="216"/>
      <c r="AJ304" s="216"/>
      <c r="AK304" s="216"/>
      <c r="AL304" s="216"/>
      <c r="AM304" s="216"/>
      <c r="AN304" s="216"/>
      <c r="AO304" s="216"/>
      <c r="AP304" s="216"/>
      <c r="AQ304" s="216"/>
    </row>
    <row r="305" spans="4:43" ht="26.25">
      <c r="D305" s="216"/>
      <c r="E305" s="236"/>
      <c r="F305" s="236"/>
      <c r="G305" s="216"/>
      <c r="H305" s="216"/>
      <c r="I305" s="216"/>
      <c r="J305" s="216"/>
      <c r="K305" s="216"/>
      <c r="L305" s="216"/>
      <c r="M305" s="216"/>
      <c r="N305" s="216"/>
      <c r="O305" s="216"/>
      <c r="P305" s="216"/>
      <c r="Q305" s="216"/>
      <c r="R305" s="216"/>
      <c r="S305" s="216"/>
      <c r="T305" s="216"/>
      <c r="U305" s="216"/>
      <c r="V305" s="219"/>
      <c r="W305" s="219"/>
      <c r="X305" s="219"/>
      <c r="Y305" s="219"/>
      <c r="Z305" s="219"/>
      <c r="AA305" s="219"/>
      <c r="AB305" s="219"/>
      <c r="AC305" s="219"/>
      <c r="AD305" s="219"/>
      <c r="AE305" s="219"/>
      <c r="AF305" s="219"/>
      <c r="AG305" s="219"/>
      <c r="AH305" s="219"/>
      <c r="AI305" s="219"/>
      <c r="AJ305" s="219"/>
      <c r="AK305" s="219"/>
      <c r="AL305" s="219"/>
      <c r="AM305" s="219"/>
      <c r="AN305" s="219"/>
      <c r="AO305" s="219"/>
      <c r="AP305" s="219"/>
      <c r="AQ305" s="219"/>
    </row>
    <row r="306" spans="4:43" ht="18">
      <c r="D306" s="216"/>
      <c r="E306" s="236"/>
      <c r="F306" s="236"/>
      <c r="G306" s="216"/>
      <c r="H306" s="216"/>
      <c r="I306" s="216"/>
      <c r="J306" s="216"/>
      <c r="K306" s="216"/>
      <c r="L306" s="216"/>
      <c r="M306" s="216"/>
      <c r="N306" s="216"/>
      <c r="O306" s="216"/>
      <c r="P306" s="216"/>
      <c r="Q306" s="216"/>
      <c r="R306" s="216"/>
      <c r="S306" s="216"/>
      <c r="T306" s="216"/>
      <c r="U306" s="216"/>
      <c r="V306" s="220"/>
      <c r="W306" s="220"/>
      <c r="X306" s="220"/>
      <c r="Y306" s="220"/>
      <c r="Z306" s="220"/>
      <c r="AA306" s="220"/>
      <c r="AB306" s="220"/>
      <c r="AC306" s="220"/>
      <c r="AD306" s="220"/>
      <c r="AE306" s="220"/>
      <c r="AF306" s="220"/>
      <c r="AG306" s="220"/>
      <c r="AH306" s="220"/>
      <c r="AI306" s="220"/>
      <c r="AJ306" s="220"/>
      <c r="AK306" s="220"/>
      <c r="AL306" s="220"/>
      <c r="AM306" s="220"/>
      <c r="AN306" s="220"/>
      <c r="AO306" s="220"/>
      <c r="AP306" s="220"/>
      <c r="AQ306" s="220"/>
    </row>
    <row r="307" spans="4:43" ht="23.25">
      <c r="D307" s="216"/>
      <c r="E307" s="236"/>
      <c r="F307" s="236"/>
      <c r="G307" s="216"/>
      <c r="H307" s="216"/>
      <c r="I307" s="216"/>
      <c r="J307" s="216"/>
      <c r="K307" s="216"/>
      <c r="L307" s="216"/>
      <c r="M307" s="216"/>
      <c r="N307" s="216"/>
      <c r="O307" s="216"/>
      <c r="P307" s="216"/>
      <c r="Q307" s="216"/>
      <c r="R307" s="216"/>
      <c r="S307" s="216"/>
      <c r="T307" s="216"/>
      <c r="U307" s="216"/>
      <c r="V307" s="222"/>
      <c r="W307" s="222"/>
      <c r="X307" s="222"/>
      <c r="Y307" s="222"/>
      <c r="Z307" s="222"/>
      <c r="AA307" s="222"/>
      <c r="AB307" s="222"/>
      <c r="AC307" s="222"/>
      <c r="AD307" s="222"/>
      <c r="AE307" s="222"/>
      <c r="AF307" s="222"/>
      <c r="AG307" s="222"/>
      <c r="AH307" s="222"/>
      <c r="AI307" s="222"/>
      <c r="AJ307" s="222"/>
      <c r="AK307" s="222"/>
      <c r="AL307" s="222"/>
      <c r="AM307" s="222"/>
      <c r="AN307" s="222"/>
      <c r="AO307" s="222"/>
      <c r="AP307" s="222"/>
      <c r="AQ307" s="222"/>
    </row>
    <row r="308" spans="4:43" ht="21.75">
      <c r="D308" s="216"/>
      <c r="E308" s="236"/>
      <c r="F308" s="236"/>
      <c r="G308" s="216"/>
      <c r="H308" s="216"/>
      <c r="I308" s="216"/>
      <c r="J308" s="216"/>
      <c r="K308" s="216"/>
      <c r="L308" s="216"/>
      <c r="M308" s="216"/>
      <c r="N308" s="216"/>
      <c r="O308" s="216"/>
      <c r="P308" s="216"/>
      <c r="Q308" s="216"/>
      <c r="R308" s="216"/>
      <c r="S308" s="216"/>
      <c r="T308" s="216"/>
      <c r="U308" s="216"/>
      <c r="V308" s="223"/>
      <c r="W308" s="223"/>
      <c r="X308" s="223"/>
      <c r="Y308" s="223"/>
      <c r="Z308" s="223"/>
      <c r="AA308" s="223"/>
      <c r="AB308" s="223"/>
      <c r="AC308" s="223"/>
      <c r="AD308" s="223"/>
      <c r="AE308" s="223"/>
      <c r="AF308" s="223"/>
      <c r="AG308" s="223"/>
      <c r="AH308" s="223"/>
      <c r="AI308" s="223"/>
      <c r="AJ308" s="223"/>
      <c r="AK308" s="223"/>
      <c r="AL308" s="223"/>
      <c r="AM308" s="223"/>
      <c r="AN308" s="223"/>
      <c r="AO308" s="223"/>
      <c r="AP308" s="223"/>
      <c r="AQ308" s="223"/>
    </row>
    <row r="309" spans="4:43">
      <c r="D309" s="216"/>
      <c r="E309" s="236"/>
      <c r="F309" s="236"/>
      <c r="G309" s="216"/>
      <c r="H309" s="216"/>
      <c r="I309" s="216"/>
      <c r="J309" s="216"/>
      <c r="K309" s="216"/>
      <c r="L309" s="216"/>
      <c r="M309" s="216"/>
      <c r="N309" s="216"/>
      <c r="O309" s="216"/>
      <c r="P309" s="216"/>
      <c r="Q309" s="216"/>
      <c r="R309" s="216"/>
      <c r="S309" s="216"/>
      <c r="T309" s="216"/>
      <c r="U309" s="216"/>
      <c r="V309" s="216"/>
      <c r="W309" s="216"/>
      <c r="X309" s="216"/>
      <c r="Y309" s="216"/>
      <c r="Z309" s="216"/>
      <c r="AA309" s="216"/>
      <c r="AB309" s="216"/>
      <c r="AC309" s="216"/>
      <c r="AD309" s="216"/>
      <c r="AE309" s="216"/>
      <c r="AF309" s="216"/>
      <c r="AG309" s="216"/>
      <c r="AH309" s="216"/>
      <c r="AI309" s="216"/>
      <c r="AJ309" s="216"/>
      <c r="AK309" s="216"/>
      <c r="AL309" s="216"/>
      <c r="AM309" s="216"/>
      <c r="AN309" s="216"/>
      <c r="AO309" s="216"/>
      <c r="AP309" s="216"/>
      <c r="AQ309" s="216"/>
    </row>
    <row r="310" spans="4:43">
      <c r="D310" s="216"/>
      <c r="E310" s="236"/>
      <c r="F310" s="236"/>
      <c r="G310" s="216"/>
      <c r="H310" s="216"/>
      <c r="I310" s="216"/>
      <c r="J310" s="216"/>
      <c r="K310" s="216"/>
      <c r="L310" s="216"/>
      <c r="M310" s="216"/>
      <c r="N310" s="216"/>
      <c r="O310" s="216"/>
      <c r="P310" s="216"/>
      <c r="Q310" s="216"/>
      <c r="R310" s="216"/>
      <c r="S310" s="216"/>
      <c r="T310" s="216"/>
      <c r="U310" s="216"/>
      <c r="V310" s="216"/>
      <c r="W310" s="216"/>
      <c r="X310" s="216"/>
      <c r="Y310" s="216"/>
      <c r="Z310" s="216"/>
      <c r="AA310" s="216"/>
      <c r="AB310" s="216"/>
      <c r="AC310" s="216"/>
      <c r="AD310" s="216"/>
      <c r="AE310" s="216"/>
      <c r="AF310" s="216"/>
      <c r="AG310" s="216"/>
      <c r="AH310" s="216"/>
      <c r="AI310" s="216"/>
      <c r="AJ310" s="216"/>
      <c r="AK310" s="216"/>
      <c r="AL310" s="216"/>
      <c r="AM310" s="216"/>
      <c r="AN310" s="216"/>
      <c r="AO310" s="216"/>
      <c r="AP310" s="216"/>
      <c r="AQ310" s="216"/>
    </row>
    <row r="311" spans="4:43">
      <c r="D311" s="216"/>
      <c r="E311" s="236"/>
      <c r="F311" s="236"/>
      <c r="G311" s="216"/>
      <c r="H311" s="216"/>
      <c r="I311" s="216"/>
      <c r="J311" s="216"/>
      <c r="K311" s="216"/>
      <c r="L311" s="216"/>
      <c r="M311" s="216"/>
      <c r="N311" s="216"/>
      <c r="O311" s="216"/>
      <c r="P311" s="216"/>
      <c r="Q311" s="216"/>
      <c r="R311" s="216"/>
      <c r="S311" s="216"/>
      <c r="T311" s="216"/>
      <c r="U311" s="216"/>
      <c r="V311" s="216"/>
      <c r="W311" s="216"/>
      <c r="X311" s="216"/>
      <c r="Y311" s="216"/>
      <c r="Z311" s="216"/>
      <c r="AA311" s="216"/>
      <c r="AB311" s="216"/>
      <c r="AC311" s="216"/>
      <c r="AD311" s="216"/>
      <c r="AE311" s="216"/>
      <c r="AF311" s="216"/>
      <c r="AG311" s="216"/>
      <c r="AH311" s="216"/>
      <c r="AI311" s="216"/>
      <c r="AJ311" s="216"/>
      <c r="AK311" s="216"/>
      <c r="AL311" s="216"/>
      <c r="AM311" s="216"/>
      <c r="AN311" s="216"/>
      <c r="AO311" s="216"/>
      <c r="AP311" s="216"/>
      <c r="AQ311" s="216"/>
    </row>
    <row r="312" spans="4:43" ht="26.25">
      <c r="D312" s="216"/>
      <c r="E312" s="236"/>
      <c r="F312" s="236"/>
      <c r="G312" s="216"/>
      <c r="H312" s="216"/>
      <c r="I312" s="216"/>
      <c r="J312" s="216"/>
      <c r="K312" s="216"/>
      <c r="L312" s="216"/>
      <c r="M312" s="216"/>
      <c r="N312" s="216"/>
      <c r="O312" s="216"/>
      <c r="P312" s="216"/>
      <c r="Q312" s="216"/>
      <c r="R312" s="216"/>
      <c r="S312" s="216"/>
      <c r="T312" s="216"/>
      <c r="U312" s="216"/>
      <c r="V312" s="219"/>
      <c r="W312" s="219"/>
      <c r="X312" s="219"/>
      <c r="Y312" s="219"/>
      <c r="Z312" s="219"/>
      <c r="AA312" s="219"/>
      <c r="AB312" s="219"/>
      <c r="AC312" s="219"/>
      <c r="AD312" s="219"/>
      <c r="AE312" s="219"/>
      <c r="AF312" s="219"/>
      <c r="AG312" s="219"/>
      <c r="AH312" s="219"/>
      <c r="AI312" s="219"/>
      <c r="AJ312" s="219"/>
      <c r="AK312" s="219"/>
      <c r="AL312" s="219"/>
      <c r="AM312" s="219"/>
      <c r="AN312" s="219"/>
      <c r="AO312" s="219"/>
      <c r="AP312" s="219"/>
      <c r="AQ312" s="219"/>
    </row>
    <row r="313" spans="4:43" ht="18">
      <c r="D313" s="216"/>
      <c r="E313" s="236"/>
      <c r="F313" s="236"/>
      <c r="G313" s="216"/>
      <c r="H313" s="216"/>
      <c r="I313" s="216"/>
      <c r="J313" s="216"/>
      <c r="K313" s="216"/>
      <c r="L313" s="216"/>
      <c r="M313" s="216"/>
      <c r="N313" s="216"/>
      <c r="O313" s="216"/>
      <c r="P313" s="216"/>
      <c r="Q313" s="216"/>
      <c r="R313" s="216"/>
      <c r="S313" s="216"/>
      <c r="T313" s="216"/>
      <c r="U313" s="216"/>
      <c r="V313" s="220"/>
      <c r="W313" s="220"/>
      <c r="X313" s="220"/>
      <c r="Y313" s="220"/>
      <c r="Z313" s="220"/>
      <c r="AA313" s="220"/>
      <c r="AB313" s="220"/>
      <c r="AC313" s="220"/>
      <c r="AD313" s="220"/>
      <c r="AE313" s="220"/>
      <c r="AF313" s="220"/>
      <c r="AG313" s="220"/>
      <c r="AH313" s="220"/>
      <c r="AI313" s="220"/>
      <c r="AJ313" s="220"/>
      <c r="AK313" s="220"/>
      <c r="AL313" s="220"/>
      <c r="AM313" s="220"/>
      <c r="AN313" s="220"/>
      <c r="AO313" s="220"/>
      <c r="AP313" s="220"/>
      <c r="AQ313" s="220"/>
    </row>
    <row r="314" spans="4:43" ht="23.25">
      <c r="D314" s="216"/>
      <c r="E314" s="236"/>
      <c r="F314" s="236"/>
      <c r="G314" s="216"/>
      <c r="H314" s="216"/>
      <c r="I314" s="216"/>
      <c r="J314" s="216"/>
      <c r="K314" s="216"/>
      <c r="L314" s="216"/>
      <c r="M314" s="216"/>
      <c r="N314" s="216"/>
      <c r="O314" s="216"/>
      <c r="P314" s="216"/>
      <c r="Q314" s="216"/>
      <c r="R314" s="216"/>
      <c r="S314" s="216"/>
      <c r="T314" s="216"/>
      <c r="U314" s="216"/>
      <c r="V314" s="222"/>
      <c r="W314" s="222"/>
      <c r="X314" s="222"/>
      <c r="Y314" s="222"/>
      <c r="Z314" s="222"/>
      <c r="AA314" s="222"/>
      <c r="AB314" s="222"/>
      <c r="AC314" s="222"/>
      <c r="AD314" s="222"/>
      <c r="AE314" s="222"/>
      <c r="AF314" s="222"/>
      <c r="AG314" s="222"/>
      <c r="AH314" s="222"/>
      <c r="AI314" s="222"/>
      <c r="AJ314" s="222"/>
      <c r="AK314" s="222"/>
      <c r="AL314" s="222"/>
      <c r="AM314" s="222"/>
      <c r="AN314" s="222"/>
      <c r="AO314" s="222"/>
      <c r="AP314" s="222"/>
      <c r="AQ314" s="222"/>
    </row>
    <row r="315" spans="4:43" ht="21.75">
      <c r="D315" s="216"/>
      <c r="E315" s="236"/>
      <c r="F315" s="236"/>
      <c r="G315" s="216"/>
      <c r="H315" s="216"/>
      <c r="I315" s="216"/>
      <c r="J315" s="216"/>
      <c r="K315" s="216"/>
      <c r="L315" s="216"/>
      <c r="M315" s="216"/>
      <c r="N315" s="216"/>
      <c r="O315" s="216"/>
      <c r="P315" s="216"/>
      <c r="Q315" s="216"/>
      <c r="R315" s="216"/>
      <c r="S315" s="216"/>
      <c r="T315" s="216"/>
      <c r="U315" s="216"/>
      <c r="V315" s="223"/>
      <c r="W315" s="223"/>
      <c r="X315" s="223"/>
      <c r="Y315" s="223"/>
      <c r="Z315" s="223"/>
      <c r="AA315" s="223"/>
      <c r="AB315" s="223"/>
      <c r="AC315" s="223"/>
      <c r="AD315" s="223"/>
      <c r="AE315" s="223"/>
      <c r="AF315" s="223"/>
      <c r="AG315" s="223"/>
      <c r="AH315" s="223"/>
      <c r="AI315" s="223"/>
      <c r="AJ315" s="223"/>
      <c r="AK315" s="223"/>
      <c r="AL315" s="223"/>
      <c r="AM315" s="223"/>
      <c r="AN315" s="223"/>
      <c r="AO315" s="223"/>
      <c r="AP315" s="223"/>
      <c r="AQ315" s="223"/>
    </row>
    <row r="316" spans="4:43">
      <c r="D316" s="216"/>
      <c r="E316" s="236"/>
      <c r="F316" s="236"/>
      <c r="G316" s="216"/>
      <c r="H316" s="216"/>
      <c r="I316" s="216"/>
      <c r="J316" s="216"/>
      <c r="K316" s="216"/>
      <c r="L316" s="216"/>
      <c r="M316" s="216"/>
      <c r="N316" s="216"/>
      <c r="O316" s="216"/>
      <c r="P316" s="216"/>
      <c r="Q316" s="216"/>
      <c r="R316" s="216"/>
      <c r="S316" s="216"/>
      <c r="T316" s="216"/>
      <c r="U316" s="216"/>
      <c r="V316" s="216"/>
      <c r="W316" s="216"/>
      <c r="X316" s="216"/>
      <c r="Y316" s="216"/>
      <c r="Z316" s="216"/>
      <c r="AA316" s="216"/>
      <c r="AB316" s="216"/>
      <c r="AC316" s="216"/>
      <c r="AD316" s="216"/>
      <c r="AE316" s="216"/>
      <c r="AF316" s="216"/>
      <c r="AG316" s="216"/>
      <c r="AH316" s="216"/>
      <c r="AI316" s="216"/>
      <c r="AJ316" s="216"/>
      <c r="AK316" s="216"/>
      <c r="AL316" s="216"/>
      <c r="AM316" s="216"/>
      <c r="AN316" s="216"/>
      <c r="AO316" s="216"/>
      <c r="AP316" s="216"/>
      <c r="AQ316" s="216"/>
    </row>
    <row r="317" spans="4:43">
      <c r="D317" s="216"/>
      <c r="E317" s="236"/>
      <c r="F317" s="236"/>
      <c r="G317" s="216"/>
      <c r="H317" s="216"/>
      <c r="I317" s="216"/>
      <c r="J317" s="216"/>
      <c r="K317" s="216"/>
      <c r="L317" s="216"/>
      <c r="M317" s="216"/>
      <c r="N317" s="216"/>
      <c r="O317" s="216"/>
      <c r="P317" s="216"/>
      <c r="Q317" s="216"/>
      <c r="R317" s="216"/>
      <c r="S317" s="216"/>
      <c r="T317" s="216"/>
      <c r="U317" s="216"/>
      <c r="V317" s="216"/>
      <c r="W317" s="216"/>
      <c r="X317" s="216"/>
      <c r="Y317" s="216"/>
      <c r="Z317" s="216"/>
      <c r="AA317" s="216"/>
      <c r="AB317" s="216"/>
      <c r="AC317" s="216"/>
      <c r="AD317" s="216"/>
      <c r="AE317" s="216"/>
      <c r="AF317" s="216"/>
      <c r="AG317" s="216"/>
      <c r="AH317" s="216"/>
      <c r="AI317" s="216"/>
      <c r="AJ317" s="216"/>
      <c r="AK317" s="216"/>
      <c r="AL317" s="216"/>
      <c r="AM317" s="216"/>
      <c r="AN317" s="216"/>
      <c r="AO317" s="216"/>
      <c r="AP317" s="216"/>
      <c r="AQ317" s="216"/>
    </row>
    <row r="318" spans="4:43">
      <c r="D318" s="216"/>
      <c r="E318" s="236"/>
      <c r="F318" s="236"/>
      <c r="G318" s="216"/>
      <c r="H318" s="216"/>
      <c r="I318" s="216"/>
      <c r="J318" s="216"/>
      <c r="K318" s="216"/>
      <c r="L318" s="216"/>
      <c r="M318" s="216"/>
      <c r="N318" s="216"/>
      <c r="O318" s="216"/>
      <c r="P318" s="216"/>
      <c r="Q318" s="216"/>
      <c r="R318" s="216"/>
      <c r="S318" s="216"/>
      <c r="T318" s="216"/>
      <c r="U318" s="216"/>
      <c r="V318" s="216"/>
      <c r="W318" s="216"/>
      <c r="X318" s="216"/>
      <c r="Y318" s="216"/>
      <c r="Z318" s="216"/>
      <c r="AA318" s="216"/>
      <c r="AB318" s="216"/>
      <c r="AC318" s="216"/>
      <c r="AD318" s="216"/>
      <c r="AE318" s="216"/>
      <c r="AF318" s="216"/>
      <c r="AG318" s="216"/>
      <c r="AH318" s="216"/>
      <c r="AI318" s="216"/>
      <c r="AJ318" s="216"/>
      <c r="AK318" s="216"/>
      <c r="AL318" s="216"/>
      <c r="AM318" s="216"/>
      <c r="AN318" s="216"/>
      <c r="AO318" s="216"/>
      <c r="AP318" s="216"/>
      <c r="AQ318" s="216"/>
    </row>
    <row r="319" spans="4:43" ht="26.25">
      <c r="D319" s="216"/>
      <c r="E319" s="236"/>
      <c r="F319" s="236"/>
      <c r="G319" s="216"/>
      <c r="H319" s="216"/>
      <c r="I319" s="216"/>
      <c r="J319" s="216"/>
      <c r="K319" s="216"/>
      <c r="L319" s="216"/>
      <c r="M319" s="216"/>
      <c r="N319" s="216"/>
      <c r="O319" s="216"/>
      <c r="P319" s="216"/>
      <c r="Q319" s="216"/>
      <c r="R319" s="216"/>
      <c r="S319" s="216"/>
      <c r="T319" s="216"/>
      <c r="U319" s="216"/>
      <c r="V319" s="219"/>
      <c r="W319" s="219"/>
      <c r="X319" s="219"/>
      <c r="Y319" s="219"/>
      <c r="Z319" s="219"/>
      <c r="AA319" s="219"/>
      <c r="AB319" s="219"/>
      <c r="AC319" s="219"/>
      <c r="AD319" s="219"/>
      <c r="AE319" s="219"/>
      <c r="AF319" s="219"/>
      <c r="AG319" s="219"/>
      <c r="AH319" s="219"/>
      <c r="AI319" s="219"/>
      <c r="AJ319" s="219"/>
      <c r="AK319" s="219"/>
      <c r="AL319" s="219"/>
      <c r="AM319" s="219"/>
      <c r="AN319" s="219"/>
      <c r="AO319" s="219"/>
      <c r="AP319" s="219"/>
      <c r="AQ319" s="219"/>
    </row>
    <row r="320" spans="4:43" ht="18">
      <c r="D320" s="216"/>
      <c r="E320" s="236"/>
      <c r="F320" s="236"/>
      <c r="G320" s="216"/>
      <c r="H320" s="216"/>
      <c r="I320" s="216"/>
      <c r="J320" s="216"/>
      <c r="K320" s="216"/>
      <c r="L320" s="216"/>
      <c r="M320" s="216"/>
      <c r="N320" s="216"/>
      <c r="O320" s="216"/>
      <c r="P320" s="216"/>
      <c r="Q320" s="216"/>
      <c r="R320" s="216"/>
      <c r="S320" s="216"/>
      <c r="T320" s="216"/>
      <c r="U320" s="216"/>
      <c r="V320" s="220"/>
      <c r="W320" s="220"/>
      <c r="X320" s="220"/>
      <c r="Y320" s="220"/>
      <c r="Z320" s="220"/>
      <c r="AA320" s="220"/>
      <c r="AB320" s="220"/>
      <c r="AC320" s="220"/>
      <c r="AD320" s="220"/>
      <c r="AE320" s="220"/>
      <c r="AF320" s="220"/>
      <c r="AG320" s="220"/>
      <c r="AH320" s="220"/>
      <c r="AI320" s="220"/>
      <c r="AJ320" s="220"/>
      <c r="AK320" s="220"/>
      <c r="AL320" s="220"/>
      <c r="AM320" s="220"/>
      <c r="AN320" s="220"/>
      <c r="AO320" s="220"/>
      <c r="AP320" s="220"/>
      <c r="AQ320" s="220"/>
    </row>
    <row r="321" spans="4:43" ht="23.25">
      <c r="D321" s="216"/>
      <c r="E321" s="236"/>
      <c r="F321" s="236"/>
      <c r="G321" s="216"/>
      <c r="H321" s="216"/>
      <c r="I321" s="216"/>
      <c r="J321" s="216"/>
      <c r="K321" s="216"/>
      <c r="L321" s="216"/>
      <c r="M321" s="216"/>
      <c r="N321" s="216"/>
      <c r="O321" s="216"/>
      <c r="P321" s="216"/>
      <c r="Q321" s="216"/>
      <c r="R321" s="216"/>
      <c r="S321" s="216"/>
      <c r="T321" s="216"/>
      <c r="U321" s="216"/>
      <c r="V321" s="222"/>
      <c r="W321" s="222"/>
      <c r="X321" s="222"/>
      <c r="Y321" s="222"/>
      <c r="Z321" s="222"/>
      <c r="AA321" s="222"/>
      <c r="AB321" s="222"/>
      <c r="AC321" s="222"/>
      <c r="AD321" s="222"/>
      <c r="AE321" s="222"/>
      <c r="AF321" s="222"/>
      <c r="AG321" s="222"/>
      <c r="AH321" s="222"/>
      <c r="AI321" s="222"/>
      <c r="AJ321" s="222"/>
      <c r="AK321" s="222"/>
      <c r="AL321" s="222"/>
      <c r="AM321" s="222"/>
      <c r="AN321" s="222"/>
      <c r="AO321" s="222"/>
      <c r="AP321" s="222"/>
      <c r="AQ321" s="222"/>
    </row>
    <row r="322" spans="4:43" ht="21.75">
      <c r="D322" s="216"/>
      <c r="E322" s="236"/>
      <c r="F322" s="236"/>
      <c r="G322" s="216"/>
      <c r="H322" s="216"/>
      <c r="I322" s="216"/>
      <c r="J322" s="216"/>
      <c r="K322" s="216"/>
      <c r="L322" s="216"/>
      <c r="M322" s="216"/>
      <c r="N322" s="216"/>
      <c r="O322" s="216"/>
      <c r="P322" s="216"/>
      <c r="Q322" s="216"/>
      <c r="R322" s="216"/>
      <c r="S322" s="216"/>
      <c r="T322" s="216"/>
      <c r="U322" s="216"/>
      <c r="V322" s="223"/>
      <c r="W322" s="223"/>
      <c r="X322" s="223"/>
      <c r="Y322" s="223"/>
      <c r="Z322" s="223"/>
      <c r="AA322" s="223"/>
      <c r="AB322" s="223"/>
      <c r="AC322" s="223"/>
      <c r="AD322" s="223"/>
      <c r="AE322" s="223"/>
      <c r="AF322" s="223"/>
      <c r="AG322" s="223"/>
      <c r="AH322" s="223"/>
      <c r="AI322" s="223"/>
      <c r="AJ322" s="223"/>
      <c r="AK322" s="223"/>
      <c r="AL322" s="223"/>
      <c r="AM322" s="223"/>
      <c r="AN322" s="223"/>
      <c r="AO322" s="223"/>
      <c r="AP322" s="223"/>
      <c r="AQ322" s="223"/>
    </row>
    <row r="323" spans="4:43">
      <c r="D323" s="216"/>
      <c r="E323" s="236"/>
      <c r="F323" s="236"/>
      <c r="G323" s="216"/>
      <c r="H323" s="216"/>
      <c r="I323" s="216"/>
      <c r="J323" s="216"/>
      <c r="K323" s="216"/>
      <c r="L323" s="216"/>
      <c r="M323" s="216"/>
      <c r="N323" s="216"/>
      <c r="O323" s="216"/>
      <c r="P323" s="216"/>
      <c r="Q323" s="216"/>
      <c r="R323" s="216"/>
      <c r="S323" s="216"/>
      <c r="T323" s="216"/>
      <c r="U323" s="216"/>
      <c r="V323" s="216"/>
      <c r="W323" s="216"/>
      <c r="X323" s="216"/>
      <c r="Y323" s="216"/>
      <c r="Z323" s="216"/>
      <c r="AA323" s="216"/>
      <c r="AB323" s="216"/>
      <c r="AC323" s="216"/>
      <c r="AD323" s="216"/>
      <c r="AE323" s="216"/>
      <c r="AF323" s="216"/>
      <c r="AG323" s="216"/>
      <c r="AH323" s="216"/>
      <c r="AI323" s="216"/>
      <c r="AJ323" s="216"/>
      <c r="AK323" s="216"/>
      <c r="AL323" s="216"/>
      <c r="AM323" s="216"/>
      <c r="AN323" s="216"/>
      <c r="AO323" s="216"/>
      <c r="AP323" s="216"/>
      <c r="AQ323" s="216"/>
    </row>
    <row r="324" spans="4:43">
      <c r="D324" s="216"/>
      <c r="E324" s="236"/>
      <c r="F324" s="236"/>
      <c r="G324" s="216"/>
      <c r="H324" s="216"/>
      <c r="I324" s="216"/>
      <c r="J324" s="216"/>
      <c r="K324" s="216"/>
      <c r="L324" s="216"/>
      <c r="M324" s="216"/>
      <c r="N324" s="216"/>
      <c r="O324" s="216"/>
      <c r="P324" s="216"/>
      <c r="Q324" s="216"/>
      <c r="R324" s="216"/>
      <c r="S324" s="216"/>
      <c r="T324" s="216"/>
      <c r="U324" s="216"/>
      <c r="V324" s="216"/>
      <c r="W324" s="216"/>
      <c r="X324" s="216"/>
      <c r="Y324" s="216"/>
      <c r="Z324" s="216"/>
      <c r="AA324" s="216"/>
      <c r="AB324" s="216"/>
      <c r="AC324" s="216"/>
      <c r="AD324" s="216"/>
      <c r="AE324" s="216"/>
      <c r="AF324" s="216"/>
      <c r="AG324" s="216"/>
      <c r="AH324" s="216"/>
      <c r="AI324" s="216"/>
      <c r="AJ324" s="216"/>
      <c r="AK324" s="216"/>
      <c r="AL324" s="216"/>
      <c r="AM324" s="216"/>
      <c r="AN324" s="216"/>
      <c r="AO324" s="216"/>
      <c r="AP324" s="216"/>
      <c r="AQ324" s="216"/>
    </row>
    <row r="325" spans="4:43">
      <c r="D325" s="216"/>
      <c r="E325" s="236"/>
      <c r="F325" s="236"/>
      <c r="G325" s="216"/>
      <c r="H325" s="216"/>
      <c r="I325" s="216"/>
      <c r="J325" s="216"/>
      <c r="K325" s="216"/>
      <c r="L325" s="216"/>
      <c r="M325" s="216"/>
      <c r="N325" s="216"/>
      <c r="O325" s="216"/>
      <c r="P325" s="216"/>
      <c r="Q325" s="216"/>
      <c r="R325" s="216"/>
      <c r="S325" s="216"/>
      <c r="T325" s="216"/>
      <c r="U325" s="216"/>
      <c r="V325" s="216"/>
      <c r="W325" s="216"/>
      <c r="X325" s="216"/>
      <c r="Y325" s="216"/>
      <c r="Z325" s="216"/>
      <c r="AA325" s="216"/>
      <c r="AB325" s="216"/>
      <c r="AC325" s="216"/>
      <c r="AD325" s="216"/>
      <c r="AE325" s="216"/>
      <c r="AF325" s="216"/>
      <c r="AG325" s="216"/>
      <c r="AH325" s="216"/>
      <c r="AI325" s="216"/>
      <c r="AJ325" s="216"/>
      <c r="AK325" s="216"/>
      <c r="AL325" s="216"/>
      <c r="AM325" s="216"/>
      <c r="AN325" s="216"/>
      <c r="AO325" s="216"/>
      <c r="AP325" s="216"/>
      <c r="AQ325" s="216"/>
    </row>
    <row r="326" spans="4:43" ht="26.25">
      <c r="D326" s="216"/>
      <c r="E326" s="236"/>
      <c r="F326" s="236"/>
      <c r="G326" s="216"/>
      <c r="H326" s="216"/>
      <c r="I326" s="216"/>
      <c r="J326" s="216"/>
      <c r="K326" s="216"/>
      <c r="L326" s="216"/>
      <c r="M326" s="216"/>
      <c r="N326" s="216"/>
      <c r="O326" s="216"/>
      <c r="P326" s="216"/>
      <c r="Q326" s="216"/>
      <c r="R326" s="216"/>
      <c r="S326" s="216"/>
      <c r="T326" s="216"/>
      <c r="U326" s="216"/>
      <c r="V326" s="219"/>
      <c r="W326" s="219"/>
      <c r="X326" s="219"/>
      <c r="Y326" s="219"/>
      <c r="Z326" s="219"/>
      <c r="AA326" s="219"/>
      <c r="AB326" s="219"/>
      <c r="AC326" s="219"/>
      <c r="AD326" s="219"/>
      <c r="AE326" s="219"/>
      <c r="AF326" s="219"/>
      <c r="AG326" s="219"/>
      <c r="AH326" s="219"/>
      <c r="AI326" s="219"/>
      <c r="AJ326" s="219"/>
      <c r="AK326" s="219"/>
      <c r="AL326" s="219"/>
      <c r="AM326" s="219"/>
      <c r="AN326" s="219"/>
      <c r="AO326" s="219"/>
      <c r="AP326" s="219"/>
      <c r="AQ326" s="219"/>
    </row>
    <row r="327" spans="4:43" ht="18">
      <c r="D327" s="216"/>
      <c r="E327" s="236"/>
      <c r="F327" s="236"/>
      <c r="G327" s="216"/>
      <c r="H327" s="216"/>
      <c r="I327" s="216"/>
      <c r="J327" s="216"/>
      <c r="K327" s="216"/>
      <c r="L327" s="216"/>
      <c r="M327" s="216"/>
      <c r="N327" s="216"/>
      <c r="O327" s="216"/>
      <c r="P327" s="216"/>
      <c r="Q327" s="216"/>
      <c r="R327" s="216"/>
      <c r="S327" s="216"/>
      <c r="T327" s="216"/>
      <c r="U327" s="216"/>
      <c r="V327" s="220"/>
      <c r="W327" s="220"/>
      <c r="X327" s="220"/>
      <c r="Y327" s="220"/>
      <c r="Z327" s="220"/>
      <c r="AA327" s="220"/>
      <c r="AB327" s="220"/>
      <c r="AC327" s="220"/>
      <c r="AD327" s="220"/>
      <c r="AE327" s="220"/>
      <c r="AF327" s="220"/>
      <c r="AG327" s="220"/>
      <c r="AH327" s="220"/>
      <c r="AI327" s="220"/>
      <c r="AJ327" s="220"/>
      <c r="AK327" s="220"/>
      <c r="AL327" s="220"/>
      <c r="AM327" s="220"/>
      <c r="AN327" s="220"/>
      <c r="AO327" s="220"/>
      <c r="AP327" s="220"/>
      <c r="AQ327" s="220"/>
    </row>
    <row r="328" spans="4:43" ht="23.25">
      <c r="D328" s="216"/>
      <c r="E328" s="236"/>
      <c r="F328" s="236"/>
      <c r="G328" s="216"/>
      <c r="H328" s="216"/>
      <c r="I328" s="216"/>
      <c r="J328" s="216"/>
      <c r="K328" s="216"/>
      <c r="L328" s="216"/>
      <c r="M328" s="216"/>
      <c r="N328" s="216"/>
      <c r="O328" s="216"/>
      <c r="P328" s="216"/>
      <c r="Q328" s="216"/>
      <c r="R328" s="216"/>
      <c r="S328" s="216"/>
      <c r="T328" s="216"/>
      <c r="U328" s="216"/>
      <c r="V328" s="222"/>
      <c r="W328" s="222"/>
      <c r="X328" s="222"/>
      <c r="Y328" s="222"/>
      <c r="Z328" s="222"/>
      <c r="AA328" s="222"/>
      <c r="AB328" s="222"/>
      <c r="AC328" s="222"/>
      <c r="AD328" s="222"/>
      <c r="AE328" s="222"/>
      <c r="AF328" s="222"/>
      <c r="AG328" s="222"/>
      <c r="AH328" s="222"/>
      <c r="AI328" s="222"/>
      <c r="AJ328" s="222"/>
      <c r="AK328" s="222"/>
      <c r="AL328" s="222"/>
      <c r="AM328" s="222"/>
      <c r="AN328" s="222"/>
      <c r="AO328" s="222"/>
      <c r="AP328" s="222"/>
      <c r="AQ328" s="222"/>
    </row>
    <row r="329" spans="4:43" ht="21.75">
      <c r="D329" s="216"/>
      <c r="E329" s="236"/>
      <c r="F329" s="236"/>
      <c r="G329" s="216"/>
      <c r="H329" s="216"/>
      <c r="I329" s="216"/>
      <c r="J329" s="216"/>
      <c r="K329" s="216"/>
      <c r="L329" s="216"/>
      <c r="M329" s="216"/>
      <c r="N329" s="216"/>
      <c r="O329" s="216"/>
      <c r="P329" s="216"/>
      <c r="Q329" s="216"/>
      <c r="R329" s="216"/>
      <c r="S329" s="216"/>
      <c r="T329" s="216"/>
      <c r="U329" s="216"/>
      <c r="V329" s="223"/>
      <c r="W329" s="223"/>
      <c r="X329" s="223"/>
      <c r="Y329" s="223"/>
      <c r="Z329" s="223"/>
      <c r="AA329" s="223"/>
      <c r="AB329" s="223"/>
      <c r="AC329" s="223"/>
      <c r="AD329" s="223"/>
      <c r="AE329" s="223"/>
      <c r="AF329" s="223"/>
      <c r="AG329" s="223"/>
      <c r="AH329" s="223"/>
      <c r="AI329" s="223"/>
      <c r="AJ329" s="223"/>
      <c r="AK329" s="223"/>
      <c r="AL329" s="223"/>
      <c r="AM329" s="223"/>
      <c r="AN329" s="223"/>
      <c r="AO329" s="223"/>
      <c r="AP329" s="223"/>
      <c r="AQ329" s="223"/>
    </row>
    <row r="330" spans="4:43">
      <c r="D330" s="216"/>
      <c r="E330" s="236"/>
      <c r="F330" s="236"/>
      <c r="G330" s="216"/>
      <c r="H330" s="216"/>
      <c r="I330" s="216"/>
      <c r="J330" s="216"/>
      <c r="K330" s="216"/>
      <c r="L330" s="216"/>
      <c r="M330" s="216"/>
      <c r="N330" s="216"/>
      <c r="O330" s="216"/>
      <c r="P330" s="216"/>
      <c r="Q330" s="216"/>
      <c r="R330" s="216"/>
      <c r="S330" s="216"/>
      <c r="T330" s="216"/>
      <c r="U330" s="216"/>
      <c r="V330" s="216"/>
      <c r="W330" s="216"/>
      <c r="X330" s="216"/>
      <c r="Y330" s="216"/>
      <c r="Z330" s="216"/>
      <c r="AA330" s="216"/>
      <c r="AB330" s="216"/>
      <c r="AC330" s="216"/>
      <c r="AD330" s="216"/>
      <c r="AE330" s="216"/>
      <c r="AF330" s="216"/>
      <c r="AG330" s="216"/>
      <c r="AH330" s="216"/>
      <c r="AI330" s="216"/>
      <c r="AJ330" s="216"/>
      <c r="AK330" s="216"/>
      <c r="AL330" s="216"/>
      <c r="AM330" s="216"/>
      <c r="AN330" s="216"/>
      <c r="AO330" s="216"/>
      <c r="AP330" s="216"/>
      <c r="AQ330" s="216"/>
    </row>
    <row r="331" spans="4:43">
      <c r="D331" s="216"/>
      <c r="E331" s="236"/>
      <c r="F331" s="236"/>
      <c r="G331" s="216"/>
      <c r="H331" s="216"/>
      <c r="I331" s="216"/>
      <c r="J331" s="216"/>
      <c r="K331" s="216"/>
      <c r="L331" s="216"/>
      <c r="M331" s="216"/>
      <c r="N331" s="216"/>
      <c r="O331" s="216"/>
      <c r="P331" s="216"/>
      <c r="Q331" s="216"/>
      <c r="R331" s="216"/>
      <c r="S331" s="216"/>
      <c r="T331" s="216"/>
      <c r="U331" s="216"/>
      <c r="V331" s="216"/>
      <c r="W331" s="216"/>
      <c r="X331" s="216"/>
      <c r="Y331" s="216"/>
      <c r="Z331" s="216"/>
      <c r="AA331" s="216"/>
      <c r="AB331" s="216"/>
      <c r="AC331" s="216"/>
      <c r="AD331" s="216"/>
      <c r="AE331" s="216"/>
      <c r="AF331" s="216"/>
      <c r="AG331" s="216"/>
      <c r="AH331" s="216"/>
      <c r="AI331" s="216"/>
      <c r="AJ331" s="216"/>
      <c r="AK331" s="216"/>
      <c r="AL331" s="216"/>
      <c r="AM331" s="216"/>
      <c r="AN331" s="216"/>
      <c r="AO331" s="216"/>
      <c r="AP331" s="216"/>
      <c r="AQ331" s="216"/>
    </row>
    <row r="332" spans="4:43">
      <c r="D332" s="216"/>
      <c r="E332" s="236"/>
      <c r="F332" s="236"/>
      <c r="G332" s="216"/>
      <c r="H332" s="216"/>
      <c r="I332" s="216"/>
      <c r="J332" s="216"/>
      <c r="K332" s="216"/>
      <c r="L332" s="216"/>
      <c r="M332" s="216"/>
      <c r="N332" s="216"/>
      <c r="O332" s="216"/>
      <c r="P332" s="216"/>
      <c r="Q332" s="216"/>
      <c r="R332" s="216"/>
      <c r="S332" s="216"/>
      <c r="T332" s="216"/>
      <c r="U332" s="216"/>
      <c r="V332" s="216"/>
      <c r="W332" s="216"/>
      <c r="X332" s="216"/>
      <c r="Y332" s="216"/>
      <c r="Z332" s="216"/>
      <c r="AA332" s="216"/>
      <c r="AB332" s="216"/>
      <c r="AC332" s="216"/>
      <c r="AD332" s="216"/>
      <c r="AE332" s="216"/>
      <c r="AF332" s="216"/>
      <c r="AG332" s="216"/>
      <c r="AH332" s="216"/>
      <c r="AI332" s="216"/>
      <c r="AJ332" s="216"/>
      <c r="AK332" s="216"/>
      <c r="AL332" s="216"/>
      <c r="AM332" s="216"/>
      <c r="AN332" s="216"/>
      <c r="AO332" s="216"/>
      <c r="AP332" s="216"/>
      <c r="AQ332" s="216"/>
    </row>
    <row r="333" spans="4:43" ht="26.25">
      <c r="D333" s="216"/>
      <c r="E333" s="236"/>
      <c r="F333" s="236"/>
      <c r="G333" s="216"/>
      <c r="H333" s="216"/>
      <c r="I333" s="216"/>
      <c r="J333" s="216"/>
      <c r="K333" s="216"/>
      <c r="L333" s="216"/>
      <c r="M333" s="216"/>
      <c r="N333" s="216"/>
      <c r="O333" s="216"/>
      <c r="P333" s="216"/>
      <c r="Q333" s="216"/>
      <c r="R333" s="216"/>
      <c r="S333" s="216"/>
      <c r="T333" s="216"/>
      <c r="U333" s="216"/>
      <c r="V333" s="219"/>
      <c r="W333" s="219"/>
      <c r="X333" s="219"/>
      <c r="Y333" s="219"/>
      <c r="Z333" s="219"/>
      <c r="AA333" s="219"/>
      <c r="AB333" s="219"/>
      <c r="AC333" s="219"/>
      <c r="AD333" s="219"/>
      <c r="AE333" s="219"/>
      <c r="AF333" s="219"/>
      <c r="AG333" s="219"/>
      <c r="AH333" s="219"/>
      <c r="AI333" s="219"/>
      <c r="AJ333" s="219"/>
      <c r="AK333" s="219"/>
      <c r="AL333" s="219"/>
      <c r="AM333" s="219"/>
      <c r="AN333" s="219"/>
      <c r="AO333" s="219"/>
      <c r="AP333" s="219"/>
      <c r="AQ333" s="219"/>
    </row>
    <row r="334" spans="4:43" ht="18">
      <c r="D334" s="216"/>
      <c r="E334" s="236"/>
      <c r="F334" s="236"/>
      <c r="G334" s="216"/>
      <c r="H334" s="216"/>
      <c r="I334" s="216"/>
      <c r="J334" s="216"/>
      <c r="K334" s="216"/>
      <c r="L334" s="216"/>
      <c r="M334" s="216"/>
      <c r="N334" s="216"/>
      <c r="O334" s="216"/>
      <c r="P334" s="216"/>
      <c r="Q334" s="216"/>
      <c r="R334" s="216"/>
      <c r="S334" s="216"/>
      <c r="T334" s="216"/>
      <c r="U334" s="216"/>
      <c r="V334" s="220"/>
      <c r="W334" s="220"/>
      <c r="X334" s="220"/>
      <c r="Y334" s="220"/>
      <c r="Z334" s="220"/>
      <c r="AA334" s="220"/>
      <c r="AB334" s="220"/>
      <c r="AC334" s="220"/>
      <c r="AD334" s="220"/>
      <c r="AE334" s="220"/>
      <c r="AF334" s="220"/>
      <c r="AG334" s="220"/>
      <c r="AH334" s="220"/>
      <c r="AI334" s="220"/>
      <c r="AJ334" s="220"/>
      <c r="AK334" s="220"/>
      <c r="AL334" s="220"/>
      <c r="AM334" s="220"/>
      <c r="AN334" s="220"/>
      <c r="AO334" s="220"/>
      <c r="AP334" s="220"/>
      <c r="AQ334" s="220"/>
    </row>
    <row r="335" spans="4:43" ht="23.25">
      <c r="D335" s="216"/>
      <c r="E335" s="236"/>
      <c r="F335" s="236"/>
      <c r="G335" s="216"/>
      <c r="H335" s="216"/>
      <c r="I335" s="216"/>
      <c r="J335" s="216"/>
      <c r="K335" s="216"/>
      <c r="L335" s="216"/>
      <c r="M335" s="216"/>
      <c r="N335" s="216"/>
      <c r="O335" s="216"/>
      <c r="P335" s="216"/>
      <c r="Q335" s="216"/>
      <c r="R335" s="216"/>
      <c r="S335" s="216"/>
      <c r="T335" s="216"/>
      <c r="U335" s="216"/>
      <c r="V335" s="222"/>
      <c r="W335" s="222"/>
      <c r="X335" s="222"/>
      <c r="Y335" s="222"/>
      <c r="Z335" s="222"/>
      <c r="AA335" s="222"/>
      <c r="AB335" s="222"/>
      <c r="AC335" s="222"/>
      <c r="AD335" s="222"/>
      <c r="AE335" s="222"/>
      <c r="AF335" s="222"/>
      <c r="AG335" s="222"/>
      <c r="AH335" s="222"/>
      <c r="AI335" s="222"/>
      <c r="AJ335" s="222"/>
      <c r="AK335" s="222"/>
      <c r="AL335" s="222"/>
      <c r="AM335" s="222"/>
      <c r="AN335" s="222"/>
      <c r="AO335" s="222"/>
      <c r="AP335" s="222"/>
      <c r="AQ335" s="222"/>
    </row>
    <row r="336" spans="4:43" ht="21.75">
      <c r="D336" s="216"/>
      <c r="E336" s="236"/>
      <c r="F336" s="236"/>
      <c r="G336" s="216"/>
      <c r="H336" s="216"/>
      <c r="I336" s="216"/>
      <c r="J336" s="216"/>
      <c r="K336" s="216"/>
      <c r="L336" s="216"/>
      <c r="M336" s="216"/>
      <c r="N336" s="216"/>
      <c r="O336" s="216"/>
      <c r="P336" s="216"/>
      <c r="Q336" s="216"/>
      <c r="R336" s="216"/>
      <c r="S336" s="216"/>
      <c r="T336" s="216"/>
      <c r="U336" s="216"/>
      <c r="V336" s="223"/>
      <c r="W336" s="223"/>
      <c r="X336" s="223"/>
      <c r="Y336" s="223"/>
      <c r="Z336" s="223"/>
      <c r="AA336" s="223"/>
      <c r="AB336" s="223"/>
      <c r="AC336" s="223"/>
      <c r="AD336" s="223"/>
      <c r="AE336" s="223"/>
      <c r="AF336" s="223"/>
      <c r="AG336" s="223"/>
      <c r="AH336" s="223"/>
      <c r="AI336" s="223"/>
      <c r="AJ336" s="223"/>
      <c r="AK336" s="223"/>
      <c r="AL336" s="223"/>
      <c r="AM336" s="223"/>
      <c r="AN336" s="223"/>
      <c r="AO336" s="223"/>
      <c r="AP336" s="223"/>
      <c r="AQ336" s="223"/>
    </row>
    <row r="337" spans="4:43">
      <c r="D337" s="216"/>
      <c r="E337" s="236"/>
      <c r="F337" s="236"/>
      <c r="G337" s="216"/>
      <c r="H337" s="216"/>
      <c r="I337" s="216"/>
      <c r="J337" s="216"/>
      <c r="K337" s="216"/>
      <c r="L337" s="216"/>
      <c r="M337" s="216"/>
      <c r="N337" s="216"/>
      <c r="O337" s="216"/>
      <c r="P337" s="216"/>
      <c r="Q337" s="216"/>
      <c r="R337" s="216"/>
      <c r="S337" s="216"/>
      <c r="T337" s="216"/>
      <c r="U337" s="216"/>
      <c r="V337" s="216"/>
      <c r="W337" s="216"/>
      <c r="X337" s="216"/>
      <c r="Y337" s="216"/>
      <c r="Z337" s="216"/>
      <c r="AA337" s="216"/>
      <c r="AB337" s="216"/>
      <c r="AC337" s="216"/>
      <c r="AD337" s="216"/>
      <c r="AE337" s="216"/>
      <c r="AF337" s="216"/>
      <c r="AG337" s="216"/>
      <c r="AH337" s="216"/>
      <c r="AI337" s="216"/>
      <c r="AJ337" s="216"/>
      <c r="AK337" s="216"/>
      <c r="AL337" s="216"/>
      <c r="AM337" s="216"/>
      <c r="AN337" s="216"/>
      <c r="AO337" s="216"/>
      <c r="AP337" s="216"/>
      <c r="AQ337" s="216"/>
    </row>
    <row r="338" spans="4:43">
      <c r="D338" s="216"/>
      <c r="E338" s="236"/>
      <c r="F338" s="236"/>
      <c r="G338" s="216"/>
      <c r="H338" s="216"/>
      <c r="I338" s="216"/>
      <c r="J338" s="216"/>
      <c r="K338" s="216"/>
      <c r="L338" s="216"/>
      <c r="M338" s="216"/>
      <c r="N338" s="216"/>
      <c r="O338" s="216"/>
      <c r="P338" s="216"/>
      <c r="Q338" s="216"/>
      <c r="R338" s="216"/>
      <c r="S338" s="216"/>
      <c r="T338" s="216"/>
      <c r="U338" s="216"/>
      <c r="V338" s="216"/>
      <c r="W338" s="216"/>
      <c r="X338" s="216"/>
      <c r="Y338" s="216"/>
      <c r="Z338" s="216"/>
      <c r="AA338" s="216"/>
      <c r="AB338" s="216"/>
      <c r="AC338" s="216"/>
      <c r="AD338" s="216"/>
      <c r="AE338" s="216"/>
      <c r="AF338" s="216"/>
      <c r="AG338" s="216"/>
      <c r="AH338" s="216"/>
      <c r="AI338" s="216"/>
      <c r="AJ338" s="216"/>
      <c r="AK338" s="216"/>
      <c r="AL338" s="216"/>
      <c r="AM338" s="216"/>
      <c r="AN338" s="216"/>
      <c r="AO338" s="216"/>
      <c r="AP338" s="216"/>
      <c r="AQ338" s="216"/>
    </row>
    <row r="339" spans="4:43">
      <c r="D339" s="216"/>
      <c r="E339" s="236"/>
      <c r="F339" s="236"/>
      <c r="G339" s="216"/>
      <c r="H339" s="216"/>
      <c r="I339" s="216"/>
      <c r="J339" s="216"/>
      <c r="K339" s="216"/>
      <c r="L339" s="216"/>
      <c r="M339" s="216"/>
      <c r="N339" s="216"/>
      <c r="O339" s="216"/>
      <c r="P339" s="216"/>
      <c r="Q339" s="216"/>
      <c r="R339" s="216"/>
      <c r="S339" s="216"/>
      <c r="T339" s="216"/>
      <c r="U339" s="216"/>
      <c r="V339" s="216"/>
      <c r="W339" s="216"/>
      <c r="X339" s="216"/>
      <c r="Y339" s="216"/>
      <c r="Z339" s="216"/>
      <c r="AA339" s="216"/>
      <c r="AB339" s="216"/>
      <c r="AC339" s="216"/>
      <c r="AD339" s="216"/>
      <c r="AE339" s="216"/>
      <c r="AF339" s="216"/>
      <c r="AG339" s="216"/>
      <c r="AH339" s="216"/>
      <c r="AI339" s="216"/>
      <c r="AJ339" s="216"/>
      <c r="AK339" s="216"/>
      <c r="AL339" s="216"/>
      <c r="AM339" s="216"/>
      <c r="AN339" s="216"/>
      <c r="AO339" s="216"/>
      <c r="AP339" s="216"/>
      <c r="AQ339" s="216"/>
    </row>
    <row r="340" spans="4:43" ht="26.25">
      <c r="D340" s="216"/>
      <c r="E340" s="236"/>
      <c r="F340" s="236"/>
      <c r="G340" s="216"/>
      <c r="H340" s="216"/>
      <c r="I340" s="216"/>
      <c r="J340" s="216"/>
      <c r="K340" s="216"/>
      <c r="L340" s="216"/>
      <c r="M340" s="216"/>
      <c r="N340" s="216"/>
      <c r="O340" s="216"/>
      <c r="P340" s="216"/>
      <c r="Q340" s="216"/>
      <c r="R340" s="216"/>
      <c r="S340" s="216"/>
      <c r="T340" s="216"/>
      <c r="U340" s="216"/>
      <c r="V340" s="219"/>
      <c r="W340" s="219"/>
      <c r="X340" s="219"/>
      <c r="Y340" s="219"/>
      <c r="Z340" s="219"/>
      <c r="AA340" s="219"/>
      <c r="AB340" s="219"/>
      <c r="AC340" s="219"/>
      <c r="AD340" s="219"/>
      <c r="AE340" s="219"/>
      <c r="AF340" s="219"/>
      <c r="AG340" s="219"/>
      <c r="AH340" s="219"/>
      <c r="AI340" s="219"/>
      <c r="AJ340" s="219"/>
      <c r="AK340" s="219"/>
      <c r="AL340" s="219"/>
      <c r="AM340" s="219"/>
      <c r="AN340" s="219"/>
      <c r="AO340" s="219"/>
      <c r="AP340" s="219"/>
      <c r="AQ340" s="219"/>
    </row>
    <row r="341" spans="4:43" ht="18">
      <c r="D341" s="216"/>
      <c r="E341" s="236"/>
      <c r="F341" s="236"/>
      <c r="G341" s="216"/>
      <c r="H341" s="216"/>
      <c r="I341" s="216"/>
      <c r="J341" s="216"/>
      <c r="K341" s="216"/>
      <c r="L341" s="216"/>
      <c r="M341" s="216"/>
      <c r="N341" s="216"/>
      <c r="O341" s="216"/>
      <c r="P341" s="216"/>
      <c r="Q341" s="216"/>
      <c r="R341" s="216"/>
      <c r="S341" s="216"/>
      <c r="T341" s="216"/>
      <c r="U341" s="216"/>
      <c r="V341" s="220"/>
      <c r="W341" s="220"/>
      <c r="X341" s="220"/>
      <c r="Y341" s="220"/>
      <c r="Z341" s="220"/>
      <c r="AA341" s="220"/>
      <c r="AB341" s="220"/>
      <c r="AC341" s="220"/>
      <c r="AD341" s="220"/>
      <c r="AE341" s="220"/>
      <c r="AF341" s="220"/>
      <c r="AG341" s="220"/>
      <c r="AH341" s="220"/>
      <c r="AI341" s="220"/>
      <c r="AJ341" s="220"/>
      <c r="AK341" s="220"/>
      <c r="AL341" s="220"/>
      <c r="AM341" s="220"/>
      <c r="AN341" s="220"/>
      <c r="AO341" s="220"/>
      <c r="AP341" s="220"/>
      <c r="AQ341" s="220"/>
    </row>
    <row r="342" spans="4:43" ht="23.25">
      <c r="D342" s="216"/>
      <c r="E342" s="236"/>
      <c r="F342" s="236"/>
      <c r="G342" s="216"/>
      <c r="H342" s="216"/>
      <c r="I342" s="216"/>
      <c r="J342" s="216"/>
      <c r="K342" s="216"/>
      <c r="L342" s="216"/>
      <c r="M342" s="216"/>
      <c r="N342" s="216"/>
      <c r="O342" s="216"/>
      <c r="P342" s="216"/>
      <c r="Q342" s="216"/>
      <c r="R342" s="216"/>
      <c r="S342" s="216"/>
      <c r="T342" s="216"/>
      <c r="U342" s="216"/>
      <c r="V342" s="222"/>
      <c r="W342" s="222"/>
      <c r="X342" s="222"/>
      <c r="Y342" s="222"/>
      <c r="Z342" s="222"/>
      <c r="AA342" s="222"/>
      <c r="AB342" s="222"/>
      <c r="AC342" s="222"/>
      <c r="AD342" s="222"/>
      <c r="AE342" s="222"/>
      <c r="AF342" s="222"/>
      <c r="AG342" s="222"/>
      <c r="AH342" s="222"/>
      <c r="AI342" s="222"/>
      <c r="AJ342" s="222"/>
      <c r="AK342" s="222"/>
      <c r="AL342" s="222"/>
      <c r="AM342" s="222"/>
      <c r="AN342" s="222"/>
      <c r="AO342" s="222"/>
      <c r="AP342" s="222"/>
      <c r="AQ342" s="222"/>
    </row>
    <row r="343" spans="4:43" ht="21.75">
      <c r="D343" s="216"/>
      <c r="E343" s="236"/>
      <c r="F343" s="236"/>
      <c r="G343" s="216"/>
      <c r="H343" s="216"/>
      <c r="I343" s="216"/>
      <c r="J343" s="216"/>
      <c r="K343" s="216"/>
      <c r="L343" s="216"/>
      <c r="M343" s="216"/>
      <c r="N343" s="216"/>
      <c r="O343" s="216"/>
      <c r="P343" s="216"/>
      <c r="Q343" s="216"/>
      <c r="R343" s="216"/>
      <c r="S343" s="216"/>
      <c r="T343" s="216"/>
      <c r="U343" s="216"/>
      <c r="V343" s="223"/>
      <c r="W343" s="223"/>
      <c r="X343" s="223"/>
      <c r="Y343" s="223"/>
      <c r="Z343" s="223"/>
      <c r="AA343" s="223"/>
      <c r="AB343" s="223"/>
      <c r="AC343" s="223"/>
      <c r="AD343" s="223"/>
      <c r="AE343" s="223"/>
      <c r="AF343" s="223"/>
      <c r="AG343" s="223"/>
      <c r="AH343" s="223"/>
      <c r="AI343" s="223"/>
      <c r="AJ343" s="223"/>
      <c r="AK343" s="223"/>
      <c r="AL343" s="223"/>
      <c r="AM343" s="223"/>
      <c r="AN343" s="223"/>
      <c r="AO343" s="223"/>
      <c r="AP343" s="223"/>
      <c r="AQ343" s="223"/>
    </row>
    <row r="344" spans="4:43">
      <c r="D344" s="216"/>
      <c r="E344" s="236"/>
      <c r="F344" s="236"/>
      <c r="G344" s="216"/>
      <c r="H344" s="216"/>
      <c r="I344" s="216"/>
      <c r="J344" s="216"/>
      <c r="K344" s="216"/>
      <c r="L344" s="216"/>
      <c r="M344" s="216"/>
      <c r="N344" s="216"/>
      <c r="O344" s="216"/>
      <c r="P344" s="216"/>
      <c r="Q344" s="216"/>
      <c r="R344" s="216"/>
      <c r="S344" s="216"/>
      <c r="T344" s="216"/>
      <c r="U344" s="216"/>
      <c r="V344" s="216"/>
      <c r="W344" s="216"/>
      <c r="X344" s="216"/>
      <c r="Y344" s="216"/>
      <c r="Z344" s="216"/>
      <c r="AA344" s="216"/>
      <c r="AB344" s="216"/>
      <c r="AC344" s="216"/>
      <c r="AD344" s="216"/>
      <c r="AE344" s="216"/>
      <c r="AF344" s="216"/>
      <c r="AG344" s="216"/>
      <c r="AH344" s="216"/>
      <c r="AI344" s="216"/>
      <c r="AJ344" s="216"/>
      <c r="AK344" s="216"/>
      <c r="AL344" s="216"/>
      <c r="AM344" s="216"/>
      <c r="AN344" s="216"/>
      <c r="AO344" s="216"/>
      <c r="AP344" s="216"/>
      <c r="AQ344" s="216"/>
    </row>
    <row r="345" spans="4:43">
      <c r="D345" s="216"/>
      <c r="E345" s="236"/>
      <c r="F345" s="236"/>
      <c r="G345" s="216"/>
      <c r="H345" s="216"/>
      <c r="I345" s="216"/>
      <c r="J345" s="216"/>
      <c r="K345" s="216"/>
      <c r="L345" s="216"/>
      <c r="M345" s="216"/>
      <c r="N345" s="216"/>
      <c r="O345" s="216"/>
      <c r="P345" s="216"/>
      <c r="Q345" s="216"/>
      <c r="R345" s="216"/>
      <c r="S345" s="216"/>
      <c r="T345" s="216"/>
      <c r="U345" s="216"/>
      <c r="V345" s="216"/>
      <c r="W345" s="216"/>
      <c r="X345" s="216"/>
      <c r="Y345" s="216"/>
      <c r="Z345" s="216"/>
      <c r="AA345" s="216"/>
      <c r="AB345" s="216"/>
      <c r="AC345" s="216"/>
      <c r="AD345" s="216"/>
      <c r="AE345" s="216"/>
      <c r="AF345" s="216"/>
      <c r="AG345" s="216"/>
      <c r="AH345" s="216"/>
      <c r="AI345" s="216"/>
      <c r="AJ345" s="216"/>
      <c r="AK345" s="216"/>
      <c r="AL345" s="216"/>
      <c r="AM345" s="216"/>
      <c r="AN345" s="216"/>
      <c r="AO345" s="216"/>
      <c r="AP345" s="216"/>
      <c r="AQ345" s="216"/>
    </row>
    <row r="346" spans="4:43">
      <c r="D346" s="216"/>
      <c r="E346" s="236"/>
      <c r="F346" s="236"/>
      <c r="G346" s="216"/>
      <c r="H346" s="216"/>
      <c r="I346" s="216"/>
      <c r="J346" s="216"/>
      <c r="K346" s="216"/>
      <c r="L346" s="216"/>
      <c r="M346" s="216"/>
      <c r="N346" s="216"/>
      <c r="O346" s="216"/>
      <c r="P346" s="216"/>
      <c r="Q346" s="216"/>
      <c r="R346" s="216"/>
      <c r="S346" s="216"/>
      <c r="T346" s="216"/>
      <c r="U346" s="216"/>
      <c r="V346" s="216"/>
      <c r="W346" s="216"/>
      <c r="X346" s="216"/>
      <c r="Y346" s="216"/>
      <c r="Z346" s="216"/>
      <c r="AA346" s="216"/>
      <c r="AB346" s="216"/>
      <c r="AC346" s="216"/>
      <c r="AD346" s="216"/>
      <c r="AE346" s="216"/>
      <c r="AF346" s="216"/>
      <c r="AG346" s="216"/>
      <c r="AH346" s="216"/>
      <c r="AI346" s="216"/>
      <c r="AJ346" s="216"/>
      <c r="AK346" s="216"/>
      <c r="AL346" s="216"/>
      <c r="AM346" s="216"/>
      <c r="AN346" s="216"/>
      <c r="AO346" s="216"/>
      <c r="AP346" s="216"/>
      <c r="AQ346" s="216"/>
    </row>
    <row r="347" spans="4:43" ht="26.25">
      <c r="D347" s="216"/>
      <c r="E347" s="236"/>
      <c r="F347" s="236"/>
      <c r="G347" s="216"/>
      <c r="H347" s="216"/>
      <c r="I347" s="216"/>
      <c r="J347" s="216"/>
      <c r="K347" s="216"/>
      <c r="L347" s="216"/>
      <c r="M347" s="216"/>
      <c r="N347" s="216"/>
      <c r="O347" s="216"/>
      <c r="P347" s="216"/>
      <c r="Q347" s="216"/>
      <c r="R347" s="216"/>
      <c r="S347" s="216"/>
      <c r="T347" s="216"/>
      <c r="U347" s="216"/>
      <c r="V347" s="219"/>
      <c r="W347" s="219"/>
      <c r="X347" s="219"/>
      <c r="Y347" s="219"/>
      <c r="Z347" s="219"/>
      <c r="AA347" s="219"/>
      <c r="AB347" s="219"/>
      <c r="AC347" s="219"/>
      <c r="AD347" s="219"/>
      <c r="AE347" s="219"/>
      <c r="AF347" s="219"/>
      <c r="AG347" s="219"/>
      <c r="AH347" s="219"/>
      <c r="AI347" s="219"/>
      <c r="AJ347" s="219"/>
      <c r="AK347" s="219"/>
      <c r="AL347" s="219"/>
      <c r="AM347" s="219"/>
      <c r="AN347" s="219"/>
      <c r="AO347" s="219"/>
      <c r="AP347" s="219"/>
      <c r="AQ347" s="219"/>
    </row>
    <row r="348" spans="4:43" ht="18">
      <c r="D348" s="216"/>
      <c r="E348" s="236"/>
      <c r="F348" s="236"/>
      <c r="G348" s="216"/>
      <c r="H348" s="216"/>
      <c r="I348" s="216"/>
      <c r="J348" s="216"/>
      <c r="K348" s="216"/>
      <c r="L348" s="216"/>
      <c r="M348" s="216"/>
      <c r="N348" s="216"/>
      <c r="O348" s="216"/>
      <c r="P348" s="216"/>
      <c r="Q348" s="216"/>
      <c r="R348" s="216"/>
      <c r="S348" s="216"/>
      <c r="T348" s="216"/>
      <c r="U348" s="216"/>
      <c r="V348" s="220"/>
      <c r="W348" s="220"/>
      <c r="X348" s="220"/>
      <c r="Y348" s="220"/>
      <c r="Z348" s="220"/>
      <c r="AA348" s="220"/>
      <c r="AB348" s="220"/>
      <c r="AC348" s="220"/>
      <c r="AD348" s="220"/>
      <c r="AE348" s="220"/>
      <c r="AF348" s="220"/>
      <c r="AG348" s="220"/>
      <c r="AH348" s="220"/>
      <c r="AI348" s="220"/>
      <c r="AJ348" s="220"/>
      <c r="AK348" s="220"/>
      <c r="AL348" s="220"/>
      <c r="AM348" s="220"/>
      <c r="AN348" s="220"/>
      <c r="AO348" s="220"/>
      <c r="AP348" s="220"/>
      <c r="AQ348" s="220"/>
    </row>
    <row r="349" spans="4:43" ht="23.25">
      <c r="D349" s="216"/>
      <c r="E349" s="236"/>
      <c r="F349" s="236"/>
      <c r="G349" s="216"/>
      <c r="H349" s="216"/>
      <c r="I349" s="216"/>
      <c r="J349" s="216"/>
      <c r="K349" s="216"/>
      <c r="L349" s="216"/>
      <c r="M349" s="216"/>
      <c r="N349" s="216"/>
      <c r="O349" s="216"/>
      <c r="P349" s="216"/>
      <c r="Q349" s="216"/>
      <c r="R349" s="216"/>
      <c r="S349" s="216"/>
      <c r="T349" s="216"/>
      <c r="U349" s="216"/>
      <c r="V349" s="222"/>
      <c r="W349" s="222"/>
      <c r="X349" s="222"/>
      <c r="Y349" s="222"/>
      <c r="Z349" s="222"/>
      <c r="AA349" s="222"/>
      <c r="AB349" s="222"/>
      <c r="AC349" s="222"/>
      <c r="AD349" s="222"/>
      <c r="AE349" s="222"/>
      <c r="AF349" s="222"/>
      <c r="AG349" s="222"/>
      <c r="AH349" s="222"/>
      <c r="AI349" s="222"/>
      <c r="AJ349" s="222"/>
      <c r="AK349" s="222"/>
      <c r="AL349" s="222"/>
      <c r="AM349" s="222"/>
      <c r="AN349" s="222"/>
      <c r="AO349" s="222"/>
      <c r="AP349" s="222"/>
      <c r="AQ349" s="222"/>
    </row>
    <row r="350" spans="4:43" ht="21.75">
      <c r="D350" s="216"/>
      <c r="E350" s="236"/>
      <c r="F350" s="236"/>
      <c r="G350" s="216"/>
      <c r="H350" s="216"/>
      <c r="I350" s="216"/>
      <c r="J350" s="216"/>
      <c r="K350" s="216"/>
      <c r="L350" s="216"/>
      <c r="M350" s="216"/>
      <c r="N350" s="216"/>
      <c r="O350" s="216"/>
      <c r="P350" s="216"/>
      <c r="Q350" s="216"/>
      <c r="R350" s="216"/>
      <c r="S350" s="216"/>
      <c r="T350" s="216"/>
      <c r="U350" s="216"/>
      <c r="V350" s="223"/>
      <c r="W350" s="223"/>
      <c r="X350" s="223"/>
      <c r="Y350" s="223"/>
      <c r="Z350" s="223"/>
      <c r="AA350" s="223"/>
      <c r="AB350" s="223"/>
      <c r="AC350" s="223"/>
      <c r="AD350" s="223"/>
      <c r="AE350" s="223"/>
      <c r="AF350" s="223"/>
      <c r="AG350" s="223"/>
      <c r="AH350" s="223"/>
      <c r="AI350" s="223"/>
      <c r="AJ350" s="223"/>
      <c r="AK350" s="223"/>
      <c r="AL350" s="223"/>
      <c r="AM350" s="223"/>
      <c r="AN350" s="223"/>
      <c r="AO350" s="223"/>
      <c r="AP350" s="223"/>
      <c r="AQ350" s="223"/>
    </row>
    <row r="351" spans="4:43">
      <c r="D351" s="216"/>
      <c r="E351" s="236"/>
      <c r="F351" s="236"/>
      <c r="G351" s="216"/>
      <c r="H351" s="216"/>
      <c r="I351" s="216"/>
      <c r="J351" s="216"/>
      <c r="K351" s="216"/>
      <c r="L351" s="216"/>
      <c r="M351" s="216"/>
      <c r="N351" s="216"/>
      <c r="O351" s="216"/>
      <c r="P351" s="216"/>
      <c r="Q351" s="216"/>
      <c r="R351" s="216"/>
      <c r="S351" s="216"/>
      <c r="T351" s="216"/>
      <c r="U351" s="216"/>
      <c r="V351" s="216"/>
      <c r="W351" s="216"/>
      <c r="X351" s="216"/>
      <c r="Y351" s="216"/>
      <c r="Z351" s="216"/>
      <c r="AA351" s="216"/>
      <c r="AB351" s="216"/>
      <c r="AC351" s="216"/>
      <c r="AD351" s="216"/>
      <c r="AE351" s="216"/>
      <c r="AF351" s="216"/>
      <c r="AG351" s="216"/>
      <c r="AH351" s="216"/>
      <c r="AI351" s="216"/>
      <c r="AJ351" s="216"/>
      <c r="AK351" s="216"/>
      <c r="AL351" s="216"/>
      <c r="AM351" s="216"/>
      <c r="AN351" s="216"/>
      <c r="AO351" s="216"/>
      <c r="AP351" s="216"/>
      <c r="AQ351" s="216"/>
    </row>
    <row r="352" spans="4:43">
      <c r="D352" s="216"/>
      <c r="E352" s="236"/>
      <c r="F352" s="236"/>
      <c r="G352" s="216"/>
      <c r="H352" s="216"/>
      <c r="I352" s="216"/>
      <c r="J352" s="216"/>
      <c r="K352" s="216"/>
      <c r="L352" s="216"/>
      <c r="M352" s="216"/>
      <c r="N352" s="216"/>
      <c r="O352" s="216"/>
      <c r="P352" s="216"/>
      <c r="Q352" s="216"/>
      <c r="R352" s="216"/>
      <c r="S352" s="216"/>
      <c r="T352" s="216"/>
      <c r="U352" s="216"/>
      <c r="V352" s="216"/>
      <c r="W352" s="216"/>
      <c r="X352" s="216"/>
      <c r="Y352" s="216"/>
      <c r="Z352" s="216"/>
      <c r="AA352" s="216"/>
      <c r="AB352" s="216"/>
      <c r="AC352" s="216"/>
      <c r="AD352" s="216"/>
      <c r="AE352" s="216"/>
      <c r="AF352" s="216"/>
      <c r="AG352" s="216"/>
      <c r="AH352" s="216"/>
      <c r="AI352" s="216"/>
      <c r="AJ352" s="216"/>
      <c r="AK352" s="216"/>
      <c r="AL352" s="216"/>
      <c r="AM352" s="216"/>
      <c r="AN352" s="216"/>
      <c r="AO352" s="216"/>
      <c r="AP352" s="216"/>
      <c r="AQ352" s="216"/>
    </row>
    <row r="353" spans="4:43">
      <c r="D353" s="216"/>
      <c r="E353" s="236"/>
      <c r="F353" s="236"/>
      <c r="G353" s="216"/>
      <c r="H353" s="216"/>
      <c r="I353" s="216"/>
      <c r="J353" s="216"/>
      <c r="K353" s="216"/>
      <c r="L353" s="216"/>
      <c r="M353" s="216"/>
      <c r="N353" s="216"/>
      <c r="O353" s="216"/>
      <c r="P353" s="216"/>
      <c r="Q353" s="216"/>
      <c r="R353" s="216"/>
      <c r="S353" s="216"/>
      <c r="T353" s="216"/>
      <c r="U353" s="216"/>
      <c r="V353" s="216"/>
      <c r="W353" s="216"/>
      <c r="X353" s="216"/>
      <c r="Y353" s="216"/>
      <c r="Z353" s="216"/>
      <c r="AA353" s="216"/>
      <c r="AB353" s="216"/>
      <c r="AC353" s="216"/>
      <c r="AD353" s="216"/>
      <c r="AE353" s="216"/>
      <c r="AF353" s="216"/>
      <c r="AG353" s="216"/>
      <c r="AH353" s="216"/>
      <c r="AI353" s="216"/>
      <c r="AJ353" s="216"/>
      <c r="AK353" s="216"/>
      <c r="AL353" s="216"/>
      <c r="AM353" s="216"/>
      <c r="AN353" s="216"/>
      <c r="AO353" s="216"/>
      <c r="AP353" s="216"/>
      <c r="AQ353" s="216"/>
    </row>
    <row r="354" spans="4:43" ht="26.25">
      <c r="D354" s="216"/>
      <c r="E354" s="236"/>
      <c r="F354" s="236"/>
      <c r="G354" s="216"/>
      <c r="H354" s="216"/>
      <c r="I354" s="216"/>
      <c r="J354" s="216"/>
      <c r="K354" s="216"/>
      <c r="L354" s="216"/>
      <c r="M354" s="216"/>
      <c r="N354" s="216"/>
      <c r="O354" s="216"/>
      <c r="P354" s="216"/>
      <c r="Q354" s="216"/>
      <c r="R354" s="216"/>
      <c r="S354" s="216"/>
      <c r="T354" s="216"/>
      <c r="U354" s="216"/>
      <c r="V354" s="219"/>
      <c r="W354" s="219"/>
      <c r="X354" s="219"/>
      <c r="Y354" s="219"/>
      <c r="Z354" s="219"/>
      <c r="AA354" s="219"/>
      <c r="AB354" s="219"/>
      <c r="AC354" s="219"/>
      <c r="AD354" s="219"/>
      <c r="AE354" s="219"/>
      <c r="AF354" s="219"/>
      <c r="AG354" s="219"/>
      <c r="AH354" s="219"/>
      <c r="AI354" s="219"/>
      <c r="AJ354" s="219"/>
      <c r="AK354" s="219"/>
      <c r="AL354" s="219"/>
      <c r="AM354" s="219"/>
      <c r="AN354" s="219"/>
      <c r="AO354" s="219"/>
      <c r="AP354" s="219"/>
      <c r="AQ354" s="219"/>
    </row>
    <row r="355" spans="4:43" ht="18">
      <c r="D355" s="216"/>
      <c r="E355" s="236"/>
      <c r="F355" s="236"/>
      <c r="G355" s="216"/>
      <c r="H355" s="216"/>
      <c r="I355" s="216"/>
      <c r="J355" s="216"/>
      <c r="K355" s="216"/>
      <c r="L355" s="216"/>
      <c r="M355" s="216"/>
      <c r="N355" s="216"/>
      <c r="O355" s="216"/>
      <c r="P355" s="216"/>
      <c r="Q355" s="216"/>
      <c r="R355" s="216"/>
      <c r="S355" s="216"/>
      <c r="T355" s="216"/>
      <c r="U355" s="216"/>
      <c r="V355" s="220"/>
      <c r="W355" s="220"/>
      <c r="X355" s="220"/>
      <c r="Y355" s="220"/>
      <c r="Z355" s="220"/>
      <c r="AA355" s="220"/>
      <c r="AB355" s="220"/>
      <c r="AC355" s="220"/>
      <c r="AD355" s="220"/>
      <c r="AE355" s="220"/>
      <c r="AF355" s="220"/>
      <c r="AG355" s="220"/>
      <c r="AH355" s="220"/>
      <c r="AI355" s="220"/>
      <c r="AJ355" s="220"/>
      <c r="AK355" s="220"/>
      <c r="AL355" s="220"/>
      <c r="AM355" s="220"/>
      <c r="AN355" s="220"/>
      <c r="AO355" s="220"/>
      <c r="AP355" s="220"/>
      <c r="AQ355" s="220"/>
    </row>
    <row r="356" spans="4:43" ht="23.25">
      <c r="D356" s="216"/>
      <c r="E356" s="236"/>
      <c r="F356" s="236"/>
      <c r="G356" s="216"/>
      <c r="H356" s="216"/>
      <c r="I356" s="216"/>
      <c r="J356" s="216"/>
      <c r="K356" s="216"/>
      <c r="L356" s="216"/>
      <c r="M356" s="216"/>
      <c r="N356" s="216"/>
      <c r="O356" s="216"/>
      <c r="P356" s="216"/>
      <c r="Q356" s="216"/>
      <c r="R356" s="216"/>
      <c r="S356" s="216"/>
      <c r="T356" s="216"/>
      <c r="U356" s="216"/>
      <c r="V356" s="222"/>
      <c r="W356" s="222"/>
      <c r="X356" s="222"/>
      <c r="Y356" s="222"/>
      <c r="Z356" s="222"/>
      <c r="AA356" s="222"/>
      <c r="AB356" s="222"/>
      <c r="AC356" s="222"/>
      <c r="AD356" s="222"/>
      <c r="AE356" s="222"/>
      <c r="AF356" s="222"/>
      <c r="AG356" s="222"/>
      <c r="AH356" s="222"/>
      <c r="AI356" s="222"/>
      <c r="AJ356" s="222"/>
      <c r="AK356" s="222"/>
      <c r="AL356" s="222"/>
      <c r="AM356" s="222"/>
      <c r="AN356" s="222"/>
      <c r="AO356" s="222"/>
      <c r="AP356" s="222"/>
      <c r="AQ356" s="222"/>
    </row>
    <row r="357" spans="4:43" ht="21.75">
      <c r="D357" s="216"/>
      <c r="E357" s="236"/>
      <c r="F357" s="236"/>
      <c r="G357" s="216"/>
      <c r="H357" s="216"/>
      <c r="I357" s="216"/>
      <c r="J357" s="216"/>
      <c r="K357" s="216"/>
      <c r="L357" s="216"/>
      <c r="M357" s="216"/>
      <c r="N357" s="216"/>
      <c r="O357" s="216"/>
      <c r="P357" s="216"/>
      <c r="Q357" s="216"/>
      <c r="R357" s="216"/>
      <c r="S357" s="216"/>
      <c r="T357" s="216"/>
      <c r="U357" s="216"/>
      <c r="V357" s="223"/>
      <c r="W357" s="223"/>
      <c r="X357" s="223"/>
      <c r="Y357" s="223"/>
      <c r="Z357" s="223"/>
      <c r="AA357" s="223"/>
      <c r="AB357" s="223"/>
      <c r="AC357" s="223"/>
      <c r="AD357" s="223"/>
      <c r="AE357" s="223"/>
      <c r="AF357" s="223"/>
      <c r="AG357" s="223"/>
      <c r="AH357" s="223"/>
      <c r="AI357" s="223"/>
      <c r="AJ357" s="223"/>
      <c r="AK357" s="223"/>
      <c r="AL357" s="223"/>
      <c r="AM357" s="223"/>
      <c r="AN357" s="223"/>
      <c r="AO357" s="223"/>
      <c r="AP357" s="223"/>
      <c r="AQ357" s="223"/>
    </row>
    <row r="358" spans="4:43">
      <c r="D358" s="216"/>
      <c r="E358" s="236"/>
      <c r="F358" s="236"/>
      <c r="G358" s="216"/>
      <c r="H358" s="216"/>
      <c r="I358" s="216"/>
      <c r="J358" s="216"/>
      <c r="K358" s="216"/>
      <c r="L358" s="216"/>
      <c r="M358" s="216"/>
      <c r="N358" s="216"/>
      <c r="O358" s="216"/>
      <c r="P358" s="216"/>
      <c r="Q358" s="216"/>
      <c r="R358" s="216"/>
      <c r="S358" s="216"/>
      <c r="T358" s="216"/>
      <c r="U358" s="216"/>
      <c r="V358" s="216"/>
      <c r="W358" s="216"/>
      <c r="X358" s="216"/>
      <c r="Y358" s="216"/>
      <c r="Z358" s="216"/>
      <c r="AA358" s="216"/>
      <c r="AB358" s="216"/>
      <c r="AC358" s="216"/>
      <c r="AD358" s="216"/>
      <c r="AE358" s="216"/>
      <c r="AF358" s="216"/>
      <c r="AG358" s="216"/>
      <c r="AH358" s="216"/>
      <c r="AI358" s="216"/>
      <c r="AJ358" s="216"/>
      <c r="AK358" s="216"/>
      <c r="AL358" s="216"/>
      <c r="AM358" s="216"/>
      <c r="AN358" s="216"/>
      <c r="AO358" s="216"/>
      <c r="AP358" s="216"/>
      <c r="AQ358" s="216"/>
    </row>
    <row r="359" spans="4:43">
      <c r="D359" s="216"/>
      <c r="E359" s="236"/>
      <c r="F359" s="236"/>
      <c r="G359" s="216"/>
      <c r="H359" s="216"/>
      <c r="I359" s="216"/>
      <c r="J359" s="216"/>
      <c r="K359" s="216"/>
      <c r="L359" s="216"/>
      <c r="M359" s="216"/>
      <c r="N359" s="216"/>
      <c r="O359" s="216"/>
      <c r="P359" s="216"/>
      <c r="Q359" s="216"/>
      <c r="R359" s="216"/>
      <c r="S359" s="216"/>
      <c r="T359" s="216"/>
      <c r="U359" s="216"/>
      <c r="V359" s="216"/>
      <c r="W359" s="216"/>
      <c r="X359" s="216"/>
      <c r="Y359" s="216"/>
      <c r="Z359" s="216"/>
      <c r="AA359" s="216"/>
      <c r="AB359" s="216"/>
      <c r="AC359" s="216"/>
      <c r="AD359" s="216"/>
      <c r="AE359" s="216"/>
      <c r="AF359" s="216"/>
      <c r="AG359" s="216"/>
      <c r="AH359" s="216"/>
      <c r="AI359" s="216"/>
      <c r="AJ359" s="216"/>
      <c r="AK359" s="216"/>
      <c r="AL359" s="216"/>
      <c r="AM359" s="216"/>
      <c r="AN359" s="216"/>
      <c r="AO359" s="216"/>
      <c r="AP359" s="216"/>
      <c r="AQ359" s="216"/>
    </row>
    <row r="360" spans="4:43">
      <c r="D360" s="216"/>
      <c r="E360" s="236"/>
      <c r="F360" s="236"/>
      <c r="G360" s="216"/>
      <c r="H360" s="216"/>
      <c r="I360" s="216"/>
      <c r="J360" s="216"/>
      <c r="K360" s="216"/>
      <c r="L360" s="216"/>
      <c r="M360" s="216"/>
      <c r="N360" s="216"/>
      <c r="O360" s="216"/>
      <c r="P360" s="216"/>
      <c r="Q360" s="216"/>
      <c r="R360" s="216"/>
      <c r="S360" s="216"/>
      <c r="T360" s="216"/>
      <c r="U360" s="216"/>
      <c r="V360" s="216"/>
      <c r="W360" s="216"/>
      <c r="X360" s="216"/>
      <c r="Y360" s="216"/>
      <c r="Z360" s="216"/>
      <c r="AA360" s="216"/>
      <c r="AB360" s="216"/>
      <c r="AC360" s="216"/>
      <c r="AD360" s="216"/>
      <c r="AE360" s="216"/>
      <c r="AF360" s="216"/>
      <c r="AG360" s="216"/>
      <c r="AH360" s="216"/>
      <c r="AI360" s="216"/>
      <c r="AJ360" s="216"/>
      <c r="AK360" s="216"/>
      <c r="AL360" s="216"/>
      <c r="AM360" s="216"/>
      <c r="AN360" s="216"/>
      <c r="AO360" s="216"/>
      <c r="AP360" s="216"/>
      <c r="AQ360" s="216"/>
    </row>
    <row r="361" spans="4:43" ht="26.25">
      <c r="D361" s="216"/>
      <c r="E361" s="236"/>
      <c r="F361" s="236"/>
      <c r="G361" s="216"/>
      <c r="H361" s="216"/>
      <c r="I361" s="216"/>
      <c r="J361" s="216"/>
      <c r="K361" s="216"/>
      <c r="L361" s="216"/>
      <c r="M361" s="216"/>
      <c r="N361" s="216"/>
      <c r="O361" s="216"/>
      <c r="P361" s="216"/>
      <c r="Q361" s="216"/>
      <c r="R361" s="216"/>
      <c r="S361" s="216"/>
      <c r="T361" s="216"/>
      <c r="U361" s="216"/>
      <c r="V361" s="219"/>
      <c r="W361" s="219"/>
      <c r="X361" s="219"/>
      <c r="Y361" s="219"/>
      <c r="Z361" s="219"/>
      <c r="AA361" s="219"/>
      <c r="AB361" s="219"/>
      <c r="AC361" s="219"/>
      <c r="AD361" s="219"/>
      <c r="AE361" s="219"/>
      <c r="AF361" s="219"/>
      <c r="AG361" s="219"/>
      <c r="AH361" s="219"/>
      <c r="AI361" s="219"/>
      <c r="AJ361" s="219"/>
      <c r="AK361" s="219"/>
      <c r="AL361" s="219"/>
      <c r="AM361" s="219"/>
      <c r="AN361" s="219"/>
      <c r="AO361" s="219"/>
      <c r="AP361" s="219"/>
      <c r="AQ361" s="219"/>
    </row>
    <row r="362" spans="4:43" ht="18">
      <c r="D362" s="216"/>
      <c r="E362" s="236"/>
      <c r="F362" s="236"/>
      <c r="G362" s="216"/>
      <c r="H362" s="216"/>
      <c r="I362" s="216"/>
      <c r="J362" s="216"/>
      <c r="K362" s="216"/>
      <c r="L362" s="216"/>
      <c r="M362" s="216"/>
      <c r="N362" s="216"/>
      <c r="O362" s="216"/>
      <c r="P362" s="216"/>
      <c r="Q362" s="216"/>
      <c r="R362" s="216"/>
      <c r="S362" s="216"/>
      <c r="T362" s="216"/>
      <c r="U362" s="216"/>
      <c r="V362" s="220"/>
      <c r="W362" s="220"/>
      <c r="X362" s="220"/>
      <c r="Y362" s="220"/>
      <c r="Z362" s="220"/>
      <c r="AA362" s="220"/>
      <c r="AB362" s="220"/>
      <c r="AC362" s="220"/>
      <c r="AD362" s="220"/>
      <c r="AE362" s="220"/>
      <c r="AF362" s="220"/>
      <c r="AG362" s="220"/>
      <c r="AH362" s="220"/>
      <c r="AI362" s="220"/>
      <c r="AJ362" s="220"/>
      <c r="AK362" s="220"/>
      <c r="AL362" s="220"/>
      <c r="AM362" s="220"/>
      <c r="AN362" s="220"/>
      <c r="AO362" s="220"/>
      <c r="AP362" s="220"/>
      <c r="AQ362" s="220"/>
    </row>
    <row r="363" spans="4:43" ht="23.25">
      <c r="D363" s="216"/>
      <c r="E363" s="236"/>
      <c r="F363" s="236"/>
      <c r="G363" s="216"/>
      <c r="H363" s="216"/>
      <c r="I363" s="216"/>
      <c r="J363" s="216"/>
      <c r="K363" s="216"/>
      <c r="L363" s="216"/>
      <c r="M363" s="216"/>
      <c r="N363" s="216"/>
      <c r="O363" s="216"/>
      <c r="P363" s="216"/>
      <c r="Q363" s="216"/>
      <c r="R363" s="216"/>
      <c r="S363" s="216"/>
      <c r="T363" s="216"/>
      <c r="U363" s="216"/>
      <c r="V363" s="222"/>
      <c r="W363" s="222"/>
      <c r="X363" s="222"/>
      <c r="Y363" s="222"/>
      <c r="Z363" s="222"/>
      <c r="AA363" s="222"/>
      <c r="AB363" s="222"/>
      <c r="AC363" s="222"/>
      <c r="AD363" s="222"/>
      <c r="AE363" s="222"/>
      <c r="AF363" s="222"/>
      <c r="AG363" s="222"/>
      <c r="AH363" s="222"/>
      <c r="AI363" s="222"/>
      <c r="AJ363" s="222"/>
      <c r="AK363" s="222"/>
      <c r="AL363" s="222"/>
      <c r="AM363" s="222"/>
      <c r="AN363" s="222"/>
      <c r="AO363" s="222"/>
      <c r="AP363" s="222"/>
      <c r="AQ363" s="222"/>
    </row>
    <row r="364" spans="4:43" ht="21.75">
      <c r="D364" s="216"/>
      <c r="E364" s="236"/>
      <c r="F364" s="236"/>
      <c r="G364" s="216"/>
      <c r="H364" s="216"/>
      <c r="I364" s="216"/>
      <c r="J364" s="216"/>
      <c r="K364" s="216"/>
      <c r="L364" s="216"/>
      <c r="M364" s="216"/>
      <c r="N364" s="216"/>
      <c r="O364" s="216"/>
      <c r="P364" s="216"/>
      <c r="Q364" s="216"/>
      <c r="R364" s="216"/>
      <c r="S364" s="216"/>
      <c r="T364" s="216"/>
      <c r="U364" s="216"/>
      <c r="V364" s="223"/>
      <c r="W364" s="223"/>
      <c r="X364" s="223"/>
      <c r="Y364" s="223"/>
      <c r="Z364" s="223"/>
      <c r="AA364" s="223"/>
      <c r="AB364" s="223"/>
      <c r="AC364" s="223"/>
      <c r="AD364" s="223"/>
      <c r="AE364" s="223"/>
      <c r="AF364" s="223"/>
      <c r="AG364" s="223"/>
      <c r="AH364" s="223"/>
      <c r="AI364" s="223"/>
      <c r="AJ364" s="223"/>
      <c r="AK364" s="223"/>
      <c r="AL364" s="223"/>
      <c r="AM364" s="223"/>
      <c r="AN364" s="223"/>
      <c r="AO364" s="223"/>
      <c r="AP364" s="223"/>
      <c r="AQ364" s="223"/>
    </row>
    <row r="365" spans="4:43">
      <c r="D365" s="216"/>
      <c r="E365" s="236"/>
      <c r="F365" s="236"/>
      <c r="G365" s="216"/>
      <c r="H365" s="216"/>
      <c r="I365" s="216"/>
      <c r="J365" s="216"/>
      <c r="K365" s="216"/>
      <c r="L365" s="216"/>
      <c r="M365" s="216"/>
      <c r="N365" s="216"/>
      <c r="O365" s="216"/>
      <c r="P365" s="216"/>
      <c r="Q365" s="216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216"/>
      <c r="AE365" s="216"/>
      <c r="AF365" s="216"/>
      <c r="AG365" s="216"/>
      <c r="AH365" s="216"/>
      <c r="AI365" s="216"/>
      <c r="AJ365" s="216"/>
      <c r="AK365" s="216"/>
      <c r="AL365" s="216"/>
      <c r="AM365" s="216"/>
      <c r="AN365" s="216"/>
      <c r="AO365" s="216"/>
      <c r="AP365" s="216"/>
      <c r="AQ365" s="216"/>
    </row>
    <row r="366" spans="4:43">
      <c r="D366" s="216"/>
      <c r="E366" s="236"/>
      <c r="F366" s="236"/>
      <c r="G366" s="216"/>
      <c r="H366" s="216"/>
      <c r="I366" s="216"/>
      <c r="J366" s="216"/>
      <c r="K366" s="216"/>
      <c r="L366" s="216"/>
      <c r="M366" s="216"/>
      <c r="N366" s="216"/>
      <c r="O366" s="216"/>
      <c r="P366" s="216"/>
      <c r="Q366" s="216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216"/>
      <c r="AE366" s="216"/>
      <c r="AF366" s="216"/>
      <c r="AG366" s="216"/>
      <c r="AH366" s="216"/>
      <c r="AI366" s="216"/>
      <c r="AJ366" s="216"/>
      <c r="AK366" s="216"/>
      <c r="AL366" s="216"/>
      <c r="AM366" s="216"/>
      <c r="AN366" s="216"/>
      <c r="AO366" s="216"/>
      <c r="AP366" s="216"/>
      <c r="AQ366" s="216"/>
    </row>
    <row r="367" spans="4:43">
      <c r="D367" s="216"/>
      <c r="E367" s="236"/>
      <c r="F367" s="236"/>
      <c r="G367" s="216"/>
      <c r="H367" s="216"/>
      <c r="I367" s="216"/>
      <c r="J367" s="216"/>
      <c r="K367" s="216"/>
      <c r="L367" s="216"/>
      <c r="M367" s="216"/>
      <c r="N367" s="216"/>
      <c r="O367" s="216"/>
      <c r="P367" s="216"/>
      <c r="Q367" s="216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216"/>
      <c r="AE367" s="216"/>
      <c r="AF367" s="216"/>
      <c r="AG367" s="216"/>
      <c r="AH367" s="216"/>
      <c r="AI367" s="216"/>
      <c r="AJ367" s="216"/>
      <c r="AK367" s="216"/>
      <c r="AL367" s="216"/>
      <c r="AM367" s="216"/>
      <c r="AN367" s="216"/>
      <c r="AO367" s="216"/>
      <c r="AP367" s="216"/>
      <c r="AQ367" s="216"/>
    </row>
    <row r="368" spans="4:43" ht="26.25">
      <c r="D368" s="216"/>
      <c r="E368" s="236"/>
      <c r="F368" s="236"/>
      <c r="G368" s="216"/>
      <c r="H368" s="216"/>
      <c r="I368" s="216"/>
      <c r="J368" s="216"/>
      <c r="K368" s="216"/>
      <c r="L368" s="216"/>
      <c r="M368" s="216"/>
      <c r="N368" s="216"/>
      <c r="O368" s="216"/>
      <c r="P368" s="216"/>
      <c r="Q368" s="216"/>
      <c r="R368" s="216"/>
      <c r="S368" s="216"/>
      <c r="T368" s="216"/>
      <c r="U368" s="216"/>
      <c r="V368" s="219"/>
      <c r="W368" s="219"/>
      <c r="X368" s="219"/>
      <c r="Y368" s="219"/>
      <c r="Z368" s="219"/>
      <c r="AA368" s="219"/>
      <c r="AB368" s="219"/>
      <c r="AC368" s="219"/>
      <c r="AD368" s="219"/>
      <c r="AE368" s="219"/>
      <c r="AF368" s="219"/>
      <c r="AG368" s="219"/>
      <c r="AH368" s="219"/>
      <c r="AI368" s="219"/>
      <c r="AJ368" s="219"/>
      <c r="AK368" s="219"/>
      <c r="AL368" s="219"/>
      <c r="AM368" s="219"/>
      <c r="AN368" s="219"/>
      <c r="AO368" s="219"/>
      <c r="AP368" s="219"/>
      <c r="AQ368" s="219"/>
    </row>
    <row r="369" spans="4:43" ht="18">
      <c r="D369" s="216"/>
      <c r="E369" s="236"/>
      <c r="F369" s="236"/>
      <c r="G369" s="216"/>
      <c r="H369" s="216"/>
      <c r="I369" s="216"/>
      <c r="J369" s="216"/>
      <c r="K369" s="216"/>
      <c r="L369" s="216"/>
      <c r="M369" s="216"/>
      <c r="N369" s="216"/>
      <c r="O369" s="216"/>
      <c r="P369" s="216"/>
      <c r="Q369" s="216"/>
      <c r="R369" s="216"/>
      <c r="S369" s="216"/>
      <c r="T369" s="216"/>
      <c r="U369" s="216"/>
      <c r="V369" s="220"/>
      <c r="W369" s="220"/>
      <c r="X369" s="220"/>
      <c r="Y369" s="220"/>
      <c r="Z369" s="220"/>
      <c r="AA369" s="220"/>
      <c r="AB369" s="220"/>
      <c r="AC369" s="220"/>
      <c r="AD369" s="220"/>
      <c r="AE369" s="220"/>
      <c r="AF369" s="220"/>
      <c r="AG369" s="220"/>
      <c r="AH369" s="220"/>
      <c r="AI369" s="220"/>
      <c r="AJ369" s="220"/>
      <c r="AK369" s="220"/>
      <c r="AL369" s="220"/>
      <c r="AM369" s="220"/>
      <c r="AN369" s="220"/>
      <c r="AO369" s="220"/>
      <c r="AP369" s="220"/>
      <c r="AQ369" s="220"/>
    </row>
    <row r="370" spans="4:43" ht="23.25">
      <c r="D370" s="216"/>
      <c r="E370" s="236"/>
      <c r="F370" s="236"/>
      <c r="G370" s="216"/>
      <c r="H370" s="216"/>
      <c r="I370" s="216"/>
      <c r="J370" s="216"/>
      <c r="K370" s="216"/>
      <c r="L370" s="216"/>
      <c r="M370" s="216"/>
      <c r="N370" s="216"/>
      <c r="O370" s="216"/>
      <c r="P370" s="216"/>
      <c r="Q370" s="216"/>
      <c r="R370" s="216"/>
      <c r="S370" s="216"/>
      <c r="T370" s="216"/>
      <c r="U370" s="216"/>
      <c r="V370" s="222"/>
      <c r="W370" s="222"/>
      <c r="X370" s="222"/>
      <c r="Y370" s="222"/>
      <c r="Z370" s="222"/>
      <c r="AA370" s="222"/>
      <c r="AB370" s="222"/>
      <c r="AC370" s="222"/>
      <c r="AD370" s="222"/>
      <c r="AE370" s="222"/>
      <c r="AF370" s="222"/>
      <c r="AG370" s="222"/>
      <c r="AH370" s="222"/>
      <c r="AI370" s="222"/>
      <c r="AJ370" s="222"/>
      <c r="AK370" s="222"/>
      <c r="AL370" s="222"/>
      <c r="AM370" s="222"/>
      <c r="AN370" s="222"/>
      <c r="AO370" s="222"/>
      <c r="AP370" s="222"/>
      <c r="AQ370" s="222"/>
    </row>
  </sheetData>
  <sheetProtection algorithmName="SHA-512" hashValue="oofOtT+J7LjhcaOZ1El5NR6537FP9XQpaoohwOW+o/OaUwdQlMLxkbtsDTIVlQ9xkCqrL7D829PxDKBs/SrDYw==" saltValue="ornjfGw2emOEWoYRxeytTA==" spinCount="100000" sheet="1" objects="1" scenarios="1"/>
  <mergeCells count="7">
    <mergeCell ref="D3:L3"/>
    <mergeCell ref="D1:H1"/>
    <mergeCell ref="I1:J1"/>
    <mergeCell ref="K1:L1"/>
    <mergeCell ref="D2:F2"/>
    <mergeCell ref="G2:H2"/>
    <mergeCell ref="I2:J2"/>
  </mergeCells>
  <phoneticPr fontId="23" type="noConversion"/>
  <conditionalFormatting sqref="D5:D35">
    <cfRule type="timePeriod" dxfId="73" priority="31" timePeriod="today">
      <formula>FLOOR(D5,1)=TODAY()</formula>
    </cfRule>
    <cfRule type="timePeriod" dxfId="72" priority="32" timePeriod="thisWeek">
      <formula>AND(TODAY()-ROUNDDOWN(D5,0)&lt;=WEEKDAY(TODAY())-1,ROUNDDOWN(D5,0)-TODAY()&lt;=7-WEEKDAY(TODAY()))</formula>
    </cfRule>
  </conditionalFormatting>
  <conditionalFormatting sqref="D33:F35">
    <cfRule type="containsErrors" dxfId="71" priority="1">
      <formula>ISERROR(D33)</formula>
    </cfRule>
  </conditionalFormatting>
  <conditionalFormatting sqref="E3 D4 E36:E1048576">
    <cfRule type="cellIs" dxfId="70" priority="37" operator="equal">
      <formula>"""रविवार"""</formula>
    </cfRule>
  </conditionalFormatting>
  <conditionalFormatting sqref="E5:E35">
    <cfRule type="containsText" dxfId="69" priority="30" operator="containsText" text="रविवार">
      <formula>NOT(ISERROR(SEARCH("रविवार",E5)))</formula>
    </cfRule>
  </conditionalFormatting>
  <conditionalFormatting sqref="F3:F4 N4 P4 F36:F1048576">
    <cfRule type="cellIs" dxfId="68" priority="58" operator="equal">
      <formula>"रविवार "</formula>
    </cfRule>
    <cfRule type="cellIs" dxfId="67" priority="59" operator="equal">
      <formula>"रविवार"</formula>
    </cfRule>
  </conditionalFormatting>
  <conditionalFormatting sqref="G33:G35">
    <cfRule type="containsErrors" dxfId="66" priority="15">
      <formula>ISERROR(G33)</formula>
    </cfRule>
  </conditionalFormatting>
  <conditionalFormatting sqref="H5:H35">
    <cfRule type="cellIs" dxfId="65" priority="22" operator="notEqual">
      <formula>0</formula>
    </cfRule>
  </conditionalFormatting>
  <conditionalFormatting sqref="H33:H35 J33:J35">
    <cfRule type="containsErrors" dxfId="64" priority="8">
      <formula>ISERROR(H33)</formula>
    </cfRule>
  </conditionalFormatting>
  <conditionalFormatting sqref="I33:I35">
    <cfRule type="containsErrors" dxfId="63" priority="14">
      <formula>ISERROR(I33)</formula>
    </cfRule>
  </conditionalFormatting>
  <conditionalFormatting sqref="J5:J35">
    <cfRule type="cellIs" dxfId="62" priority="20" operator="notEqual">
      <formula>0</formula>
    </cfRule>
  </conditionalFormatting>
  <conditionalFormatting sqref="K33:L35">
    <cfRule type="containsErrors" dxfId="61" priority="17">
      <formula>ISERROR(K33)</formula>
    </cfRule>
  </conditionalFormatting>
  <conditionalFormatting sqref="K5:L35">
    <cfRule type="containsText" dxfId="60" priority="28" operator="containsText" text="सुट्टी">
      <formula>NOT(ISERROR(SEARCH("सुट्टी",K5)))</formula>
    </cfRule>
    <cfRule type="containsText" dxfId="59" priority="29" operator="containsText" text="सुट्टी">
      <formula>NOT(ISERROR(SEARCH("सुट्टी",K5)))</formula>
    </cfRule>
    <cfRule type="cellIs" dxfId="58" priority="34" operator="equal">
      <formula>"सुट्टी"</formula>
    </cfRule>
    <cfRule type="cellIs" dxfId="57" priority="35" operator="equal">
      <formula>"""सुट्टी"""</formula>
    </cfRule>
  </conditionalFormatting>
  <dataValidations xWindow="780" yWindow="510" count="6">
    <dataValidation operator="lessThanOrEqual" allowBlank="1" showErrorMessage="1" error=" " sqref="I5:I35"/>
    <dataValidation type="list" operator="lessThanOrEqual" showDropDown="1" showErrorMessage="1" error=". " sqref="L3 L36:L1048576">
      <formula1>#REF!</formula1>
    </dataValidation>
    <dataValidation operator="lessThanOrEqual" showDropDown="1" showErrorMessage="1" error=". " sqref="L4"/>
    <dataValidation operator="lessThanOrEqual" allowBlank="1" showInputMessage="1" showErrorMessage="1" errorTitle="कुरणवाडीचे सर " error="पट चेक करा.पटापेक्षा जादा हजर झालेत. " prompt="संदर्भ मेन्यू प्रत्यक्ष मेन्युत drag करून घ्यावा." sqref="K5:K35"/>
    <dataValidation type="custom" allowBlank="1" showInputMessage="1" showErrorMessage="1" error="पटापेक्षा हजर कमी भरावेत." prompt="आजची उपस्थिती भरावी." sqref="H5:H35">
      <formula1>H5&lt;=G5</formula1>
    </dataValidation>
    <dataValidation type="custom" allowBlank="1" showInputMessage="1" showErrorMessage="1" error="पटापेक्षा हजर जास्त झालेत." prompt="आजची उपस्थिती भरावी." sqref="J5:J35">
      <formula1>J5&lt;=I5</formula1>
    </dataValidation>
  </dataValidations>
  <pageMargins left="0.70866141732283472" right="0.70866141732283472" top="0.74803149606299213" bottom="0.74803149606299213" header="0.31496062992125984" footer="0.31496062992125984"/>
  <pageSetup paperSize="8" scale="74" orientation="landscape" blackAndWhite="1" errors="blank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780" yWindow="510" count="1">
        <x14:dataValidation type="list" operator="lessThanOrEqual" showInputMessage="1" showErrorMessage="1" error=". " prompt="जर सुट्टी असेल तर लिस्ट मधून सुट्टी सिलेक्ट करावी.">
          <x14:formula1>
            <xm:f>'प्रमाण 1-5'!$D$4:$D$16</xm:f>
          </x14:formula1>
          <xm:sqref>L5:L35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V38"/>
  <sheetViews>
    <sheetView view="pageBreakPreview" zoomScale="75" zoomScaleNormal="75" zoomScaleSheetLayoutView="75" workbookViewId="0">
      <pane ySplit="7" topLeftCell="A29" activePane="bottomLeft" state="frozen"/>
      <selection pane="bottomLeft" activeCell="Q7" sqref="Q7"/>
    </sheetView>
  </sheetViews>
  <sheetFormatPr defaultColWidth="8" defaultRowHeight="25.5"/>
  <cols>
    <col min="1" max="1" width="6.7109375" style="114" customWidth="1"/>
    <col min="2" max="2" width="18.28515625" style="114" customWidth="1"/>
    <col min="3" max="3" width="16.140625" style="114" customWidth="1"/>
    <col min="4" max="4" width="19.28515625" style="114" customWidth="1"/>
    <col min="5" max="5" width="14.42578125" style="114" customWidth="1"/>
    <col min="6" max="6" width="16.5703125" style="118" customWidth="1"/>
    <col min="7" max="7" width="15.42578125" style="114" customWidth="1"/>
    <col min="8" max="8" width="12.7109375" style="114" customWidth="1"/>
    <col min="9" max="9" width="16.28515625" style="114" customWidth="1"/>
    <col min="10" max="10" width="14.85546875" style="114" customWidth="1"/>
    <col min="11" max="11" width="10.85546875" style="114" customWidth="1"/>
    <col min="12" max="14" width="9.140625" style="114" customWidth="1"/>
    <col min="15" max="15" width="7.140625" style="114" customWidth="1"/>
    <col min="16" max="204" width="9.140625" style="114" customWidth="1"/>
    <col min="205" max="16384" width="8" style="111"/>
  </cols>
  <sheetData>
    <row r="1" spans="1:204" ht="36" customHeight="1" thickBot="1">
      <c r="A1" s="456" t="s">
        <v>167</v>
      </c>
      <c r="B1" s="457"/>
      <c r="C1" s="457"/>
      <c r="D1" s="457"/>
      <c r="E1" s="457"/>
      <c r="F1" s="457"/>
      <c r="G1" s="457"/>
      <c r="H1" s="457"/>
      <c r="I1" s="457"/>
      <c r="J1" s="457"/>
      <c r="K1" s="458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</row>
    <row r="2" spans="1:204" ht="37.5" customHeight="1" thickBot="1">
      <c r="A2" s="154"/>
      <c r="B2" s="155"/>
      <c r="C2" s="156"/>
      <c r="D2" s="156"/>
      <c r="E2" s="199" t="s">
        <v>127</v>
      </c>
      <c r="F2" s="200" t="str">
        <f>'MASTER DATA '!D4</f>
        <v>सप्टेंबर</v>
      </c>
      <c r="G2" s="201" t="str">
        <f>"-"&amp;'MASTER DATA '!E4</f>
        <v>-2025</v>
      </c>
      <c r="H2" s="155"/>
      <c r="I2" s="155"/>
      <c r="J2" s="155"/>
      <c r="K2" s="157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</row>
    <row r="3" spans="1:204" ht="45.75" customHeight="1" thickBot="1">
      <c r="A3" s="459" t="str">
        <f>'MASTER DATA '!D1&amp;","&amp;'MASTER DATA '!I1&amp;","&amp;'MASTER DATA '!K1</f>
        <v>जिल्हा परिषद प्राथमिक शाळा पिंप्री अवघड ,केंद्र- सडे,तालुका-राहुरी,जिल्हा-अहमदनगर</v>
      </c>
      <c r="B3" s="457"/>
      <c r="C3" s="457"/>
      <c r="D3" s="457"/>
      <c r="E3" s="457"/>
      <c r="F3" s="457"/>
      <c r="G3" s="457"/>
      <c r="H3" s="457"/>
      <c r="I3" s="457"/>
      <c r="J3" s="457"/>
      <c r="K3" s="458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</row>
    <row r="4" spans="1:204" ht="31.5" customHeight="1">
      <c r="A4" s="460" t="str">
        <f>'प्राप्त माल 1-5 '!A2</f>
        <v xml:space="preserve">इयत्ता पहिली ते पाचवी </v>
      </c>
      <c r="B4" s="461"/>
      <c r="C4" s="462"/>
      <c r="D4" s="158" t="s">
        <v>102</v>
      </c>
      <c r="E4" s="463">
        <f>'1-5 वाटप गोषवारा '!B5</f>
        <v>121</v>
      </c>
      <c r="F4" s="464"/>
      <c r="G4" s="465" t="s">
        <v>105</v>
      </c>
      <c r="H4" s="465"/>
      <c r="I4" s="465"/>
      <c r="J4" s="466">
        <f>'1-5 वाटप गोषवारा '!F5</f>
        <v>22</v>
      </c>
      <c r="K4" s="467"/>
      <c r="O4" s="114" t="s">
        <v>103</v>
      </c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</row>
    <row r="5" spans="1:204" ht="31.5" customHeight="1">
      <c r="A5" s="444" t="s">
        <v>104</v>
      </c>
      <c r="B5" s="445"/>
      <c r="C5" s="445"/>
      <c r="D5" s="445"/>
      <c r="E5" s="446">
        <f>'1-5 वाटप गोषवारा '!N5</f>
        <v>120</v>
      </c>
      <c r="F5" s="447"/>
      <c r="G5" s="445" t="s">
        <v>106</v>
      </c>
      <c r="H5" s="445"/>
      <c r="I5" s="445"/>
      <c r="J5" s="448">
        <f>'1-5 वाटप गोषवारा '!J5</f>
        <v>1</v>
      </c>
      <c r="K5" s="449"/>
      <c r="P5" s="111"/>
      <c r="Q5" s="111"/>
      <c r="R5" s="111"/>
      <c r="S5" s="111"/>
      <c r="T5" s="159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</row>
    <row r="6" spans="1:204" ht="31.5" customHeight="1" thickBot="1">
      <c r="A6" s="450" t="s">
        <v>125</v>
      </c>
      <c r="B6" s="451"/>
      <c r="C6" s="451"/>
      <c r="D6" s="451"/>
      <c r="E6" s="452">
        <f>'प्राप्त माल 1-5 '!R5</f>
        <v>0</v>
      </c>
      <c r="F6" s="453"/>
      <c r="G6" s="451" t="s">
        <v>126</v>
      </c>
      <c r="H6" s="451"/>
      <c r="I6" s="451"/>
      <c r="J6" s="454">
        <f>E6</f>
        <v>0</v>
      </c>
      <c r="K6" s="455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</row>
    <row r="7" spans="1:204" s="129" customFormat="1" ht="106.5" customHeight="1">
      <c r="A7" s="167" t="s">
        <v>107</v>
      </c>
      <c r="B7" s="168" t="s">
        <v>108</v>
      </c>
      <c r="C7" s="168" t="s">
        <v>109</v>
      </c>
      <c r="D7" s="168" t="s">
        <v>110</v>
      </c>
      <c r="E7" s="168" t="s">
        <v>111</v>
      </c>
      <c r="F7" s="169" t="s">
        <v>112</v>
      </c>
      <c r="G7" s="168" t="s">
        <v>113</v>
      </c>
      <c r="H7" s="168" t="s">
        <v>114</v>
      </c>
      <c r="I7" s="168" t="s">
        <v>115</v>
      </c>
      <c r="J7" s="168" t="s">
        <v>116</v>
      </c>
      <c r="K7" s="170" t="s">
        <v>30</v>
      </c>
      <c r="L7" s="128"/>
      <c r="M7" s="128"/>
      <c r="N7" s="128"/>
      <c r="O7" s="128"/>
    </row>
    <row r="8" spans="1:204" s="117" customFormat="1" ht="27" customHeight="1" thickBot="1">
      <c r="A8" s="171">
        <v>1</v>
      </c>
      <c r="B8" s="172">
        <v>2</v>
      </c>
      <c r="C8" s="172">
        <v>3</v>
      </c>
      <c r="D8" s="172">
        <v>4</v>
      </c>
      <c r="E8" s="172">
        <v>5</v>
      </c>
      <c r="F8" s="172">
        <v>6</v>
      </c>
      <c r="G8" s="172">
        <v>7</v>
      </c>
      <c r="H8" s="172">
        <v>8</v>
      </c>
      <c r="I8" s="172">
        <v>9</v>
      </c>
      <c r="J8" s="172">
        <v>10</v>
      </c>
      <c r="K8" s="173">
        <v>11</v>
      </c>
    </row>
    <row r="9" spans="1:204" ht="39" customHeight="1">
      <c r="A9" s="160">
        <v>1</v>
      </c>
      <c r="B9" s="161" t="s">
        <v>0</v>
      </c>
      <c r="C9" s="162">
        <f>HLOOKUP($B9,'1-5 वाटप गोषवारा '!$B$7:$Q$15,3,0)</f>
        <v>0</v>
      </c>
      <c r="D9" s="163">
        <f>HLOOKUP($B9,'1-5 वाटप गोषवारा '!$B$7:$Q$15,4,0)</f>
        <v>0</v>
      </c>
      <c r="E9" s="163">
        <f>HLOOKUP($B9,'1-5 वाटप गोषवारा '!$B$7:$Q$15,5,0)</f>
        <v>0</v>
      </c>
      <c r="F9" s="162">
        <f>C9+D9+E9</f>
        <v>0</v>
      </c>
      <c r="G9" s="164">
        <f>HLOOKUP($B9,'1-5 वाटप गोषवारा '!$B$7:$Q$15,8,0)</f>
        <v>0</v>
      </c>
      <c r="H9" s="165">
        <f>HLOOKUP($B9,'1-5 वाटप गोषवारा '!$B$7:$Q$15,6,0)</f>
        <v>0</v>
      </c>
      <c r="I9" s="162">
        <f>F9-G9-H9</f>
        <v>0</v>
      </c>
      <c r="J9" s="153">
        <v>0</v>
      </c>
      <c r="K9" s="166"/>
      <c r="M9" s="118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</row>
    <row r="10" spans="1:204" ht="39" customHeight="1">
      <c r="A10" s="160">
        <v>2</v>
      </c>
      <c r="B10" s="161" t="s">
        <v>220</v>
      </c>
      <c r="C10" s="162">
        <f>HLOOKUP($B10,'1-5 वाटप गोषवारा '!$B$7:$Q$15,3,0)</f>
        <v>0</v>
      </c>
      <c r="D10" s="163">
        <f>HLOOKUP($B10,'1-5 वाटप गोषवारा '!$B$7:$Q$15,4,0)</f>
        <v>0</v>
      </c>
      <c r="E10" s="163">
        <f>HLOOKUP($B10,'1-5 वाटप गोषवारा '!$B$7:$Q$15,5,0)</f>
        <v>0</v>
      </c>
      <c r="F10" s="162">
        <f>C10+D10+E10</f>
        <v>0</v>
      </c>
      <c r="G10" s="164">
        <f>HLOOKUP($B10,'1-5 वाटप गोषवारा '!$B$7:$Q$15,8,0)</f>
        <v>0</v>
      </c>
      <c r="H10" s="165">
        <f>HLOOKUP($B10,'1-5 वाटप गोषवारा '!$B$7:$Q$15,6,0)</f>
        <v>0</v>
      </c>
      <c r="I10" s="162">
        <f>F10-G10-H10</f>
        <v>0</v>
      </c>
      <c r="J10" s="153"/>
      <c r="K10" s="166"/>
      <c r="M10" s="118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</row>
    <row r="11" spans="1:204" ht="39" customHeight="1">
      <c r="A11" s="160">
        <v>3</v>
      </c>
      <c r="B11" s="134" t="s">
        <v>1</v>
      </c>
      <c r="C11" s="149">
        <f>HLOOKUP(B11,'1-5 वाटप गोषवारा '!$B$7:$Q$15,3,0)</f>
        <v>0</v>
      </c>
      <c r="D11" s="150">
        <f>HLOOKUP($B11,'1-5 वाटप गोषवारा '!$B$7:$Q$15,4,0)</f>
        <v>0</v>
      </c>
      <c r="E11" s="150">
        <f>HLOOKUP($B11,'1-5 वाटप गोषवारा '!$B$7:$Q$15,5,0)</f>
        <v>0</v>
      </c>
      <c r="F11" s="149">
        <f t="shared" ref="F11:F24" si="0">C11+D11+E11</f>
        <v>0</v>
      </c>
      <c r="G11" s="151">
        <f>HLOOKUP($B11,'1-5 वाटप गोषवारा '!$B$7:$Q$15,8,0)</f>
        <v>0</v>
      </c>
      <c r="H11" s="152">
        <f>HLOOKUP($B11,'1-5 वाटप गोषवारा '!$B$7:$Q$15,6,0)</f>
        <v>0</v>
      </c>
      <c r="I11" s="149">
        <f t="shared" ref="I11:I24" si="1">F11-G11</f>
        <v>0</v>
      </c>
      <c r="J11" s="153">
        <v>0</v>
      </c>
      <c r="K11" s="135"/>
      <c r="M11" s="118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</row>
    <row r="12" spans="1:204" ht="39" customHeight="1">
      <c r="A12" s="160">
        <v>4</v>
      </c>
      <c r="B12" s="134" t="s">
        <v>2</v>
      </c>
      <c r="C12" s="149">
        <f>HLOOKUP(B12,'1-5 वाटप गोषवारा '!$B$7:$Q$15,3,0)</f>
        <v>0</v>
      </c>
      <c r="D12" s="150">
        <f>HLOOKUP($B12,'1-5 वाटप गोषवारा '!$B$7:$Q$15,4,0)</f>
        <v>0</v>
      </c>
      <c r="E12" s="150">
        <f>HLOOKUP($B12,'1-5 वाटप गोषवारा '!$B$7:$Q$15,5,0)</f>
        <v>0</v>
      </c>
      <c r="F12" s="149">
        <f t="shared" si="0"/>
        <v>0</v>
      </c>
      <c r="G12" s="151">
        <f>HLOOKUP($B12,'1-5 वाटप गोषवारा '!$B$7:$Q$15,8,0)</f>
        <v>0</v>
      </c>
      <c r="H12" s="152">
        <f>HLOOKUP($B12,'1-5 वाटप गोषवारा '!$B$7:$Q$15,6,0)</f>
        <v>0</v>
      </c>
      <c r="I12" s="149">
        <f t="shared" si="1"/>
        <v>0</v>
      </c>
      <c r="J12" s="153">
        <v>0</v>
      </c>
      <c r="K12" s="135"/>
      <c r="M12" s="118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</row>
    <row r="13" spans="1:204" ht="39" customHeight="1">
      <c r="A13" s="160">
        <v>5</v>
      </c>
      <c r="B13" s="134" t="s">
        <v>3</v>
      </c>
      <c r="C13" s="149">
        <f>HLOOKUP(B13,'1-5 वाटप गोषवारा '!$B$7:$Q$15,3,0)</f>
        <v>0</v>
      </c>
      <c r="D13" s="150">
        <f>HLOOKUP($B13,'1-5 वाटप गोषवारा '!$B$7:$Q$15,4,0)</f>
        <v>0</v>
      </c>
      <c r="E13" s="150">
        <f>HLOOKUP($B13,'1-5 वाटप गोषवारा '!$B$7:$Q$15,5,0)</f>
        <v>0</v>
      </c>
      <c r="F13" s="149">
        <f t="shared" si="0"/>
        <v>0</v>
      </c>
      <c r="G13" s="151">
        <f>HLOOKUP($B13,'1-5 वाटप गोषवारा '!$B$7:$Q$15,8,0)</f>
        <v>0</v>
      </c>
      <c r="H13" s="152">
        <f>HLOOKUP($B13,'1-5 वाटप गोषवारा '!$B$7:$Q$15,6,0)</f>
        <v>0</v>
      </c>
      <c r="I13" s="149">
        <f t="shared" si="1"/>
        <v>0</v>
      </c>
      <c r="J13" s="153">
        <v>0</v>
      </c>
      <c r="K13" s="135"/>
      <c r="M13" s="118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</row>
    <row r="14" spans="1:204" ht="39" customHeight="1">
      <c r="A14" s="160">
        <v>6</v>
      </c>
      <c r="B14" s="134" t="s">
        <v>4</v>
      </c>
      <c r="C14" s="149">
        <f>HLOOKUP(B14,'1-5 वाटप गोषवारा '!$B$7:$Q$15,3,0)</f>
        <v>0</v>
      </c>
      <c r="D14" s="150">
        <f>HLOOKUP($B14,'1-5 वाटप गोषवारा '!$B$7:$Q$15,4,0)</f>
        <v>0</v>
      </c>
      <c r="E14" s="150">
        <f>HLOOKUP($B14,'1-5 वाटप गोषवारा '!$B$7:$Q$15,5,0)</f>
        <v>0</v>
      </c>
      <c r="F14" s="149">
        <f t="shared" si="0"/>
        <v>0</v>
      </c>
      <c r="G14" s="151">
        <f>HLOOKUP($B14,'1-5 वाटप गोषवारा '!$B$7:$Q$15,8,0)</f>
        <v>0</v>
      </c>
      <c r="H14" s="152">
        <f>HLOOKUP($B14,'1-5 वाटप गोषवारा '!$B$7:$Q$15,6,0)</f>
        <v>0</v>
      </c>
      <c r="I14" s="149">
        <f t="shared" si="1"/>
        <v>0</v>
      </c>
      <c r="J14" s="153">
        <v>0</v>
      </c>
      <c r="K14" s="135"/>
      <c r="M14" s="118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</row>
    <row r="15" spans="1:204" ht="39" customHeight="1">
      <c r="A15" s="160">
        <v>7</v>
      </c>
      <c r="B15" s="134" t="s">
        <v>5</v>
      </c>
      <c r="C15" s="149">
        <f>HLOOKUP(B15,'1-5 वाटप गोषवारा '!$B$7:$Q$15,3,0)</f>
        <v>0</v>
      </c>
      <c r="D15" s="150">
        <f>HLOOKUP($B15,'1-5 वाटप गोषवारा '!$B$7:$Q$15,4,0)</f>
        <v>0</v>
      </c>
      <c r="E15" s="150">
        <f>HLOOKUP($B15,'1-5 वाटप गोषवारा '!$B$7:$Q$15,5,0)</f>
        <v>0</v>
      </c>
      <c r="F15" s="149">
        <f t="shared" si="0"/>
        <v>0</v>
      </c>
      <c r="G15" s="151">
        <f>HLOOKUP($B15,'1-5 वाटप गोषवारा '!$B$7:$Q$15,8,0)</f>
        <v>0</v>
      </c>
      <c r="H15" s="152">
        <f>HLOOKUP($B15,'1-5 वाटप गोषवारा '!$B$7:$Q$15,6,0)</f>
        <v>0</v>
      </c>
      <c r="I15" s="149">
        <f t="shared" si="1"/>
        <v>0</v>
      </c>
      <c r="J15" s="153">
        <v>0</v>
      </c>
      <c r="K15" s="135"/>
      <c r="M15" s="118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</row>
    <row r="16" spans="1:204" ht="39" customHeight="1">
      <c r="A16" s="160">
        <v>8</v>
      </c>
      <c r="B16" s="134" t="s">
        <v>6</v>
      </c>
      <c r="C16" s="149">
        <f>HLOOKUP(B16,'1-5 वाटप गोषवारा '!$B$7:$Q$15,3,0)</f>
        <v>0</v>
      </c>
      <c r="D16" s="150">
        <f>HLOOKUP($B16,'1-5 वाटप गोषवारा '!$B$7:$Q$15,4,0)</f>
        <v>0</v>
      </c>
      <c r="E16" s="150">
        <f>HLOOKUP($B16,'1-5 वाटप गोषवारा '!$B$7:$Q$15,5,0)</f>
        <v>0</v>
      </c>
      <c r="F16" s="149">
        <f t="shared" si="0"/>
        <v>0</v>
      </c>
      <c r="G16" s="151">
        <f>HLOOKUP($B16,'1-5 वाटप गोषवारा '!$B$7:$Q$15,8,0)</f>
        <v>0</v>
      </c>
      <c r="H16" s="152">
        <f>HLOOKUP($B16,'1-5 वाटप गोषवारा '!$B$7:$Q$15,6,0)</f>
        <v>0</v>
      </c>
      <c r="I16" s="149">
        <f t="shared" si="1"/>
        <v>0</v>
      </c>
      <c r="J16" s="153">
        <v>0</v>
      </c>
      <c r="K16" s="135"/>
      <c r="M16" s="118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</row>
    <row r="17" spans="1:204" ht="39" customHeight="1">
      <c r="A17" s="160">
        <v>9</v>
      </c>
      <c r="B17" s="134" t="s">
        <v>7</v>
      </c>
      <c r="C17" s="149">
        <f>HLOOKUP(B17,'1-5 वाटप गोषवारा '!$B$7:$Q$15,3,0)</f>
        <v>0</v>
      </c>
      <c r="D17" s="150">
        <f>HLOOKUP($B17,'1-5 वाटप गोषवारा '!$B$7:$Q$15,4,0)</f>
        <v>0</v>
      </c>
      <c r="E17" s="150">
        <f>HLOOKUP($B17,'1-5 वाटप गोषवारा '!$B$7:$Q$15,5,0)</f>
        <v>0</v>
      </c>
      <c r="F17" s="149">
        <f t="shared" si="0"/>
        <v>0</v>
      </c>
      <c r="G17" s="151">
        <f>HLOOKUP($B17,'1-5 वाटप गोषवारा '!$B$7:$Q$15,8,0)</f>
        <v>0</v>
      </c>
      <c r="H17" s="152">
        <f>HLOOKUP($B17,'1-5 वाटप गोषवारा '!$B$7:$Q$15,6,0)</f>
        <v>0</v>
      </c>
      <c r="I17" s="149">
        <f t="shared" si="1"/>
        <v>0</v>
      </c>
      <c r="J17" s="153">
        <v>0</v>
      </c>
      <c r="K17" s="135"/>
      <c r="M17" s="118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</row>
    <row r="18" spans="1:204" ht="39" customHeight="1">
      <c r="A18" s="160">
        <v>10</v>
      </c>
      <c r="B18" s="134" t="s">
        <v>8</v>
      </c>
      <c r="C18" s="149">
        <f>HLOOKUP(B18,'1-5 वाटप गोषवारा '!$B$7:$Q$15,3,0)</f>
        <v>0</v>
      </c>
      <c r="D18" s="150">
        <f>HLOOKUP($B18,'1-5 वाटप गोषवारा '!$B$7:$Q$15,4,0)</f>
        <v>0</v>
      </c>
      <c r="E18" s="150">
        <f>HLOOKUP($B18,'1-5 वाटप गोषवारा '!$B$7:$Q$15,5,0)</f>
        <v>0</v>
      </c>
      <c r="F18" s="149">
        <f t="shared" si="0"/>
        <v>0</v>
      </c>
      <c r="G18" s="151">
        <f>HLOOKUP($B18,'1-5 वाटप गोषवारा '!$B$7:$Q$15,8,0)</f>
        <v>0</v>
      </c>
      <c r="H18" s="152">
        <f>HLOOKUP($B18,'1-5 वाटप गोषवारा '!$B$7:$Q$15,6,0)</f>
        <v>0</v>
      </c>
      <c r="I18" s="149">
        <f t="shared" si="1"/>
        <v>0</v>
      </c>
      <c r="J18" s="153">
        <v>0</v>
      </c>
      <c r="K18" s="135"/>
      <c r="M18" s="118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</row>
    <row r="19" spans="1:204" ht="39" customHeight="1">
      <c r="A19" s="160">
        <v>11</v>
      </c>
      <c r="B19" s="134" t="s">
        <v>9</v>
      </c>
      <c r="C19" s="149">
        <f>HLOOKUP(B19,'1-5 वाटप गोषवारा '!$B$7:$Q$15,3,0)</f>
        <v>0</v>
      </c>
      <c r="D19" s="150">
        <f>HLOOKUP($B19,'1-5 वाटप गोषवारा '!$B$7:$Q$15,4,0)</f>
        <v>0</v>
      </c>
      <c r="E19" s="150">
        <f>HLOOKUP($B19,'1-5 वाटप गोषवारा '!$B$7:$Q$15,5,0)</f>
        <v>0</v>
      </c>
      <c r="F19" s="149">
        <f t="shared" si="0"/>
        <v>0</v>
      </c>
      <c r="G19" s="151">
        <f>HLOOKUP($B19,'1-5 वाटप गोषवारा '!$B$7:$Q$15,8,0)</f>
        <v>0</v>
      </c>
      <c r="H19" s="152">
        <f>HLOOKUP($B19,'1-5 वाटप गोषवारा '!$B$7:$Q$15,6,0)</f>
        <v>0</v>
      </c>
      <c r="I19" s="149">
        <f t="shared" si="1"/>
        <v>0</v>
      </c>
      <c r="J19" s="153">
        <v>0</v>
      </c>
      <c r="K19" s="135"/>
      <c r="M19" s="118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</row>
    <row r="20" spans="1:204" ht="39" customHeight="1">
      <c r="A20" s="160">
        <v>12</v>
      </c>
      <c r="B20" s="134" t="s">
        <v>10</v>
      </c>
      <c r="C20" s="149">
        <f>HLOOKUP(B20,'1-5 वाटप गोषवारा '!$B$7:$Q$15,3,0)</f>
        <v>0</v>
      </c>
      <c r="D20" s="150">
        <f>HLOOKUP($B20,'1-5 वाटप गोषवारा '!$B$7:$Q$15,4,0)</f>
        <v>0</v>
      </c>
      <c r="E20" s="150">
        <f>HLOOKUP($B20,'1-5 वाटप गोषवारा '!$B$7:$Q$15,5,0)</f>
        <v>0</v>
      </c>
      <c r="F20" s="149">
        <f t="shared" si="0"/>
        <v>0</v>
      </c>
      <c r="G20" s="151">
        <f>HLOOKUP($B20,'1-5 वाटप गोषवारा '!$B$7:$Q$15,8,0)</f>
        <v>0</v>
      </c>
      <c r="H20" s="152">
        <f>HLOOKUP($B20,'1-5 वाटप गोषवारा '!$B$7:$Q$15,6,0)</f>
        <v>0</v>
      </c>
      <c r="I20" s="149">
        <f t="shared" si="1"/>
        <v>0</v>
      </c>
      <c r="J20" s="153">
        <v>0</v>
      </c>
      <c r="K20" s="135"/>
      <c r="M20" s="118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</row>
    <row r="21" spans="1:204" ht="39" customHeight="1">
      <c r="A21" s="160">
        <v>13</v>
      </c>
      <c r="B21" s="134" t="s">
        <v>11</v>
      </c>
      <c r="C21" s="149">
        <f>HLOOKUP(B21,'1-5 वाटप गोषवारा '!$B$7:$Q$15,3,0)</f>
        <v>0</v>
      </c>
      <c r="D21" s="150">
        <f>HLOOKUP($B21,'1-5 वाटप गोषवारा '!$B$7:$Q$15,4,0)</f>
        <v>0</v>
      </c>
      <c r="E21" s="150">
        <f>HLOOKUP($B21,'1-5 वाटप गोषवारा '!$B$7:$Q$15,5,0)</f>
        <v>0</v>
      </c>
      <c r="F21" s="149">
        <f t="shared" si="0"/>
        <v>0</v>
      </c>
      <c r="G21" s="151">
        <f>HLOOKUP($B21,'1-5 वाटप गोषवारा '!$B$7:$Q$15,8,0)</f>
        <v>0</v>
      </c>
      <c r="H21" s="152">
        <f>HLOOKUP($B21,'1-5 वाटप गोषवारा '!$B$7:$Q$15,6,0)</f>
        <v>0</v>
      </c>
      <c r="I21" s="149">
        <f t="shared" si="1"/>
        <v>0</v>
      </c>
      <c r="J21" s="153">
        <v>0</v>
      </c>
      <c r="K21" s="135"/>
      <c r="M21" s="118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</row>
    <row r="22" spans="1:204" ht="39" customHeight="1">
      <c r="A22" s="160">
        <v>14</v>
      </c>
      <c r="B22" s="134" t="s">
        <v>12</v>
      </c>
      <c r="C22" s="149">
        <f>HLOOKUP(B22,'1-5 वाटप गोषवारा '!$B$7:$Q$15,3,0)</f>
        <v>0</v>
      </c>
      <c r="D22" s="150">
        <f>HLOOKUP($B22,'1-5 वाटप गोषवारा '!$B$7:$Q$15,4,0)</f>
        <v>0</v>
      </c>
      <c r="E22" s="150">
        <f>HLOOKUP($B22,'1-5 वाटप गोषवारा '!$B$7:$Q$15,5,0)</f>
        <v>0</v>
      </c>
      <c r="F22" s="149">
        <f t="shared" si="0"/>
        <v>0</v>
      </c>
      <c r="G22" s="151">
        <f>HLOOKUP($B22,'1-5 वाटप गोषवारा '!$B$7:$Q$15,8,0)</f>
        <v>0</v>
      </c>
      <c r="H22" s="152">
        <f>HLOOKUP($B22,'1-5 वाटप गोषवारा '!$B$7:$Q$15,6,0)</f>
        <v>0</v>
      </c>
      <c r="I22" s="149">
        <f t="shared" si="1"/>
        <v>0</v>
      </c>
      <c r="J22" s="153">
        <v>0</v>
      </c>
      <c r="K22" s="135"/>
      <c r="M22" s="118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</row>
    <row r="23" spans="1:204" ht="39" customHeight="1">
      <c r="A23" s="160">
        <v>15</v>
      </c>
      <c r="B23" s="134" t="s">
        <v>13</v>
      </c>
      <c r="C23" s="149">
        <f>HLOOKUP(B23,'1-5 वाटप गोषवारा '!$B$7:$Q$15,3,0)</f>
        <v>0</v>
      </c>
      <c r="D23" s="150">
        <f>HLOOKUP($B23,'1-5 वाटप गोषवारा '!$B$7:$Q$15,4,0)</f>
        <v>0</v>
      </c>
      <c r="E23" s="150">
        <f>HLOOKUP($B23,'1-5 वाटप गोषवारा '!$B$7:$Q$15,5,0)</f>
        <v>0</v>
      </c>
      <c r="F23" s="149">
        <f>C23+D23+E23</f>
        <v>0</v>
      </c>
      <c r="G23" s="151">
        <f>HLOOKUP($B23,'1-5 वाटप गोषवारा '!$B$7:$Q$15,8,0)</f>
        <v>0</v>
      </c>
      <c r="H23" s="152">
        <f>HLOOKUP($B23,'1-5 वाटप गोषवारा '!$B$7:$Q$15,6,0)</f>
        <v>0</v>
      </c>
      <c r="I23" s="149">
        <f>F23-G23</f>
        <v>0</v>
      </c>
      <c r="J23" s="153">
        <v>0</v>
      </c>
      <c r="K23" s="135"/>
      <c r="M23" s="118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</row>
    <row r="24" spans="1:204" ht="39" customHeight="1">
      <c r="A24" s="160">
        <v>16</v>
      </c>
      <c r="B24" s="134" t="s">
        <v>14</v>
      </c>
      <c r="C24" s="149">
        <f>HLOOKUP(B24,'1-5 वाटप गोषवारा '!$B$7:$Q$15,3,0)</f>
        <v>0</v>
      </c>
      <c r="D24" s="150">
        <f>HLOOKUP($B24,'1-5 वाटप गोषवारा '!$B$7:$Q$15,4,0)</f>
        <v>0</v>
      </c>
      <c r="E24" s="150">
        <f>HLOOKUP($B24,'1-5 वाटप गोषवारा '!$B$7:$Q$15,5,0)</f>
        <v>0</v>
      </c>
      <c r="F24" s="149">
        <f t="shared" si="0"/>
        <v>0</v>
      </c>
      <c r="G24" s="151">
        <f>HLOOKUP($B24,'1-5 वाटप गोषवारा '!$B$7:$Q$15,8,0)</f>
        <v>0</v>
      </c>
      <c r="H24" s="152">
        <f>HLOOKUP($B24,'1-5 वाटप गोषवारा '!$B$7:$Q$15,6,0)</f>
        <v>0</v>
      </c>
      <c r="I24" s="149">
        <f t="shared" si="1"/>
        <v>0</v>
      </c>
      <c r="J24" s="153">
        <v>0</v>
      </c>
      <c r="K24" s="135"/>
      <c r="M24" s="118"/>
      <c r="P24" s="119"/>
      <c r="Q24" s="119"/>
      <c r="R24" s="119"/>
      <c r="S24" s="119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</row>
    <row r="25" spans="1:204" ht="39.6" customHeight="1" thickBot="1">
      <c r="A25" s="136"/>
      <c r="B25" s="137"/>
      <c r="C25" s="138"/>
      <c r="D25" s="138"/>
      <c r="E25" s="138"/>
      <c r="F25" s="138"/>
      <c r="G25" s="138"/>
      <c r="H25" s="138"/>
      <c r="I25" s="138"/>
      <c r="J25" s="138"/>
      <c r="K25" s="139"/>
      <c r="Q25" s="120"/>
      <c r="R25" s="120"/>
      <c r="S25" s="120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</row>
    <row r="26" spans="1:204" ht="24.75" customHeight="1">
      <c r="A26" s="113"/>
      <c r="B26" s="115"/>
      <c r="C26" s="115"/>
      <c r="D26" s="115"/>
      <c r="E26" s="115"/>
      <c r="F26" s="121"/>
      <c r="G26" s="115"/>
      <c r="H26" s="115"/>
      <c r="I26" s="115"/>
      <c r="J26" s="115"/>
      <c r="K26" s="116"/>
      <c r="P26" s="112"/>
      <c r="Q26" s="112"/>
      <c r="R26" s="112"/>
      <c r="S26" s="112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</row>
    <row r="27" spans="1:204" ht="34.5">
      <c r="A27" s="122"/>
      <c r="B27" s="438" t="s">
        <v>117</v>
      </c>
      <c r="C27" s="438"/>
      <c r="D27" s="438"/>
      <c r="E27" s="438"/>
      <c r="F27" s="438"/>
      <c r="G27" s="438"/>
      <c r="H27" s="438"/>
      <c r="I27" s="438"/>
      <c r="J27" s="438"/>
      <c r="K27" s="439"/>
      <c r="P27" s="112"/>
      <c r="Q27" s="112"/>
      <c r="R27" s="112"/>
      <c r="S27" s="112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</row>
    <row r="28" spans="1:204" ht="60.75" customHeight="1">
      <c r="A28" s="122"/>
      <c r="B28" s="438"/>
      <c r="C28" s="438"/>
      <c r="D28" s="438"/>
      <c r="E28" s="438"/>
      <c r="F28" s="438"/>
      <c r="G28" s="438"/>
      <c r="H28" s="438"/>
      <c r="I28" s="438"/>
      <c r="J28" s="438"/>
      <c r="K28" s="439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</row>
    <row r="29" spans="1:204" ht="38.25" customHeight="1">
      <c r="A29" s="124">
        <v>1</v>
      </c>
      <c r="B29" s="440" t="s">
        <v>118</v>
      </c>
      <c r="C29" s="440"/>
      <c r="D29" s="440"/>
      <c r="E29" s="441"/>
      <c r="F29" s="131">
        <f>E5</f>
        <v>120</v>
      </c>
      <c r="G29" s="125" t="s">
        <v>119</v>
      </c>
      <c r="H29" s="132">
        <f>'प्रमाण 1-5'!X4</f>
        <v>2.59</v>
      </c>
      <c r="I29" s="148"/>
      <c r="J29" s="148"/>
      <c r="K29" s="126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111"/>
      <c r="EU29" s="111"/>
      <c r="EV29" s="111"/>
      <c r="EW29" s="111"/>
      <c r="EX29" s="111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</row>
    <row r="30" spans="1:204" ht="38.25" customHeight="1">
      <c r="A30" s="124">
        <v>2</v>
      </c>
      <c r="B30" s="440" t="s">
        <v>120</v>
      </c>
      <c r="C30" s="440"/>
      <c r="D30" s="440"/>
      <c r="E30" s="440"/>
      <c r="F30" s="130">
        <f>ROUND(F29*H29,0)</f>
        <v>311</v>
      </c>
      <c r="G30" s="442" t="str">
        <f>TRIM(IF(F30=1," Rupee","")&amp;IF(F30&gt;1," Rupees","")&amp;IF(MOD(F30,10^15)&gt;=(2*(10^14))," "&amp;CHOOSE(FLOOR(MOD(F30,10^15)/10^14,1)+1,"","","Twenty","Thirty","Forty","Fifty","Sixty","Seventy","Eighty","Ninety")&amp;IF(MOD(MOD(F30,10^15),10^14)&gt;=10^13," "&amp;CHOOSE(FLOOR(MOD(MOD(F30,10^15),10^14)/10^13,1)+1,"","One","Two","Three","Four","Five","Six","Seven","Eight","Nine"),""),IF(MOD(F30,10^15)&gt;=10^13," "&amp;CHOOSE(FLOOR(MOD(F30,10^15)/10^13,1)+1,"","One","Two","Three","Four","Five","Six","Seven","Eight","Nine","Ten","Eleven","Twelve","Thirteen","Fourteen","Fifteen","Sixteen","Seventeen","Eighteen","Nineteen"),""))&amp;IF(MOD(F30,10^15)&gt;=10^13," Neel"," ")&amp;IF(MOD(F30,10^13)&gt;=(2*(10^12))," "&amp;CHOOSE(FLOOR(MOD(F30,10^13)/10^12,1)+1,"","","Twenty","Thirty","Forty","Fifty","Sixty","Seventy","Eighty","Ninety")&amp;IF(MOD(MOD(F30,10^13),10^12)&gt;=10^11," "&amp;CHOOSE(FLOOR(MOD(MOD(F30,10^13),10^12)/10^11,1)+1,"","One","Two","Three","Four","Five","Six","Seven","Eight","Nine"),""),IF(MOD(F30,10^13)&gt;=10^11," "&amp;CHOOSE(FLOOR(MOD(F30,10^13)/10^11,1)+1,"","One","Two","Three","Four","Five","Six","Seven","Eight","Nine","Ten","Eleven","Twelve","Thirteen","Fourteen","Fifteen","Sixteen","Seventeen","Eighteen","Nineteen"),""))&amp;IF(MOD(F30,10^13)&gt;=10^11," Kharab"," ")&amp;IF(MOD(F30,10^11)&gt;=(2*(10^10))," "&amp;CHOOSE(FLOOR(MOD(F30,10^11)/10^10,1)+1,"","","Twenty","Thirty","Forty","Fifty","Sixty","Seventy","Eighty","Ninety")&amp;IF(MOD(MOD(F30,10^11),10^10)&gt;=10^9," "&amp;CHOOSE(FLOOR(MOD(MOD(F30,10^11),10^10)/10^9,1)+1,"","One","Two","Three","Four","Five","Six","Seven","Eight","Nine"),""),IF(MOD(F30,10^11)&gt;=10^9," "&amp;CHOOSE(FLOOR(MOD(F30,10^11)/10^9,1)+1,"","One","Two","Three","Four","Five","Six","Seven","Eight","Nine","Ten","Eleven","Twelve","Thirteen","Fourteen","Fifteen","Sixteen","Seventeen","Eighteen","Nineteen"),""))&amp;IF(MOD(F30,10^11)&gt;=10^9," Arab"," ")&amp;IF(MOD(F30,10^9)&gt;=200000000," "&amp;CHOOSE(FLOOR(MOD(F30,10^9)/10^8,1)+1,"","","Twenty","Thirty","Forty","Fifty","Sixty","Seventy","Eighty","Ninety")&amp;IF(MOD(MOD(F30,10^9),10^8)&gt;=10^7," "&amp;CHOOSE(FLOOR(MOD(MOD(F30,10^9),10^8)/10^7,1)+1,"","One","Two","Three","Four","Five","Six","Seven","Eight","Nine"),""),IF(MOD(F30,10^9)&gt;=10^7," "&amp;CHOOSE(FLOOR(MOD(F30,10^9)/10^7,1)+1,"","One","Two","Three","Four","Five","Six","Seven","Eight","Nine","Ten","Eleven","Twelve","Thirteen","Fourteen","Fifteen","Sixteen","Seventeen","Eighteen","Nineteen"),""))&amp;IF(MOD(F30,10^9)&gt;=10^7," Crore"," ")&amp;IF(MOD(F30,10^7)&gt;=2000000," "&amp;CHOOSE(FLOOR(MOD(F30,10^7)/10^6,1)+1,"","","Twenty","Thirty","Forty","Fifty","Sixty","Seventy","Eighty","Ninety")&amp;IF(MOD(MOD(F30,10^7),10^6)&gt;=10^5," "&amp;CHOOSE(FLOOR(MOD(MOD(F30,10^7),10^6)/10^5,1)+1,"","One","Two","Three","Four","Five","Six","Seven","Eight","Nine"),""),IF(MOD(F30,10^7)&gt;=10^5," "&amp;CHOOSE(FLOOR(MOD(F30,10^7)/10^5,1)+1,"","One","Two","Three","Four","Five","Six","Seven","Eight","Nine","Ten","Eleven","Twelve","Thirteen","Fourteen","Fifteen","Sixteen","Seventeen","Eighteen","Nineteen"),""))&amp;IF(MOD(F30,10^7)&gt;=10^5," Lakh"," ")&amp;IF(MOD(F30,10^5)&gt;=20000," "&amp;CHOOSE(FLOOR(MOD(F30,10^5)/10^4,1)+1,"","","Twenty","Thirty","Forty","Fifty","Sixty","Seventy","Eighty","Ninety")&amp;IF(MOD(MOD(F30,10^5),10^4)&gt;=10^3," "&amp;CHOOSE(FLOOR(MOD(MOD(F30,10^5),10^4)/10^3,1)+1,"","One","Two","Three","Four","Five","Six","Seven","Eight","Nine"),""),IF(MOD(F30,10^5)&gt;=10^3," "&amp;CHOOSE(FLOOR(MOD(F30,10^5)/10^3,1)+1,"","One","Two","Three","Four","Five","Six","Seven","Eight","Nine","Ten","Eleven","Twelve","Thirteen","Fourteen","Fifteen","Sixteen","Seventeen","Eighteen","Nineteen"),""))&amp;IF(MOD(F30,10^5)&gt;=10^3," Thousand"," ")&amp;IF(F30&gt;=10^2," "&amp;CHOOSE(FLOOR(MOD(F30,10^3)/10^2,1)+1,"","One","Two","Three","Four","Five","Six","Seven","Eight","Nine"),"")&amp;IF(MOD(F30,10^3)&gt;=10^2," Hundred"," ")&amp;IF(MOD(F30,10^2)&gt;=20," "&amp;CHOOSE(FLOOR(MOD(F30,10^2)/10,1)+1,"","","Twenty","Thirty","Forty","Fifty","Sixty","Seventy","Eighty","Ninety")&amp;IF(MOD(MOD(F30,10^2),10)&gt;=1," "&amp;CHOOSE(FLOOR(MOD(MOD(F30,10^2),10),1)+1,"","One","Two","Three","Four","Five","Six","Seven","Eight","Nine"),""),IF(MOD(F30,10^2)&gt;=1," "&amp;CHOOSE(FLOOR(MOD(F30,10^2),1)+1,"","One","Two","Three","Four","Five","Six","Seven","Eight","Nine","Ten","Eleven","Twelve","Thirteen","Fourteen","Fifteen","Sixteen","Seventeen","Eighteen","Nineteen"),""))&amp;IF(AND(F30&gt;0.99,MOD(RIGHT((ROUND(F30,2))*100,2),10^2)&gt;0)," and","")&amp;IF(MOD(RIGHT((ROUND(F30,2))*100,2),10^2)&gt;0," Paise","")&amp;IF(MOD(RIGHT((ROUND(F30,2))*100,2),10^2)&gt;=20," "&amp;CHOOSE(FLOOR(MOD(RIGHT((ROUND(F30,2))*100,2),10^2)/10,1)+1,"","","Twenty","Thirty","Forty","Fifty","Sixty","Seventy","Eighty","Ninety")&amp;IF(MOD(MOD(RIGHT((ROUND(F30,2))*100,2),10^2),10)&gt;=1," "&amp;CHOOSE(FLOOR(MOD(MOD(RIGHT((ROUND(F30,2))*100,2),10^2),10),1)+1,"","One","Two","Three","Four","Five","Six","Seven","Eight","Nine"),""),IF(MOD(RIGHT((ROUND(F30,2))*100,2),10^2)&gt;=1," "&amp;CHOOSE(FLOOR(MOD(RIGHT((ROUND(F30,2))*100,2),10^2),1)+1,"","One","Two","Three","Four","Five","Six","Seven","Eight","Nine","Ten","Eleven","Twelve","Thirteen","Fourteen","Fifteen","Sixteen","Seventeen","Eighteen","Nineteen"),""))&amp;IF(F30&gt;0.01," Only",""))</f>
        <v>Rupees Three Hundred Eleven Only</v>
      </c>
      <c r="H30" s="442"/>
      <c r="I30" s="442"/>
      <c r="J30" s="442"/>
      <c r="K30" s="443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</row>
    <row r="31" spans="1:204" ht="38.25" customHeight="1">
      <c r="A31" s="124">
        <v>3</v>
      </c>
      <c r="B31" s="440" t="s">
        <v>121</v>
      </c>
      <c r="C31" s="440"/>
      <c r="D31" s="440"/>
      <c r="E31" s="440"/>
      <c r="F31" s="140">
        <f>'शाळा माहिती'!C6*'शाळा माहिती'!C7</f>
        <v>5000</v>
      </c>
      <c r="G31" s="442" t="str">
        <f>TRIM(IF(F31=1," Rupee","")&amp;IF(F31&gt;1," Rupees","")&amp;IF(MOD(F31,10^15)&gt;=(2*(10^14))," "&amp;CHOOSE(FLOOR(MOD(F31,10^15)/10^14,1)+1,"","","Twenty","Thirty","Forty","Fifty","Sixty","Seventy","Eighty","Ninety")&amp;IF(MOD(MOD(F31,10^15),10^14)&gt;=10^13," "&amp;CHOOSE(FLOOR(MOD(MOD(F31,10^15),10^14)/10^13,1)+1,"","One","Two","Three","Four","Five","Six","Seven","Eight","Nine"),""),IF(MOD(F31,10^15)&gt;=10^13," "&amp;CHOOSE(FLOOR(MOD(F31,10^15)/10^13,1)+1,"","One","Two","Three","Four","Five","Six","Seven","Eight","Nine","Ten","Eleven","Twelve","Thirteen","Fourteen","Fifteen","Sixteen","Seventeen","Eighteen","Nineteen"),""))&amp;IF(MOD(F31,10^15)&gt;=10^13," Neel"," ")&amp;IF(MOD(F31,10^13)&gt;=(2*(10^12))," "&amp;CHOOSE(FLOOR(MOD(F31,10^13)/10^12,1)+1,"","","Twenty","Thirty","Forty","Fifty","Sixty","Seventy","Eighty","Ninety")&amp;IF(MOD(MOD(F31,10^13),10^12)&gt;=10^11," "&amp;CHOOSE(FLOOR(MOD(MOD(F31,10^13),10^12)/10^11,1)+1,"","One","Two","Three","Four","Five","Six","Seven","Eight","Nine"),""),IF(MOD(F31,10^13)&gt;=10^11," "&amp;CHOOSE(FLOOR(MOD(F31,10^13)/10^11,1)+1,"","One","Two","Three","Four","Five","Six","Seven","Eight","Nine","Ten","Eleven","Twelve","Thirteen","Fourteen","Fifteen","Sixteen","Seventeen","Eighteen","Nineteen"),""))&amp;IF(MOD(F31,10^13)&gt;=10^11," Kharab"," ")&amp;IF(MOD(F31,10^11)&gt;=(2*(10^10))," "&amp;CHOOSE(FLOOR(MOD(F31,10^11)/10^10,1)+1,"","","Twenty","Thirty","Forty","Fifty","Sixty","Seventy","Eighty","Ninety")&amp;IF(MOD(MOD(F31,10^11),10^10)&gt;=10^9," "&amp;CHOOSE(FLOOR(MOD(MOD(F31,10^11),10^10)/10^9,1)+1,"","One","Two","Three","Four","Five","Six","Seven","Eight","Nine"),""),IF(MOD(F31,10^11)&gt;=10^9," "&amp;CHOOSE(FLOOR(MOD(F31,10^11)/10^9,1)+1,"","One","Two","Three","Four","Five","Six","Seven","Eight","Nine","Ten","Eleven","Twelve","Thirteen","Fourteen","Fifteen","Sixteen","Seventeen","Eighteen","Nineteen"),""))&amp;IF(MOD(F31,10^11)&gt;=10^9," Arab"," ")&amp;IF(MOD(F31,10^9)&gt;=200000000," "&amp;CHOOSE(FLOOR(MOD(F31,10^9)/10^8,1)+1,"","","Twenty","Thirty","Forty","Fifty","Sixty","Seventy","Eighty","Ninety")&amp;IF(MOD(MOD(F31,10^9),10^8)&gt;=10^7," "&amp;CHOOSE(FLOOR(MOD(MOD(F31,10^9),10^8)/10^7,1)+1,"","One","Two","Three","Four","Five","Six","Seven","Eight","Nine"),""),IF(MOD(F31,10^9)&gt;=10^7," "&amp;CHOOSE(FLOOR(MOD(F31,10^9)/10^7,1)+1,"","One","Two","Three","Four","Five","Six","Seven","Eight","Nine","Ten","Eleven","Twelve","Thirteen","Fourteen","Fifteen","Sixteen","Seventeen","Eighteen","Nineteen"),""))&amp;IF(MOD(F31,10^9)&gt;=10^7," Crore"," ")&amp;IF(MOD(F31,10^7)&gt;=2000000," "&amp;CHOOSE(FLOOR(MOD(F31,10^7)/10^6,1)+1,"","","Twenty","Thirty","Forty","Fifty","Sixty","Seventy","Eighty","Ninety")&amp;IF(MOD(MOD(F31,10^7),10^6)&gt;=10^5," "&amp;CHOOSE(FLOOR(MOD(MOD(F31,10^7),10^6)/10^5,1)+1,"","One","Two","Three","Four","Five","Six","Seven","Eight","Nine"),""),IF(MOD(F31,10^7)&gt;=10^5," "&amp;CHOOSE(FLOOR(MOD(F31,10^7)/10^5,1)+1,"","One","Two","Three","Four","Five","Six","Seven","Eight","Nine","Ten","Eleven","Twelve","Thirteen","Fourteen","Fifteen","Sixteen","Seventeen","Eighteen","Nineteen"),""))&amp;IF(MOD(F31,10^7)&gt;=10^5," Lakh"," ")&amp;IF(MOD(F31,10^5)&gt;=20000," "&amp;CHOOSE(FLOOR(MOD(F31,10^5)/10^4,1)+1,"","","Twenty","Thirty","Forty","Fifty","Sixty","Seventy","Eighty","Ninety")&amp;IF(MOD(MOD(F31,10^5),10^4)&gt;=10^3," "&amp;CHOOSE(FLOOR(MOD(MOD(F31,10^5),10^4)/10^3,1)+1,"","One","Two","Three","Four","Five","Six","Seven","Eight","Nine"),""),IF(MOD(F31,10^5)&gt;=10^3," "&amp;CHOOSE(FLOOR(MOD(F31,10^5)/10^3,1)+1,"","One","Two","Three","Four","Five","Six","Seven","Eight","Nine","Ten","Eleven","Twelve","Thirteen","Fourteen","Fifteen","Sixteen","Seventeen","Eighteen","Nineteen"),""))&amp;IF(MOD(F31,10^5)&gt;=10^3," Thousand"," ")&amp;IF(F31&gt;=10^2," "&amp;CHOOSE(FLOOR(MOD(F31,10^3)/10^2,1)+1,"","One","Two","Three","Four","Five","Six","Seven","Eight","Nine"),"")&amp;IF(MOD(F31,10^3)&gt;=10^2," Hundred"," ")&amp;IF(MOD(F31,10^2)&gt;=20," "&amp;CHOOSE(FLOOR(MOD(F31,10^2)/10,1)+1,"","","Twenty","Thirty","Forty","Fifty","Sixty","Seventy","Eighty","Ninety")&amp;IF(MOD(MOD(F31,10^2),10)&gt;=1," "&amp;CHOOSE(FLOOR(MOD(MOD(F31,10^2),10),1)+1,"","One","Two","Three","Four","Five","Six","Seven","Eight","Nine"),""),IF(MOD(F31,10^2)&gt;=1," "&amp;CHOOSE(FLOOR(MOD(F31,10^2),1)+1,"","One","Two","Three","Four","Five","Six","Seven","Eight","Nine","Ten","Eleven","Twelve","Thirteen","Fourteen","Fifteen","Sixteen","Seventeen","Eighteen","Nineteen"),""))&amp;IF(AND(F31&gt;0.99,MOD(RIGHT((ROUND(F31,2))*100,2),10^2)&gt;0)," and","")&amp;IF(MOD(RIGHT((ROUND(F31,2))*100,2),10^2)&gt;0," Paise","")&amp;IF(MOD(RIGHT((ROUND(F31,2))*100,2),10^2)&gt;=20," "&amp;CHOOSE(FLOOR(MOD(RIGHT((ROUND(F31,2))*100,2),10^2)/10,1)+1,"","","Twenty","Thirty","Forty","Fifty","Sixty","Seventy","Eighty","Ninety")&amp;IF(MOD(MOD(RIGHT((ROUND(F31,2))*100,2),10^2),10)&gt;=1," "&amp;CHOOSE(FLOOR(MOD(MOD(RIGHT((ROUND(F31,2))*100,2),10^2),10),1)+1,"","One","Two","Three","Four","Five","Six","Seven","Eight","Nine"),""),IF(MOD(RIGHT((ROUND(F31,2))*100,2),10^2)&gt;=1," "&amp;CHOOSE(FLOOR(MOD(RIGHT((ROUND(F31,2))*100,2),10^2),1)+1,"","One","Two","Three","Four","Five","Six","Seven","Eight","Nine","Ten","Eleven","Twelve","Thirteen","Fourteen","Fifteen","Sixteen","Seventeen","Eighteen","Nineteen"),""))&amp;IF(F31&gt;0.01," Only",""))</f>
        <v>Rupees Five Thousand Only</v>
      </c>
      <c r="H31" s="442"/>
      <c r="I31" s="442"/>
      <c r="J31" s="442"/>
      <c r="K31" s="443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</row>
    <row r="32" spans="1:204" ht="34.5" customHeight="1">
      <c r="A32" s="431" t="str">
        <f>'शाळा माहिती'!A9&amp;'शाळा माहिती'!B9&amp;" "&amp;'शाळा माहिती'!A10&amp;'शाळा माहिती'!B10&amp;" "&amp;'शाळा माहिती'!A11&amp;'शाळा माहिती'!B11&amp;" "&amp;'शाळा माहिती'!A12&amp;'शाळा माहिती'!B12&amp;" "&amp;'शाळा माहिती'!A13&amp;'शाळा माहिती'!B13</f>
        <v xml:space="preserve">1)सौ.निर्मला बाबासाहेब पवार  2)सौ.वैशाली संदिप पवार   </v>
      </c>
      <c r="B32" s="432"/>
      <c r="C32" s="432"/>
      <c r="D32" s="432"/>
      <c r="E32" s="432"/>
      <c r="F32" s="432"/>
      <c r="G32" s="432"/>
      <c r="H32" s="432"/>
      <c r="I32" s="432"/>
      <c r="J32" s="432"/>
      <c r="K32" s="433"/>
      <c r="L32" s="147"/>
      <c r="M32" s="147"/>
      <c r="N32" s="147"/>
      <c r="O32" s="147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</row>
    <row r="33" spans="1:204" ht="34.5" customHeight="1">
      <c r="A33" s="431"/>
      <c r="B33" s="432"/>
      <c r="C33" s="432"/>
      <c r="D33" s="432"/>
      <c r="E33" s="432"/>
      <c r="F33" s="432"/>
      <c r="G33" s="432"/>
      <c r="H33" s="432"/>
      <c r="I33" s="432"/>
      <c r="J33" s="432"/>
      <c r="K33" s="433"/>
      <c r="L33" s="147"/>
      <c r="M33" s="147"/>
      <c r="N33" s="147"/>
      <c r="O33" s="147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</row>
    <row r="34" spans="1:204" ht="26.25" customHeight="1">
      <c r="A34" s="434" t="s">
        <v>122</v>
      </c>
      <c r="B34" s="435"/>
      <c r="C34" s="435"/>
      <c r="D34" s="435"/>
      <c r="E34" s="435"/>
      <c r="F34" s="435"/>
      <c r="G34" s="435"/>
      <c r="H34" s="435"/>
      <c r="I34" s="435"/>
      <c r="J34" s="435"/>
      <c r="K34" s="436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</row>
    <row r="35" spans="1:204" ht="9.75" customHeight="1">
      <c r="A35" s="434"/>
      <c r="B35" s="435"/>
      <c r="C35" s="435"/>
      <c r="D35" s="435"/>
      <c r="E35" s="435"/>
      <c r="F35" s="435"/>
      <c r="G35" s="435"/>
      <c r="H35" s="435"/>
      <c r="I35" s="435"/>
      <c r="J35" s="435"/>
      <c r="K35" s="436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</row>
    <row r="36" spans="1:204" ht="22.5" customHeight="1">
      <c r="A36" s="142"/>
      <c r="B36" s="141"/>
      <c r="C36" s="141"/>
      <c r="D36" s="141"/>
      <c r="E36" s="141"/>
      <c r="F36" s="141"/>
      <c r="G36" s="141"/>
      <c r="H36" s="141"/>
      <c r="I36" s="141"/>
      <c r="J36" s="141"/>
      <c r="K36" s="123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</row>
    <row r="37" spans="1:204" ht="35.25" thickBot="1">
      <c r="A37" s="143"/>
      <c r="B37" s="144" t="s">
        <v>123</v>
      </c>
      <c r="C37" s="437">
        <f>EOMONTH('MASTER DATA '!D5,0)</f>
        <v>45930</v>
      </c>
      <c r="D37" s="437"/>
      <c r="E37" s="174"/>
      <c r="F37" s="174"/>
      <c r="G37" s="145"/>
      <c r="H37" s="145"/>
      <c r="I37" s="146" t="s">
        <v>124</v>
      </c>
      <c r="J37" s="145"/>
      <c r="K37" s="127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</row>
    <row r="38" spans="1:204" ht="26.25">
      <c r="I38" s="133"/>
    </row>
  </sheetData>
  <sheetProtection algorithmName="SHA-512" hashValue="ipUu+XCBsXvuI+toySYOA+cI8Jysbixs0Z/CsUZPJaFwL501FCtvslb24BOkQ3KmOaA20/cr+KQd0EaqGVJytw==" saltValue="/l5Zeh9fgEUrRUHoXJ8DVg==" spinCount="100000" sheet="1" objects="1" scenarios="1"/>
  <mergeCells count="23">
    <mergeCell ref="A1:K1"/>
    <mergeCell ref="A3:K3"/>
    <mergeCell ref="A4:C4"/>
    <mergeCell ref="E4:F4"/>
    <mergeCell ref="G4:I4"/>
    <mergeCell ref="J4:K4"/>
    <mergeCell ref="A5:D5"/>
    <mergeCell ref="E5:F5"/>
    <mergeCell ref="G5:I5"/>
    <mergeCell ref="J5:K5"/>
    <mergeCell ref="A6:D6"/>
    <mergeCell ref="E6:F6"/>
    <mergeCell ref="G6:I6"/>
    <mergeCell ref="J6:K6"/>
    <mergeCell ref="A32:K33"/>
    <mergeCell ref="A34:K35"/>
    <mergeCell ref="C37:D37"/>
    <mergeCell ref="B27:K28"/>
    <mergeCell ref="B29:E29"/>
    <mergeCell ref="B30:E30"/>
    <mergeCell ref="G30:K30"/>
    <mergeCell ref="B31:E31"/>
    <mergeCell ref="G31:K31"/>
  </mergeCells>
  <conditionalFormatting sqref="C9:I24">
    <cfRule type="cellIs" dxfId="18" priority="2" operator="equal">
      <formula>0</formula>
    </cfRule>
  </conditionalFormatting>
  <conditionalFormatting sqref="F9:K24 C9:C25 D25:K25">
    <cfRule type="cellIs" dxfId="17" priority="3" operator="greaterThan">
      <formula>0</formula>
    </cfRule>
  </conditionalFormatting>
  <conditionalFormatting sqref="J9:J24">
    <cfRule type="cellIs" dxfId="16" priority="1" operator="lessThan">
      <formula>1</formula>
    </cfRule>
  </conditionalFormatting>
  <pageMargins left="0.62992125984251968" right="0.23622047244094491" top="0.43307086614173229" bottom="0.39370078740157483" header="0.31496062992125984" footer="0.31496062992125984"/>
  <pageSetup paperSize="9" scale="57" orientation="portrait" blackAndWhite="1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V38"/>
  <sheetViews>
    <sheetView view="pageBreakPreview" zoomScale="73" zoomScaleNormal="75" zoomScaleSheetLayoutView="73" workbookViewId="0">
      <pane ySplit="7" topLeftCell="A24" activePane="bottomLeft" state="frozen"/>
      <selection pane="bottomLeft" activeCell="N6" sqref="N6"/>
    </sheetView>
  </sheetViews>
  <sheetFormatPr defaultColWidth="8" defaultRowHeight="25.5"/>
  <cols>
    <col min="1" max="1" width="6.7109375" style="114" customWidth="1"/>
    <col min="2" max="2" width="18.28515625" style="114" customWidth="1"/>
    <col min="3" max="3" width="16.140625" style="114" customWidth="1"/>
    <col min="4" max="4" width="19.28515625" style="114" customWidth="1"/>
    <col min="5" max="5" width="14.42578125" style="114" customWidth="1"/>
    <col min="6" max="6" width="16.5703125" style="118" customWidth="1"/>
    <col min="7" max="7" width="15.42578125" style="114" customWidth="1"/>
    <col min="8" max="8" width="12.7109375" style="114" customWidth="1"/>
    <col min="9" max="9" width="16.28515625" style="114" customWidth="1"/>
    <col min="10" max="10" width="14.85546875" style="114" customWidth="1"/>
    <col min="11" max="11" width="10.85546875" style="114" customWidth="1"/>
    <col min="12" max="14" width="9.140625" style="114" customWidth="1"/>
    <col min="15" max="15" width="7.140625" style="114" customWidth="1"/>
    <col min="16" max="204" width="9.140625" style="114" customWidth="1"/>
    <col min="205" max="16384" width="8" style="111"/>
  </cols>
  <sheetData>
    <row r="1" spans="1:204" ht="36" customHeight="1" thickBot="1">
      <c r="A1" s="456" t="s">
        <v>167</v>
      </c>
      <c r="B1" s="457"/>
      <c r="C1" s="457"/>
      <c r="D1" s="457"/>
      <c r="E1" s="457"/>
      <c r="F1" s="457"/>
      <c r="G1" s="457"/>
      <c r="H1" s="457"/>
      <c r="I1" s="457"/>
      <c r="J1" s="457"/>
      <c r="K1" s="458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1"/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1"/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1"/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1"/>
      <c r="GR1" s="111"/>
      <c r="GS1" s="111"/>
      <c r="GT1" s="111"/>
      <c r="GU1" s="111"/>
      <c r="GV1" s="111"/>
    </row>
    <row r="2" spans="1:204" ht="37.5" customHeight="1" thickBot="1">
      <c r="A2" s="154"/>
      <c r="B2" s="155"/>
      <c r="C2" s="156"/>
      <c r="D2" s="156"/>
      <c r="E2" s="202" t="s">
        <v>127</v>
      </c>
      <c r="F2" s="203" t="str">
        <f>'MASTER DATA '!D4</f>
        <v>सप्टेंबर</v>
      </c>
      <c r="G2" s="204" t="str">
        <f>"-"&amp;'MASTER DATA '!E4</f>
        <v>-2025</v>
      </c>
      <c r="H2" s="155"/>
      <c r="I2" s="155"/>
      <c r="J2" s="155"/>
      <c r="K2" s="157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1"/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1"/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1"/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1"/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1"/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1"/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1"/>
      <c r="GR2" s="111"/>
      <c r="GS2" s="111"/>
      <c r="GT2" s="111"/>
      <c r="GU2" s="111"/>
      <c r="GV2" s="111"/>
    </row>
    <row r="3" spans="1:204" ht="45.75" customHeight="1" thickBot="1">
      <c r="A3" s="459" t="str">
        <f>'MASTER DATA '!D1&amp;","&amp;'MASTER DATA '!I1&amp;","&amp;'MASTER DATA '!K1</f>
        <v>जिल्हा परिषद प्राथमिक शाळा पिंप्री अवघड ,केंद्र- सडे,तालुका-राहुरी,जिल्हा-अहमदनगर</v>
      </c>
      <c r="B3" s="457"/>
      <c r="C3" s="457"/>
      <c r="D3" s="457"/>
      <c r="E3" s="457"/>
      <c r="F3" s="457"/>
      <c r="G3" s="457"/>
      <c r="H3" s="457"/>
      <c r="I3" s="457"/>
      <c r="J3" s="457"/>
      <c r="K3" s="458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</row>
    <row r="4" spans="1:204" ht="31.5" customHeight="1">
      <c r="A4" s="460" t="str">
        <f>'प्राप्त माल 6-8'!A2</f>
        <v>इयत्ता सहावी ते आठवी</v>
      </c>
      <c r="B4" s="461"/>
      <c r="C4" s="462"/>
      <c r="D4" s="158" t="s">
        <v>102</v>
      </c>
      <c r="E4" s="463">
        <f>'6-8 वाटप गोषवारा'!B5</f>
        <v>34</v>
      </c>
      <c r="F4" s="464"/>
      <c r="G4" s="465" t="s">
        <v>105</v>
      </c>
      <c r="H4" s="465"/>
      <c r="I4" s="465"/>
      <c r="J4" s="466">
        <f>'6-8 वाटप गोषवारा'!F5</f>
        <v>22</v>
      </c>
      <c r="K4" s="467"/>
      <c r="O4" s="114" t="s">
        <v>103</v>
      </c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</row>
    <row r="5" spans="1:204" ht="31.5" customHeight="1">
      <c r="A5" s="444" t="s">
        <v>104</v>
      </c>
      <c r="B5" s="445"/>
      <c r="C5" s="445"/>
      <c r="D5" s="445"/>
      <c r="E5" s="446">
        <f>'6-8 वाटप गोषवारा'!N5</f>
        <v>30</v>
      </c>
      <c r="F5" s="447"/>
      <c r="G5" s="445" t="s">
        <v>106</v>
      </c>
      <c r="H5" s="445"/>
      <c r="I5" s="445"/>
      <c r="J5" s="448">
        <f>'6-8 वाटप गोषवारा'!J5</f>
        <v>1</v>
      </c>
      <c r="K5" s="449"/>
      <c r="P5" s="111"/>
      <c r="Q5" s="111"/>
      <c r="R5" s="111"/>
      <c r="S5" s="111"/>
      <c r="T5" s="159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</row>
    <row r="6" spans="1:204" ht="31.5" customHeight="1" thickBot="1">
      <c r="A6" s="450" t="s">
        <v>125</v>
      </c>
      <c r="B6" s="451"/>
      <c r="C6" s="451"/>
      <c r="D6" s="451"/>
      <c r="E6" s="452">
        <f>'प्राप्त माल 6-8'!R5</f>
        <v>0</v>
      </c>
      <c r="F6" s="453"/>
      <c r="G6" s="451" t="s">
        <v>126</v>
      </c>
      <c r="H6" s="451"/>
      <c r="I6" s="451"/>
      <c r="J6" s="454">
        <f>E6</f>
        <v>0</v>
      </c>
      <c r="K6" s="455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</row>
    <row r="7" spans="1:204" s="129" customFormat="1" ht="106.5" customHeight="1">
      <c r="A7" s="167" t="s">
        <v>107</v>
      </c>
      <c r="B7" s="168" t="s">
        <v>108</v>
      </c>
      <c r="C7" s="168" t="s">
        <v>109</v>
      </c>
      <c r="D7" s="168" t="s">
        <v>110</v>
      </c>
      <c r="E7" s="168" t="s">
        <v>111</v>
      </c>
      <c r="F7" s="169" t="s">
        <v>112</v>
      </c>
      <c r="G7" s="168" t="s">
        <v>113</v>
      </c>
      <c r="H7" s="168" t="s">
        <v>114</v>
      </c>
      <c r="I7" s="168" t="s">
        <v>115</v>
      </c>
      <c r="J7" s="168" t="s">
        <v>116</v>
      </c>
      <c r="K7" s="170" t="s">
        <v>30</v>
      </c>
      <c r="L7" s="128"/>
      <c r="M7" s="128"/>
      <c r="N7" s="128"/>
      <c r="O7" s="128"/>
    </row>
    <row r="8" spans="1:204" s="117" customFormat="1" ht="27" customHeight="1" thickBot="1">
      <c r="A8" s="171">
        <v>1</v>
      </c>
      <c r="B8" s="172">
        <v>2</v>
      </c>
      <c r="C8" s="172">
        <v>3</v>
      </c>
      <c r="D8" s="172">
        <v>4</v>
      </c>
      <c r="E8" s="172">
        <v>5</v>
      </c>
      <c r="F8" s="172">
        <v>6</v>
      </c>
      <c r="G8" s="172">
        <v>7</v>
      </c>
      <c r="H8" s="172">
        <v>8</v>
      </c>
      <c r="I8" s="172">
        <v>9</v>
      </c>
      <c r="J8" s="172">
        <v>10</v>
      </c>
      <c r="K8" s="173">
        <v>11</v>
      </c>
    </row>
    <row r="9" spans="1:204" ht="39" customHeight="1">
      <c r="A9" s="160">
        <v>1</v>
      </c>
      <c r="B9" s="161" t="s">
        <v>0</v>
      </c>
      <c r="C9" s="162">
        <f>HLOOKUP($B9,'6-8 वाटप गोषवारा'!$B$7:$Q$15,3,0)</f>
        <v>0</v>
      </c>
      <c r="D9" s="162">
        <f>HLOOKUP($B9,'6-8 वाटप गोषवारा'!$B$7:$Q$15,4,0)</f>
        <v>0</v>
      </c>
      <c r="E9" s="162">
        <f>HLOOKUP($B9,'6-8 वाटप गोषवारा'!$B$7:$Q$15,5,0)</f>
        <v>0</v>
      </c>
      <c r="F9" s="162">
        <f>C9+D9+E9</f>
        <v>0</v>
      </c>
      <c r="G9" s="164">
        <f>HLOOKUP($B9,'6-8 वाटप गोषवारा'!$B$7:$Q$15,8,0)</f>
        <v>0</v>
      </c>
      <c r="H9" s="164">
        <f>HLOOKUP($B9,'6-8 वाटप गोषवारा'!$B$7:$Q$15,6,0)</f>
        <v>0</v>
      </c>
      <c r="I9" s="185">
        <f>F9-G9-H9</f>
        <v>0</v>
      </c>
      <c r="J9" s="153"/>
      <c r="K9" s="166"/>
      <c r="M9" s="118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</row>
    <row r="10" spans="1:204" ht="39" customHeight="1">
      <c r="A10" s="160">
        <v>2</v>
      </c>
      <c r="B10" s="161" t="s">
        <v>220</v>
      </c>
      <c r="C10" s="162">
        <f>HLOOKUP($B10,'6-8 वाटप गोषवारा'!$B$7:$Q$15,3,0)</f>
        <v>0</v>
      </c>
      <c r="D10" s="162">
        <f>HLOOKUP($B10,'6-8 वाटप गोषवारा'!$B$7:$Q$15,4,0)</f>
        <v>0</v>
      </c>
      <c r="E10" s="162">
        <f>HLOOKUP($B10,'6-8 वाटप गोषवारा'!$B$7:$Q$15,5,0)</f>
        <v>0</v>
      </c>
      <c r="F10" s="162">
        <f>C10+D10+E10</f>
        <v>0</v>
      </c>
      <c r="G10" s="164">
        <f>HLOOKUP($B10,'6-8 वाटप गोषवारा'!$B$7:$Q$15,8,0)</f>
        <v>0</v>
      </c>
      <c r="H10" s="164">
        <f>HLOOKUP($B10,'6-8 वाटप गोषवारा'!$B$7:$Q$15,6,0)</f>
        <v>0</v>
      </c>
      <c r="I10" s="185">
        <f>F10-G10-H10</f>
        <v>0</v>
      </c>
      <c r="J10" s="153"/>
      <c r="K10" s="166"/>
      <c r="M10" s="118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</row>
    <row r="11" spans="1:204" ht="39" customHeight="1">
      <c r="A11" s="160">
        <v>3</v>
      </c>
      <c r="B11" s="134" t="s">
        <v>1</v>
      </c>
      <c r="C11" s="162">
        <f>HLOOKUP($B11,'6-8 वाटप गोषवारा'!$B$7:$Q$15,3,0)</f>
        <v>0</v>
      </c>
      <c r="D11" s="162">
        <f>HLOOKUP($B11,'6-8 वाटप गोषवारा'!$B$7:$Q$15,4,0)</f>
        <v>0</v>
      </c>
      <c r="E11" s="162">
        <f>HLOOKUP($B11,'6-8 वाटप गोषवारा'!$B$7:$Q$15,5,0)</f>
        <v>0</v>
      </c>
      <c r="F11" s="162">
        <f t="shared" ref="F11:F24" si="0">C11+D11+E11</f>
        <v>0</v>
      </c>
      <c r="G11" s="164">
        <f>HLOOKUP($B11,'6-8 वाटप गोषवारा'!$B$7:$Q$15,8,0)</f>
        <v>0</v>
      </c>
      <c r="H11" s="164">
        <f>HLOOKUP($B11,'6-8 वाटप गोषवारा'!$B$7:$Q$15,6,0)</f>
        <v>0</v>
      </c>
      <c r="I11" s="185">
        <f t="shared" ref="I11:I24" si="1">F11-G11-H11</f>
        <v>0</v>
      </c>
      <c r="J11" s="153"/>
      <c r="K11" s="135"/>
      <c r="M11" s="118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</row>
    <row r="12" spans="1:204" ht="39" customHeight="1">
      <c r="A12" s="160">
        <v>4</v>
      </c>
      <c r="B12" s="134" t="s">
        <v>2</v>
      </c>
      <c r="C12" s="162">
        <f>HLOOKUP($B12,'6-8 वाटप गोषवारा'!$B$7:$Q$15,3,0)</f>
        <v>0</v>
      </c>
      <c r="D12" s="162">
        <f>HLOOKUP($B12,'6-8 वाटप गोषवारा'!$B$7:$Q$15,4,0)</f>
        <v>0</v>
      </c>
      <c r="E12" s="162">
        <f>HLOOKUP($B12,'6-8 वाटप गोषवारा'!$B$7:$Q$15,5,0)</f>
        <v>0</v>
      </c>
      <c r="F12" s="162">
        <f t="shared" si="0"/>
        <v>0</v>
      </c>
      <c r="G12" s="164">
        <f>HLOOKUP($B12,'6-8 वाटप गोषवारा'!$B$7:$Q$15,8,0)</f>
        <v>0</v>
      </c>
      <c r="H12" s="164">
        <f>HLOOKUP($B12,'6-8 वाटप गोषवारा'!$B$7:$Q$15,6,0)</f>
        <v>0</v>
      </c>
      <c r="I12" s="185">
        <f t="shared" si="1"/>
        <v>0</v>
      </c>
      <c r="J12" s="153"/>
      <c r="K12" s="135"/>
      <c r="M12" s="118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</row>
    <row r="13" spans="1:204" ht="39" customHeight="1">
      <c r="A13" s="160">
        <v>5</v>
      </c>
      <c r="B13" s="134" t="s">
        <v>3</v>
      </c>
      <c r="C13" s="162">
        <f>HLOOKUP($B13,'6-8 वाटप गोषवारा'!$B$7:$Q$15,3,0)</f>
        <v>0</v>
      </c>
      <c r="D13" s="162">
        <f>HLOOKUP($B13,'6-8 वाटप गोषवारा'!$B$7:$Q$15,4,0)</f>
        <v>0</v>
      </c>
      <c r="E13" s="162">
        <f>HLOOKUP($B13,'6-8 वाटप गोषवारा'!$B$7:$Q$15,5,0)</f>
        <v>0</v>
      </c>
      <c r="F13" s="162">
        <f t="shared" si="0"/>
        <v>0</v>
      </c>
      <c r="G13" s="164">
        <f>HLOOKUP($B13,'6-8 वाटप गोषवारा'!$B$7:$Q$15,8,0)</f>
        <v>0</v>
      </c>
      <c r="H13" s="164">
        <f>HLOOKUP($B13,'6-8 वाटप गोषवारा'!$B$7:$Q$15,6,0)</f>
        <v>0</v>
      </c>
      <c r="I13" s="185">
        <f t="shared" si="1"/>
        <v>0</v>
      </c>
      <c r="J13" s="153"/>
      <c r="K13" s="135"/>
      <c r="M13" s="118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11"/>
      <c r="CL13" s="111"/>
      <c r="CM13" s="111"/>
      <c r="CN13" s="111"/>
      <c r="CO13" s="111"/>
      <c r="CP13" s="111"/>
      <c r="CQ13" s="111"/>
      <c r="CR13" s="111"/>
      <c r="CS13" s="111"/>
      <c r="CT13" s="111"/>
      <c r="CU13" s="111"/>
      <c r="CV13" s="111"/>
      <c r="CW13" s="111"/>
      <c r="CX13" s="111"/>
      <c r="CY13" s="111"/>
      <c r="CZ13" s="111"/>
      <c r="DA13" s="111"/>
      <c r="DB13" s="111"/>
      <c r="DC13" s="111"/>
      <c r="DD13" s="111"/>
      <c r="DE13" s="111"/>
      <c r="DF13" s="111"/>
      <c r="DG13" s="111"/>
      <c r="DH13" s="111"/>
      <c r="DI13" s="111"/>
      <c r="DJ13" s="111"/>
      <c r="DK13" s="111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1"/>
      <c r="EG13" s="111"/>
      <c r="EH13" s="111"/>
      <c r="EI13" s="111"/>
      <c r="EJ13" s="111"/>
      <c r="EK13" s="111"/>
      <c r="EL13" s="111"/>
      <c r="EM13" s="111"/>
      <c r="EN13" s="111"/>
      <c r="EO13" s="111"/>
      <c r="EP13" s="111"/>
      <c r="EQ13" s="111"/>
      <c r="ER13" s="111"/>
      <c r="ES13" s="111"/>
      <c r="ET13" s="111"/>
      <c r="EU13" s="111"/>
      <c r="EV13" s="111"/>
      <c r="EW13" s="111"/>
      <c r="EX13" s="111"/>
      <c r="EY13" s="111"/>
      <c r="EZ13" s="111"/>
      <c r="FA13" s="111"/>
      <c r="FB13" s="111"/>
      <c r="FC13" s="111"/>
      <c r="FD13" s="111"/>
      <c r="FE13" s="111"/>
      <c r="FF13" s="111"/>
      <c r="FG13" s="111"/>
      <c r="FH13" s="111"/>
      <c r="FI13" s="111"/>
      <c r="FJ13" s="111"/>
      <c r="FK13" s="111"/>
      <c r="FL13" s="111"/>
      <c r="FM13" s="111"/>
      <c r="FN13" s="111"/>
      <c r="FO13" s="111"/>
      <c r="FP13" s="111"/>
      <c r="FQ13" s="111"/>
      <c r="FR13" s="111"/>
      <c r="FS13" s="111"/>
      <c r="FT13" s="111"/>
      <c r="FU13" s="111"/>
      <c r="FV13" s="111"/>
      <c r="FW13" s="111"/>
      <c r="FX13" s="111"/>
      <c r="FY13" s="111"/>
      <c r="FZ13" s="111"/>
      <c r="GA13" s="111"/>
      <c r="GB13" s="111"/>
      <c r="GC13" s="111"/>
      <c r="GD13" s="111"/>
      <c r="GE13" s="111"/>
      <c r="GF13" s="111"/>
      <c r="GG13" s="111"/>
      <c r="GH13" s="111"/>
      <c r="GI13" s="111"/>
      <c r="GJ13" s="111"/>
      <c r="GK13" s="111"/>
      <c r="GL13" s="111"/>
      <c r="GM13" s="111"/>
      <c r="GN13" s="111"/>
      <c r="GO13" s="111"/>
      <c r="GP13" s="111"/>
      <c r="GQ13" s="111"/>
      <c r="GR13" s="111"/>
      <c r="GS13" s="111"/>
      <c r="GT13" s="111"/>
      <c r="GU13" s="111"/>
      <c r="GV13" s="111"/>
    </row>
    <row r="14" spans="1:204" ht="39" customHeight="1">
      <c r="A14" s="160">
        <v>6</v>
      </c>
      <c r="B14" s="134" t="s">
        <v>4</v>
      </c>
      <c r="C14" s="162">
        <f>HLOOKUP($B14,'6-8 वाटप गोषवारा'!$B$7:$Q$15,3,0)</f>
        <v>0</v>
      </c>
      <c r="D14" s="162">
        <f>HLOOKUP($B14,'6-8 वाटप गोषवारा'!$B$7:$Q$15,4,0)</f>
        <v>0</v>
      </c>
      <c r="E14" s="162">
        <f>HLOOKUP($B14,'6-8 वाटप गोषवारा'!$B$7:$Q$15,5,0)</f>
        <v>0</v>
      </c>
      <c r="F14" s="162">
        <f t="shared" si="0"/>
        <v>0</v>
      </c>
      <c r="G14" s="164">
        <f>HLOOKUP($B14,'6-8 वाटप गोषवारा'!$B$7:$Q$15,8,0)</f>
        <v>0</v>
      </c>
      <c r="H14" s="164">
        <f>HLOOKUP($B14,'6-8 वाटप गोषवारा'!$B$7:$Q$15,6,0)</f>
        <v>0</v>
      </c>
      <c r="I14" s="185">
        <f t="shared" si="1"/>
        <v>0</v>
      </c>
      <c r="J14" s="153"/>
      <c r="K14" s="135"/>
      <c r="M14" s="118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/>
      <c r="EO14" s="111"/>
      <c r="EP14" s="111"/>
      <c r="EQ14" s="111"/>
      <c r="ER14" s="111"/>
      <c r="ES14" s="111"/>
      <c r="ET14" s="111"/>
      <c r="EU14" s="111"/>
      <c r="EV14" s="111"/>
      <c r="EW14" s="111"/>
      <c r="EX14" s="111"/>
      <c r="EY14" s="111"/>
      <c r="EZ14" s="111"/>
      <c r="FA14" s="111"/>
      <c r="FB14" s="111"/>
      <c r="FC14" s="111"/>
      <c r="FD14" s="111"/>
      <c r="FE14" s="111"/>
      <c r="FF14" s="111"/>
      <c r="FG14" s="111"/>
      <c r="FH14" s="111"/>
      <c r="FI14" s="111"/>
      <c r="FJ14" s="111"/>
      <c r="FK14" s="111"/>
      <c r="FL14" s="111"/>
      <c r="FM14" s="111"/>
      <c r="FN14" s="111"/>
      <c r="FO14" s="111"/>
      <c r="FP14" s="111"/>
      <c r="FQ14" s="111"/>
      <c r="FR14" s="111"/>
      <c r="FS14" s="111"/>
      <c r="FT14" s="111"/>
      <c r="FU14" s="111"/>
      <c r="FV14" s="111"/>
      <c r="FW14" s="111"/>
      <c r="FX14" s="111"/>
      <c r="FY14" s="111"/>
      <c r="FZ14" s="111"/>
      <c r="GA14" s="111"/>
      <c r="GB14" s="111"/>
      <c r="GC14" s="111"/>
      <c r="GD14" s="111"/>
      <c r="GE14" s="111"/>
      <c r="GF14" s="111"/>
      <c r="GG14" s="111"/>
      <c r="GH14" s="111"/>
      <c r="GI14" s="111"/>
      <c r="GJ14" s="111"/>
      <c r="GK14" s="111"/>
      <c r="GL14" s="111"/>
      <c r="GM14" s="111"/>
      <c r="GN14" s="111"/>
      <c r="GO14" s="111"/>
      <c r="GP14" s="111"/>
      <c r="GQ14" s="111"/>
      <c r="GR14" s="111"/>
      <c r="GS14" s="111"/>
      <c r="GT14" s="111"/>
      <c r="GU14" s="111"/>
      <c r="GV14" s="111"/>
    </row>
    <row r="15" spans="1:204" ht="39" customHeight="1">
      <c r="A15" s="160">
        <v>7</v>
      </c>
      <c r="B15" s="134" t="s">
        <v>5</v>
      </c>
      <c r="C15" s="162">
        <f>HLOOKUP($B15,'6-8 वाटप गोषवारा'!$B$7:$Q$15,3,0)</f>
        <v>0</v>
      </c>
      <c r="D15" s="162">
        <f>HLOOKUP($B15,'6-8 वाटप गोषवारा'!$B$7:$Q$15,4,0)</f>
        <v>0</v>
      </c>
      <c r="E15" s="162">
        <f>HLOOKUP($B15,'6-8 वाटप गोषवारा'!$B$7:$Q$15,5,0)</f>
        <v>0</v>
      </c>
      <c r="F15" s="162">
        <f t="shared" si="0"/>
        <v>0</v>
      </c>
      <c r="G15" s="164">
        <f>HLOOKUP($B15,'6-8 वाटप गोषवारा'!$B$7:$Q$15,8,0)</f>
        <v>0</v>
      </c>
      <c r="H15" s="164">
        <f>HLOOKUP($B15,'6-8 वाटप गोषवारा'!$B$7:$Q$15,6,0)</f>
        <v>0</v>
      </c>
      <c r="I15" s="185">
        <f t="shared" si="1"/>
        <v>0</v>
      </c>
      <c r="J15" s="153"/>
      <c r="K15" s="135"/>
      <c r="M15" s="118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/>
      <c r="EO15" s="111"/>
      <c r="EP15" s="111"/>
      <c r="EQ15" s="111"/>
      <c r="ER15" s="111"/>
      <c r="ES15" s="111"/>
      <c r="ET15" s="111"/>
      <c r="EU15" s="111"/>
      <c r="EV15" s="111"/>
      <c r="EW15" s="111"/>
      <c r="EX15" s="111"/>
      <c r="EY15" s="111"/>
      <c r="EZ15" s="111"/>
      <c r="FA15" s="111"/>
      <c r="FB15" s="111"/>
      <c r="FC15" s="111"/>
      <c r="FD15" s="111"/>
      <c r="FE15" s="111"/>
      <c r="FF15" s="111"/>
      <c r="FG15" s="111"/>
      <c r="FH15" s="111"/>
      <c r="FI15" s="111"/>
      <c r="FJ15" s="111"/>
      <c r="FK15" s="111"/>
      <c r="FL15" s="111"/>
      <c r="FM15" s="111"/>
      <c r="FN15" s="111"/>
      <c r="FO15" s="111"/>
      <c r="FP15" s="111"/>
      <c r="FQ15" s="111"/>
      <c r="FR15" s="111"/>
      <c r="FS15" s="111"/>
      <c r="FT15" s="111"/>
      <c r="FU15" s="111"/>
      <c r="FV15" s="111"/>
      <c r="FW15" s="111"/>
      <c r="FX15" s="111"/>
      <c r="FY15" s="111"/>
      <c r="FZ15" s="111"/>
      <c r="GA15" s="111"/>
      <c r="GB15" s="111"/>
      <c r="GC15" s="111"/>
      <c r="GD15" s="111"/>
      <c r="GE15" s="111"/>
      <c r="GF15" s="111"/>
      <c r="GG15" s="111"/>
      <c r="GH15" s="111"/>
      <c r="GI15" s="111"/>
      <c r="GJ15" s="111"/>
      <c r="GK15" s="111"/>
      <c r="GL15" s="111"/>
      <c r="GM15" s="111"/>
      <c r="GN15" s="111"/>
      <c r="GO15" s="111"/>
      <c r="GP15" s="111"/>
      <c r="GQ15" s="111"/>
      <c r="GR15" s="111"/>
      <c r="GS15" s="111"/>
      <c r="GT15" s="111"/>
      <c r="GU15" s="111"/>
      <c r="GV15" s="111"/>
    </row>
    <row r="16" spans="1:204" ht="39" customHeight="1">
      <c r="A16" s="160">
        <v>8</v>
      </c>
      <c r="B16" s="134" t="s">
        <v>6</v>
      </c>
      <c r="C16" s="162">
        <f>HLOOKUP($B16,'6-8 वाटप गोषवारा'!$B$7:$Q$15,3,0)</f>
        <v>0</v>
      </c>
      <c r="D16" s="162">
        <f>HLOOKUP($B16,'6-8 वाटप गोषवारा'!$B$7:$Q$15,4,0)</f>
        <v>0</v>
      </c>
      <c r="E16" s="162">
        <f>HLOOKUP($B16,'6-8 वाटप गोषवारा'!$B$7:$Q$15,5,0)</f>
        <v>0</v>
      </c>
      <c r="F16" s="162">
        <f t="shared" si="0"/>
        <v>0</v>
      </c>
      <c r="G16" s="164">
        <f>HLOOKUP($B16,'6-8 वाटप गोषवारा'!$B$7:$Q$15,8,0)</f>
        <v>0</v>
      </c>
      <c r="H16" s="164">
        <f>HLOOKUP($B16,'6-8 वाटप गोषवारा'!$B$7:$Q$15,6,0)</f>
        <v>0</v>
      </c>
      <c r="I16" s="185">
        <f t="shared" si="1"/>
        <v>0</v>
      </c>
      <c r="J16" s="153"/>
      <c r="K16" s="135"/>
      <c r="M16" s="118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</row>
    <row r="17" spans="1:204" ht="39" customHeight="1">
      <c r="A17" s="160">
        <v>9</v>
      </c>
      <c r="B17" s="134" t="s">
        <v>7</v>
      </c>
      <c r="C17" s="162">
        <f>HLOOKUP($B17,'6-8 वाटप गोषवारा'!$B$7:$Q$15,3,0)</f>
        <v>0</v>
      </c>
      <c r="D17" s="162">
        <f>HLOOKUP($B17,'6-8 वाटप गोषवारा'!$B$7:$Q$15,4,0)</f>
        <v>0</v>
      </c>
      <c r="E17" s="162">
        <f>HLOOKUP($B17,'6-8 वाटप गोषवारा'!$B$7:$Q$15,5,0)</f>
        <v>0</v>
      </c>
      <c r="F17" s="162">
        <f t="shared" si="0"/>
        <v>0</v>
      </c>
      <c r="G17" s="164">
        <f>HLOOKUP($B17,'6-8 वाटप गोषवारा'!$B$7:$Q$15,8,0)</f>
        <v>0</v>
      </c>
      <c r="H17" s="164">
        <f>HLOOKUP($B17,'6-8 वाटप गोषवारा'!$B$7:$Q$15,6,0)</f>
        <v>0</v>
      </c>
      <c r="I17" s="185">
        <f t="shared" si="1"/>
        <v>0</v>
      </c>
      <c r="J17" s="153"/>
      <c r="K17" s="135"/>
      <c r="M17" s="118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  <c r="BX17" s="111"/>
      <c r="BY17" s="111"/>
      <c r="BZ17" s="111"/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11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11"/>
      <c r="EM17" s="111"/>
      <c r="EN17" s="111"/>
      <c r="EO17" s="111"/>
      <c r="EP17" s="111"/>
      <c r="EQ17" s="111"/>
      <c r="ER17" s="111"/>
      <c r="ES17" s="111"/>
      <c r="ET17" s="111"/>
      <c r="EU17" s="111"/>
      <c r="EV17" s="111"/>
      <c r="EW17" s="111"/>
      <c r="EX17" s="111"/>
      <c r="EY17" s="111"/>
      <c r="EZ17" s="111"/>
      <c r="FA17" s="111"/>
      <c r="FB17" s="111"/>
      <c r="FC17" s="111"/>
      <c r="FD17" s="111"/>
      <c r="FE17" s="111"/>
      <c r="FF17" s="111"/>
      <c r="FG17" s="111"/>
      <c r="FH17" s="111"/>
      <c r="FI17" s="111"/>
      <c r="FJ17" s="111"/>
      <c r="FK17" s="111"/>
      <c r="FL17" s="111"/>
      <c r="FM17" s="111"/>
      <c r="FN17" s="111"/>
      <c r="FO17" s="111"/>
      <c r="FP17" s="111"/>
      <c r="FQ17" s="111"/>
      <c r="FR17" s="111"/>
      <c r="FS17" s="111"/>
      <c r="FT17" s="111"/>
      <c r="FU17" s="111"/>
      <c r="FV17" s="111"/>
      <c r="FW17" s="111"/>
      <c r="FX17" s="111"/>
      <c r="FY17" s="111"/>
      <c r="FZ17" s="111"/>
      <c r="GA17" s="111"/>
      <c r="GB17" s="111"/>
      <c r="GC17" s="111"/>
      <c r="GD17" s="111"/>
      <c r="GE17" s="111"/>
      <c r="GF17" s="111"/>
      <c r="GG17" s="111"/>
      <c r="GH17" s="111"/>
      <c r="GI17" s="111"/>
      <c r="GJ17" s="111"/>
      <c r="GK17" s="111"/>
      <c r="GL17" s="111"/>
      <c r="GM17" s="111"/>
      <c r="GN17" s="111"/>
      <c r="GO17" s="111"/>
      <c r="GP17" s="111"/>
      <c r="GQ17" s="111"/>
      <c r="GR17" s="111"/>
      <c r="GS17" s="111"/>
      <c r="GT17" s="111"/>
      <c r="GU17" s="111"/>
      <c r="GV17" s="111"/>
    </row>
    <row r="18" spans="1:204" ht="39" customHeight="1">
      <c r="A18" s="160">
        <v>10</v>
      </c>
      <c r="B18" s="134" t="s">
        <v>8</v>
      </c>
      <c r="C18" s="162">
        <f>HLOOKUP($B18,'6-8 वाटप गोषवारा'!$B$7:$Q$15,3,0)</f>
        <v>0</v>
      </c>
      <c r="D18" s="162">
        <f>HLOOKUP($B18,'6-8 वाटप गोषवारा'!$B$7:$Q$15,4,0)</f>
        <v>0</v>
      </c>
      <c r="E18" s="162">
        <f>HLOOKUP($B18,'6-8 वाटप गोषवारा'!$B$7:$Q$15,5,0)</f>
        <v>0</v>
      </c>
      <c r="F18" s="162">
        <f t="shared" si="0"/>
        <v>0</v>
      </c>
      <c r="G18" s="164">
        <f>HLOOKUP($B18,'6-8 वाटप गोषवारा'!$B$7:$Q$15,8,0)</f>
        <v>0</v>
      </c>
      <c r="H18" s="164">
        <f>HLOOKUP($B18,'6-8 वाटप गोषवारा'!$B$7:$Q$15,6,0)</f>
        <v>0</v>
      </c>
      <c r="I18" s="185">
        <f t="shared" si="1"/>
        <v>0</v>
      </c>
      <c r="J18" s="153"/>
      <c r="K18" s="135"/>
      <c r="M18" s="118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  <c r="BU18" s="111"/>
      <c r="BV18" s="111"/>
      <c r="BW18" s="111"/>
      <c r="BX18" s="111"/>
      <c r="BY18" s="111"/>
      <c r="BZ18" s="111"/>
      <c r="CA18" s="111"/>
      <c r="CB18" s="111"/>
      <c r="CC18" s="111"/>
      <c r="CD18" s="111"/>
      <c r="CE18" s="111"/>
      <c r="CF18" s="111"/>
      <c r="CG18" s="111"/>
      <c r="CH18" s="111"/>
      <c r="CI18" s="111"/>
      <c r="CJ18" s="111"/>
      <c r="CK18" s="111"/>
      <c r="CL18" s="111"/>
      <c r="CM18" s="111"/>
      <c r="CN18" s="111"/>
      <c r="CO18" s="111"/>
      <c r="CP18" s="111"/>
      <c r="CQ18" s="111"/>
      <c r="CR18" s="111"/>
      <c r="CS18" s="111"/>
      <c r="CT18" s="111"/>
      <c r="CU18" s="111"/>
      <c r="CV18" s="111"/>
      <c r="CW18" s="111"/>
      <c r="CX18" s="111"/>
      <c r="CY18" s="111"/>
      <c r="CZ18" s="111"/>
      <c r="DA18" s="111"/>
      <c r="DB18" s="111"/>
      <c r="DC18" s="111"/>
      <c r="DD18" s="111"/>
      <c r="DE18" s="111"/>
      <c r="DF18" s="111"/>
      <c r="DG18" s="111"/>
      <c r="DH18" s="111"/>
      <c r="DI18" s="111"/>
      <c r="DJ18" s="111"/>
      <c r="DK18" s="111"/>
      <c r="DL18" s="111"/>
      <c r="DM18" s="111"/>
      <c r="DN18" s="111"/>
      <c r="DO18" s="111"/>
      <c r="DP18" s="111"/>
      <c r="DQ18" s="111"/>
      <c r="DR18" s="111"/>
      <c r="DS18" s="111"/>
      <c r="DT18" s="111"/>
      <c r="DU18" s="111"/>
      <c r="DV18" s="111"/>
      <c r="DW18" s="111"/>
      <c r="DX18" s="111"/>
      <c r="DY18" s="111"/>
      <c r="DZ18" s="111"/>
      <c r="EA18" s="111"/>
      <c r="EB18" s="111"/>
      <c r="EC18" s="111"/>
      <c r="ED18" s="111"/>
      <c r="EE18" s="111"/>
      <c r="EF18" s="111"/>
      <c r="EG18" s="111"/>
      <c r="EH18" s="111"/>
      <c r="EI18" s="111"/>
      <c r="EJ18" s="111"/>
      <c r="EK18" s="111"/>
      <c r="EL18" s="111"/>
      <c r="EM18" s="111"/>
      <c r="EN18" s="111"/>
      <c r="EO18" s="111"/>
      <c r="EP18" s="111"/>
      <c r="EQ18" s="111"/>
      <c r="ER18" s="111"/>
      <c r="ES18" s="111"/>
      <c r="ET18" s="111"/>
      <c r="EU18" s="111"/>
      <c r="EV18" s="111"/>
      <c r="EW18" s="111"/>
      <c r="EX18" s="111"/>
      <c r="EY18" s="111"/>
      <c r="EZ18" s="111"/>
      <c r="FA18" s="111"/>
      <c r="FB18" s="111"/>
      <c r="FC18" s="111"/>
      <c r="FD18" s="111"/>
      <c r="FE18" s="111"/>
      <c r="FF18" s="111"/>
      <c r="FG18" s="111"/>
      <c r="FH18" s="111"/>
      <c r="FI18" s="111"/>
      <c r="FJ18" s="111"/>
      <c r="FK18" s="111"/>
      <c r="FL18" s="111"/>
      <c r="FM18" s="111"/>
      <c r="FN18" s="111"/>
      <c r="FO18" s="111"/>
      <c r="FP18" s="111"/>
      <c r="FQ18" s="111"/>
      <c r="FR18" s="111"/>
      <c r="FS18" s="111"/>
      <c r="FT18" s="111"/>
      <c r="FU18" s="111"/>
      <c r="FV18" s="111"/>
      <c r="FW18" s="111"/>
      <c r="FX18" s="111"/>
      <c r="FY18" s="111"/>
      <c r="FZ18" s="111"/>
      <c r="GA18" s="111"/>
      <c r="GB18" s="111"/>
      <c r="GC18" s="111"/>
      <c r="GD18" s="111"/>
      <c r="GE18" s="111"/>
      <c r="GF18" s="111"/>
      <c r="GG18" s="111"/>
      <c r="GH18" s="111"/>
      <c r="GI18" s="111"/>
      <c r="GJ18" s="111"/>
      <c r="GK18" s="111"/>
      <c r="GL18" s="111"/>
      <c r="GM18" s="111"/>
      <c r="GN18" s="111"/>
      <c r="GO18" s="111"/>
      <c r="GP18" s="111"/>
      <c r="GQ18" s="111"/>
      <c r="GR18" s="111"/>
      <c r="GS18" s="111"/>
      <c r="GT18" s="111"/>
      <c r="GU18" s="111"/>
      <c r="GV18" s="111"/>
    </row>
    <row r="19" spans="1:204" ht="39" customHeight="1">
      <c r="A19" s="160">
        <v>11</v>
      </c>
      <c r="B19" s="134" t="s">
        <v>9</v>
      </c>
      <c r="C19" s="162">
        <f>HLOOKUP($B19,'6-8 वाटप गोषवारा'!$B$7:$Q$15,3,0)</f>
        <v>0</v>
      </c>
      <c r="D19" s="162">
        <f>HLOOKUP($B19,'6-8 वाटप गोषवारा'!$B$7:$Q$15,4,0)</f>
        <v>0</v>
      </c>
      <c r="E19" s="162">
        <f>HLOOKUP($B19,'6-8 वाटप गोषवारा'!$B$7:$Q$15,5,0)</f>
        <v>0</v>
      </c>
      <c r="F19" s="162">
        <f t="shared" si="0"/>
        <v>0</v>
      </c>
      <c r="G19" s="164">
        <f>HLOOKUP($B19,'6-8 वाटप गोषवारा'!$B$7:$Q$15,8,0)</f>
        <v>0</v>
      </c>
      <c r="H19" s="164">
        <f>HLOOKUP($B19,'6-8 वाटप गोषवारा'!$B$7:$Q$15,6,0)</f>
        <v>0</v>
      </c>
      <c r="I19" s="185">
        <f t="shared" si="1"/>
        <v>0</v>
      </c>
      <c r="J19" s="153"/>
      <c r="K19" s="135"/>
      <c r="M19" s="118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  <c r="CU19" s="111"/>
      <c r="CV19" s="111"/>
      <c r="CW19" s="111"/>
      <c r="CX19" s="111"/>
      <c r="CY19" s="111"/>
      <c r="CZ19" s="111"/>
      <c r="DA19" s="111"/>
      <c r="DB19" s="111"/>
      <c r="DC19" s="111"/>
      <c r="DD19" s="111"/>
      <c r="DE19" s="111"/>
      <c r="DF19" s="111"/>
      <c r="DG19" s="111"/>
      <c r="DH19" s="111"/>
      <c r="DI19" s="111"/>
      <c r="DJ19" s="111"/>
      <c r="DK19" s="111"/>
      <c r="DL19" s="111"/>
      <c r="DM19" s="111"/>
      <c r="DN19" s="111"/>
      <c r="DO19" s="111"/>
      <c r="DP19" s="111"/>
      <c r="DQ19" s="111"/>
      <c r="DR19" s="111"/>
      <c r="DS19" s="111"/>
      <c r="DT19" s="111"/>
      <c r="DU19" s="111"/>
      <c r="DV19" s="111"/>
      <c r="DW19" s="111"/>
      <c r="DX19" s="111"/>
      <c r="DY19" s="111"/>
      <c r="DZ19" s="111"/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  <c r="EK19" s="111"/>
      <c r="EL19" s="111"/>
      <c r="EM19" s="111"/>
      <c r="EN19" s="111"/>
      <c r="EO19" s="111"/>
      <c r="EP19" s="111"/>
      <c r="EQ19" s="111"/>
      <c r="ER19" s="111"/>
      <c r="ES19" s="111"/>
      <c r="ET19" s="111"/>
      <c r="EU19" s="111"/>
      <c r="EV19" s="111"/>
      <c r="EW19" s="111"/>
      <c r="EX19" s="111"/>
      <c r="EY19" s="111"/>
      <c r="EZ19" s="111"/>
      <c r="FA19" s="111"/>
      <c r="FB19" s="111"/>
      <c r="FC19" s="111"/>
      <c r="FD19" s="111"/>
      <c r="FE19" s="111"/>
      <c r="FF19" s="111"/>
      <c r="FG19" s="111"/>
      <c r="FH19" s="111"/>
      <c r="FI19" s="111"/>
      <c r="FJ19" s="111"/>
      <c r="FK19" s="111"/>
      <c r="FL19" s="111"/>
      <c r="FM19" s="111"/>
      <c r="FN19" s="111"/>
      <c r="FO19" s="111"/>
      <c r="FP19" s="111"/>
      <c r="FQ19" s="111"/>
      <c r="FR19" s="111"/>
      <c r="FS19" s="111"/>
      <c r="FT19" s="111"/>
      <c r="FU19" s="111"/>
      <c r="FV19" s="111"/>
      <c r="FW19" s="111"/>
      <c r="FX19" s="111"/>
      <c r="FY19" s="111"/>
      <c r="FZ19" s="111"/>
      <c r="GA19" s="111"/>
      <c r="GB19" s="111"/>
      <c r="GC19" s="111"/>
      <c r="GD19" s="111"/>
      <c r="GE19" s="111"/>
      <c r="GF19" s="111"/>
      <c r="GG19" s="111"/>
      <c r="GH19" s="111"/>
      <c r="GI19" s="111"/>
      <c r="GJ19" s="111"/>
      <c r="GK19" s="111"/>
      <c r="GL19" s="111"/>
      <c r="GM19" s="111"/>
      <c r="GN19" s="111"/>
      <c r="GO19" s="111"/>
      <c r="GP19" s="111"/>
      <c r="GQ19" s="111"/>
      <c r="GR19" s="111"/>
      <c r="GS19" s="111"/>
      <c r="GT19" s="111"/>
      <c r="GU19" s="111"/>
      <c r="GV19" s="111"/>
    </row>
    <row r="20" spans="1:204" ht="39" customHeight="1">
      <c r="A20" s="160">
        <v>12</v>
      </c>
      <c r="B20" s="134" t="s">
        <v>10</v>
      </c>
      <c r="C20" s="162">
        <f>HLOOKUP($B20,'6-8 वाटप गोषवारा'!$B$7:$Q$15,3,0)</f>
        <v>0</v>
      </c>
      <c r="D20" s="162">
        <f>HLOOKUP($B20,'6-8 वाटप गोषवारा'!$B$7:$Q$15,4,0)</f>
        <v>0</v>
      </c>
      <c r="E20" s="162">
        <f>HLOOKUP($B20,'6-8 वाटप गोषवारा'!$B$7:$Q$15,5,0)</f>
        <v>0</v>
      </c>
      <c r="F20" s="162">
        <f t="shared" si="0"/>
        <v>0</v>
      </c>
      <c r="G20" s="164">
        <f>HLOOKUP($B20,'6-8 वाटप गोषवारा'!$B$7:$Q$15,8,0)</f>
        <v>0</v>
      </c>
      <c r="H20" s="164">
        <f>HLOOKUP($B20,'6-8 वाटप गोषवारा'!$B$7:$Q$15,6,0)</f>
        <v>0</v>
      </c>
      <c r="I20" s="185">
        <f t="shared" si="1"/>
        <v>0</v>
      </c>
      <c r="J20" s="153"/>
      <c r="K20" s="135"/>
      <c r="M20" s="118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111"/>
      <c r="CY20" s="111"/>
      <c r="CZ20" s="111"/>
      <c r="DA20" s="111"/>
      <c r="DB20" s="111"/>
      <c r="DC20" s="111"/>
      <c r="DD20" s="111"/>
      <c r="DE20" s="111"/>
      <c r="DF20" s="111"/>
      <c r="DG20" s="111"/>
      <c r="DH20" s="111"/>
      <c r="DI20" s="111"/>
      <c r="DJ20" s="111"/>
      <c r="DK20" s="111"/>
      <c r="DL20" s="111"/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  <c r="EK20" s="111"/>
      <c r="EL20" s="111"/>
      <c r="EM20" s="111"/>
      <c r="EN20" s="111"/>
      <c r="EO20" s="111"/>
      <c r="EP20" s="111"/>
      <c r="EQ20" s="111"/>
      <c r="ER20" s="111"/>
      <c r="ES20" s="111"/>
      <c r="ET20" s="111"/>
      <c r="EU20" s="111"/>
      <c r="EV20" s="111"/>
      <c r="EW20" s="111"/>
      <c r="EX20" s="111"/>
      <c r="EY20" s="111"/>
      <c r="EZ20" s="111"/>
      <c r="FA20" s="111"/>
      <c r="FB20" s="111"/>
      <c r="FC20" s="111"/>
      <c r="FD20" s="111"/>
      <c r="FE20" s="111"/>
      <c r="FF20" s="111"/>
      <c r="FG20" s="111"/>
      <c r="FH20" s="111"/>
      <c r="FI20" s="111"/>
      <c r="FJ20" s="111"/>
      <c r="FK20" s="111"/>
      <c r="FL20" s="111"/>
      <c r="FM20" s="111"/>
      <c r="FN20" s="111"/>
      <c r="FO20" s="111"/>
      <c r="FP20" s="111"/>
      <c r="FQ20" s="111"/>
      <c r="FR20" s="111"/>
      <c r="FS20" s="111"/>
      <c r="FT20" s="111"/>
      <c r="FU20" s="111"/>
      <c r="FV20" s="111"/>
      <c r="FW20" s="111"/>
      <c r="FX20" s="111"/>
      <c r="FY20" s="111"/>
      <c r="FZ20" s="111"/>
      <c r="GA20" s="111"/>
      <c r="GB20" s="111"/>
      <c r="GC20" s="111"/>
      <c r="GD20" s="111"/>
      <c r="GE20" s="111"/>
      <c r="GF20" s="111"/>
      <c r="GG20" s="111"/>
      <c r="GH20" s="111"/>
      <c r="GI20" s="111"/>
      <c r="GJ20" s="111"/>
      <c r="GK20" s="111"/>
      <c r="GL20" s="111"/>
      <c r="GM20" s="111"/>
      <c r="GN20" s="111"/>
      <c r="GO20" s="111"/>
      <c r="GP20" s="111"/>
      <c r="GQ20" s="111"/>
      <c r="GR20" s="111"/>
      <c r="GS20" s="111"/>
      <c r="GT20" s="111"/>
      <c r="GU20" s="111"/>
      <c r="GV20" s="111"/>
    </row>
    <row r="21" spans="1:204" ht="39" customHeight="1">
      <c r="A21" s="160">
        <v>13</v>
      </c>
      <c r="B21" s="134" t="s">
        <v>11</v>
      </c>
      <c r="C21" s="162">
        <f>HLOOKUP($B21,'6-8 वाटप गोषवारा'!$B$7:$Q$15,3,0)</f>
        <v>0</v>
      </c>
      <c r="D21" s="162">
        <f>HLOOKUP($B21,'6-8 वाटप गोषवारा'!$B$7:$Q$15,4,0)</f>
        <v>0</v>
      </c>
      <c r="E21" s="162">
        <f>HLOOKUP($B21,'6-8 वाटप गोषवारा'!$B$7:$Q$15,5,0)</f>
        <v>0</v>
      </c>
      <c r="F21" s="162">
        <f t="shared" si="0"/>
        <v>0</v>
      </c>
      <c r="G21" s="164">
        <f>HLOOKUP($B21,'6-8 वाटप गोषवारा'!$B$7:$Q$15,8,0)</f>
        <v>0</v>
      </c>
      <c r="H21" s="164">
        <f>HLOOKUP($B21,'6-8 वाटप गोषवारा'!$B$7:$Q$15,6,0)</f>
        <v>0</v>
      </c>
      <c r="I21" s="185">
        <f t="shared" si="1"/>
        <v>0</v>
      </c>
      <c r="J21" s="153"/>
      <c r="K21" s="135"/>
      <c r="M21" s="118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  <c r="CU21" s="111"/>
      <c r="CV21" s="111"/>
      <c r="CW21" s="111"/>
      <c r="CX21" s="111"/>
      <c r="CY21" s="111"/>
      <c r="CZ21" s="111"/>
      <c r="DA21" s="111"/>
      <c r="DB21" s="111"/>
      <c r="DC21" s="111"/>
      <c r="DD21" s="111"/>
      <c r="DE21" s="111"/>
      <c r="DF21" s="111"/>
      <c r="DG21" s="111"/>
      <c r="DH21" s="111"/>
      <c r="DI21" s="111"/>
      <c r="DJ21" s="111"/>
      <c r="DK21" s="111"/>
      <c r="DL21" s="111"/>
      <c r="DM21" s="111"/>
      <c r="DN21" s="111"/>
      <c r="DO21" s="111"/>
      <c r="DP21" s="111"/>
      <c r="DQ21" s="111"/>
      <c r="DR21" s="111"/>
      <c r="DS21" s="111"/>
      <c r="DT21" s="111"/>
      <c r="DU21" s="111"/>
      <c r="DV21" s="111"/>
      <c r="DW21" s="111"/>
      <c r="DX21" s="111"/>
      <c r="DY21" s="111"/>
      <c r="DZ21" s="111"/>
      <c r="EA21" s="111"/>
      <c r="EB21" s="111"/>
      <c r="EC21" s="111"/>
      <c r="ED21" s="111"/>
      <c r="EE21" s="111"/>
      <c r="EF21" s="111"/>
      <c r="EG21" s="111"/>
      <c r="EH21" s="111"/>
      <c r="EI21" s="111"/>
      <c r="EJ21" s="111"/>
      <c r="EK21" s="111"/>
      <c r="EL21" s="111"/>
      <c r="EM21" s="111"/>
      <c r="EN21" s="111"/>
      <c r="EO21" s="111"/>
      <c r="EP21" s="111"/>
      <c r="EQ21" s="111"/>
      <c r="ER21" s="111"/>
      <c r="ES21" s="111"/>
      <c r="ET21" s="111"/>
      <c r="EU21" s="111"/>
      <c r="EV21" s="111"/>
      <c r="EW21" s="111"/>
      <c r="EX21" s="111"/>
      <c r="EY21" s="111"/>
      <c r="EZ21" s="111"/>
      <c r="FA21" s="111"/>
      <c r="FB21" s="111"/>
      <c r="FC21" s="111"/>
      <c r="FD21" s="111"/>
      <c r="FE21" s="111"/>
      <c r="FF21" s="111"/>
      <c r="FG21" s="111"/>
      <c r="FH21" s="111"/>
      <c r="FI21" s="111"/>
      <c r="FJ21" s="111"/>
      <c r="FK21" s="111"/>
      <c r="FL21" s="111"/>
      <c r="FM21" s="111"/>
      <c r="FN21" s="111"/>
      <c r="FO21" s="111"/>
      <c r="FP21" s="111"/>
      <c r="FQ21" s="111"/>
      <c r="FR21" s="111"/>
      <c r="FS21" s="111"/>
      <c r="FT21" s="111"/>
      <c r="FU21" s="111"/>
      <c r="FV21" s="111"/>
      <c r="FW21" s="111"/>
      <c r="FX21" s="111"/>
      <c r="FY21" s="111"/>
      <c r="FZ21" s="111"/>
      <c r="GA21" s="111"/>
      <c r="GB21" s="111"/>
      <c r="GC21" s="111"/>
      <c r="GD21" s="111"/>
      <c r="GE21" s="111"/>
      <c r="GF21" s="111"/>
      <c r="GG21" s="111"/>
      <c r="GH21" s="111"/>
      <c r="GI21" s="111"/>
      <c r="GJ21" s="111"/>
      <c r="GK21" s="111"/>
      <c r="GL21" s="111"/>
      <c r="GM21" s="111"/>
      <c r="GN21" s="111"/>
      <c r="GO21" s="111"/>
      <c r="GP21" s="111"/>
      <c r="GQ21" s="111"/>
      <c r="GR21" s="111"/>
      <c r="GS21" s="111"/>
      <c r="GT21" s="111"/>
      <c r="GU21" s="111"/>
      <c r="GV21" s="111"/>
    </row>
    <row r="22" spans="1:204" ht="39" customHeight="1">
      <c r="A22" s="160">
        <v>14</v>
      </c>
      <c r="B22" s="134" t="s">
        <v>12</v>
      </c>
      <c r="C22" s="162">
        <f>HLOOKUP($B22,'6-8 वाटप गोषवारा'!$B$7:$Q$15,3,0)</f>
        <v>0</v>
      </c>
      <c r="D22" s="162">
        <f>HLOOKUP($B22,'6-8 वाटप गोषवारा'!$B$7:$Q$15,4,0)</f>
        <v>0</v>
      </c>
      <c r="E22" s="162">
        <f>HLOOKUP($B22,'6-8 वाटप गोषवारा'!$B$7:$Q$15,5,0)</f>
        <v>0</v>
      </c>
      <c r="F22" s="162">
        <f t="shared" si="0"/>
        <v>0</v>
      </c>
      <c r="G22" s="164">
        <f>HLOOKUP($B22,'6-8 वाटप गोषवारा'!$B$7:$Q$15,8,0)</f>
        <v>0</v>
      </c>
      <c r="H22" s="164">
        <f>HLOOKUP($B22,'6-8 वाटप गोषवारा'!$B$7:$Q$15,6,0)</f>
        <v>0</v>
      </c>
      <c r="I22" s="185">
        <f t="shared" si="1"/>
        <v>0</v>
      </c>
      <c r="J22" s="153"/>
      <c r="K22" s="135"/>
      <c r="M22" s="118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  <c r="DG22" s="111"/>
      <c r="DH22" s="111"/>
      <c r="DI22" s="111"/>
      <c r="DJ22" s="111"/>
      <c r="DK22" s="111"/>
      <c r="DL22" s="111"/>
      <c r="DM22" s="111"/>
      <c r="DN22" s="111"/>
      <c r="DO22" s="111"/>
      <c r="DP22" s="111"/>
      <c r="DQ22" s="111"/>
      <c r="DR22" s="111"/>
      <c r="DS22" s="111"/>
      <c r="DT22" s="111"/>
      <c r="DU22" s="111"/>
      <c r="DV22" s="111"/>
      <c r="DW22" s="111"/>
      <c r="DX22" s="111"/>
      <c r="DY22" s="111"/>
      <c r="DZ22" s="111"/>
      <c r="EA22" s="111"/>
      <c r="EB22" s="111"/>
      <c r="EC22" s="111"/>
      <c r="ED22" s="111"/>
      <c r="EE22" s="111"/>
      <c r="EF22" s="111"/>
      <c r="EG22" s="111"/>
      <c r="EH22" s="111"/>
      <c r="EI22" s="111"/>
      <c r="EJ22" s="111"/>
      <c r="EK22" s="111"/>
      <c r="EL22" s="111"/>
      <c r="EM22" s="111"/>
      <c r="EN22" s="111"/>
      <c r="EO22" s="111"/>
      <c r="EP22" s="111"/>
      <c r="EQ22" s="111"/>
      <c r="ER22" s="111"/>
      <c r="ES22" s="111"/>
      <c r="ET22" s="111"/>
      <c r="EU22" s="111"/>
      <c r="EV22" s="111"/>
      <c r="EW22" s="111"/>
      <c r="EX22" s="111"/>
      <c r="EY22" s="111"/>
      <c r="EZ22" s="111"/>
      <c r="FA22" s="111"/>
      <c r="FB22" s="111"/>
      <c r="FC22" s="111"/>
      <c r="FD22" s="111"/>
      <c r="FE22" s="111"/>
      <c r="FF22" s="111"/>
      <c r="FG22" s="111"/>
      <c r="FH22" s="111"/>
      <c r="FI22" s="111"/>
      <c r="FJ22" s="111"/>
      <c r="FK22" s="111"/>
      <c r="FL22" s="111"/>
      <c r="FM22" s="111"/>
      <c r="FN22" s="111"/>
      <c r="FO22" s="111"/>
      <c r="FP22" s="111"/>
      <c r="FQ22" s="111"/>
      <c r="FR22" s="111"/>
      <c r="FS22" s="111"/>
      <c r="FT22" s="111"/>
      <c r="FU22" s="111"/>
      <c r="FV22" s="111"/>
      <c r="FW22" s="111"/>
      <c r="FX22" s="111"/>
      <c r="FY22" s="111"/>
      <c r="FZ22" s="111"/>
      <c r="GA22" s="111"/>
      <c r="GB22" s="111"/>
      <c r="GC22" s="111"/>
      <c r="GD22" s="111"/>
      <c r="GE22" s="111"/>
      <c r="GF22" s="111"/>
      <c r="GG22" s="111"/>
      <c r="GH22" s="111"/>
      <c r="GI22" s="111"/>
      <c r="GJ22" s="111"/>
      <c r="GK22" s="111"/>
      <c r="GL22" s="111"/>
      <c r="GM22" s="111"/>
      <c r="GN22" s="111"/>
      <c r="GO22" s="111"/>
      <c r="GP22" s="111"/>
      <c r="GQ22" s="111"/>
      <c r="GR22" s="111"/>
      <c r="GS22" s="111"/>
      <c r="GT22" s="111"/>
      <c r="GU22" s="111"/>
      <c r="GV22" s="111"/>
    </row>
    <row r="23" spans="1:204" ht="39" customHeight="1">
      <c r="A23" s="160">
        <v>15</v>
      </c>
      <c r="B23" s="134" t="s">
        <v>13</v>
      </c>
      <c r="C23" s="162">
        <f>HLOOKUP($B23,'6-8 वाटप गोषवारा'!$B$7:$Q$15,3,0)</f>
        <v>0</v>
      </c>
      <c r="D23" s="162">
        <f>HLOOKUP($B23,'6-8 वाटप गोषवारा'!$B$7:$Q$15,4,0)</f>
        <v>0</v>
      </c>
      <c r="E23" s="162">
        <f>HLOOKUP($B23,'6-8 वाटप गोषवारा'!$B$7:$Q$15,5,0)</f>
        <v>0</v>
      </c>
      <c r="F23" s="162">
        <f t="shared" si="0"/>
        <v>0</v>
      </c>
      <c r="G23" s="164">
        <f>HLOOKUP($B23,'6-8 वाटप गोषवारा'!$B$7:$Q$15,8,0)</f>
        <v>0</v>
      </c>
      <c r="H23" s="164">
        <f>HLOOKUP($B23,'6-8 वाटप गोषवारा'!$B$7:$Q$15,6,0)</f>
        <v>0</v>
      </c>
      <c r="I23" s="185">
        <f t="shared" si="1"/>
        <v>0</v>
      </c>
      <c r="J23" s="153"/>
      <c r="K23" s="135"/>
      <c r="M23" s="118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  <c r="CU23" s="111"/>
      <c r="CV23" s="111"/>
      <c r="CW23" s="111"/>
      <c r="CX23" s="111"/>
      <c r="CY23" s="111"/>
      <c r="CZ23" s="111"/>
      <c r="DA23" s="111"/>
      <c r="DB23" s="111"/>
      <c r="DC23" s="111"/>
      <c r="DD23" s="111"/>
      <c r="DE23" s="111"/>
      <c r="DF23" s="111"/>
      <c r="DG23" s="111"/>
      <c r="DH23" s="111"/>
      <c r="DI23" s="111"/>
      <c r="DJ23" s="111"/>
      <c r="DK23" s="111"/>
      <c r="DL23" s="111"/>
      <c r="DM23" s="111"/>
      <c r="DN23" s="111"/>
      <c r="DO23" s="111"/>
      <c r="DP23" s="111"/>
      <c r="DQ23" s="111"/>
      <c r="DR23" s="111"/>
      <c r="DS23" s="111"/>
      <c r="DT23" s="111"/>
      <c r="DU23" s="111"/>
      <c r="DV23" s="111"/>
      <c r="DW23" s="111"/>
      <c r="DX23" s="111"/>
      <c r="DY23" s="111"/>
      <c r="DZ23" s="111"/>
      <c r="EA23" s="111"/>
      <c r="EB23" s="111"/>
      <c r="EC23" s="111"/>
      <c r="ED23" s="111"/>
      <c r="EE23" s="111"/>
      <c r="EF23" s="111"/>
      <c r="EG23" s="111"/>
      <c r="EH23" s="111"/>
      <c r="EI23" s="111"/>
      <c r="EJ23" s="111"/>
      <c r="EK23" s="111"/>
      <c r="EL23" s="111"/>
      <c r="EM23" s="111"/>
      <c r="EN23" s="111"/>
      <c r="EO23" s="111"/>
      <c r="EP23" s="111"/>
      <c r="EQ23" s="111"/>
      <c r="ER23" s="111"/>
      <c r="ES23" s="111"/>
      <c r="ET23" s="111"/>
      <c r="EU23" s="111"/>
      <c r="EV23" s="111"/>
      <c r="EW23" s="111"/>
      <c r="EX23" s="111"/>
      <c r="EY23" s="111"/>
      <c r="EZ23" s="111"/>
      <c r="FA23" s="111"/>
      <c r="FB23" s="111"/>
      <c r="FC23" s="111"/>
      <c r="FD23" s="111"/>
      <c r="FE23" s="111"/>
      <c r="FF23" s="111"/>
      <c r="FG23" s="111"/>
      <c r="FH23" s="111"/>
      <c r="FI23" s="111"/>
      <c r="FJ23" s="111"/>
      <c r="FK23" s="111"/>
      <c r="FL23" s="111"/>
      <c r="FM23" s="111"/>
      <c r="FN23" s="111"/>
      <c r="FO23" s="111"/>
      <c r="FP23" s="111"/>
      <c r="FQ23" s="111"/>
      <c r="FR23" s="111"/>
      <c r="FS23" s="111"/>
      <c r="FT23" s="111"/>
      <c r="FU23" s="111"/>
      <c r="FV23" s="111"/>
      <c r="FW23" s="111"/>
      <c r="FX23" s="111"/>
      <c r="FY23" s="111"/>
      <c r="FZ23" s="111"/>
      <c r="GA23" s="111"/>
      <c r="GB23" s="111"/>
      <c r="GC23" s="111"/>
      <c r="GD23" s="111"/>
      <c r="GE23" s="111"/>
      <c r="GF23" s="111"/>
      <c r="GG23" s="111"/>
      <c r="GH23" s="111"/>
      <c r="GI23" s="111"/>
      <c r="GJ23" s="111"/>
      <c r="GK23" s="111"/>
      <c r="GL23" s="111"/>
      <c r="GM23" s="111"/>
      <c r="GN23" s="111"/>
      <c r="GO23" s="111"/>
      <c r="GP23" s="111"/>
      <c r="GQ23" s="111"/>
      <c r="GR23" s="111"/>
      <c r="GS23" s="111"/>
      <c r="GT23" s="111"/>
      <c r="GU23" s="111"/>
      <c r="GV23" s="111"/>
    </row>
    <row r="24" spans="1:204" ht="39" customHeight="1">
      <c r="A24" s="160">
        <v>16</v>
      </c>
      <c r="B24" s="134" t="s">
        <v>14</v>
      </c>
      <c r="C24" s="162">
        <f>HLOOKUP($B24,'6-8 वाटप गोषवारा'!$B$7:$Q$15,3,0)</f>
        <v>0</v>
      </c>
      <c r="D24" s="162">
        <f>HLOOKUP($B24,'6-8 वाटप गोषवारा'!$B$7:$Q$15,4,0)</f>
        <v>0</v>
      </c>
      <c r="E24" s="162">
        <f>HLOOKUP($B24,'6-8 वाटप गोषवारा'!$B$7:$Q$15,5,0)</f>
        <v>0</v>
      </c>
      <c r="F24" s="162">
        <f t="shared" si="0"/>
        <v>0</v>
      </c>
      <c r="G24" s="164">
        <f>HLOOKUP($B24,'6-8 वाटप गोषवारा'!$B$7:$Q$15,8,0)</f>
        <v>0</v>
      </c>
      <c r="H24" s="164">
        <f>HLOOKUP($B24,'6-8 वाटप गोषवारा'!$B$7:$Q$15,6,0)</f>
        <v>0</v>
      </c>
      <c r="I24" s="185">
        <f t="shared" si="1"/>
        <v>0</v>
      </c>
      <c r="J24" s="153"/>
      <c r="K24" s="135"/>
      <c r="M24" s="118"/>
      <c r="P24" s="119"/>
      <c r="Q24" s="119"/>
      <c r="R24" s="119"/>
      <c r="S24" s="119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  <c r="CU24" s="111"/>
      <c r="CV24" s="111"/>
      <c r="CW24" s="111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11"/>
      <c r="EY24" s="111"/>
      <c r="EZ24" s="111"/>
      <c r="FA24" s="111"/>
      <c r="FB24" s="111"/>
      <c r="FC24" s="111"/>
      <c r="FD24" s="111"/>
      <c r="FE24" s="111"/>
      <c r="FF24" s="111"/>
      <c r="FG24" s="111"/>
      <c r="FH24" s="111"/>
      <c r="FI24" s="111"/>
      <c r="FJ24" s="111"/>
      <c r="FK24" s="111"/>
      <c r="FL24" s="111"/>
      <c r="FM24" s="111"/>
      <c r="FN24" s="111"/>
      <c r="FO24" s="111"/>
      <c r="FP24" s="111"/>
      <c r="FQ24" s="111"/>
      <c r="FR24" s="111"/>
      <c r="FS24" s="111"/>
      <c r="FT24" s="111"/>
      <c r="FU24" s="111"/>
      <c r="FV24" s="111"/>
      <c r="FW24" s="111"/>
      <c r="FX24" s="111"/>
      <c r="FY24" s="111"/>
      <c r="FZ24" s="111"/>
      <c r="GA24" s="111"/>
      <c r="GB24" s="111"/>
      <c r="GC24" s="111"/>
      <c r="GD24" s="111"/>
      <c r="GE24" s="111"/>
      <c r="GF24" s="111"/>
      <c r="GG24" s="111"/>
      <c r="GH24" s="111"/>
      <c r="GI24" s="111"/>
      <c r="GJ24" s="111"/>
      <c r="GK24" s="111"/>
      <c r="GL24" s="111"/>
      <c r="GM24" s="111"/>
      <c r="GN24" s="111"/>
      <c r="GO24" s="111"/>
      <c r="GP24" s="111"/>
      <c r="GQ24" s="111"/>
      <c r="GR24" s="111"/>
      <c r="GS24" s="111"/>
      <c r="GT24" s="111"/>
      <c r="GU24" s="111"/>
      <c r="GV24" s="111"/>
    </row>
    <row r="25" spans="1:204" ht="39.6" customHeight="1" thickBot="1">
      <c r="A25" s="136"/>
      <c r="B25" s="137"/>
      <c r="C25" s="138"/>
      <c r="D25" s="138"/>
      <c r="E25" s="138"/>
      <c r="F25" s="138"/>
      <c r="G25" s="138"/>
      <c r="H25" s="138"/>
      <c r="I25" s="138"/>
      <c r="J25" s="138"/>
      <c r="K25" s="139"/>
      <c r="Q25" s="120"/>
      <c r="R25" s="120"/>
      <c r="S25" s="120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11"/>
      <c r="FO25" s="111"/>
      <c r="FP25" s="111"/>
      <c r="FQ25" s="111"/>
      <c r="FR25" s="111"/>
      <c r="FS25" s="111"/>
      <c r="FT25" s="111"/>
      <c r="FU25" s="111"/>
      <c r="FV25" s="111"/>
      <c r="FW25" s="111"/>
      <c r="FX25" s="111"/>
      <c r="FY25" s="111"/>
      <c r="FZ25" s="111"/>
      <c r="GA25" s="111"/>
      <c r="GB25" s="111"/>
      <c r="GC25" s="111"/>
      <c r="GD25" s="111"/>
      <c r="GE25" s="111"/>
      <c r="GF25" s="111"/>
      <c r="GG25" s="111"/>
      <c r="GH25" s="111"/>
      <c r="GI25" s="111"/>
      <c r="GJ25" s="111"/>
      <c r="GK25" s="111"/>
      <c r="GL25" s="111"/>
      <c r="GM25" s="111"/>
      <c r="GN25" s="111"/>
      <c r="GO25" s="111"/>
      <c r="GP25" s="111"/>
      <c r="GQ25" s="111"/>
      <c r="GR25" s="111"/>
      <c r="GS25" s="111"/>
      <c r="GT25" s="111"/>
      <c r="GU25" s="111"/>
      <c r="GV25" s="111"/>
    </row>
    <row r="26" spans="1:204" ht="24.75" customHeight="1">
      <c r="A26" s="113"/>
      <c r="B26" s="115"/>
      <c r="C26" s="115"/>
      <c r="D26" s="115"/>
      <c r="E26" s="115"/>
      <c r="F26" s="121"/>
      <c r="G26" s="115"/>
      <c r="H26" s="115"/>
      <c r="I26" s="115"/>
      <c r="J26" s="115"/>
      <c r="K26" s="116"/>
      <c r="P26" s="112"/>
      <c r="Q26" s="112"/>
      <c r="R26" s="112"/>
      <c r="S26" s="112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11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11"/>
      <c r="FO26" s="111"/>
      <c r="FP26" s="111"/>
      <c r="FQ26" s="111"/>
      <c r="FR26" s="111"/>
      <c r="FS26" s="111"/>
      <c r="FT26" s="111"/>
      <c r="FU26" s="111"/>
      <c r="FV26" s="111"/>
      <c r="FW26" s="111"/>
      <c r="FX26" s="111"/>
      <c r="FY26" s="111"/>
      <c r="FZ26" s="111"/>
      <c r="GA26" s="111"/>
      <c r="GB26" s="111"/>
      <c r="GC26" s="111"/>
      <c r="GD26" s="111"/>
      <c r="GE26" s="111"/>
      <c r="GF26" s="111"/>
      <c r="GG26" s="111"/>
      <c r="GH26" s="111"/>
      <c r="GI26" s="111"/>
      <c r="GJ26" s="111"/>
      <c r="GK26" s="111"/>
      <c r="GL26" s="111"/>
      <c r="GM26" s="111"/>
      <c r="GN26" s="111"/>
      <c r="GO26" s="111"/>
      <c r="GP26" s="111"/>
      <c r="GQ26" s="111"/>
      <c r="GR26" s="111"/>
      <c r="GS26" s="111"/>
      <c r="GT26" s="111"/>
      <c r="GU26" s="111"/>
      <c r="GV26" s="111"/>
    </row>
    <row r="27" spans="1:204" ht="34.5">
      <c r="A27" s="122"/>
      <c r="B27" s="438" t="s">
        <v>117</v>
      </c>
      <c r="C27" s="438"/>
      <c r="D27" s="438"/>
      <c r="E27" s="438"/>
      <c r="F27" s="438"/>
      <c r="G27" s="438"/>
      <c r="H27" s="438"/>
      <c r="I27" s="438"/>
      <c r="J27" s="438"/>
      <c r="K27" s="439"/>
      <c r="P27" s="112"/>
      <c r="Q27" s="112"/>
      <c r="R27" s="112"/>
      <c r="S27" s="112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11"/>
      <c r="FX27" s="111"/>
      <c r="FY27" s="111"/>
      <c r="FZ27" s="111"/>
      <c r="GA27" s="111"/>
      <c r="GB27" s="111"/>
      <c r="GC27" s="111"/>
      <c r="GD27" s="111"/>
      <c r="GE27" s="111"/>
      <c r="GF27" s="111"/>
      <c r="GG27" s="111"/>
      <c r="GH27" s="111"/>
      <c r="GI27" s="111"/>
      <c r="GJ27" s="111"/>
      <c r="GK27" s="111"/>
      <c r="GL27" s="111"/>
      <c r="GM27" s="111"/>
      <c r="GN27" s="111"/>
      <c r="GO27" s="111"/>
      <c r="GP27" s="111"/>
      <c r="GQ27" s="111"/>
      <c r="GR27" s="111"/>
      <c r="GS27" s="111"/>
      <c r="GT27" s="111"/>
      <c r="GU27" s="111"/>
      <c r="GV27" s="111"/>
    </row>
    <row r="28" spans="1:204" ht="60.75" customHeight="1">
      <c r="A28" s="122"/>
      <c r="B28" s="438"/>
      <c r="C28" s="438"/>
      <c r="D28" s="438"/>
      <c r="E28" s="438"/>
      <c r="F28" s="438"/>
      <c r="G28" s="438"/>
      <c r="H28" s="438"/>
      <c r="I28" s="438"/>
      <c r="J28" s="438"/>
      <c r="K28" s="439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11"/>
      <c r="FO28" s="111"/>
      <c r="FP28" s="111"/>
      <c r="FQ28" s="111"/>
      <c r="FR28" s="111"/>
      <c r="FS28" s="111"/>
      <c r="FT28" s="111"/>
      <c r="FU28" s="111"/>
      <c r="FV28" s="111"/>
      <c r="FW28" s="111"/>
      <c r="FX28" s="111"/>
      <c r="FY28" s="111"/>
      <c r="FZ28" s="111"/>
      <c r="GA28" s="111"/>
      <c r="GB28" s="111"/>
      <c r="GC28" s="111"/>
      <c r="GD28" s="111"/>
      <c r="GE28" s="111"/>
      <c r="GF28" s="111"/>
      <c r="GG28" s="111"/>
      <c r="GH28" s="111"/>
      <c r="GI28" s="111"/>
      <c r="GJ28" s="111"/>
      <c r="GK28" s="111"/>
      <c r="GL28" s="111"/>
      <c r="GM28" s="111"/>
      <c r="GN28" s="111"/>
      <c r="GO28" s="111"/>
      <c r="GP28" s="111"/>
      <c r="GQ28" s="111"/>
      <c r="GR28" s="111"/>
      <c r="GS28" s="111"/>
      <c r="GT28" s="111"/>
      <c r="GU28" s="111"/>
      <c r="GV28" s="111"/>
    </row>
    <row r="29" spans="1:204" ht="38.25" customHeight="1">
      <c r="A29" s="124">
        <v>1</v>
      </c>
      <c r="B29" s="440" t="s">
        <v>118</v>
      </c>
      <c r="C29" s="440"/>
      <c r="D29" s="440"/>
      <c r="E29" s="441"/>
      <c r="F29" s="131">
        <f>E5</f>
        <v>30</v>
      </c>
      <c r="G29" s="125" t="s">
        <v>119</v>
      </c>
      <c r="H29" s="132">
        <f>'प्रमाण 6-8'!X4</f>
        <v>3.88</v>
      </c>
      <c r="I29" s="148"/>
      <c r="J29" s="148"/>
      <c r="K29" s="126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  <c r="EL29" s="111"/>
      <c r="EM29" s="111"/>
      <c r="EN29" s="111"/>
      <c r="EO29" s="111"/>
      <c r="EP29" s="111"/>
      <c r="EQ29" s="111"/>
      <c r="ER29" s="111"/>
      <c r="ES29" s="111"/>
      <c r="ET29" s="111"/>
      <c r="EU29" s="111"/>
      <c r="EV29" s="111"/>
      <c r="EW29" s="111"/>
      <c r="EX29" s="111"/>
      <c r="EY29" s="111"/>
      <c r="EZ29" s="111"/>
      <c r="FA29" s="111"/>
      <c r="FB29" s="111"/>
      <c r="FC29" s="111"/>
      <c r="FD29" s="111"/>
      <c r="FE29" s="111"/>
      <c r="FF29" s="111"/>
      <c r="FG29" s="111"/>
      <c r="FH29" s="111"/>
      <c r="FI29" s="111"/>
      <c r="FJ29" s="111"/>
      <c r="FK29" s="111"/>
      <c r="FL29" s="111"/>
      <c r="FM29" s="111"/>
      <c r="FN29" s="111"/>
      <c r="FO29" s="111"/>
      <c r="FP29" s="111"/>
      <c r="FQ29" s="111"/>
      <c r="FR29" s="111"/>
      <c r="FS29" s="111"/>
      <c r="FT29" s="111"/>
      <c r="FU29" s="111"/>
      <c r="FV29" s="111"/>
      <c r="FW29" s="111"/>
      <c r="FX29" s="111"/>
      <c r="FY29" s="111"/>
      <c r="FZ29" s="111"/>
      <c r="GA29" s="111"/>
      <c r="GB29" s="111"/>
      <c r="GC29" s="111"/>
      <c r="GD29" s="111"/>
      <c r="GE29" s="111"/>
      <c r="GF29" s="111"/>
      <c r="GG29" s="111"/>
      <c r="GH29" s="111"/>
      <c r="GI29" s="111"/>
      <c r="GJ29" s="111"/>
      <c r="GK29" s="111"/>
      <c r="GL29" s="111"/>
      <c r="GM29" s="111"/>
      <c r="GN29" s="111"/>
      <c r="GO29" s="111"/>
      <c r="GP29" s="111"/>
      <c r="GQ29" s="111"/>
      <c r="GR29" s="111"/>
      <c r="GS29" s="111"/>
      <c r="GT29" s="111"/>
      <c r="GU29" s="111"/>
      <c r="GV29" s="111"/>
    </row>
    <row r="30" spans="1:204" ht="38.25" customHeight="1">
      <c r="A30" s="124">
        <v>2</v>
      </c>
      <c r="B30" s="440" t="s">
        <v>120</v>
      </c>
      <c r="C30" s="440"/>
      <c r="D30" s="440"/>
      <c r="E30" s="440"/>
      <c r="F30" s="130">
        <f>ROUND(F29*H29,0)</f>
        <v>116</v>
      </c>
      <c r="G30" s="442" t="str">
        <f>TRIM(IF(F30=1," Rupee","")&amp;IF(F30&gt;1," Rupees","")&amp;IF(MOD(F30,10^15)&gt;=(2*(10^14))," "&amp;CHOOSE(FLOOR(MOD(F30,10^15)/10^14,1)+1,"","","Twenty","Thirty","Forty","Fifty","Sixty","Seventy","Eighty","Ninety")&amp;IF(MOD(MOD(F30,10^15),10^14)&gt;=10^13," "&amp;CHOOSE(FLOOR(MOD(MOD(F30,10^15),10^14)/10^13,1)+1,"","One","Two","Three","Four","Five","Six","Seven","Eight","Nine"),""),IF(MOD(F30,10^15)&gt;=10^13," "&amp;CHOOSE(FLOOR(MOD(F30,10^15)/10^13,1)+1,"","One","Two","Three","Four","Five","Six","Seven","Eight","Nine","Ten","Eleven","Twelve","Thirteen","Fourteen","Fifteen","Sixteen","Seventeen","Eighteen","Nineteen"),""))&amp;IF(MOD(F30,10^15)&gt;=10^13," Neel"," ")&amp;IF(MOD(F30,10^13)&gt;=(2*(10^12))," "&amp;CHOOSE(FLOOR(MOD(F30,10^13)/10^12,1)+1,"","","Twenty","Thirty","Forty","Fifty","Sixty","Seventy","Eighty","Ninety")&amp;IF(MOD(MOD(F30,10^13),10^12)&gt;=10^11," "&amp;CHOOSE(FLOOR(MOD(MOD(F30,10^13),10^12)/10^11,1)+1,"","One","Two","Three","Four","Five","Six","Seven","Eight","Nine"),""),IF(MOD(F30,10^13)&gt;=10^11," "&amp;CHOOSE(FLOOR(MOD(F30,10^13)/10^11,1)+1,"","One","Two","Three","Four","Five","Six","Seven","Eight","Nine","Ten","Eleven","Twelve","Thirteen","Fourteen","Fifteen","Sixteen","Seventeen","Eighteen","Nineteen"),""))&amp;IF(MOD(F30,10^13)&gt;=10^11," Kharab"," ")&amp;IF(MOD(F30,10^11)&gt;=(2*(10^10))," "&amp;CHOOSE(FLOOR(MOD(F30,10^11)/10^10,1)+1,"","","Twenty","Thirty","Forty","Fifty","Sixty","Seventy","Eighty","Ninety")&amp;IF(MOD(MOD(F30,10^11),10^10)&gt;=10^9," "&amp;CHOOSE(FLOOR(MOD(MOD(F30,10^11),10^10)/10^9,1)+1,"","One","Two","Three","Four","Five","Six","Seven","Eight","Nine"),""),IF(MOD(F30,10^11)&gt;=10^9," "&amp;CHOOSE(FLOOR(MOD(F30,10^11)/10^9,1)+1,"","One","Two","Three","Four","Five","Six","Seven","Eight","Nine","Ten","Eleven","Twelve","Thirteen","Fourteen","Fifteen","Sixteen","Seventeen","Eighteen","Nineteen"),""))&amp;IF(MOD(F30,10^11)&gt;=10^9," Arab"," ")&amp;IF(MOD(F30,10^9)&gt;=200000000," "&amp;CHOOSE(FLOOR(MOD(F30,10^9)/10^8,1)+1,"","","Twenty","Thirty","Forty","Fifty","Sixty","Seventy","Eighty","Ninety")&amp;IF(MOD(MOD(F30,10^9),10^8)&gt;=10^7," "&amp;CHOOSE(FLOOR(MOD(MOD(F30,10^9),10^8)/10^7,1)+1,"","One","Two","Three","Four","Five","Six","Seven","Eight","Nine"),""),IF(MOD(F30,10^9)&gt;=10^7," "&amp;CHOOSE(FLOOR(MOD(F30,10^9)/10^7,1)+1,"","One","Two","Three","Four","Five","Six","Seven","Eight","Nine","Ten","Eleven","Twelve","Thirteen","Fourteen","Fifteen","Sixteen","Seventeen","Eighteen","Nineteen"),""))&amp;IF(MOD(F30,10^9)&gt;=10^7," Crore"," ")&amp;IF(MOD(F30,10^7)&gt;=2000000," "&amp;CHOOSE(FLOOR(MOD(F30,10^7)/10^6,1)+1,"","","Twenty","Thirty","Forty","Fifty","Sixty","Seventy","Eighty","Ninety")&amp;IF(MOD(MOD(F30,10^7),10^6)&gt;=10^5," "&amp;CHOOSE(FLOOR(MOD(MOD(F30,10^7),10^6)/10^5,1)+1,"","One","Two","Three","Four","Five","Six","Seven","Eight","Nine"),""),IF(MOD(F30,10^7)&gt;=10^5," "&amp;CHOOSE(FLOOR(MOD(F30,10^7)/10^5,1)+1,"","One","Two","Three","Four","Five","Six","Seven","Eight","Nine","Ten","Eleven","Twelve","Thirteen","Fourteen","Fifteen","Sixteen","Seventeen","Eighteen","Nineteen"),""))&amp;IF(MOD(F30,10^7)&gt;=10^5," Lakh"," ")&amp;IF(MOD(F30,10^5)&gt;=20000," "&amp;CHOOSE(FLOOR(MOD(F30,10^5)/10^4,1)+1,"","","Twenty","Thirty","Forty","Fifty","Sixty","Seventy","Eighty","Ninety")&amp;IF(MOD(MOD(F30,10^5),10^4)&gt;=10^3," "&amp;CHOOSE(FLOOR(MOD(MOD(F30,10^5),10^4)/10^3,1)+1,"","One","Two","Three","Four","Five","Six","Seven","Eight","Nine"),""),IF(MOD(F30,10^5)&gt;=10^3," "&amp;CHOOSE(FLOOR(MOD(F30,10^5)/10^3,1)+1,"","One","Two","Three","Four","Five","Six","Seven","Eight","Nine","Ten","Eleven","Twelve","Thirteen","Fourteen","Fifteen","Sixteen","Seventeen","Eighteen","Nineteen"),""))&amp;IF(MOD(F30,10^5)&gt;=10^3," Thousand"," ")&amp;IF(F30&gt;=10^2," "&amp;CHOOSE(FLOOR(MOD(F30,10^3)/10^2,1)+1,"","One","Two","Three","Four","Five","Six","Seven","Eight","Nine"),"")&amp;IF(MOD(F30,10^3)&gt;=10^2," Hundred"," ")&amp;IF(MOD(F30,10^2)&gt;=20," "&amp;CHOOSE(FLOOR(MOD(F30,10^2)/10,1)+1,"","","Twenty","Thirty","Forty","Fifty","Sixty","Seventy","Eighty","Ninety")&amp;IF(MOD(MOD(F30,10^2),10)&gt;=1," "&amp;CHOOSE(FLOOR(MOD(MOD(F30,10^2),10),1)+1,"","One","Two","Three","Four","Five","Six","Seven","Eight","Nine"),""),IF(MOD(F30,10^2)&gt;=1," "&amp;CHOOSE(FLOOR(MOD(F30,10^2),1)+1,"","One","Two","Three","Four","Five","Six","Seven","Eight","Nine","Ten","Eleven","Twelve","Thirteen","Fourteen","Fifteen","Sixteen","Seventeen","Eighteen","Nineteen"),""))&amp;IF(AND(F30&gt;0.99,MOD(RIGHT((ROUND(F30,2))*100,2),10^2)&gt;0)," and","")&amp;IF(MOD(RIGHT((ROUND(F30,2))*100,2),10^2)&gt;0," Paise","")&amp;IF(MOD(RIGHT((ROUND(F30,2))*100,2),10^2)&gt;=20," "&amp;CHOOSE(FLOOR(MOD(RIGHT((ROUND(F30,2))*100,2),10^2)/10,1)+1,"","","Twenty","Thirty","Forty","Fifty","Sixty","Seventy","Eighty","Ninety")&amp;IF(MOD(MOD(RIGHT((ROUND(F30,2))*100,2),10^2),10)&gt;=1," "&amp;CHOOSE(FLOOR(MOD(MOD(RIGHT((ROUND(F30,2))*100,2),10^2),10),1)+1,"","One","Two","Three","Four","Five","Six","Seven","Eight","Nine"),""),IF(MOD(RIGHT((ROUND(F30,2))*100,2),10^2)&gt;=1," "&amp;CHOOSE(FLOOR(MOD(RIGHT((ROUND(F30,2))*100,2),10^2),1)+1,"","One","Two","Three","Four","Five","Six","Seven","Eight","Nine","Ten","Eleven","Twelve","Thirteen","Fourteen","Fifteen","Sixteen","Seventeen","Eighteen","Nineteen"),""))&amp;IF(F30&gt;0.01," Only",""))</f>
        <v>Rupees One Hundred Sixteen Only</v>
      </c>
      <c r="H30" s="442"/>
      <c r="I30" s="442"/>
      <c r="J30" s="442"/>
      <c r="K30" s="443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  <c r="EL30" s="111"/>
      <c r="EM30" s="111"/>
      <c r="EN30" s="111"/>
      <c r="EO30" s="111"/>
      <c r="EP30" s="111"/>
      <c r="EQ30" s="111"/>
      <c r="ER30" s="111"/>
      <c r="ES30" s="111"/>
      <c r="ET30" s="111"/>
      <c r="EU30" s="111"/>
      <c r="EV30" s="111"/>
      <c r="EW30" s="111"/>
      <c r="EX30" s="111"/>
      <c r="EY30" s="111"/>
      <c r="EZ30" s="111"/>
      <c r="FA30" s="111"/>
      <c r="FB30" s="111"/>
      <c r="FC30" s="111"/>
      <c r="FD30" s="111"/>
      <c r="FE30" s="111"/>
      <c r="FF30" s="111"/>
      <c r="FG30" s="111"/>
      <c r="FH30" s="111"/>
      <c r="FI30" s="111"/>
      <c r="FJ30" s="111"/>
      <c r="FK30" s="111"/>
      <c r="FL30" s="111"/>
      <c r="FM30" s="111"/>
      <c r="FN30" s="111"/>
      <c r="FO30" s="111"/>
      <c r="FP30" s="111"/>
      <c r="FQ30" s="111"/>
      <c r="FR30" s="111"/>
      <c r="FS30" s="111"/>
      <c r="FT30" s="111"/>
      <c r="FU30" s="111"/>
      <c r="FV30" s="111"/>
      <c r="FW30" s="111"/>
      <c r="FX30" s="111"/>
      <c r="FY30" s="111"/>
      <c r="FZ30" s="111"/>
      <c r="GA30" s="111"/>
      <c r="GB30" s="111"/>
      <c r="GC30" s="111"/>
      <c r="GD30" s="111"/>
      <c r="GE30" s="111"/>
      <c r="GF30" s="111"/>
      <c r="GG30" s="111"/>
      <c r="GH30" s="111"/>
      <c r="GI30" s="111"/>
      <c r="GJ30" s="111"/>
      <c r="GK30" s="111"/>
      <c r="GL30" s="111"/>
      <c r="GM30" s="111"/>
      <c r="GN30" s="111"/>
      <c r="GO30" s="111"/>
      <c r="GP30" s="111"/>
      <c r="GQ30" s="111"/>
      <c r="GR30" s="111"/>
      <c r="GS30" s="111"/>
      <c r="GT30" s="111"/>
      <c r="GU30" s="111"/>
      <c r="GV30" s="111"/>
    </row>
    <row r="31" spans="1:204" ht="38.25" customHeight="1">
      <c r="A31" s="124">
        <v>3</v>
      </c>
      <c r="B31" s="440" t="s">
        <v>121</v>
      </c>
      <c r="C31" s="440"/>
      <c r="D31" s="440"/>
      <c r="E31" s="440"/>
      <c r="F31" s="140">
        <f>'शाळा माहिती'!C6*'शाळा माहिती'!C7</f>
        <v>5000</v>
      </c>
      <c r="G31" s="442" t="str">
        <f>TRIM(IF(F31=1," Rupee","")&amp;IF(F31&gt;1," Rupees","")&amp;IF(MOD(F31,10^15)&gt;=(2*(10^14))," "&amp;CHOOSE(FLOOR(MOD(F31,10^15)/10^14,1)+1,"","","Twenty","Thirty","Forty","Fifty","Sixty","Seventy","Eighty","Ninety")&amp;IF(MOD(MOD(F31,10^15),10^14)&gt;=10^13," "&amp;CHOOSE(FLOOR(MOD(MOD(F31,10^15),10^14)/10^13,1)+1,"","One","Two","Three","Four","Five","Six","Seven","Eight","Nine"),""),IF(MOD(F31,10^15)&gt;=10^13," "&amp;CHOOSE(FLOOR(MOD(F31,10^15)/10^13,1)+1,"","One","Two","Three","Four","Five","Six","Seven","Eight","Nine","Ten","Eleven","Twelve","Thirteen","Fourteen","Fifteen","Sixteen","Seventeen","Eighteen","Nineteen"),""))&amp;IF(MOD(F31,10^15)&gt;=10^13," Neel"," ")&amp;IF(MOD(F31,10^13)&gt;=(2*(10^12))," "&amp;CHOOSE(FLOOR(MOD(F31,10^13)/10^12,1)+1,"","","Twenty","Thirty","Forty","Fifty","Sixty","Seventy","Eighty","Ninety")&amp;IF(MOD(MOD(F31,10^13),10^12)&gt;=10^11," "&amp;CHOOSE(FLOOR(MOD(MOD(F31,10^13),10^12)/10^11,1)+1,"","One","Two","Three","Four","Five","Six","Seven","Eight","Nine"),""),IF(MOD(F31,10^13)&gt;=10^11," "&amp;CHOOSE(FLOOR(MOD(F31,10^13)/10^11,1)+1,"","One","Two","Three","Four","Five","Six","Seven","Eight","Nine","Ten","Eleven","Twelve","Thirteen","Fourteen","Fifteen","Sixteen","Seventeen","Eighteen","Nineteen"),""))&amp;IF(MOD(F31,10^13)&gt;=10^11," Kharab"," ")&amp;IF(MOD(F31,10^11)&gt;=(2*(10^10))," "&amp;CHOOSE(FLOOR(MOD(F31,10^11)/10^10,1)+1,"","","Twenty","Thirty","Forty","Fifty","Sixty","Seventy","Eighty","Ninety")&amp;IF(MOD(MOD(F31,10^11),10^10)&gt;=10^9," "&amp;CHOOSE(FLOOR(MOD(MOD(F31,10^11),10^10)/10^9,1)+1,"","One","Two","Three","Four","Five","Six","Seven","Eight","Nine"),""),IF(MOD(F31,10^11)&gt;=10^9," "&amp;CHOOSE(FLOOR(MOD(F31,10^11)/10^9,1)+1,"","One","Two","Three","Four","Five","Six","Seven","Eight","Nine","Ten","Eleven","Twelve","Thirteen","Fourteen","Fifteen","Sixteen","Seventeen","Eighteen","Nineteen"),""))&amp;IF(MOD(F31,10^11)&gt;=10^9," Arab"," ")&amp;IF(MOD(F31,10^9)&gt;=200000000," "&amp;CHOOSE(FLOOR(MOD(F31,10^9)/10^8,1)+1,"","","Twenty","Thirty","Forty","Fifty","Sixty","Seventy","Eighty","Ninety")&amp;IF(MOD(MOD(F31,10^9),10^8)&gt;=10^7," "&amp;CHOOSE(FLOOR(MOD(MOD(F31,10^9),10^8)/10^7,1)+1,"","One","Two","Three","Four","Five","Six","Seven","Eight","Nine"),""),IF(MOD(F31,10^9)&gt;=10^7," "&amp;CHOOSE(FLOOR(MOD(F31,10^9)/10^7,1)+1,"","One","Two","Three","Four","Five","Six","Seven","Eight","Nine","Ten","Eleven","Twelve","Thirteen","Fourteen","Fifteen","Sixteen","Seventeen","Eighteen","Nineteen"),""))&amp;IF(MOD(F31,10^9)&gt;=10^7," Crore"," ")&amp;IF(MOD(F31,10^7)&gt;=2000000," "&amp;CHOOSE(FLOOR(MOD(F31,10^7)/10^6,1)+1,"","","Twenty","Thirty","Forty","Fifty","Sixty","Seventy","Eighty","Ninety")&amp;IF(MOD(MOD(F31,10^7),10^6)&gt;=10^5," "&amp;CHOOSE(FLOOR(MOD(MOD(F31,10^7),10^6)/10^5,1)+1,"","One","Two","Three","Four","Five","Six","Seven","Eight","Nine"),""),IF(MOD(F31,10^7)&gt;=10^5," "&amp;CHOOSE(FLOOR(MOD(F31,10^7)/10^5,1)+1,"","One","Two","Three","Four","Five","Six","Seven","Eight","Nine","Ten","Eleven","Twelve","Thirteen","Fourteen","Fifteen","Sixteen","Seventeen","Eighteen","Nineteen"),""))&amp;IF(MOD(F31,10^7)&gt;=10^5," Lakh"," ")&amp;IF(MOD(F31,10^5)&gt;=20000," "&amp;CHOOSE(FLOOR(MOD(F31,10^5)/10^4,1)+1,"","","Twenty","Thirty","Forty","Fifty","Sixty","Seventy","Eighty","Ninety")&amp;IF(MOD(MOD(F31,10^5),10^4)&gt;=10^3," "&amp;CHOOSE(FLOOR(MOD(MOD(F31,10^5),10^4)/10^3,1)+1,"","One","Two","Three","Four","Five","Six","Seven","Eight","Nine"),""),IF(MOD(F31,10^5)&gt;=10^3," "&amp;CHOOSE(FLOOR(MOD(F31,10^5)/10^3,1)+1,"","One","Two","Three","Four","Five","Six","Seven","Eight","Nine","Ten","Eleven","Twelve","Thirteen","Fourteen","Fifteen","Sixteen","Seventeen","Eighteen","Nineteen"),""))&amp;IF(MOD(F31,10^5)&gt;=10^3," Thousand"," ")&amp;IF(F31&gt;=10^2," "&amp;CHOOSE(FLOOR(MOD(F31,10^3)/10^2,1)+1,"","One","Two","Three","Four","Five","Six","Seven","Eight","Nine"),"")&amp;IF(MOD(F31,10^3)&gt;=10^2," Hundred"," ")&amp;IF(MOD(F31,10^2)&gt;=20," "&amp;CHOOSE(FLOOR(MOD(F31,10^2)/10,1)+1,"","","Twenty","Thirty","Forty","Fifty","Sixty","Seventy","Eighty","Ninety")&amp;IF(MOD(MOD(F31,10^2),10)&gt;=1," "&amp;CHOOSE(FLOOR(MOD(MOD(F31,10^2),10),1)+1,"","One","Two","Three","Four","Five","Six","Seven","Eight","Nine"),""),IF(MOD(F31,10^2)&gt;=1," "&amp;CHOOSE(FLOOR(MOD(F31,10^2),1)+1,"","One","Two","Three","Four","Five","Six","Seven","Eight","Nine","Ten","Eleven","Twelve","Thirteen","Fourteen","Fifteen","Sixteen","Seventeen","Eighteen","Nineteen"),""))&amp;IF(AND(F31&gt;0.99,MOD(RIGHT((ROUND(F31,2))*100,2),10^2)&gt;0)," and","")&amp;IF(MOD(RIGHT((ROUND(F31,2))*100,2),10^2)&gt;0," Paise","")&amp;IF(MOD(RIGHT((ROUND(F31,2))*100,2),10^2)&gt;=20," "&amp;CHOOSE(FLOOR(MOD(RIGHT((ROUND(F31,2))*100,2),10^2)/10,1)+1,"","","Twenty","Thirty","Forty","Fifty","Sixty","Seventy","Eighty","Ninety")&amp;IF(MOD(MOD(RIGHT((ROUND(F31,2))*100,2),10^2),10)&gt;=1," "&amp;CHOOSE(FLOOR(MOD(MOD(RIGHT((ROUND(F31,2))*100,2),10^2),10),1)+1,"","One","Two","Three","Four","Five","Six","Seven","Eight","Nine"),""),IF(MOD(RIGHT((ROUND(F31,2))*100,2),10^2)&gt;=1," "&amp;CHOOSE(FLOOR(MOD(RIGHT((ROUND(F31,2))*100,2),10^2),1)+1,"","One","Two","Three","Four","Five","Six","Seven","Eight","Nine","Ten","Eleven","Twelve","Thirteen","Fourteen","Fifteen","Sixteen","Seventeen","Eighteen","Nineteen"),""))&amp;IF(F31&gt;0.01," Only",""))</f>
        <v>Rupees Five Thousand Only</v>
      </c>
      <c r="H31" s="442"/>
      <c r="I31" s="442"/>
      <c r="J31" s="442"/>
      <c r="K31" s="443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  <c r="EL31" s="111"/>
      <c r="EM31" s="111"/>
      <c r="EN31" s="111"/>
      <c r="EO31" s="111"/>
      <c r="EP31" s="111"/>
      <c r="EQ31" s="111"/>
      <c r="ER31" s="111"/>
      <c r="ES31" s="111"/>
      <c r="ET31" s="111"/>
      <c r="EU31" s="111"/>
      <c r="EV31" s="111"/>
      <c r="EW31" s="111"/>
      <c r="EX31" s="111"/>
      <c r="EY31" s="111"/>
      <c r="EZ31" s="111"/>
      <c r="FA31" s="111"/>
      <c r="FB31" s="111"/>
      <c r="FC31" s="111"/>
      <c r="FD31" s="111"/>
      <c r="FE31" s="111"/>
      <c r="FF31" s="111"/>
      <c r="FG31" s="111"/>
      <c r="FH31" s="111"/>
      <c r="FI31" s="111"/>
      <c r="FJ31" s="111"/>
      <c r="FK31" s="111"/>
      <c r="FL31" s="111"/>
      <c r="FM31" s="111"/>
      <c r="FN31" s="111"/>
      <c r="FO31" s="111"/>
      <c r="FP31" s="111"/>
      <c r="FQ31" s="111"/>
      <c r="FR31" s="111"/>
      <c r="FS31" s="111"/>
      <c r="FT31" s="111"/>
      <c r="FU31" s="111"/>
      <c r="FV31" s="111"/>
      <c r="FW31" s="111"/>
      <c r="FX31" s="111"/>
      <c r="FY31" s="111"/>
      <c r="FZ31" s="111"/>
      <c r="GA31" s="111"/>
      <c r="GB31" s="111"/>
      <c r="GC31" s="111"/>
      <c r="GD31" s="111"/>
      <c r="GE31" s="111"/>
      <c r="GF31" s="111"/>
      <c r="GG31" s="111"/>
      <c r="GH31" s="111"/>
      <c r="GI31" s="111"/>
      <c r="GJ31" s="111"/>
      <c r="GK31" s="111"/>
      <c r="GL31" s="111"/>
      <c r="GM31" s="111"/>
      <c r="GN31" s="111"/>
      <c r="GO31" s="111"/>
      <c r="GP31" s="111"/>
      <c r="GQ31" s="111"/>
      <c r="GR31" s="111"/>
      <c r="GS31" s="111"/>
      <c r="GT31" s="111"/>
      <c r="GU31" s="111"/>
      <c r="GV31" s="111"/>
    </row>
    <row r="32" spans="1:204" ht="34.5" customHeight="1">
      <c r="A32" s="431" t="str">
        <f>'प्रपत्र ब 1-5'!A32</f>
        <v xml:space="preserve">1)सौ.निर्मला बाबासाहेब पवार  2)सौ.वैशाली संदिप पवार   </v>
      </c>
      <c r="B32" s="432"/>
      <c r="C32" s="432"/>
      <c r="D32" s="432"/>
      <c r="E32" s="432"/>
      <c r="F32" s="432"/>
      <c r="G32" s="432"/>
      <c r="H32" s="432"/>
      <c r="I32" s="432"/>
      <c r="J32" s="432"/>
      <c r="K32" s="433"/>
      <c r="L32" s="147"/>
      <c r="M32" s="147"/>
      <c r="N32" s="147"/>
      <c r="O32" s="147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  <c r="EL32" s="111"/>
      <c r="EM32" s="111"/>
      <c r="EN32" s="111"/>
      <c r="EO32" s="111"/>
      <c r="EP32" s="111"/>
      <c r="EQ32" s="111"/>
      <c r="ER32" s="111"/>
      <c r="ES32" s="111"/>
      <c r="ET32" s="111"/>
      <c r="EU32" s="111"/>
      <c r="EV32" s="111"/>
      <c r="EW32" s="111"/>
      <c r="EX32" s="111"/>
      <c r="EY32" s="111"/>
      <c r="EZ32" s="111"/>
      <c r="FA32" s="111"/>
      <c r="FB32" s="111"/>
      <c r="FC32" s="111"/>
      <c r="FD32" s="111"/>
      <c r="FE32" s="111"/>
      <c r="FF32" s="111"/>
      <c r="FG32" s="111"/>
      <c r="FH32" s="111"/>
      <c r="FI32" s="111"/>
      <c r="FJ32" s="111"/>
      <c r="FK32" s="111"/>
      <c r="FL32" s="111"/>
      <c r="FM32" s="111"/>
      <c r="FN32" s="111"/>
      <c r="FO32" s="111"/>
      <c r="FP32" s="111"/>
      <c r="FQ32" s="111"/>
      <c r="FR32" s="111"/>
      <c r="FS32" s="111"/>
      <c r="FT32" s="111"/>
      <c r="FU32" s="111"/>
      <c r="FV32" s="111"/>
      <c r="FW32" s="111"/>
      <c r="FX32" s="111"/>
      <c r="FY32" s="111"/>
      <c r="FZ32" s="111"/>
      <c r="GA32" s="111"/>
      <c r="GB32" s="111"/>
      <c r="GC32" s="111"/>
      <c r="GD32" s="111"/>
      <c r="GE32" s="111"/>
      <c r="GF32" s="111"/>
      <c r="GG32" s="111"/>
      <c r="GH32" s="111"/>
      <c r="GI32" s="111"/>
      <c r="GJ32" s="111"/>
      <c r="GK32" s="111"/>
      <c r="GL32" s="111"/>
      <c r="GM32" s="111"/>
      <c r="GN32" s="111"/>
      <c r="GO32" s="111"/>
      <c r="GP32" s="111"/>
      <c r="GQ32" s="111"/>
      <c r="GR32" s="111"/>
      <c r="GS32" s="111"/>
      <c r="GT32" s="111"/>
      <c r="GU32" s="111"/>
      <c r="GV32" s="111"/>
    </row>
    <row r="33" spans="1:204" ht="34.5" customHeight="1">
      <c r="A33" s="431"/>
      <c r="B33" s="432"/>
      <c r="C33" s="432"/>
      <c r="D33" s="432"/>
      <c r="E33" s="432"/>
      <c r="F33" s="432"/>
      <c r="G33" s="432"/>
      <c r="H33" s="432"/>
      <c r="I33" s="432"/>
      <c r="J33" s="432"/>
      <c r="K33" s="433"/>
      <c r="L33" s="147"/>
      <c r="M33" s="147"/>
      <c r="N33" s="147"/>
      <c r="O33" s="147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</row>
    <row r="34" spans="1:204" ht="26.25" customHeight="1">
      <c r="A34" s="434" t="s">
        <v>122</v>
      </c>
      <c r="B34" s="435"/>
      <c r="C34" s="435"/>
      <c r="D34" s="435"/>
      <c r="E34" s="435"/>
      <c r="F34" s="435"/>
      <c r="G34" s="435"/>
      <c r="H34" s="435"/>
      <c r="I34" s="435"/>
      <c r="J34" s="435"/>
      <c r="K34" s="436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</row>
    <row r="35" spans="1:204" ht="9.75" customHeight="1">
      <c r="A35" s="434"/>
      <c r="B35" s="435"/>
      <c r="C35" s="435"/>
      <c r="D35" s="435"/>
      <c r="E35" s="435"/>
      <c r="F35" s="435"/>
      <c r="G35" s="435"/>
      <c r="H35" s="435"/>
      <c r="I35" s="435"/>
      <c r="J35" s="435"/>
      <c r="K35" s="436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</row>
    <row r="36" spans="1:204" ht="22.5" customHeight="1">
      <c r="A36" s="142"/>
      <c r="B36" s="141"/>
      <c r="C36" s="141"/>
      <c r="D36" s="141"/>
      <c r="E36" s="141"/>
      <c r="F36" s="141"/>
      <c r="G36" s="141"/>
      <c r="H36" s="141"/>
      <c r="I36" s="141"/>
      <c r="J36" s="141"/>
      <c r="K36" s="123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</row>
    <row r="37" spans="1:204" ht="38.25" thickBot="1">
      <c r="A37" s="143"/>
      <c r="B37" s="144" t="s">
        <v>123</v>
      </c>
      <c r="C37" s="468">
        <f>EOMONTH('MASTER DATA '!D5,0)</f>
        <v>45930</v>
      </c>
      <c r="D37" s="468"/>
      <c r="E37" s="174"/>
      <c r="F37" s="174"/>
      <c r="G37" s="145"/>
      <c r="H37" s="145"/>
      <c r="I37" s="146" t="s">
        <v>124</v>
      </c>
      <c r="J37" s="145"/>
      <c r="K37" s="127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</row>
    <row r="38" spans="1:204" ht="26.25">
      <c r="I38" s="133"/>
    </row>
  </sheetData>
  <sheetProtection algorithmName="SHA-512" hashValue="t84yWU/himSpxnip2nAxaLVXZ9bxHoZ9GxAk/1VcVm6Kzs4WTMJGgfPPKSMKyqGF/4SP1TMp6SfPtbWHDwsoRw==" saltValue="lyzmsO0fIFRhvhz29EnXWQ==" spinCount="100000" sheet="1" objects="1" scenarios="1"/>
  <mergeCells count="23">
    <mergeCell ref="A34:K35"/>
    <mergeCell ref="C37:D37"/>
    <mergeCell ref="J6:K6"/>
    <mergeCell ref="J5:K5"/>
    <mergeCell ref="J4:K4"/>
    <mergeCell ref="B27:K28"/>
    <mergeCell ref="B29:E29"/>
    <mergeCell ref="B30:E30"/>
    <mergeCell ref="G30:K30"/>
    <mergeCell ref="G31:K31"/>
    <mergeCell ref="A32:K33"/>
    <mergeCell ref="G6:I6"/>
    <mergeCell ref="A6:D6"/>
    <mergeCell ref="E6:F6"/>
    <mergeCell ref="B31:E31"/>
    <mergeCell ref="A1:K1"/>
    <mergeCell ref="A3:K3"/>
    <mergeCell ref="A5:D5"/>
    <mergeCell ref="G4:I4"/>
    <mergeCell ref="G5:I5"/>
    <mergeCell ref="A4:C4"/>
    <mergeCell ref="E4:F4"/>
    <mergeCell ref="E5:F5"/>
  </mergeCells>
  <conditionalFormatting sqref="C9:H24 J9:K24 C25:K25">
    <cfRule type="cellIs" dxfId="15" priority="3" stopIfTrue="1" operator="greaterThan">
      <formula>0</formula>
    </cfRule>
  </conditionalFormatting>
  <conditionalFormatting sqref="C9:H24">
    <cfRule type="cellIs" dxfId="14" priority="2" operator="equal">
      <formula>0</formula>
    </cfRule>
  </conditionalFormatting>
  <conditionalFormatting sqref="J9:J24">
    <cfRule type="cellIs" dxfId="13" priority="1" operator="lessThan">
      <formula>1</formula>
    </cfRule>
  </conditionalFormatting>
  <pageMargins left="0.62992125984251968" right="0.23622047244094491" top="0.43307086614173229" bottom="0.39370078740157483" header="0.31496062992125984" footer="0.31496062992125984"/>
  <pageSetup paperSize="9" scale="57" orientation="portrait" blackAndWhite="1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K37"/>
  <sheetViews>
    <sheetView workbookViewId="0">
      <pane ySplit="4" topLeftCell="A32" activePane="bottomLeft" state="frozen"/>
      <selection pane="bottomLeft" sqref="A1:F1"/>
    </sheetView>
  </sheetViews>
  <sheetFormatPr defaultRowHeight="25.5"/>
  <cols>
    <col min="1" max="1" width="4.140625" style="74" customWidth="1"/>
    <col min="2" max="2" width="11.42578125" style="74" customWidth="1"/>
    <col min="3" max="3" width="8.85546875" style="74" customWidth="1"/>
    <col min="4" max="4" width="5.5703125" style="74" customWidth="1"/>
    <col min="5" max="5" width="9.7109375" style="74" customWidth="1"/>
    <col min="6" max="6" width="9.5703125" style="74" customWidth="1"/>
    <col min="7" max="7" width="10" style="74" customWidth="1"/>
    <col min="8" max="8" width="6.85546875" style="75" customWidth="1"/>
    <col min="9" max="9" width="10.140625" style="74" customWidth="1"/>
    <col min="10" max="10" width="9.7109375" style="75" bestFit="1" customWidth="1"/>
    <col min="11" max="11" width="10" style="74" customWidth="1"/>
    <col min="12" max="16384" width="9.140625" style="67"/>
  </cols>
  <sheetData>
    <row r="1" spans="1:11" ht="19.5" customHeight="1">
      <c r="A1" s="477" t="s">
        <v>60</v>
      </c>
      <c r="B1" s="478"/>
      <c r="C1" s="478"/>
      <c r="D1" s="478"/>
      <c r="E1" s="478"/>
      <c r="F1" s="478"/>
      <c r="G1" s="479" t="str">
        <f>'प्रमाण 1-5'!A2</f>
        <v>इयत्ता पहिली ते पाचवी</v>
      </c>
      <c r="H1" s="479"/>
      <c r="I1" s="479"/>
      <c r="J1" s="479"/>
      <c r="K1" s="480"/>
    </row>
    <row r="2" spans="1:11" ht="19.5" customHeight="1" thickBot="1">
      <c r="A2" s="469" t="str">
        <f>'MASTER DATA '!D1</f>
        <v xml:space="preserve">जिल्हा परिषद प्राथमिक शाळा पिंप्री अवघड </v>
      </c>
      <c r="B2" s="470"/>
      <c r="C2" s="470"/>
      <c r="D2" s="470"/>
      <c r="E2" s="470"/>
      <c r="F2" s="470"/>
      <c r="G2" s="470"/>
      <c r="H2" s="470"/>
      <c r="I2" s="470"/>
      <c r="J2" s="470"/>
      <c r="K2" s="471"/>
    </row>
    <row r="3" spans="1:11" ht="19.5" customHeight="1" thickBot="1">
      <c r="A3" s="474" t="str">
        <f>'MASTER DATA '!I1&amp;","&amp;'1-5 नोंदवही '!U2</f>
        <v>केंद्र- सडे,तालुका-राहुरी,जिल्हा-अहमदनगर</v>
      </c>
      <c r="B3" s="475"/>
      <c r="C3" s="475"/>
      <c r="D3" s="475"/>
      <c r="E3" s="475"/>
      <c r="F3" s="475"/>
      <c r="G3" s="475"/>
      <c r="H3" s="476"/>
      <c r="I3" s="198" t="s">
        <v>100</v>
      </c>
      <c r="J3" s="472" t="str">
        <f>'1-5 नोंदवही '!O3</f>
        <v>सप्टेंबर-2025</v>
      </c>
      <c r="K3" s="473"/>
    </row>
    <row r="4" spans="1:11" s="68" customFormat="1" ht="37.5" customHeight="1" thickBot="1">
      <c r="A4" s="187" t="s">
        <v>55</v>
      </c>
      <c r="B4" s="188" t="s">
        <v>19</v>
      </c>
      <c r="C4" s="188" t="s">
        <v>54</v>
      </c>
      <c r="D4" s="188" t="s">
        <v>15</v>
      </c>
      <c r="E4" s="188" t="s">
        <v>20</v>
      </c>
      <c r="F4" s="188" t="s">
        <v>21</v>
      </c>
      <c r="G4" s="189" t="s">
        <v>22</v>
      </c>
      <c r="H4" s="189" t="s">
        <v>56</v>
      </c>
      <c r="I4" s="189" t="s">
        <v>57</v>
      </c>
      <c r="J4" s="188" t="s">
        <v>58</v>
      </c>
      <c r="K4" s="190" t="s">
        <v>59</v>
      </c>
    </row>
    <row r="5" spans="1:11" ht="20.100000000000001" customHeight="1">
      <c r="A5" s="76">
        <v>1</v>
      </c>
      <c r="B5" s="77">
        <f>'MASTER DATA '!D5</f>
        <v>45901</v>
      </c>
      <c r="C5" s="77" t="str">
        <f>'MASTER DATA '!E5</f>
        <v>सोमवार</v>
      </c>
      <c r="D5" s="78" t="str">
        <f>'MASTER DATA '!G5</f>
        <v>-</v>
      </c>
      <c r="E5" s="79">
        <f>'1-5 नोंदवही '!I6</f>
        <v>0</v>
      </c>
      <c r="F5" s="79">
        <f>IF(B5='प्राप्त माल 1-5 '!$R$5,'प्राप्त माल 1-5 '!$B$5,IF(B5='प्राप्त माल 1-5 '!$R$6,'प्राप्त माल 1-5 '!$B$6,0))</f>
        <v>0</v>
      </c>
      <c r="G5" s="79">
        <f>E5+F5</f>
        <v>0</v>
      </c>
      <c r="H5" s="80">
        <f>'1-5 नोंदवही '!F12</f>
        <v>120</v>
      </c>
      <c r="I5" s="79">
        <f>IF('1-5 नोंदवही '!I12="-",0,'1-5 नोंदवही '!I12+IF(B5='प्राप्त माल 1-5 '!$R$7,'प्राप्त माल 1-5 '!$B$7,0))</f>
        <v>0</v>
      </c>
      <c r="J5" s="81">
        <f>G5-I5</f>
        <v>0</v>
      </c>
      <c r="K5" s="82"/>
    </row>
    <row r="6" spans="1:11" ht="20.100000000000001" customHeight="1">
      <c r="A6" s="83">
        <v>2</v>
      </c>
      <c r="B6" s="84">
        <f>'MASTER DATA '!D6</f>
        <v>45902</v>
      </c>
      <c r="C6" s="84" t="str">
        <f>'MASTER DATA '!E6</f>
        <v>मंगळवार</v>
      </c>
      <c r="D6" s="85">
        <f>'MASTER DATA '!G6</f>
        <v>121</v>
      </c>
      <c r="E6" s="86">
        <f>J5</f>
        <v>0</v>
      </c>
      <c r="F6" s="79">
        <f>IF(B6='प्राप्त माल 1-5 '!$R$5,'प्राप्त माल 1-5 '!$B$5,IF(B6='प्राप्त माल 1-5 '!$R$6,'प्राप्त माल 1-5 '!$B$6,0))</f>
        <v>0</v>
      </c>
      <c r="G6" s="86">
        <f t="shared" ref="G6:G36" si="0">E6+F6</f>
        <v>0</v>
      </c>
      <c r="H6" s="80">
        <f>'1-5 नोंदवही '!F13</f>
        <v>0</v>
      </c>
      <c r="I6" s="79">
        <f>IF('1-5 नोंदवही '!I13="-",0,'1-5 नोंदवही '!I13+IF(B6='प्राप्त माल 1-5 '!$R$7,'प्राप्त माल 1-5 '!$B$7,0))</f>
        <v>0</v>
      </c>
      <c r="J6" s="87">
        <f t="shared" ref="J6:J36" si="1">G6-I6</f>
        <v>0</v>
      </c>
      <c r="K6" s="88"/>
    </row>
    <row r="7" spans="1:11" ht="20.100000000000001" customHeight="1">
      <c r="A7" s="83">
        <v>3</v>
      </c>
      <c r="B7" s="84">
        <f>'MASTER DATA '!D7</f>
        <v>45903</v>
      </c>
      <c r="C7" s="84" t="str">
        <f>'MASTER DATA '!E7</f>
        <v>बुधवार</v>
      </c>
      <c r="D7" s="85">
        <f>'MASTER DATA '!G7</f>
        <v>121</v>
      </c>
      <c r="E7" s="86">
        <f t="shared" ref="E7:E35" si="2">J6</f>
        <v>0</v>
      </c>
      <c r="F7" s="79">
        <f>IF(B7='प्राप्त माल 1-5 '!$R$5,'प्राप्त माल 1-5 '!$B$5,IF(B7='प्राप्त माल 1-5 '!$R$6,'प्राप्त माल 1-5 '!$B$6,0))</f>
        <v>0</v>
      </c>
      <c r="G7" s="86">
        <f t="shared" si="0"/>
        <v>0</v>
      </c>
      <c r="H7" s="80">
        <f>'1-5 नोंदवही '!F14</f>
        <v>0</v>
      </c>
      <c r="I7" s="79">
        <f>IF('1-5 नोंदवही '!I14="-",0,'1-5 नोंदवही '!I14+IF(B7='प्राप्त माल 1-5 '!$R$7,'प्राप्त माल 1-5 '!$B$7,0))</f>
        <v>0</v>
      </c>
      <c r="J7" s="87">
        <f t="shared" si="1"/>
        <v>0</v>
      </c>
      <c r="K7" s="88"/>
    </row>
    <row r="8" spans="1:11" ht="20.100000000000001" customHeight="1">
      <c r="A8" s="83">
        <v>4</v>
      </c>
      <c r="B8" s="84">
        <f>'MASTER DATA '!D8</f>
        <v>45904</v>
      </c>
      <c r="C8" s="84" t="str">
        <f>'MASTER DATA '!E8</f>
        <v>गुरूवार</v>
      </c>
      <c r="D8" s="85">
        <f>'MASTER DATA '!G8</f>
        <v>121</v>
      </c>
      <c r="E8" s="86">
        <f t="shared" si="2"/>
        <v>0</v>
      </c>
      <c r="F8" s="79">
        <f>IF(B8='प्राप्त माल 1-5 '!$R$5,'प्राप्त माल 1-5 '!$B$5,IF(B8='प्राप्त माल 1-5 '!$R$6,'प्राप्त माल 1-5 '!$B$6,0))</f>
        <v>0</v>
      </c>
      <c r="G8" s="86">
        <f t="shared" si="0"/>
        <v>0</v>
      </c>
      <c r="H8" s="80">
        <f>'1-5 नोंदवही '!F15</f>
        <v>0</v>
      </c>
      <c r="I8" s="79">
        <f>IF('1-5 नोंदवही '!I15="-",0,'1-5 नोंदवही '!I15+IF(B8='प्राप्त माल 1-5 '!$R$7,'प्राप्त माल 1-5 '!$B$7,0))</f>
        <v>0</v>
      </c>
      <c r="J8" s="87">
        <f t="shared" si="1"/>
        <v>0</v>
      </c>
      <c r="K8" s="88"/>
    </row>
    <row r="9" spans="1:11" ht="20.100000000000001" customHeight="1">
      <c r="A9" s="83">
        <v>5</v>
      </c>
      <c r="B9" s="84">
        <f>'MASTER DATA '!D9</f>
        <v>45905</v>
      </c>
      <c r="C9" s="84" t="str">
        <f>'MASTER DATA '!E9</f>
        <v>शुक्रवार</v>
      </c>
      <c r="D9" s="85" t="str">
        <f>'MASTER DATA '!G9</f>
        <v>-</v>
      </c>
      <c r="E9" s="86">
        <f t="shared" si="2"/>
        <v>0</v>
      </c>
      <c r="F9" s="79">
        <f>IF(B9='प्राप्त माल 1-5 '!$R$5,'प्राप्त माल 1-5 '!$B$5,IF(B9='प्राप्त माल 1-5 '!$R$6,'प्राप्त माल 1-5 '!$B$6,0))</f>
        <v>0</v>
      </c>
      <c r="G9" s="86">
        <f t="shared" si="0"/>
        <v>0</v>
      </c>
      <c r="H9" s="80">
        <f>'1-5 नोंदवही '!F16</f>
        <v>0</v>
      </c>
      <c r="I9" s="79">
        <f>IF('1-5 नोंदवही '!I16="-",0,'1-5 नोंदवही '!I16+IF(B9='प्राप्त माल 1-5 '!$R$7,'प्राप्त माल 1-5 '!$B$7,0))</f>
        <v>0</v>
      </c>
      <c r="J9" s="87">
        <f t="shared" si="1"/>
        <v>0</v>
      </c>
      <c r="K9" s="88"/>
    </row>
    <row r="10" spans="1:11" ht="20.100000000000001" customHeight="1">
      <c r="A10" s="83">
        <v>6</v>
      </c>
      <c r="B10" s="84">
        <f>'MASTER DATA '!D10</f>
        <v>45906</v>
      </c>
      <c r="C10" s="84" t="str">
        <f>'MASTER DATA '!E10</f>
        <v>शनिवार</v>
      </c>
      <c r="D10" s="85" t="str">
        <f>'MASTER DATA '!G10</f>
        <v>-</v>
      </c>
      <c r="E10" s="86">
        <f t="shared" si="2"/>
        <v>0</v>
      </c>
      <c r="F10" s="79">
        <f>IF(B10='प्राप्त माल 1-5 '!$R$5,'प्राप्त माल 1-5 '!$B$5,IF(B10='प्राप्त माल 1-5 '!$R$6,'प्राप्त माल 1-5 '!$B$6,0))</f>
        <v>0</v>
      </c>
      <c r="G10" s="86">
        <f t="shared" si="0"/>
        <v>0</v>
      </c>
      <c r="H10" s="80">
        <f>'1-5 नोंदवही '!F17</f>
        <v>0</v>
      </c>
      <c r="I10" s="79">
        <f>IF('1-5 नोंदवही '!I17="-",0,'1-5 नोंदवही '!I17+IF(B10='प्राप्त माल 1-5 '!$R$7,'प्राप्त माल 1-5 '!$B$7,0))</f>
        <v>0</v>
      </c>
      <c r="J10" s="87">
        <f t="shared" si="1"/>
        <v>0</v>
      </c>
      <c r="K10" s="88"/>
    </row>
    <row r="11" spans="1:11" ht="20.100000000000001" customHeight="1">
      <c r="A11" s="83">
        <v>7</v>
      </c>
      <c r="B11" s="84">
        <f>'MASTER DATA '!D11</f>
        <v>45907</v>
      </c>
      <c r="C11" s="84" t="str">
        <f>'MASTER DATA '!E11</f>
        <v>रविवार</v>
      </c>
      <c r="D11" s="85" t="str">
        <f>'MASTER DATA '!G11</f>
        <v>-</v>
      </c>
      <c r="E11" s="86">
        <f t="shared" si="2"/>
        <v>0</v>
      </c>
      <c r="F11" s="79">
        <f>IF(B11='प्राप्त माल 1-5 '!$R$5,'प्राप्त माल 1-5 '!$B$5,IF(B11='प्राप्त माल 1-5 '!$R$6,'प्राप्त माल 1-5 '!$B$6,0))</f>
        <v>0</v>
      </c>
      <c r="G11" s="86">
        <f t="shared" si="0"/>
        <v>0</v>
      </c>
      <c r="H11" s="80">
        <f>'1-5 नोंदवही '!F18</f>
        <v>0</v>
      </c>
      <c r="I11" s="79">
        <f>IF('1-5 नोंदवही '!I18="-",0,'1-5 नोंदवही '!I18+IF(B11='प्राप्त माल 1-5 '!$R$7,'प्राप्त माल 1-5 '!$B$7,0))</f>
        <v>0</v>
      </c>
      <c r="J11" s="87">
        <f t="shared" si="1"/>
        <v>0</v>
      </c>
      <c r="K11" s="88"/>
    </row>
    <row r="12" spans="1:11" ht="20.100000000000001" customHeight="1">
      <c r="A12" s="83">
        <v>8</v>
      </c>
      <c r="B12" s="84">
        <f>'MASTER DATA '!D12</f>
        <v>45908</v>
      </c>
      <c r="C12" s="84" t="str">
        <f>'MASTER DATA '!E12</f>
        <v>सोमवार</v>
      </c>
      <c r="D12" s="85">
        <f>'MASTER DATA '!G12</f>
        <v>121</v>
      </c>
      <c r="E12" s="86">
        <f t="shared" si="2"/>
        <v>0</v>
      </c>
      <c r="F12" s="79">
        <f>IF(B12='प्राप्त माल 1-5 '!$R$5,'प्राप्त माल 1-5 '!$B$5,IF(B12='प्राप्त माल 1-5 '!$R$6,'प्राप्त माल 1-5 '!$B$6,0))</f>
        <v>0</v>
      </c>
      <c r="G12" s="86">
        <f t="shared" si="0"/>
        <v>0</v>
      </c>
      <c r="H12" s="80">
        <f>'1-5 नोंदवही '!F19</f>
        <v>0</v>
      </c>
      <c r="I12" s="79">
        <f>IF('1-5 नोंदवही '!I19="-",0,'1-5 नोंदवही '!I19+IF(B12='प्राप्त माल 1-5 '!$R$7,'प्राप्त माल 1-5 '!$B$7,0))</f>
        <v>0</v>
      </c>
      <c r="J12" s="87">
        <f t="shared" si="1"/>
        <v>0</v>
      </c>
      <c r="K12" s="88"/>
    </row>
    <row r="13" spans="1:11" ht="20.100000000000001" customHeight="1">
      <c r="A13" s="83">
        <v>9</v>
      </c>
      <c r="B13" s="84">
        <f>'MASTER DATA '!D13</f>
        <v>45909</v>
      </c>
      <c r="C13" s="84" t="str">
        <f>'MASTER DATA '!E13</f>
        <v>मंगळवार</v>
      </c>
      <c r="D13" s="85">
        <f>'MASTER DATA '!G13</f>
        <v>121</v>
      </c>
      <c r="E13" s="86">
        <f t="shared" si="2"/>
        <v>0</v>
      </c>
      <c r="F13" s="79">
        <f>IF(B13='प्राप्त माल 1-5 '!$R$5,'प्राप्त माल 1-5 '!$B$5,IF(B13='प्राप्त माल 1-5 '!$R$6,'प्राप्त माल 1-5 '!$B$6,0))</f>
        <v>0</v>
      </c>
      <c r="G13" s="86">
        <f t="shared" si="0"/>
        <v>0</v>
      </c>
      <c r="H13" s="80">
        <f>'1-5 नोंदवही '!F20</f>
        <v>0</v>
      </c>
      <c r="I13" s="79">
        <f>IF('1-5 नोंदवही '!I20="-",0,'1-5 नोंदवही '!I20+IF(B13='प्राप्त माल 1-5 '!$R$7,'प्राप्त माल 1-5 '!$B$7,0))</f>
        <v>0</v>
      </c>
      <c r="J13" s="87">
        <f t="shared" si="1"/>
        <v>0</v>
      </c>
      <c r="K13" s="88"/>
    </row>
    <row r="14" spans="1:11" ht="20.100000000000001" customHeight="1">
      <c r="A14" s="83">
        <v>10</v>
      </c>
      <c r="B14" s="84">
        <f>'MASTER DATA '!D14</f>
        <v>45910</v>
      </c>
      <c r="C14" s="84" t="str">
        <f>'MASTER DATA '!E14</f>
        <v>बुधवार</v>
      </c>
      <c r="D14" s="85">
        <f>'MASTER DATA '!G14</f>
        <v>121</v>
      </c>
      <c r="E14" s="86">
        <f t="shared" si="2"/>
        <v>0</v>
      </c>
      <c r="F14" s="79">
        <f>IF(B14='प्राप्त माल 1-5 '!$R$5,'प्राप्त माल 1-5 '!$B$5,IF(B14='प्राप्त माल 1-5 '!$R$6,'प्राप्त माल 1-5 '!$B$6,0))</f>
        <v>0</v>
      </c>
      <c r="G14" s="86">
        <f t="shared" si="0"/>
        <v>0</v>
      </c>
      <c r="H14" s="80">
        <f>'1-5 नोंदवही '!F21</f>
        <v>0</v>
      </c>
      <c r="I14" s="79">
        <f>IF('1-5 नोंदवही '!I21="-",0,'1-5 नोंदवही '!I21+IF(B14='प्राप्त माल 1-5 '!$R$7,'प्राप्त माल 1-5 '!$B$7,0))</f>
        <v>0</v>
      </c>
      <c r="J14" s="87">
        <f t="shared" si="1"/>
        <v>0</v>
      </c>
      <c r="K14" s="88"/>
    </row>
    <row r="15" spans="1:11" ht="20.100000000000001" customHeight="1">
      <c r="A15" s="83">
        <v>11</v>
      </c>
      <c r="B15" s="84">
        <f>'MASTER DATA '!D15</f>
        <v>45911</v>
      </c>
      <c r="C15" s="84" t="str">
        <f>'MASTER DATA '!E15</f>
        <v>गुरूवार</v>
      </c>
      <c r="D15" s="85">
        <f>'MASTER DATA '!G15</f>
        <v>121</v>
      </c>
      <c r="E15" s="86">
        <f t="shared" si="2"/>
        <v>0</v>
      </c>
      <c r="F15" s="79">
        <f>IF(B15='प्राप्त माल 1-5 '!$R$5,'प्राप्त माल 1-5 '!$B$5,IF(B15='प्राप्त माल 1-5 '!$R$6,'प्राप्त माल 1-5 '!$B$6,0))</f>
        <v>0</v>
      </c>
      <c r="G15" s="86">
        <f t="shared" si="0"/>
        <v>0</v>
      </c>
      <c r="H15" s="80">
        <f>'1-5 नोंदवही '!F22</f>
        <v>0</v>
      </c>
      <c r="I15" s="79">
        <f>IF('1-5 नोंदवही '!I22="-",0,'1-5 नोंदवही '!I22+IF(B15='प्राप्त माल 1-5 '!$R$7,'प्राप्त माल 1-5 '!$B$7,0))</f>
        <v>0</v>
      </c>
      <c r="J15" s="87">
        <f t="shared" si="1"/>
        <v>0</v>
      </c>
      <c r="K15" s="88"/>
    </row>
    <row r="16" spans="1:11" ht="20.100000000000001" customHeight="1">
      <c r="A16" s="83">
        <v>12</v>
      </c>
      <c r="B16" s="84">
        <f>'MASTER DATA '!D16</f>
        <v>45912</v>
      </c>
      <c r="C16" s="84" t="str">
        <f>'MASTER DATA '!E16</f>
        <v>शुक्रवार</v>
      </c>
      <c r="D16" s="85">
        <f>'MASTER DATA '!G16</f>
        <v>121</v>
      </c>
      <c r="E16" s="86">
        <f t="shared" si="2"/>
        <v>0</v>
      </c>
      <c r="F16" s="79">
        <f>IF(B16='प्राप्त माल 1-5 '!$R$5,'प्राप्त माल 1-5 '!$B$5,IF(B16='प्राप्त माल 1-5 '!$R$6,'प्राप्त माल 1-5 '!$B$6,0))</f>
        <v>0</v>
      </c>
      <c r="G16" s="86">
        <f t="shared" si="0"/>
        <v>0</v>
      </c>
      <c r="H16" s="80">
        <f>'1-5 नोंदवही '!F23</f>
        <v>0</v>
      </c>
      <c r="I16" s="79">
        <f>IF('1-5 नोंदवही '!I23="-",0,'1-5 नोंदवही '!I23+IF(B16='प्राप्त माल 1-5 '!$R$7,'प्राप्त माल 1-5 '!$B$7,0))</f>
        <v>0</v>
      </c>
      <c r="J16" s="87">
        <f t="shared" si="1"/>
        <v>0</v>
      </c>
      <c r="K16" s="88"/>
    </row>
    <row r="17" spans="1:11" ht="20.100000000000001" customHeight="1">
      <c r="A17" s="83">
        <v>13</v>
      </c>
      <c r="B17" s="84">
        <f>'MASTER DATA '!D17</f>
        <v>45913</v>
      </c>
      <c r="C17" s="84" t="str">
        <f>'MASTER DATA '!E17</f>
        <v>शनिवार</v>
      </c>
      <c r="D17" s="85">
        <f>'MASTER DATA '!G17</f>
        <v>121</v>
      </c>
      <c r="E17" s="86">
        <f t="shared" si="2"/>
        <v>0</v>
      </c>
      <c r="F17" s="79">
        <f>IF(B17='प्राप्त माल 1-5 '!$R$5,'प्राप्त माल 1-5 '!$B$5,IF(B17='प्राप्त माल 1-5 '!$R$6,'प्राप्त माल 1-5 '!$B$6,0))</f>
        <v>0</v>
      </c>
      <c r="G17" s="86">
        <f t="shared" si="0"/>
        <v>0</v>
      </c>
      <c r="H17" s="80">
        <f>'1-5 नोंदवही '!F24</f>
        <v>0</v>
      </c>
      <c r="I17" s="79">
        <f>IF('1-5 नोंदवही '!I24="-",0,'1-5 नोंदवही '!I24+IF(B17='प्राप्त माल 1-5 '!$R$7,'प्राप्त माल 1-5 '!$B$7,0))</f>
        <v>0</v>
      </c>
      <c r="J17" s="87">
        <f t="shared" si="1"/>
        <v>0</v>
      </c>
      <c r="K17" s="88"/>
    </row>
    <row r="18" spans="1:11" ht="20.100000000000001" customHeight="1">
      <c r="A18" s="83">
        <v>14</v>
      </c>
      <c r="B18" s="84">
        <f>'MASTER DATA '!D18</f>
        <v>45914</v>
      </c>
      <c r="C18" s="84" t="str">
        <f>'MASTER DATA '!E18</f>
        <v>रविवार</v>
      </c>
      <c r="D18" s="85" t="str">
        <f>'MASTER DATA '!G18</f>
        <v>-</v>
      </c>
      <c r="E18" s="86">
        <f t="shared" si="2"/>
        <v>0</v>
      </c>
      <c r="F18" s="79">
        <f>IF(B18='प्राप्त माल 1-5 '!$R$5,'प्राप्त माल 1-5 '!$B$5,IF(B18='प्राप्त माल 1-5 '!$R$6,'प्राप्त माल 1-5 '!$B$6,0))</f>
        <v>0</v>
      </c>
      <c r="G18" s="86">
        <f t="shared" si="0"/>
        <v>0</v>
      </c>
      <c r="H18" s="80">
        <f>'1-5 नोंदवही '!F25</f>
        <v>0</v>
      </c>
      <c r="I18" s="79">
        <f>IF('1-5 नोंदवही '!I25="-",0,'1-5 नोंदवही '!I25+IF(B18='प्राप्त माल 1-5 '!$R$7,'प्राप्त माल 1-5 '!$B$7,0))</f>
        <v>0</v>
      </c>
      <c r="J18" s="87">
        <f t="shared" si="1"/>
        <v>0</v>
      </c>
      <c r="K18" s="88"/>
    </row>
    <row r="19" spans="1:11" ht="20.100000000000001" customHeight="1">
      <c r="A19" s="83">
        <v>15</v>
      </c>
      <c r="B19" s="84">
        <f>'MASTER DATA '!D19</f>
        <v>45915</v>
      </c>
      <c r="C19" s="84" t="str">
        <f>'MASTER DATA '!E19</f>
        <v>सोमवार</v>
      </c>
      <c r="D19" s="85">
        <f>'MASTER DATA '!G19</f>
        <v>121</v>
      </c>
      <c r="E19" s="86">
        <f t="shared" si="2"/>
        <v>0</v>
      </c>
      <c r="F19" s="79">
        <f>IF(B19='प्राप्त माल 1-5 '!$R$5,'प्राप्त माल 1-5 '!$B$5,IF(B19='प्राप्त माल 1-5 '!$R$6,'प्राप्त माल 1-5 '!$B$6,0))</f>
        <v>0</v>
      </c>
      <c r="G19" s="86">
        <f t="shared" si="0"/>
        <v>0</v>
      </c>
      <c r="H19" s="80">
        <f>'1-5 नोंदवही '!F26</f>
        <v>0</v>
      </c>
      <c r="I19" s="79">
        <f>IF('1-5 नोंदवही '!I26="-",0,'1-5 नोंदवही '!I26+IF(B19='प्राप्त माल 1-5 '!$R$7,'प्राप्त माल 1-5 '!$B$7,0))</f>
        <v>0</v>
      </c>
      <c r="J19" s="87">
        <f t="shared" si="1"/>
        <v>0</v>
      </c>
      <c r="K19" s="88"/>
    </row>
    <row r="20" spans="1:11" ht="20.100000000000001" customHeight="1">
      <c r="A20" s="83">
        <v>16</v>
      </c>
      <c r="B20" s="84">
        <f>'MASTER DATA '!D20</f>
        <v>45916</v>
      </c>
      <c r="C20" s="84" t="str">
        <f>'MASTER DATA '!E20</f>
        <v>मंगळवार</v>
      </c>
      <c r="D20" s="85">
        <f>'MASTER DATA '!G20</f>
        <v>121</v>
      </c>
      <c r="E20" s="86">
        <f t="shared" si="2"/>
        <v>0</v>
      </c>
      <c r="F20" s="79">
        <f>IF(B20='प्राप्त माल 1-5 '!$R$5,'प्राप्त माल 1-5 '!$B$5,IF(B20='प्राप्त माल 1-5 '!$R$6,'प्राप्त माल 1-5 '!$B$6,0))</f>
        <v>0</v>
      </c>
      <c r="G20" s="86">
        <f t="shared" si="0"/>
        <v>0</v>
      </c>
      <c r="H20" s="80">
        <f>'1-5 नोंदवही '!F27</f>
        <v>0</v>
      </c>
      <c r="I20" s="79">
        <f>IF('1-5 नोंदवही '!I27="-",0,'1-5 नोंदवही '!I27+IF(B20='प्राप्त माल 1-5 '!$R$7,'प्राप्त माल 1-5 '!$B$7,0))</f>
        <v>0</v>
      </c>
      <c r="J20" s="87">
        <f t="shared" si="1"/>
        <v>0</v>
      </c>
      <c r="K20" s="88"/>
    </row>
    <row r="21" spans="1:11" ht="20.100000000000001" customHeight="1">
      <c r="A21" s="83">
        <v>17</v>
      </c>
      <c r="B21" s="84">
        <f>'MASTER DATA '!D21</f>
        <v>45917</v>
      </c>
      <c r="C21" s="84" t="str">
        <f>'MASTER DATA '!E21</f>
        <v>बुधवार</v>
      </c>
      <c r="D21" s="85">
        <f>'MASTER DATA '!G21</f>
        <v>121</v>
      </c>
      <c r="E21" s="86">
        <f t="shared" si="2"/>
        <v>0</v>
      </c>
      <c r="F21" s="79">
        <f>IF(B21='प्राप्त माल 1-5 '!$R$5,'प्राप्त माल 1-5 '!$B$5,IF(B21='प्राप्त माल 1-5 '!$R$6,'प्राप्त माल 1-5 '!$B$6,0))</f>
        <v>0</v>
      </c>
      <c r="G21" s="86">
        <f t="shared" si="0"/>
        <v>0</v>
      </c>
      <c r="H21" s="80">
        <f>'1-5 नोंदवही '!F28</f>
        <v>0</v>
      </c>
      <c r="I21" s="79">
        <f>IF('1-5 नोंदवही '!I28="-",0,'1-5 नोंदवही '!I28+IF(B21='प्राप्त माल 1-5 '!$R$7,'प्राप्त माल 1-5 '!$B$7,0))</f>
        <v>0</v>
      </c>
      <c r="J21" s="87">
        <f t="shared" si="1"/>
        <v>0</v>
      </c>
      <c r="K21" s="88"/>
    </row>
    <row r="22" spans="1:11" ht="20.100000000000001" customHeight="1">
      <c r="A22" s="83">
        <v>18</v>
      </c>
      <c r="B22" s="84">
        <f>'MASTER DATA '!D22</f>
        <v>45918</v>
      </c>
      <c r="C22" s="84" t="str">
        <f>'MASTER DATA '!E22</f>
        <v>गुरूवार</v>
      </c>
      <c r="D22" s="85">
        <f>'MASTER DATA '!G22</f>
        <v>121</v>
      </c>
      <c r="E22" s="86">
        <f t="shared" si="2"/>
        <v>0</v>
      </c>
      <c r="F22" s="79">
        <f>IF(B22='प्राप्त माल 1-5 '!$R$5,'प्राप्त माल 1-5 '!$B$5,IF(B22='प्राप्त माल 1-5 '!$R$6,'प्राप्त माल 1-5 '!$B$6,0))</f>
        <v>0</v>
      </c>
      <c r="G22" s="86">
        <f t="shared" si="0"/>
        <v>0</v>
      </c>
      <c r="H22" s="80">
        <f>'1-5 नोंदवही '!F29</f>
        <v>0</v>
      </c>
      <c r="I22" s="79">
        <f>IF('1-5 नोंदवही '!I29="-",0,'1-5 नोंदवही '!I29+IF(B22='प्राप्त माल 1-5 '!$R$7,'प्राप्त माल 1-5 '!$B$7,0))</f>
        <v>0</v>
      </c>
      <c r="J22" s="87">
        <f t="shared" si="1"/>
        <v>0</v>
      </c>
      <c r="K22" s="88"/>
    </row>
    <row r="23" spans="1:11" ht="20.100000000000001" customHeight="1">
      <c r="A23" s="83">
        <v>19</v>
      </c>
      <c r="B23" s="84">
        <f>'MASTER DATA '!D23</f>
        <v>45919</v>
      </c>
      <c r="C23" s="84" t="str">
        <f>'MASTER DATA '!E23</f>
        <v>शुक्रवार</v>
      </c>
      <c r="D23" s="85">
        <f>'MASTER DATA '!G23</f>
        <v>121</v>
      </c>
      <c r="E23" s="86">
        <f t="shared" si="2"/>
        <v>0</v>
      </c>
      <c r="F23" s="79">
        <f>IF(B23='प्राप्त माल 1-5 '!$R$5,'प्राप्त माल 1-5 '!$B$5,IF(B23='प्राप्त माल 1-5 '!$R$6,'प्राप्त माल 1-5 '!$B$6,0))</f>
        <v>0</v>
      </c>
      <c r="G23" s="86">
        <f t="shared" si="0"/>
        <v>0</v>
      </c>
      <c r="H23" s="80">
        <f>'1-5 नोंदवही '!F30</f>
        <v>0</v>
      </c>
      <c r="I23" s="79">
        <f>IF('1-5 नोंदवही '!I30="-",0,'1-5 नोंदवही '!I30+IF(B23='प्राप्त माल 1-5 '!$R$7,'प्राप्त माल 1-5 '!$B$7,0))</f>
        <v>0</v>
      </c>
      <c r="J23" s="87">
        <f t="shared" si="1"/>
        <v>0</v>
      </c>
      <c r="K23" s="88"/>
    </row>
    <row r="24" spans="1:11" ht="20.100000000000001" customHeight="1">
      <c r="A24" s="83">
        <v>20</v>
      </c>
      <c r="B24" s="84">
        <f>'MASTER DATA '!D24</f>
        <v>45920</v>
      </c>
      <c r="C24" s="84" t="str">
        <f>'MASTER DATA '!E24</f>
        <v>शनिवार</v>
      </c>
      <c r="D24" s="85">
        <f>'MASTER DATA '!G24</f>
        <v>121</v>
      </c>
      <c r="E24" s="86">
        <f t="shared" si="2"/>
        <v>0</v>
      </c>
      <c r="F24" s="79">
        <f>IF(B24='प्राप्त माल 1-5 '!$R$5,'प्राप्त माल 1-5 '!$B$5,IF(B24='प्राप्त माल 1-5 '!$R$6,'प्राप्त माल 1-5 '!$B$6,0))</f>
        <v>0</v>
      </c>
      <c r="G24" s="86">
        <f t="shared" si="0"/>
        <v>0</v>
      </c>
      <c r="H24" s="80">
        <f>'1-5 नोंदवही '!F31</f>
        <v>0</v>
      </c>
      <c r="I24" s="79">
        <f>IF('1-5 नोंदवही '!I31="-",0,'1-5 नोंदवही '!I31+IF(B24='प्राप्त माल 1-5 '!$R$7,'प्राप्त माल 1-5 '!$B$7,0))</f>
        <v>0</v>
      </c>
      <c r="J24" s="87">
        <f t="shared" si="1"/>
        <v>0</v>
      </c>
      <c r="K24" s="88"/>
    </row>
    <row r="25" spans="1:11" ht="20.100000000000001" customHeight="1">
      <c r="A25" s="83">
        <v>21</v>
      </c>
      <c r="B25" s="84">
        <f>'MASTER DATA '!D25</f>
        <v>45921</v>
      </c>
      <c r="C25" s="84" t="str">
        <f>'MASTER DATA '!E25</f>
        <v>रविवार</v>
      </c>
      <c r="D25" s="85" t="str">
        <f>'MASTER DATA '!G25</f>
        <v>-</v>
      </c>
      <c r="E25" s="86">
        <f t="shared" si="2"/>
        <v>0</v>
      </c>
      <c r="F25" s="79">
        <f>IF(B25='प्राप्त माल 1-5 '!$R$5,'प्राप्त माल 1-5 '!$B$5,IF(B25='प्राप्त माल 1-5 '!$R$6,'प्राप्त माल 1-5 '!$B$6,0))</f>
        <v>0</v>
      </c>
      <c r="G25" s="86">
        <f t="shared" si="0"/>
        <v>0</v>
      </c>
      <c r="H25" s="80">
        <f>'1-5 नोंदवही '!F32</f>
        <v>0</v>
      </c>
      <c r="I25" s="79">
        <f>IF('1-5 नोंदवही '!I32="-",0,'1-5 नोंदवही '!I32+IF(B25='प्राप्त माल 1-5 '!$R$7,'प्राप्त माल 1-5 '!$B$7,0))</f>
        <v>0</v>
      </c>
      <c r="J25" s="87">
        <f t="shared" si="1"/>
        <v>0</v>
      </c>
      <c r="K25" s="88"/>
    </row>
    <row r="26" spans="1:11" ht="20.100000000000001" customHeight="1">
      <c r="A26" s="83">
        <v>22</v>
      </c>
      <c r="B26" s="84">
        <f>'MASTER DATA '!D26</f>
        <v>45922</v>
      </c>
      <c r="C26" s="84" t="str">
        <f>'MASTER DATA '!E26</f>
        <v>सोमवार</v>
      </c>
      <c r="D26" s="85" t="str">
        <f>'MASTER DATA '!G26</f>
        <v>-</v>
      </c>
      <c r="E26" s="86">
        <f t="shared" si="2"/>
        <v>0</v>
      </c>
      <c r="F26" s="79">
        <f>IF(B26='प्राप्त माल 1-5 '!$R$5,'प्राप्त माल 1-5 '!$B$5,IF(B26='प्राप्त माल 1-5 '!$R$6,'प्राप्त माल 1-5 '!$B$6,0))</f>
        <v>0</v>
      </c>
      <c r="G26" s="86">
        <f t="shared" si="0"/>
        <v>0</v>
      </c>
      <c r="H26" s="80">
        <f>'1-5 नोंदवही '!F33</f>
        <v>0</v>
      </c>
      <c r="I26" s="79">
        <f>IF('1-5 नोंदवही '!I33="-",0,'1-5 नोंदवही '!I33+IF(B26='प्राप्त माल 1-5 '!$R$7,'प्राप्त माल 1-5 '!$B$7,0))</f>
        <v>0</v>
      </c>
      <c r="J26" s="87">
        <f t="shared" si="1"/>
        <v>0</v>
      </c>
      <c r="K26" s="88"/>
    </row>
    <row r="27" spans="1:11" ht="20.100000000000001" customHeight="1">
      <c r="A27" s="83">
        <v>23</v>
      </c>
      <c r="B27" s="84">
        <f>'MASTER DATA '!D27</f>
        <v>45923</v>
      </c>
      <c r="C27" s="84" t="str">
        <f>'MASTER DATA '!E27</f>
        <v>मंगळवार</v>
      </c>
      <c r="D27" s="85">
        <f>'MASTER DATA '!G27</f>
        <v>121</v>
      </c>
      <c r="E27" s="86">
        <f t="shared" si="2"/>
        <v>0</v>
      </c>
      <c r="F27" s="79">
        <f>IF(B27='प्राप्त माल 1-5 '!$R$5,'प्राप्त माल 1-5 '!$B$5,IF(B27='प्राप्त माल 1-5 '!$R$6,'प्राप्त माल 1-5 '!$B$6,0))</f>
        <v>0</v>
      </c>
      <c r="G27" s="86">
        <f t="shared" si="0"/>
        <v>0</v>
      </c>
      <c r="H27" s="80">
        <f>'1-5 नोंदवही '!F34</f>
        <v>0</v>
      </c>
      <c r="I27" s="79">
        <f>IF('1-5 नोंदवही '!I34="-",0,'1-5 नोंदवही '!I34+IF(B27='प्राप्त माल 1-5 '!$R$7,'प्राप्त माल 1-5 '!$B$7,0))</f>
        <v>0</v>
      </c>
      <c r="J27" s="87">
        <f t="shared" si="1"/>
        <v>0</v>
      </c>
      <c r="K27" s="88"/>
    </row>
    <row r="28" spans="1:11" ht="20.100000000000001" customHeight="1">
      <c r="A28" s="83">
        <v>24</v>
      </c>
      <c r="B28" s="84">
        <f>'MASTER DATA '!D28</f>
        <v>45924</v>
      </c>
      <c r="C28" s="84" t="str">
        <f>'MASTER DATA '!E28</f>
        <v>बुधवार</v>
      </c>
      <c r="D28" s="85">
        <f>'MASTER DATA '!G28</f>
        <v>121</v>
      </c>
      <c r="E28" s="86">
        <f t="shared" si="2"/>
        <v>0</v>
      </c>
      <c r="F28" s="79">
        <f>IF(B28='प्राप्त माल 1-5 '!$R$5,'प्राप्त माल 1-5 '!$B$5,IF(B28='प्राप्त माल 1-5 '!$R$6,'प्राप्त माल 1-5 '!$B$6,0))</f>
        <v>0</v>
      </c>
      <c r="G28" s="86">
        <f t="shared" si="0"/>
        <v>0</v>
      </c>
      <c r="H28" s="80">
        <f>'1-5 नोंदवही '!F35</f>
        <v>0</v>
      </c>
      <c r="I28" s="79">
        <f>IF('1-5 नोंदवही '!I35="-",0,'1-5 नोंदवही '!I35+IF(B28='प्राप्त माल 1-5 '!$R$7,'प्राप्त माल 1-5 '!$B$7,0))</f>
        <v>0</v>
      </c>
      <c r="J28" s="87">
        <f t="shared" si="1"/>
        <v>0</v>
      </c>
      <c r="K28" s="88"/>
    </row>
    <row r="29" spans="1:11" ht="20.100000000000001" customHeight="1">
      <c r="A29" s="83">
        <v>25</v>
      </c>
      <c r="B29" s="84">
        <f>'MASTER DATA '!D29</f>
        <v>45925</v>
      </c>
      <c r="C29" s="84" t="str">
        <f>'MASTER DATA '!E29</f>
        <v>गुरूवार</v>
      </c>
      <c r="D29" s="85">
        <f>'MASTER DATA '!G29</f>
        <v>121</v>
      </c>
      <c r="E29" s="86">
        <f t="shared" si="2"/>
        <v>0</v>
      </c>
      <c r="F29" s="79">
        <f>IF(B29='प्राप्त माल 1-5 '!$R$5,'प्राप्त माल 1-5 '!$B$5,IF(B29='प्राप्त माल 1-5 '!$R$6,'प्राप्त माल 1-5 '!$B$6,0))</f>
        <v>0</v>
      </c>
      <c r="G29" s="86">
        <f t="shared" si="0"/>
        <v>0</v>
      </c>
      <c r="H29" s="80">
        <f>'1-5 नोंदवही '!F36</f>
        <v>0</v>
      </c>
      <c r="I29" s="79">
        <f>IF('1-5 नोंदवही '!I36="-",0,'1-5 नोंदवही '!I36+IF(B29='प्राप्त माल 1-5 '!$R$7,'प्राप्त माल 1-5 '!$B$7,0))</f>
        <v>0</v>
      </c>
      <c r="J29" s="87">
        <f t="shared" si="1"/>
        <v>0</v>
      </c>
      <c r="K29" s="88"/>
    </row>
    <row r="30" spans="1:11" ht="20.100000000000001" customHeight="1">
      <c r="A30" s="83">
        <v>26</v>
      </c>
      <c r="B30" s="84">
        <f>'MASTER DATA '!D30</f>
        <v>45926</v>
      </c>
      <c r="C30" s="84" t="str">
        <f>'MASTER DATA '!E30</f>
        <v>शुक्रवार</v>
      </c>
      <c r="D30" s="85">
        <f>'MASTER DATA '!G30</f>
        <v>121</v>
      </c>
      <c r="E30" s="86">
        <f t="shared" si="2"/>
        <v>0</v>
      </c>
      <c r="F30" s="79">
        <f>IF(B30='प्राप्त माल 1-5 '!$R$5,'प्राप्त माल 1-5 '!$B$5,IF(B30='प्राप्त माल 1-5 '!$R$6,'प्राप्त माल 1-5 '!$B$6,0))</f>
        <v>0</v>
      </c>
      <c r="G30" s="86">
        <f t="shared" si="0"/>
        <v>0</v>
      </c>
      <c r="H30" s="80">
        <f>'1-5 नोंदवही '!F37</f>
        <v>0</v>
      </c>
      <c r="I30" s="79">
        <f>IF('1-5 नोंदवही '!I37="-",0,'1-5 नोंदवही '!I37+IF(B30='प्राप्त माल 1-5 '!$R$7,'प्राप्त माल 1-5 '!$B$7,0))</f>
        <v>0</v>
      </c>
      <c r="J30" s="87">
        <f t="shared" si="1"/>
        <v>0</v>
      </c>
      <c r="K30" s="88"/>
    </row>
    <row r="31" spans="1:11" ht="20.100000000000001" customHeight="1">
      <c r="A31" s="83">
        <v>27</v>
      </c>
      <c r="B31" s="84">
        <f>'MASTER DATA '!D31</f>
        <v>45927</v>
      </c>
      <c r="C31" s="84" t="str">
        <f>'MASTER DATA '!E31</f>
        <v>शनिवार</v>
      </c>
      <c r="D31" s="85">
        <f>'MASTER DATA '!G31</f>
        <v>121</v>
      </c>
      <c r="E31" s="86">
        <f t="shared" si="2"/>
        <v>0</v>
      </c>
      <c r="F31" s="79">
        <f>IF(B31='प्राप्त माल 1-5 '!$R$5,'प्राप्त माल 1-5 '!$B$5,IF(B31='प्राप्त माल 1-5 '!$R$6,'प्राप्त माल 1-5 '!$B$6,0))</f>
        <v>0</v>
      </c>
      <c r="G31" s="86">
        <f t="shared" si="0"/>
        <v>0</v>
      </c>
      <c r="H31" s="80">
        <f>'1-5 नोंदवही '!F38</f>
        <v>0</v>
      </c>
      <c r="I31" s="79">
        <f>IF('1-5 नोंदवही '!I38="-",0,'1-5 नोंदवही '!I38+IF(B31='प्राप्त माल 1-5 '!$R$7,'प्राप्त माल 1-5 '!$B$7,0))</f>
        <v>0</v>
      </c>
      <c r="J31" s="87">
        <f t="shared" si="1"/>
        <v>0</v>
      </c>
      <c r="K31" s="88"/>
    </row>
    <row r="32" spans="1:11" ht="20.100000000000001" customHeight="1">
      <c r="A32" s="83">
        <v>28</v>
      </c>
      <c r="B32" s="84">
        <f>'MASTER DATA '!D32</f>
        <v>45928</v>
      </c>
      <c r="C32" s="84" t="str">
        <f>'MASTER DATA '!E32</f>
        <v>रविवार</v>
      </c>
      <c r="D32" s="85" t="str">
        <f>'MASTER DATA '!G32</f>
        <v>-</v>
      </c>
      <c r="E32" s="86">
        <f t="shared" si="2"/>
        <v>0</v>
      </c>
      <c r="F32" s="79">
        <f>IF(B32='प्राप्त माल 1-5 '!$R$5,'प्राप्त माल 1-5 '!$B$5,IF(B32='प्राप्त माल 1-5 '!$R$6,'प्राप्त माल 1-5 '!$B$6,0))</f>
        <v>0</v>
      </c>
      <c r="G32" s="86">
        <f t="shared" si="0"/>
        <v>0</v>
      </c>
      <c r="H32" s="80">
        <f>'1-5 नोंदवही '!F39</f>
        <v>0</v>
      </c>
      <c r="I32" s="79">
        <f>IF('1-5 नोंदवही '!I39="-",0,'1-5 नोंदवही '!I39+IF(B32='प्राप्त माल 1-5 '!$R$7,'प्राप्त माल 1-5 '!$B$7,0))</f>
        <v>0</v>
      </c>
      <c r="J32" s="87">
        <f t="shared" si="1"/>
        <v>0</v>
      </c>
      <c r="K32" s="88"/>
    </row>
    <row r="33" spans="1:11" ht="20.100000000000001" customHeight="1">
      <c r="A33" s="83">
        <v>29</v>
      </c>
      <c r="B33" s="84">
        <f>'MASTER DATA '!D33</f>
        <v>45929</v>
      </c>
      <c r="C33" s="84" t="str">
        <f>'MASTER DATA '!E33</f>
        <v>सोमवार</v>
      </c>
      <c r="D33" s="85">
        <f>'MASTER DATA '!G33</f>
        <v>121</v>
      </c>
      <c r="E33" s="86">
        <f t="shared" si="2"/>
        <v>0</v>
      </c>
      <c r="F33" s="79">
        <f>IF(B33='प्राप्त माल 1-5 '!$R$5,'प्राप्त माल 1-5 '!$B$5,IF(B33='प्राप्त माल 1-5 '!$R$6,'प्राप्त माल 1-5 '!$B$6,0))</f>
        <v>0</v>
      </c>
      <c r="G33" s="86">
        <f t="shared" si="0"/>
        <v>0</v>
      </c>
      <c r="H33" s="80">
        <f>'1-5 नोंदवही '!F40</f>
        <v>0</v>
      </c>
      <c r="I33" s="86">
        <f>IF('1-5 नोंदवही '!I40="-",0,'1-5 नोंदवही '!I40+IF(B33='प्राप्त माल 1-5 '!$R$7,'प्राप्त माल 1-5 '!$B$7,0))</f>
        <v>0</v>
      </c>
      <c r="J33" s="87">
        <f t="shared" si="1"/>
        <v>0</v>
      </c>
      <c r="K33" s="88"/>
    </row>
    <row r="34" spans="1:11" ht="20.100000000000001" customHeight="1">
      <c r="A34" s="83">
        <v>30</v>
      </c>
      <c r="B34" s="84">
        <f>'MASTER DATA '!D34</f>
        <v>45930</v>
      </c>
      <c r="C34" s="84" t="str">
        <f>'MASTER DATA '!E34</f>
        <v>मंगळवार</v>
      </c>
      <c r="D34" s="85">
        <f>'MASTER DATA '!G34</f>
        <v>121</v>
      </c>
      <c r="E34" s="86">
        <f t="shared" si="2"/>
        <v>0</v>
      </c>
      <c r="F34" s="79">
        <f>IF(B34='प्राप्त माल 1-5 '!$R$5,'प्राप्त माल 1-5 '!$B$5,IF(B34='प्राप्त माल 1-5 '!$R$6,'प्राप्त माल 1-5 '!$B$6,0))</f>
        <v>0</v>
      </c>
      <c r="G34" s="86">
        <f t="shared" si="0"/>
        <v>0</v>
      </c>
      <c r="H34" s="80">
        <f>'1-5 नोंदवही '!F41</f>
        <v>0</v>
      </c>
      <c r="I34" s="86">
        <f>IF('1-5 नोंदवही '!I41="-",0,'1-5 नोंदवही '!I41+IF(B34='प्राप्त माल 1-5 '!$R$7,'प्राप्त माल 1-5 '!$B$7,0))</f>
        <v>0</v>
      </c>
      <c r="J34" s="87">
        <f t="shared" si="1"/>
        <v>0</v>
      </c>
      <c r="K34" s="88"/>
    </row>
    <row r="35" spans="1:11" ht="20.100000000000001" customHeight="1" thickBot="1">
      <c r="A35" s="89">
        <v>31</v>
      </c>
      <c r="B35" s="90" t="str">
        <f>'MASTER DATA '!D35</f>
        <v xml:space="preserve"> </v>
      </c>
      <c r="C35" s="90" t="e">
        <f>'MASTER DATA '!E35</f>
        <v>#VALUE!</v>
      </c>
      <c r="D35" s="91" t="e">
        <f>'MASTER DATA '!G35</f>
        <v>#VALUE!</v>
      </c>
      <c r="E35" s="86">
        <f t="shared" si="2"/>
        <v>0</v>
      </c>
      <c r="F35" s="93">
        <f>IF(B35='प्राप्त माल 1-5 '!$R$5,'प्राप्त माल 1-5 '!$B$5,IF(B35='प्राप्त माल 1-5 '!$R$6,'प्राप्त माल 1-5 '!$B$6,0))</f>
        <v>0</v>
      </c>
      <c r="G35" s="92">
        <f t="shared" si="0"/>
        <v>0</v>
      </c>
      <c r="H35" s="80">
        <f>'1-5 नोंदवही '!F42</f>
        <v>0</v>
      </c>
      <c r="I35" s="92" t="e">
        <f>IF('1-5 नोंदवही '!I42="-",0,'1-5 नोंदवही '!I42+IF(B35='प्राप्त माल 1-5 '!$R$7,'प्राप्त माल 1-5 '!$B$7,0))</f>
        <v>#VALUE!</v>
      </c>
      <c r="J35" s="94" t="e">
        <f t="shared" si="1"/>
        <v>#VALUE!</v>
      </c>
      <c r="K35" s="95"/>
    </row>
    <row r="36" spans="1:11" s="69" customFormat="1" ht="20.100000000000001" customHeight="1" thickBot="1">
      <c r="A36" s="191"/>
      <c r="B36" s="192"/>
      <c r="C36" s="192"/>
      <c r="D36" s="192">
        <f>MAX(D5:D32)</f>
        <v>121</v>
      </c>
      <c r="E36" s="193">
        <f>E5</f>
        <v>0</v>
      </c>
      <c r="F36" s="193">
        <f>_xlfn.AGGREGATE(9,6,F5:F35)</f>
        <v>0</v>
      </c>
      <c r="G36" s="193">
        <f t="shared" si="0"/>
        <v>0</v>
      </c>
      <c r="H36" s="192">
        <f>_xlfn.AGGREGATE(9,6,H5:H35)</f>
        <v>120</v>
      </c>
      <c r="I36" s="193">
        <f>_xlfn.AGGREGATE(9,6,I5:I35)</f>
        <v>0</v>
      </c>
      <c r="J36" s="193">
        <f t="shared" si="1"/>
        <v>0</v>
      </c>
      <c r="K36" s="194"/>
    </row>
    <row r="37" spans="1:11">
      <c r="A37" s="70"/>
      <c r="B37" s="70"/>
      <c r="C37" s="70"/>
      <c r="D37" s="70"/>
      <c r="E37" s="71"/>
      <c r="F37" s="71"/>
      <c r="G37" s="71"/>
      <c r="H37" s="72"/>
      <c r="I37" s="71"/>
      <c r="J37" s="73"/>
      <c r="K37" s="70"/>
    </row>
  </sheetData>
  <sheetProtection algorithmName="SHA-512" hashValue="7hDO2+2Cp8lpgiLgdGwVup+Ece6cYtIUJdBwwR8kcYw4yVEg25m6KQ/rlqjNuc+0aVJ/5mTamRttZTFPNvgdOw==" saltValue="p28b1H3jS9c0EYoNu4RWQA==" spinCount="100000" sheet="1" objects="1" scenarios="1"/>
  <mergeCells count="5">
    <mergeCell ref="A2:K2"/>
    <mergeCell ref="J3:K3"/>
    <mergeCell ref="A3:H3"/>
    <mergeCell ref="A1:F1"/>
    <mergeCell ref="G1:K1"/>
  </mergeCells>
  <conditionalFormatting sqref="A33:XFD35">
    <cfRule type="containsErrors" dxfId="12" priority="1">
      <formula>ISERROR(A33)</formula>
    </cfRule>
  </conditionalFormatting>
  <conditionalFormatting sqref="B5:B35">
    <cfRule type="timePeriod" dxfId="11" priority="12" timePeriod="today">
      <formula>FLOOR(B5,1)=TODAY()</formula>
    </cfRule>
    <cfRule type="timePeriod" dxfId="10" priority="13" timePeriod="thisWeek">
      <formula>AND(TODAY()-ROUNDDOWN(B5,0)&lt;=WEEKDAY(TODAY())-1,ROUNDDOWN(B5,0)-TODAY()&lt;=7-WEEKDAY(TODAY()))</formula>
    </cfRule>
  </conditionalFormatting>
  <conditionalFormatting sqref="C5:C35">
    <cfRule type="containsText" dxfId="9" priority="14" operator="containsText" text="रविवार">
      <formula>NOT(ISERROR(SEARCH("रविवार",C5)))</formula>
    </cfRule>
  </conditionalFormatting>
  <conditionalFormatting sqref="F5:F35">
    <cfRule type="cellIs" dxfId="8" priority="15" operator="greaterThan">
      <formula>0</formula>
    </cfRule>
  </conditionalFormatting>
  <conditionalFormatting sqref="F33:G35">
    <cfRule type="expression" dxfId="7" priority="2">
      <formula>"""$B$35="" """</formula>
    </cfRule>
  </conditionalFormatting>
  <printOptions horizontalCentered="1"/>
  <pageMargins left="0.47244094488188981" right="0.27559055118110237" top="0.43307086614173229" bottom="0.74803149606299213" header="0.31496062992125984" footer="0.31496062992125984"/>
  <pageSetup paperSize="9" scale="99" fitToHeight="0" orientation="portrait" blackAndWhite="1" errors="blank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K37"/>
  <sheetViews>
    <sheetView workbookViewId="0">
      <pane ySplit="4" topLeftCell="A28" activePane="bottomLeft" state="frozen"/>
      <selection pane="bottomLeft" activeCell="Q33" sqref="Q33"/>
    </sheetView>
  </sheetViews>
  <sheetFormatPr defaultRowHeight="25.5"/>
  <cols>
    <col min="1" max="1" width="4.140625" style="74" customWidth="1"/>
    <col min="2" max="2" width="11.42578125" style="74" customWidth="1"/>
    <col min="3" max="3" width="8.85546875" style="74" customWidth="1"/>
    <col min="4" max="4" width="5.5703125" style="74" customWidth="1"/>
    <col min="5" max="5" width="9.7109375" style="74" customWidth="1"/>
    <col min="6" max="6" width="9.5703125" style="74" customWidth="1"/>
    <col min="7" max="7" width="10" style="74" customWidth="1"/>
    <col min="8" max="8" width="7.7109375" style="75" customWidth="1"/>
    <col min="9" max="9" width="10.140625" style="74" customWidth="1"/>
    <col min="10" max="10" width="9.85546875" style="75" customWidth="1"/>
    <col min="11" max="11" width="10" style="74" customWidth="1"/>
    <col min="12" max="16384" width="9.140625" style="67"/>
  </cols>
  <sheetData>
    <row r="1" spans="1:11" ht="19.5" customHeight="1">
      <c r="A1" s="482" t="s">
        <v>60</v>
      </c>
      <c r="B1" s="483"/>
      <c r="C1" s="483"/>
      <c r="D1" s="483"/>
      <c r="E1" s="483"/>
      <c r="F1" s="483"/>
      <c r="G1" s="479" t="str">
        <f>'प्राप्त माल 6-8'!A2</f>
        <v>इयत्ता सहावी ते आठवी</v>
      </c>
      <c r="H1" s="479"/>
      <c r="I1" s="479"/>
      <c r="J1" s="479"/>
      <c r="K1" s="480"/>
    </row>
    <row r="2" spans="1:11" ht="19.5" customHeight="1" thickBot="1">
      <c r="A2" s="469" t="str">
        <f>'MASTER DATA '!D1</f>
        <v xml:space="preserve">जिल्हा परिषद प्राथमिक शाळा पिंप्री अवघड </v>
      </c>
      <c r="B2" s="470"/>
      <c r="C2" s="470"/>
      <c r="D2" s="470"/>
      <c r="E2" s="470"/>
      <c r="F2" s="470"/>
      <c r="G2" s="470"/>
      <c r="H2" s="470"/>
      <c r="I2" s="470"/>
      <c r="J2" s="470"/>
      <c r="K2" s="471"/>
    </row>
    <row r="3" spans="1:11" s="186" customFormat="1" ht="19.5" customHeight="1" thickBot="1">
      <c r="A3" s="474" t="str">
        <f>'MASTER DATA '!I1&amp;","&amp;'MASTER DATA '!K1</f>
        <v>केंद्र- सडे,तालुका-राहुरी,जिल्हा-अहमदनगर</v>
      </c>
      <c r="B3" s="475"/>
      <c r="C3" s="475"/>
      <c r="D3" s="475"/>
      <c r="E3" s="475"/>
      <c r="F3" s="475"/>
      <c r="G3" s="475"/>
      <c r="H3" s="476"/>
      <c r="I3" s="198" t="s">
        <v>100</v>
      </c>
      <c r="J3" s="481" t="str">
        <f>'6-8 नोंदवही'!O3</f>
        <v>सप्टेंबर-2025</v>
      </c>
      <c r="K3" s="473"/>
    </row>
    <row r="4" spans="1:11" s="68" customFormat="1" ht="37.5" customHeight="1" thickBot="1">
      <c r="A4" s="187" t="s">
        <v>55</v>
      </c>
      <c r="B4" s="188" t="s">
        <v>19</v>
      </c>
      <c r="C4" s="188" t="s">
        <v>54</v>
      </c>
      <c r="D4" s="188" t="s">
        <v>15</v>
      </c>
      <c r="E4" s="188" t="s">
        <v>20</v>
      </c>
      <c r="F4" s="188" t="s">
        <v>21</v>
      </c>
      <c r="G4" s="189" t="s">
        <v>22</v>
      </c>
      <c r="H4" s="189" t="s">
        <v>56</v>
      </c>
      <c r="I4" s="189" t="s">
        <v>57</v>
      </c>
      <c r="J4" s="188" t="s">
        <v>58</v>
      </c>
      <c r="K4" s="190" t="s">
        <v>59</v>
      </c>
    </row>
    <row r="5" spans="1:11" ht="20.100000000000001" customHeight="1">
      <c r="A5" s="76">
        <v>1</v>
      </c>
      <c r="B5" s="77">
        <f>'MASTER DATA '!D5</f>
        <v>45901</v>
      </c>
      <c r="C5" s="77" t="str">
        <f>'MASTER DATA '!E5</f>
        <v>सोमवार</v>
      </c>
      <c r="D5" s="78" t="str">
        <f>'MASTER DATA '!I5</f>
        <v>-</v>
      </c>
      <c r="E5" s="79">
        <f>'6-8 नोंदवही'!I6</f>
        <v>0</v>
      </c>
      <c r="F5" s="79">
        <f>IF(B5='प्राप्त माल 6-8'!$R$5,'प्राप्त माल 6-8'!$B$5,IF(B5='प्राप्त माल 6-8'!$R$6,'प्राप्त माल 6-8'!$B$6,0))</f>
        <v>0</v>
      </c>
      <c r="G5" s="79">
        <f>E5+F5</f>
        <v>0</v>
      </c>
      <c r="H5" s="80">
        <f>'6-8 नोंदवही'!F12</f>
        <v>30</v>
      </c>
      <c r="I5" s="79">
        <f>IF('6-8 नोंदवही'!I12="-",0,'6-8 नोंदवही'!I12+IF(B5='प्राप्त माल 6-8'!$R$7,'प्राप्त माल 6-8'!$B$7,0))</f>
        <v>0</v>
      </c>
      <c r="J5" s="81">
        <f>G5-I5</f>
        <v>0</v>
      </c>
      <c r="K5" s="82"/>
    </row>
    <row r="6" spans="1:11" ht="20.100000000000001" customHeight="1">
      <c r="A6" s="83">
        <v>2</v>
      </c>
      <c r="B6" s="84">
        <f>'MASTER DATA '!D6</f>
        <v>45902</v>
      </c>
      <c r="C6" s="84" t="str">
        <f>'MASTER DATA '!E6</f>
        <v>मंगळवार</v>
      </c>
      <c r="D6" s="78">
        <f>'MASTER DATA '!I6</f>
        <v>34</v>
      </c>
      <c r="E6" s="86">
        <f>J5</f>
        <v>0</v>
      </c>
      <c r="F6" s="79">
        <f>IF(B6='प्राप्त माल 6-8'!$R$5,'प्राप्त माल 6-8'!$B$5,IF(B6='प्राप्त माल 6-8'!$R$6,'प्राप्त माल 6-8'!$B$6,0))</f>
        <v>0</v>
      </c>
      <c r="G6" s="86">
        <f t="shared" ref="G6:G36" si="0">E6+F6</f>
        <v>0</v>
      </c>
      <c r="H6" s="80">
        <f>'6-8 नोंदवही'!F13</f>
        <v>0</v>
      </c>
      <c r="I6" s="79">
        <f>IF('6-8 नोंदवही'!I13="-",0,'6-8 नोंदवही'!I13+IF(B6='प्राप्त माल 6-8'!$R$7,'प्राप्त माल 6-8'!$B$7,0))</f>
        <v>0</v>
      </c>
      <c r="J6" s="87">
        <f t="shared" ref="J6:J36" si="1">G6-I6</f>
        <v>0</v>
      </c>
      <c r="K6" s="88"/>
    </row>
    <row r="7" spans="1:11" ht="20.100000000000001" customHeight="1">
      <c r="A7" s="83">
        <v>3</v>
      </c>
      <c r="B7" s="84">
        <f>'MASTER DATA '!D7</f>
        <v>45903</v>
      </c>
      <c r="C7" s="84" t="str">
        <f>'MASTER DATA '!E7</f>
        <v>बुधवार</v>
      </c>
      <c r="D7" s="78">
        <f>'MASTER DATA '!I7</f>
        <v>34</v>
      </c>
      <c r="E7" s="86">
        <f t="shared" ref="E7:E35" si="2">J6</f>
        <v>0</v>
      </c>
      <c r="F7" s="79">
        <f>IF(B7='प्राप्त माल 6-8'!$R$5,'प्राप्त माल 6-8'!$B$5,IF(B7='प्राप्त माल 6-8'!$R$6,'प्राप्त माल 6-8'!$B$6,0))</f>
        <v>0</v>
      </c>
      <c r="G7" s="86">
        <f t="shared" si="0"/>
        <v>0</v>
      </c>
      <c r="H7" s="80">
        <f>'6-8 नोंदवही'!F14</f>
        <v>0</v>
      </c>
      <c r="I7" s="79">
        <f>IF('6-8 नोंदवही'!I14="-",0,'6-8 नोंदवही'!I14+IF(B7='प्राप्त माल 6-8'!$R$7,'प्राप्त माल 6-8'!$B$7,0))</f>
        <v>0</v>
      </c>
      <c r="J7" s="87">
        <f t="shared" si="1"/>
        <v>0</v>
      </c>
      <c r="K7" s="88"/>
    </row>
    <row r="8" spans="1:11" ht="20.100000000000001" customHeight="1">
      <c r="A8" s="83">
        <v>4</v>
      </c>
      <c r="B8" s="84">
        <f>'MASTER DATA '!D8</f>
        <v>45904</v>
      </c>
      <c r="C8" s="84" t="str">
        <f>'MASTER DATA '!E8</f>
        <v>गुरूवार</v>
      </c>
      <c r="D8" s="78">
        <f>'MASTER DATA '!I8</f>
        <v>34</v>
      </c>
      <c r="E8" s="86">
        <f t="shared" si="2"/>
        <v>0</v>
      </c>
      <c r="F8" s="79">
        <f>IF(B8='प्राप्त माल 6-8'!$R$5,'प्राप्त माल 6-8'!$B$5,IF(B8='प्राप्त माल 6-8'!$R$6,'प्राप्त माल 6-8'!$B$6,0))</f>
        <v>0</v>
      </c>
      <c r="G8" s="86">
        <f t="shared" si="0"/>
        <v>0</v>
      </c>
      <c r="H8" s="80">
        <f>'6-8 नोंदवही'!F15</f>
        <v>0</v>
      </c>
      <c r="I8" s="79">
        <f>IF('6-8 नोंदवही'!I15="-",0,'6-8 नोंदवही'!I15+IF(B8='प्राप्त माल 6-8'!$R$7,'प्राप्त माल 6-8'!$B$7,0))</f>
        <v>0</v>
      </c>
      <c r="J8" s="87">
        <f t="shared" si="1"/>
        <v>0</v>
      </c>
      <c r="K8" s="88"/>
    </row>
    <row r="9" spans="1:11" ht="20.100000000000001" customHeight="1">
      <c r="A9" s="83">
        <v>5</v>
      </c>
      <c r="B9" s="84">
        <f>'MASTER DATA '!D9</f>
        <v>45905</v>
      </c>
      <c r="C9" s="84" t="str">
        <f>'MASTER DATA '!E9</f>
        <v>शुक्रवार</v>
      </c>
      <c r="D9" s="78" t="str">
        <f>'MASTER DATA '!I9</f>
        <v>-</v>
      </c>
      <c r="E9" s="86">
        <f t="shared" si="2"/>
        <v>0</v>
      </c>
      <c r="F9" s="79">
        <f>IF(B9='प्राप्त माल 6-8'!$R$5,'प्राप्त माल 6-8'!$B$5,IF(B9='प्राप्त माल 6-8'!$R$6,'प्राप्त माल 6-8'!$B$6,0))</f>
        <v>0</v>
      </c>
      <c r="G9" s="86">
        <f t="shared" si="0"/>
        <v>0</v>
      </c>
      <c r="H9" s="80">
        <f>'6-8 नोंदवही'!F16</f>
        <v>0</v>
      </c>
      <c r="I9" s="79">
        <f>IF('6-8 नोंदवही'!I16="-",0,'6-8 नोंदवही'!I16+IF(B9='प्राप्त माल 6-8'!$R$7,'प्राप्त माल 6-8'!$B$7,0))</f>
        <v>0</v>
      </c>
      <c r="J9" s="87">
        <f t="shared" si="1"/>
        <v>0</v>
      </c>
      <c r="K9" s="88"/>
    </row>
    <row r="10" spans="1:11" ht="20.100000000000001" customHeight="1">
      <c r="A10" s="83">
        <v>6</v>
      </c>
      <c r="B10" s="84">
        <f>'MASTER DATA '!D10</f>
        <v>45906</v>
      </c>
      <c r="C10" s="84" t="str">
        <f>'MASTER DATA '!E10</f>
        <v>शनिवार</v>
      </c>
      <c r="D10" s="78" t="str">
        <f>'MASTER DATA '!I10</f>
        <v>-</v>
      </c>
      <c r="E10" s="86">
        <f t="shared" si="2"/>
        <v>0</v>
      </c>
      <c r="F10" s="79">
        <f>IF(B10='प्राप्त माल 6-8'!$R$5,'प्राप्त माल 6-8'!$B$5,IF(B10='प्राप्त माल 6-8'!$R$6,'प्राप्त माल 6-8'!$B$6,0))</f>
        <v>0</v>
      </c>
      <c r="G10" s="86">
        <f t="shared" si="0"/>
        <v>0</v>
      </c>
      <c r="H10" s="80">
        <f>'6-8 नोंदवही'!F17</f>
        <v>0</v>
      </c>
      <c r="I10" s="79">
        <f>IF('6-8 नोंदवही'!I17="-",0,'6-8 नोंदवही'!I17+IF(B10='प्राप्त माल 6-8'!$R$7,'प्राप्त माल 6-8'!$B$7,0))</f>
        <v>0</v>
      </c>
      <c r="J10" s="87">
        <f t="shared" si="1"/>
        <v>0</v>
      </c>
      <c r="K10" s="88"/>
    </row>
    <row r="11" spans="1:11" ht="20.100000000000001" customHeight="1">
      <c r="A11" s="83">
        <v>7</v>
      </c>
      <c r="B11" s="84">
        <f>'MASTER DATA '!D11</f>
        <v>45907</v>
      </c>
      <c r="C11" s="84" t="str">
        <f>'MASTER DATA '!E11</f>
        <v>रविवार</v>
      </c>
      <c r="D11" s="78" t="str">
        <f>'MASTER DATA '!I11</f>
        <v>-</v>
      </c>
      <c r="E11" s="86">
        <f t="shared" si="2"/>
        <v>0</v>
      </c>
      <c r="F11" s="79">
        <f>IF(B11='प्राप्त माल 6-8'!$R$5,'प्राप्त माल 6-8'!$B$5,IF(B11='प्राप्त माल 6-8'!$R$6,'प्राप्त माल 6-8'!$B$6,0))</f>
        <v>0</v>
      </c>
      <c r="G11" s="86">
        <f t="shared" si="0"/>
        <v>0</v>
      </c>
      <c r="H11" s="80">
        <f>'6-8 नोंदवही'!F18</f>
        <v>0</v>
      </c>
      <c r="I11" s="79">
        <f>IF('6-8 नोंदवही'!I18="-",0,'6-8 नोंदवही'!I18+IF(B11='प्राप्त माल 6-8'!$R$7,'प्राप्त माल 6-8'!$B$7,0))</f>
        <v>0</v>
      </c>
      <c r="J11" s="87">
        <f t="shared" si="1"/>
        <v>0</v>
      </c>
      <c r="K11" s="88"/>
    </row>
    <row r="12" spans="1:11" ht="20.100000000000001" customHeight="1">
      <c r="A12" s="83">
        <v>8</v>
      </c>
      <c r="B12" s="84">
        <f>'MASTER DATA '!D12</f>
        <v>45908</v>
      </c>
      <c r="C12" s="84" t="str">
        <f>'MASTER DATA '!E12</f>
        <v>सोमवार</v>
      </c>
      <c r="D12" s="78">
        <f>'MASTER DATA '!I12</f>
        <v>34</v>
      </c>
      <c r="E12" s="86">
        <f t="shared" si="2"/>
        <v>0</v>
      </c>
      <c r="F12" s="79">
        <f>IF(B12='प्राप्त माल 6-8'!$R$5,'प्राप्त माल 6-8'!$B$5,IF(B12='प्राप्त माल 6-8'!$R$6,'प्राप्त माल 6-8'!$B$6,0))</f>
        <v>0</v>
      </c>
      <c r="G12" s="86">
        <f t="shared" si="0"/>
        <v>0</v>
      </c>
      <c r="H12" s="80">
        <f>'6-8 नोंदवही'!F19</f>
        <v>0</v>
      </c>
      <c r="I12" s="79">
        <f>IF('6-8 नोंदवही'!I19="-",0,'6-8 नोंदवही'!I19+IF(B12='प्राप्त माल 6-8'!$R$7,'प्राप्त माल 6-8'!$B$7,0))</f>
        <v>0</v>
      </c>
      <c r="J12" s="87">
        <f t="shared" si="1"/>
        <v>0</v>
      </c>
      <c r="K12" s="88"/>
    </row>
    <row r="13" spans="1:11" ht="20.100000000000001" customHeight="1">
      <c r="A13" s="83">
        <v>9</v>
      </c>
      <c r="B13" s="84">
        <f>'MASTER DATA '!D13</f>
        <v>45909</v>
      </c>
      <c r="C13" s="84" t="str">
        <f>'MASTER DATA '!E13</f>
        <v>मंगळवार</v>
      </c>
      <c r="D13" s="78">
        <f>'MASTER DATA '!I13</f>
        <v>34</v>
      </c>
      <c r="E13" s="86">
        <f t="shared" si="2"/>
        <v>0</v>
      </c>
      <c r="F13" s="79">
        <f>IF(B13='प्राप्त माल 6-8'!$R$5,'प्राप्त माल 6-8'!$B$5,IF(B13='प्राप्त माल 6-8'!$R$6,'प्राप्त माल 6-8'!$B$6,0))</f>
        <v>0</v>
      </c>
      <c r="G13" s="86">
        <f t="shared" si="0"/>
        <v>0</v>
      </c>
      <c r="H13" s="80">
        <f>'6-8 नोंदवही'!F20</f>
        <v>0</v>
      </c>
      <c r="I13" s="79">
        <f>IF('6-8 नोंदवही'!I20="-",0,'6-8 नोंदवही'!I20+IF(B13='प्राप्त माल 6-8'!$R$7,'प्राप्त माल 6-8'!$B$7,0))</f>
        <v>0</v>
      </c>
      <c r="J13" s="87">
        <f t="shared" si="1"/>
        <v>0</v>
      </c>
      <c r="K13" s="88"/>
    </row>
    <row r="14" spans="1:11" ht="20.100000000000001" customHeight="1">
      <c r="A14" s="83">
        <v>10</v>
      </c>
      <c r="B14" s="84">
        <f>'MASTER DATA '!D14</f>
        <v>45910</v>
      </c>
      <c r="C14" s="84" t="str">
        <f>'MASTER DATA '!E14</f>
        <v>बुधवार</v>
      </c>
      <c r="D14" s="78">
        <f>'MASTER DATA '!I14</f>
        <v>34</v>
      </c>
      <c r="E14" s="86">
        <f t="shared" si="2"/>
        <v>0</v>
      </c>
      <c r="F14" s="79">
        <f>IF(B14='प्राप्त माल 6-8'!$R$5,'प्राप्त माल 6-8'!$B$5,IF(B14='प्राप्त माल 6-8'!$R$6,'प्राप्त माल 6-8'!$B$6,0))</f>
        <v>0</v>
      </c>
      <c r="G14" s="86">
        <f t="shared" si="0"/>
        <v>0</v>
      </c>
      <c r="H14" s="80">
        <f>'6-8 नोंदवही'!F21</f>
        <v>0</v>
      </c>
      <c r="I14" s="79">
        <f>IF('6-8 नोंदवही'!I21="-",0,'6-8 नोंदवही'!I21+IF(B14='प्राप्त माल 6-8'!$R$7,'प्राप्त माल 6-8'!$B$7,0))</f>
        <v>0</v>
      </c>
      <c r="J14" s="87">
        <f t="shared" si="1"/>
        <v>0</v>
      </c>
      <c r="K14" s="88"/>
    </row>
    <row r="15" spans="1:11" ht="20.100000000000001" customHeight="1">
      <c r="A15" s="83">
        <v>11</v>
      </c>
      <c r="B15" s="84">
        <f>'MASTER DATA '!D15</f>
        <v>45911</v>
      </c>
      <c r="C15" s="84" t="str">
        <f>'MASTER DATA '!E15</f>
        <v>गुरूवार</v>
      </c>
      <c r="D15" s="78">
        <f>'MASTER DATA '!I15</f>
        <v>34</v>
      </c>
      <c r="E15" s="86">
        <f t="shared" si="2"/>
        <v>0</v>
      </c>
      <c r="F15" s="79">
        <f>IF(B15='प्राप्त माल 6-8'!$R$5,'प्राप्त माल 6-8'!$B$5,IF(B15='प्राप्त माल 6-8'!$R$6,'प्राप्त माल 6-8'!$B$6,0))</f>
        <v>0</v>
      </c>
      <c r="G15" s="86">
        <f t="shared" si="0"/>
        <v>0</v>
      </c>
      <c r="H15" s="80">
        <f>'6-8 नोंदवही'!F22</f>
        <v>0</v>
      </c>
      <c r="I15" s="79">
        <f>IF('6-8 नोंदवही'!I22="-",0,'6-8 नोंदवही'!I22+IF(B15='प्राप्त माल 6-8'!$R$7,'प्राप्त माल 6-8'!$B$7,0))</f>
        <v>0</v>
      </c>
      <c r="J15" s="87">
        <f t="shared" si="1"/>
        <v>0</v>
      </c>
      <c r="K15" s="88"/>
    </row>
    <row r="16" spans="1:11" ht="20.100000000000001" customHeight="1">
      <c r="A16" s="83">
        <v>12</v>
      </c>
      <c r="B16" s="84">
        <f>'MASTER DATA '!D16</f>
        <v>45912</v>
      </c>
      <c r="C16" s="84" t="str">
        <f>'MASTER DATA '!E16</f>
        <v>शुक्रवार</v>
      </c>
      <c r="D16" s="78">
        <f>'MASTER DATA '!I16</f>
        <v>34</v>
      </c>
      <c r="E16" s="86">
        <f t="shared" si="2"/>
        <v>0</v>
      </c>
      <c r="F16" s="79">
        <f>IF(B16='प्राप्त माल 6-8'!$R$5,'प्राप्त माल 6-8'!$B$5,IF(B16='प्राप्त माल 6-8'!$R$6,'प्राप्त माल 6-8'!$B$6,0))</f>
        <v>0</v>
      </c>
      <c r="G16" s="86">
        <f t="shared" si="0"/>
        <v>0</v>
      </c>
      <c r="H16" s="80">
        <f>'6-8 नोंदवही'!F23</f>
        <v>0</v>
      </c>
      <c r="I16" s="79">
        <f>IF('6-8 नोंदवही'!I23="-",0,'6-8 नोंदवही'!I23+IF(B16='प्राप्त माल 6-8'!$R$7,'प्राप्त माल 6-8'!$B$7,0))</f>
        <v>0</v>
      </c>
      <c r="J16" s="87">
        <f t="shared" si="1"/>
        <v>0</v>
      </c>
      <c r="K16" s="88"/>
    </row>
    <row r="17" spans="1:11" ht="20.100000000000001" customHeight="1">
      <c r="A17" s="83">
        <v>13</v>
      </c>
      <c r="B17" s="84">
        <f>'MASTER DATA '!D17</f>
        <v>45913</v>
      </c>
      <c r="C17" s="84" t="str">
        <f>'MASTER DATA '!E17</f>
        <v>शनिवार</v>
      </c>
      <c r="D17" s="78">
        <f>'MASTER DATA '!I17</f>
        <v>34</v>
      </c>
      <c r="E17" s="86">
        <f t="shared" si="2"/>
        <v>0</v>
      </c>
      <c r="F17" s="79">
        <f>IF(B17='प्राप्त माल 6-8'!$R$5,'प्राप्त माल 6-8'!$B$5,IF(B17='प्राप्त माल 6-8'!$R$6,'प्राप्त माल 6-8'!$B$6,0))</f>
        <v>0</v>
      </c>
      <c r="G17" s="86">
        <f t="shared" si="0"/>
        <v>0</v>
      </c>
      <c r="H17" s="80">
        <f>'6-8 नोंदवही'!F24</f>
        <v>0</v>
      </c>
      <c r="I17" s="79">
        <f>IF('6-8 नोंदवही'!I24="-",0,'6-8 नोंदवही'!I24+IF(B17='प्राप्त माल 6-8'!$R$7,'प्राप्त माल 6-8'!$B$7,0))</f>
        <v>0</v>
      </c>
      <c r="J17" s="87">
        <f t="shared" si="1"/>
        <v>0</v>
      </c>
      <c r="K17" s="88"/>
    </row>
    <row r="18" spans="1:11" ht="20.100000000000001" customHeight="1">
      <c r="A18" s="83">
        <v>14</v>
      </c>
      <c r="B18" s="84">
        <f>'MASTER DATA '!D18</f>
        <v>45914</v>
      </c>
      <c r="C18" s="84" t="str">
        <f>'MASTER DATA '!E18</f>
        <v>रविवार</v>
      </c>
      <c r="D18" s="78" t="str">
        <f>'MASTER DATA '!I18</f>
        <v>-</v>
      </c>
      <c r="E18" s="86">
        <f t="shared" si="2"/>
        <v>0</v>
      </c>
      <c r="F18" s="79">
        <f>IF(B18='प्राप्त माल 6-8'!$R$5,'प्राप्त माल 6-8'!$B$5,IF(B18='प्राप्त माल 6-8'!$R$6,'प्राप्त माल 6-8'!$B$6,0))</f>
        <v>0</v>
      </c>
      <c r="G18" s="86">
        <f t="shared" si="0"/>
        <v>0</v>
      </c>
      <c r="H18" s="80">
        <f>'6-8 नोंदवही'!F25</f>
        <v>0</v>
      </c>
      <c r="I18" s="79">
        <f>IF('6-8 नोंदवही'!I25="-",0,'6-8 नोंदवही'!I25+IF(B18='प्राप्त माल 6-8'!$R$7,'प्राप्त माल 6-8'!$B$7,0))</f>
        <v>0</v>
      </c>
      <c r="J18" s="87">
        <f t="shared" si="1"/>
        <v>0</v>
      </c>
      <c r="K18" s="88"/>
    </row>
    <row r="19" spans="1:11" ht="20.100000000000001" customHeight="1">
      <c r="A19" s="83">
        <v>15</v>
      </c>
      <c r="B19" s="84">
        <f>'MASTER DATA '!D19</f>
        <v>45915</v>
      </c>
      <c r="C19" s="84" t="str">
        <f>'MASTER DATA '!E19</f>
        <v>सोमवार</v>
      </c>
      <c r="D19" s="78">
        <f>'MASTER DATA '!I19</f>
        <v>34</v>
      </c>
      <c r="E19" s="86">
        <f t="shared" si="2"/>
        <v>0</v>
      </c>
      <c r="F19" s="79">
        <f>IF(B19='प्राप्त माल 6-8'!$R$5,'प्राप्त माल 6-8'!$B$5,IF(B19='प्राप्त माल 6-8'!$R$6,'प्राप्त माल 6-8'!$B$6,0))</f>
        <v>0</v>
      </c>
      <c r="G19" s="86">
        <f t="shared" si="0"/>
        <v>0</v>
      </c>
      <c r="H19" s="80">
        <f>'6-8 नोंदवही'!F26</f>
        <v>0</v>
      </c>
      <c r="I19" s="79">
        <f>IF('6-8 नोंदवही'!I26="-",0,'6-8 नोंदवही'!I26+IF(B19='प्राप्त माल 6-8'!$R$7,'प्राप्त माल 6-8'!$B$7,0))</f>
        <v>0</v>
      </c>
      <c r="J19" s="87">
        <f t="shared" si="1"/>
        <v>0</v>
      </c>
      <c r="K19" s="88"/>
    </row>
    <row r="20" spans="1:11" ht="20.100000000000001" customHeight="1">
      <c r="A20" s="83">
        <v>16</v>
      </c>
      <c r="B20" s="84">
        <f>'MASTER DATA '!D20</f>
        <v>45916</v>
      </c>
      <c r="C20" s="84" t="str">
        <f>'MASTER DATA '!E20</f>
        <v>मंगळवार</v>
      </c>
      <c r="D20" s="78">
        <f>'MASTER DATA '!I20</f>
        <v>34</v>
      </c>
      <c r="E20" s="86">
        <f t="shared" si="2"/>
        <v>0</v>
      </c>
      <c r="F20" s="79">
        <f>IF(B20='प्राप्त माल 6-8'!$R$5,'प्राप्त माल 6-8'!$B$5,IF(B20='प्राप्त माल 6-8'!$R$6,'प्राप्त माल 6-8'!$B$6,0))</f>
        <v>0</v>
      </c>
      <c r="G20" s="86">
        <f t="shared" si="0"/>
        <v>0</v>
      </c>
      <c r="H20" s="80">
        <f>'6-8 नोंदवही'!F27</f>
        <v>0</v>
      </c>
      <c r="I20" s="79">
        <f>IF('6-8 नोंदवही'!I27="-",0,'6-8 नोंदवही'!I27+IF(B20='प्राप्त माल 6-8'!$R$7,'प्राप्त माल 6-8'!$B$7,0))</f>
        <v>0</v>
      </c>
      <c r="J20" s="87">
        <f t="shared" si="1"/>
        <v>0</v>
      </c>
      <c r="K20" s="88"/>
    </row>
    <row r="21" spans="1:11" ht="20.100000000000001" customHeight="1">
      <c r="A21" s="83">
        <v>17</v>
      </c>
      <c r="B21" s="84">
        <f>'MASTER DATA '!D21</f>
        <v>45917</v>
      </c>
      <c r="C21" s="84" t="str">
        <f>'MASTER DATA '!E21</f>
        <v>बुधवार</v>
      </c>
      <c r="D21" s="78">
        <f>'MASTER DATA '!I21</f>
        <v>34</v>
      </c>
      <c r="E21" s="86">
        <f t="shared" si="2"/>
        <v>0</v>
      </c>
      <c r="F21" s="79">
        <f>IF(B21='प्राप्त माल 6-8'!$R$5,'प्राप्त माल 6-8'!$B$5,IF(B21='प्राप्त माल 6-8'!$R$6,'प्राप्त माल 6-8'!$B$6,0))</f>
        <v>0</v>
      </c>
      <c r="G21" s="86">
        <f t="shared" si="0"/>
        <v>0</v>
      </c>
      <c r="H21" s="80">
        <f>'6-8 नोंदवही'!F28</f>
        <v>0</v>
      </c>
      <c r="I21" s="79">
        <f>IF('6-8 नोंदवही'!I28="-",0,'6-8 नोंदवही'!I28+IF(B21='प्राप्त माल 6-8'!$R$7,'प्राप्त माल 6-8'!$B$7,0))</f>
        <v>0</v>
      </c>
      <c r="J21" s="87">
        <f t="shared" si="1"/>
        <v>0</v>
      </c>
      <c r="K21" s="88"/>
    </row>
    <row r="22" spans="1:11" ht="20.100000000000001" customHeight="1">
      <c r="A22" s="83">
        <v>18</v>
      </c>
      <c r="B22" s="84">
        <f>'MASTER DATA '!D22</f>
        <v>45918</v>
      </c>
      <c r="C22" s="84" t="str">
        <f>'MASTER DATA '!E22</f>
        <v>गुरूवार</v>
      </c>
      <c r="D22" s="78">
        <f>'MASTER DATA '!I22</f>
        <v>34</v>
      </c>
      <c r="E22" s="86">
        <f t="shared" si="2"/>
        <v>0</v>
      </c>
      <c r="F22" s="79">
        <f>IF(B22='प्राप्त माल 6-8'!$R$5,'प्राप्त माल 6-8'!$B$5,IF(B22='प्राप्त माल 6-8'!$R$6,'प्राप्त माल 6-8'!$B$6,0))</f>
        <v>0</v>
      </c>
      <c r="G22" s="86">
        <f t="shared" si="0"/>
        <v>0</v>
      </c>
      <c r="H22" s="80">
        <f>'6-8 नोंदवही'!F29</f>
        <v>0</v>
      </c>
      <c r="I22" s="79">
        <f>IF('6-8 नोंदवही'!I29="-",0,'6-8 नोंदवही'!I29+IF(B22='प्राप्त माल 6-8'!$R$7,'प्राप्त माल 6-8'!$B$7,0))</f>
        <v>0</v>
      </c>
      <c r="J22" s="87">
        <f t="shared" si="1"/>
        <v>0</v>
      </c>
      <c r="K22" s="88"/>
    </row>
    <row r="23" spans="1:11" ht="20.100000000000001" customHeight="1">
      <c r="A23" s="83">
        <v>19</v>
      </c>
      <c r="B23" s="84">
        <f>'MASTER DATA '!D23</f>
        <v>45919</v>
      </c>
      <c r="C23" s="84" t="str">
        <f>'MASTER DATA '!E23</f>
        <v>शुक्रवार</v>
      </c>
      <c r="D23" s="78">
        <f>'MASTER DATA '!I23</f>
        <v>34</v>
      </c>
      <c r="E23" s="86">
        <f t="shared" si="2"/>
        <v>0</v>
      </c>
      <c r="F23" s="79">
        <f>IF(B23='प्राप्त माल 6-8'!$R$5,'प्राप्त माल 6-8'!$B$5,IF(B23='प्राप्त माल 6-8'!$R$6,'प्राप्त माल 6-8'!$B$6,0))</f>
        <v>0</v>
      </c>
      <c r="G23" s="86">
        <f t="shared" si="0"/>
        <v>0</v>
      </c>
      <c r="H23" s="80">
        <f>'6-8 नोंदवही'!F30</f>
        <v>0</v>
      </c>
      <c r="I23" s="79">
        <f>IF('6-8 नोंदवही'!I30="-",0,'6-8 नोंदवही'!I30+IF(B23='प्राप्त माल 6-8'!$R$7,'प्राप्त माल 6-8'!$B$7,0))</f>
        <v>0</v>
      </c>
      <c r="J23" s="87">
        <f t="shared" si="1"/>
        <v>0</v>
      </c>
      <c r="K23" s="88"/>
    </row>
    <row r="24" spans="1:11" ht="20.100000000000001" customHeight="1">
      <c r="A24" s="83">
        <v>20</v>
      </c>
      <c r="B24" s="84">
        <f>'MASTER DATA '!D24</f>
        <v>45920</v>
      </c>
      <c r="C24" s="84" t="str">
        <f>'MASTER DATA '!E24</f>
        <v>शनिवार</v>
      </c>
      <c r="D24" s="78">
        <f>'MASTER DATA '!I24</f>
        <v>34</v>
      </c>
      <c r="E24" s="86">
        <f t="shared" si="2"/>
        <v>0</v>
      </c>
      <c r="F24" s="79">
        <f>IF(B24='प्राप्त माल 6-8'!$R$5,'प्राप्त माल 6-8'!$B$5,IF(B24='प्राप्त माल 6-8'!$R$6,'प्राप्त माल 6-8'!$B$6,0))</f>
        <v>0</v>
      </c>
      <c r="G24" s="86">
        <f t="shared" si="0"/>
        <v>0</v>
      </c>
      <c r="H24" s="80">
        <f>'6-8 नोंदवही'!F31</f>
        <v>0</v>
      </c>
      <c r="I24" s="79">
        <f>IF('6-8 नोंदवही'!I31="-",0,'6-8 नोंदवही'!I31+IF(B24='प्राप्त माल 6-8'!$R$7,'प्राप्त माल 6-8'!$B$7,0))</f>
        <v>0</v>
      </c>
      <c r="J24" s="87">
        <f t="shared" si="1"/>
        <v>0</v>
      </c>
      <c r="K24" s="88"/>
    </row>
    <row r="25" spans="1:11" ht="20.100000000000001" customHeight="1">
      <c r="A25" s="83">
        <v>21</v>
      </c>
      <c r="B25" s="84">
        <f>'MASTER DATA '!D25</f>
        <v>45921</v>
      </c>
      <c r="C25" s="84" t="str">
        <f>'MASTER DATA '!E25</f>
        <v>रविवार</v>
      </c>
      <c r="D25" s="78" t="str">
        <f>'MASTER DATA '!I25</f>
        <v>-</v>
      </c>
      <c r="E25" s="86">
        <f t="shared" si="2"/>
        <v>0</v>
      </c>
      <c r="F25" s="79">
        <f>IF(B25='प्राप्त माल 6-8'!$R$5,'प्राप्त माल 6-8'!$B$5,IF(B25='प्राप्त माल 6-8'!$R$6,'प्राप्त माल 6-8'!$B$6,0))</f>
        <v>0</v>
      </c>
      <c r="G25" s="86">
        <f t="shared" si="0"/>
        <v>0</v>
      </c>
      <c r="H25" s="80">
        <f>'6-8 नोंदवही'!F32</f>
        <v>0</v>
      </c>
      <c r="I25" s="79">
        <f>IF('6-8 नोंदवही'!I32="-",0,'6-8 नोंदवही'!I32+IF(B25='प्राप्त माल 6-8'!$R$7,'प्राप्त माल 6-8'!$B$7,0))</f>
        <v>0</v>
      </c>
      <c r="J25" s="87">
        <f t="shared" si="1"/>
        <v>0</v>
      </c>
      <c r="K25" s="88"/>
    </row>
    <row r="26" spans="1:11" ht="20.100000000000001" customHeight="1">
      <c r="A26" s="83">
        <v>22</v>
      </c>
      <c r="B26" s="84">
        <f>'MASTER DATA '!D26</f>
        <v>45922</v>
      </c>
      <c r="C26" s="84" t="str">
        <f>'MASTER DATA '!E26</f>
        <v>सोमवार</v>
      </c>
      <c r="D26" s="78" t="str">
        <f>'MASTER DATA '!I26</f>
        <v>-</v>
      </c>
      <c r="E26" s="86">
        <f t="shared" si="2"/>
        <v>0</v>
      </c>
      <c r="F26" s="79">
        <f>IF(B26='प्राप्त माल 6-8'!$R$5,'प्राप्त माल 6-8'!$B$5,IF(B26='प्राप्त माल 6-8'!$R$6,'प्राप्त माल 6-8'!$B$6,0))</f>
        <v>0</v>
      </c>
      <c r="G26" s="86">
        <f t="shared" si="0"/>
        <v>0</v>
      </c>
      <c r="H26" s="80">
        <f>'6-8 नोंदवही'!F33</f>
        <v>0</v>
      </c>
      <c r="I26" s="79">
        <f>IF('6-8 नोंदवही'!I33="-",0,'6-8 नोंदवही'!I33+IF(B26='प्राप्त माल 6-8'!$R$7,'प्राप्त माल 6-8'!$B$7,0))</f>
        <v>0</v>
      </c>
      <c r="J26" s="87">
        <f t="shared" si="1"/>
        <v>0</v>
      </c>
      <c r="K26" s="88"/>
    </row>
    <row r="27" spans="1:11" ht="20.100000000000001" customHeight="1">
      <c r="A27" s="83">
        <v>23</v>
      </c>
      <c r="B27" s="84">
        <f>'MASTER DATA '!D27</f>
        <v>45923</v>
      </c>
      <c r="C27" s="84" t="str">
        <f>'MASTER DATA '!E27</f>
        <v>मंगळवार</v>
      </c>
      <c r="D27" s="78">
        <f>'MASTER DATA '!I27</f>
        <v>34</v>
      </c>
      <c r="E27" s="86">
        <f t="shared" si="2"/>
        <v>0</v>
      </c>
      <c r="F27" s="79">
        <f>IF(B27='प्राप्त माल 6-8'!$R$5,'प्राप्त माल 6-8'!$B$5,IF(B27='प्राप्त माल 6-8'!$R$6,'प्राप्त माल 6-8'!$B$6,0))</f>
        <v>0</v>
      </c>
      <c r="G27" s="86">
        <f t="shared" si="0"/>
        <v>0</v>
      </c>
      <c r="H27" s="80">
        <f>'6-8 नोंदवही'!F34</f>
        <v>0</v>
      </c>
      <c r="I27" s="79">
        <f>IF('6-8 नोंदवही'!I34="-",0,'6-8 नोंदवही'!I34+IF(B27='प्राप्त माल 6-8'!$R$7,'प्राप्त माल 6-8'!$B$7,0))</f>
        <v>0</v>
      </c>
      <c r="J27" s="87">
        <f t="shared" si="1"/>
        <v>0</v>
      </c>
      <c r="K27" s="88"/>
    </row>
    <row r="28" spans="1:11" ht="20.100000000000001" customHeight="1">
      <c r="A28" s="83">
        <v>24</v>
      </c>
      <c r="B28" s="84">
        <f>'MASTER DATA '!D28</f>
        <v>45924</v>
      </c>
      <c r="C28" s="84" t="str">
        <f>'MASTER DATA '!E28</f>
        <v>बुधवार</v>
      </c>
      <c r="D28" s="78">
        <f>'MASTER DATA '!I28</f>
        <v>34</v>
      </c>
      <c r="E28" s="86">
        <f t="shared" si="2"/>
        <v>0</v>
      </c>
      <c r="F28" s="79">
        <f>IF(B28='प्राप्त माल 6-8'!$R$5,'प्राप्त माल 6-8'!$B$5,IF(B28='प्राप्त माल 6-8'!$R$6,'प्राप्त माल 6-8'!$B$6,0))</f>
        <v>0</v>
      </c>
      <c r="G28" s="86">
        <f t="shared" si="0"/>
        <v>0</v>
      </c>
      <c r="H28" s="80">
        <f>'6-8 नोंदवही'!F35</f>
        <v>0</v>
      </c>
      <c r="I28" s="79">
        <f>IF('6-8 नोंदवही'!I35="-",0,'6-8 नोंदवही'!I35+IF(B28='प्राप्त माल 6-8'!$R$7,'प्राप्त माल 6-8'!$B$7,0))</f>
        <v>0</v>
      </c>
      <c r="J28" s="87">
        <f t="shared" si="1"/>
        <v>0</v>
      </c>
      <c r="K28" s="88"/>
    </row>
    <row r="29" spans="1:11" ht="20.100000000000001" customHeight="1">
      <c r="A29" s="83">
        <v>25</v>
      </c>
      <c r="B29" s="84">
        <f>'MASTER DATA '!D29</f>
        <v>45925</v>
      </c>
      <c r="C29" s="84" t="str">
        <f>'MASTER DATA '!E29</f>
        <v>गुरूवार</v>
      </c>
      <c r="D29" s="78">
        <f>'MASTER DATA '!I29</f>
        <v>34</v>
      </c>
      <c r="E29" s="86">
        <f t="shared" si="2"/>
        <v>0</v>
      </c>
      <c r="F29" s="79">
        <f>IF(B29='प्राप्त माल 6-8'!$R$5,'प्राप्त माल 6-8'!$B$5,IF(B29='प्राप्त माल 6-8'!$R$6,'प्राप्त माल 6-8'!$B$6,0))</f>
        <v>0</v>
      </c>
      <c r="G29" s="86">
        <f t="shared" si="0"/>
        <v>0</v>
      </c>
      <c r="H29" s="80">
        <f>'6-8 नोंदवही'!F36</f>
        <v>0</v>
      </c>
      <c r="I29" s="79">
        <f>IF('6-8 नोंदवही'!I36="-",0,'6-8 नोंदवही'!I36+IF(B29='प्राप्त माल 6-8'!$R$7,'प्राप्त माल 6-8'!$B$7,0))</f>
        <v>0</v>
      </c>
      <c r="J29" s="87">
        <f t="shared" si="1"/>
        <v>0</v>
      </c>
      <c r="K29" s="88"/>
    </row>
    <row r="30" spans="1:11" ht="20.100000000000001" customHeight="1">
      <c r="A30" s="83">
        <v>26</v>
      </c>
      <c r="B30" s="84">
        <f>'MASTER DATA '!D30</f>
        <v>45926</v>
      </c>
      <c r="C30" s="84" t="str">
        <f>'MASTER DATA '!E30</f>
        <v>शुक्रवार</v>
      </c>
      <c r="D30" s="78">
        <f>'MASTER DATA '!I30</f>
        <v>34</v>
      </c>
      <c r="E30" s="86">
        <f t="shared" si="2"/>
        <v>0</v>
      </c>
      <c r="F30" s="79">
        <f>IF(B30='प्राप्त माल 6-8'!$R$5,'प्राप्त माल 6-8'!$B$5,IF(B30='प्राप्त माल 6-8'!$R$6,'प्राप्त माल 6-8'!$B$6,0))</f>
        <v>0</v>
      </c>
      <c r="G30" s="86">
        <f t="shared" si="0"/>
        <v>0</v>
      </c>
      <c r="H30" s="80">
        <f>'6-8 नोंदवही'!F37</f>
        <v>0</v>
      </c>
      <c r="I30" s="79">
        <f>IF('6-8 नोंदवही'!I37="-",0,'6-8 नोंदवही'!I37+IF(B30='प्राप्त माल 6-8'!$R$7,'प्राप्त माल 6-8'!$B$7,0))</f>
        <v>0</v>
      </c>
      <c r="J30" s="87">
        <f t="shared" si="1"/>
        <v>0</v>
      </c>
      <c r="K30" s="88"/>
    </row>
    <row r="31" spans="1:11" ht="20.100000000000001" customHeight="1">
      <c r="A31" s="83">
        <v>27</v>
      </c>
      <c r="B31" s="84">
        <f>'MASTER DATA '!D31</f>
        <v>45927</v>
      </c>
      <c r="C31" s="84" t="str">
        <f>'MASTER DATA '!E31</f>
        <v>शनिवार</v>
      </c>
      <c r="D31" s="78">
        <f>'MASTER DATA '!I31</f>
        <v>34</v>
      </c>
      <c r="E31" s="86">
        <f t="shared" si="2"/>
        <v>0</v>
      </c>
      <c r="F31" s="79">
        <f>IF(B31='प्राप्त माल 6-8'!$R$5,'प्राप्त माल 6-8'!$B$5,IF(B31='प्राप्त माल 6-8'!$R$6,'प्राप्त माल 6-8'!$B$6,0))</f>
        <v>0</v>
      </c>
      <c r="G31" s="86">
        <f t="shared" si="0"/>
        <v>0</v>
      </c>
      <c r="H31" s="80">
        <f>'6-8 नोंदवही'!F38</f>
        <v>0</v>
      </c>
      <c r="I31" s="79">
        <f>IF('6-8 नोंदवही'!I38="-",0,'6-8 नोंदवही'!I38+IF(B31='प्राप्त माल 6-8'!$R$7,'प्राप्त माल 6-8'!$B$7,0))</f>
        <v>0</v>
      </c>
      <c r="J31" s="87">
        <f t="shared" si="1"/>
        <v>0</v>
      </c>
      <c r="K31" s="88"/>
    </row>
    <row r="32" spans="1:11" ht="20.100000000000001" customHeight="1">
      <c r="A32" s="83">
        <v>28</v>
      </c>
      <c r="B32" s="84">
        <f>'MASTER DATA '!D32</f>
        <v>45928</v>
      </c>
      <c r="C32" s="84" t="str">
        <f>'MASTER DATA '!E32</f>
        <v>रविवार</v>
      </c>
      <c r="D32" s="78" t="str">
        <f>'MASTER DATA '!I32</f>
        <v>-</v>
      </c>
      <c r="E32" s="86">
        <f t="shared" si="2"/>
        <v>0</v>
      </c>
      <c r="F32" s="79">
        <f>IF(B32='प्राप्त माल 6-8'!$R$5,'प्राप्त माल 6-8'!$B$5,IF(B32='प्राप्त माल 6-8'!$R$6,'प्राप्त माल 6-8'!$B$6,0))</f>
        <v>0</v>
      </c>
      <c r="G32" s="86">
        <f t="shared" si="0"/>
        <v>0</v>
      </c>
      <c r="H32" s="80">
        <f>'6-8 नोंदवही'!F39</f>
        <v>0</v>
      </c>
      <c r="I32" s="79">
        <f>IF('6-8 नोंदवही'!I39="-",0,'6-8 नोंदवही'!I39+IF(B32='प्राप्त माल 6-8'!$R$7,'प्राप्त माल 6-8'!$B$7,0))</f>
        <v>0</v>
      </c>
      <c r="J32" s="87">
        <f t="shared" si="1"/>
        <v>0</v>
      </c>
      <c r="K32" s="88"/>
    </row>
    <row r="33" spans="1:11" ht="20.100000000000001" customHeight="1">
      <c r="A33" s="83">
        <v>29</v>
      </c>
      <c r="B33" s="84">
        <f>'MASTER DATA '!D33</f>
        <v>45929</v>
      </c>
      <c r="C33" s="84" t="str">
        <f>'MASTER DATA '!E33</f>
        <v>सोमवार</v>
      </c>
      <c r="D33" s="85">
        <f>'MASTER DATA '!I33</f>
        <v>34</v>
      </c>
      <c r="E33" s="86">
        <f t="shared" si="2"/>
        <v>0</v>
      </c>
      <c r="F33" s="79">
        <f>IF(B33='प्राप्त माल 6-8'!$R$5,'प्राप्त माल 6-8'!$B$5,IF(B33='प्राप्त माल 6-8'!$R$6,'प्राप्त माल 6-8'!$B$6,0))</f>
        <v>0</v>
      </c>
      <c r="G33" s="86">
        <f t="shared" si="0"/>
        <v>0</v>
      </c>
      <c r="H33" s="80">
        <f>'6-8 नोंदवही'!F40</f>
        <v>0</v>
      </c>
      <c r="I33" s="79">
        <f>IF('6-8 नोंदवही'!I40="-",0,'6-8 नोंदवही'!I40+IF(B33='प्राप्त माल 6-8'!$R$7,'प्राप्त माल 6-8'!$B$7,0))</f>
        <v>0</v>
      </c>
      <c r="J33" s="87">
        <f t="shared" si="1"/>
        <v>0</v>
      </c>
      <c r="K33" s="88"/>
    </row>
    <row r="34" spans="1:11" ht="20.100000000000001" customHeight="1">
      <c r="A34" s="83">
        <v>30</v>
      </c>
      <c r="B34" s="84">
        <f>'MASTER DATA '!D34</f>
        <v>45930</v>
      </c>
      <c r="C34" s="84" t="str">
        <f>'MASTER DATA '!E34</f>
        <v>मंगळवार</v>
      </c>
      <c r="D34" s="85">
        <f>'MASTER DATA '!I34</f>
        <v>34</v>
      </c>
      <c r="E34" s="86">
        <f t="shared" si="2"/>
        <v>0</v>
      </c>
      <c r="F34" s="79">
        <f>IF(B34='प्राप्त माल 6-8'!$R$5,'प्राप्त माल 6-8'!$B$5,IF(B34='प्राप्त माल 6-8'!$R$6,'प्राप्त माल 6-8'!$B$6,0))</f>
        <v>0</v>
      </c>
      <c r="G34" s="86">
        <f t="shared" si="0"/>
        <v>0</v>
      </c>
      <c r="H34" s="80">
        <f>'6-8 नोंदवही'!F41</f>
        <v>0</v>
      </c>
      <c r="I34" s="79">
        <f>IF('6-8 नोंदवही'!I41="-",0,'6-8 नोंदवही'!I41+IF(B34='प्राप्त माल 6-8'!$R$7,'प्राप्त माल 6-8'!$B$7,0))</f>
        <v>0</v>
      </c>
      <c r="J34" s="87">
        <f t="shared" si="1"/>
        <v>0</v>
      </c>
      <c r="K34" s="88"/>
    </row>
    <row r="35" spans="1:11" ht="20.100000000000001" customHeight="1" thickBot="1">
      <c r="A35" s="89">
        <v>31</v>
      </c>
      <c r="B35" s="90" t="str">
        <f>'MASTER DATA '!D35</f>
        <v xml:space="preserve"> </v>
      </c>
      <c r="C35" s="90" t="e">
        <f>'MASTER DATA '!E35</f>
        <v>#VALUE!</v>
      </c>
      <c r="D35" s="91" t="e">
        <f>'MASTER DATA '!I35</f>
        <v>#VALUE!</v>
      </c>
      <c r="E35" s="92">
        <f t="shared" si="2"/>
        <v>0</v>
      </c>
      <c r="F35" s="93">
        <f>IF(B35='प्राप्त माल 6-8'!$R$5,'प्राप्त माल 6-8'!$B$5,IF(B35='प्राप्त माल 6-8'!$R$6,'प्राप्त माल 6-8'!$B$6,0))</f>
        <v>0</v>
      </c>
      <c r="G35" s="92">
        <f t="shared" si="0"/>
        <v>0</v>
      </c>
      <c r="H35" s="80">
        <f>'6-8 नोंदवही'!F42</f>
        <v>0</v>
      </c>
      <c r="I35" s="94" t="e">
        <f>IF('6-8 नोंदवही'!I42="-",0,'6-8 नोंदवही'!I42+IF(B35='प्राप्त माल 6-8'!$R$7,'प्राप्त माल 6-8'!$B$7,0))</f>
        <v>#VALUE!</v>
      </c>
      <c r="J35" s="94" t="e">
        <f t="shared" si="1"/>
        <v>#VALUE!</v>
      </c>
      <c r="K35" s="95"/>
    </row>
    <row r="36" spans="1:11" s="69" customFormat="1" ht="20.100000000000001" customHeight="1" thickBot="1">
      <c r="A36" s="191"/>
      <c r="B36" s="192"/>
      <c r="C36" s="192"/>
      <c r="D36" s="192">
        <f>MAX(D5:D32)</f>
        <v>34</v>
      </c>
      <c r="E36" s="193">
        <f>E5</f>
        <v>0</v>
      </c>
      <c r="F36" s="193">
        <f>_xlfn.AGGREGATE(9,2,F5:F35)</f>
        <v>0</v>
      </c>
      <c r="G36" s="193">
        <f t="shared" si="0"/>
        <v>0</v>
      </c>
      <c r="H36" s="192">
        <f>SUM(H5:H35)</f>
        <v>30</v>
      </c>
      <c r="I36" s="193">
        <f>_xlfn.AGGREGATE(9,2,I5:I35)</f>
        <v>0</v>
      </c>
      <c r="J36" s="193">
        <f t="shared" si="1"/>
        <v>0</v>
      </c>
      <c r="K36" s="194"/>
    </row>
    <row r="37" spans="1:11">
      <c r="A37" s="70"/>
      <c r="B37" s="70"/>
      <c r="C37" s="70"/>
      <c r="D37" s="70"/>
      <c r="E37" s="71"/>
      <c r="F37" s="71"/>
      <c r="G37" s="71"/>
      <c r="H37" s="72"/>
      <c r="I37" s="71"/>
      <c r="J37" s="73"/>
      <c r="K37" s="70"/>
    </row>
  </sheetData>
  <sheetProtection algorithmName="SHA-512" hashValue="CX8Qy5zaY9GlT/H8o4P4go24J5HW1cgDogmSR47SH27cESZxNVme94MTyaio0qr4I8uDQIn+A4qDX983nYW+kQ==" saltValue="ns5w0mjijJGedTVf97LK7Q==" spinCount="100000" sheet="1" objects="1" scenarios="1"/>
  <mergeCells count="5">
    <mergeCell ref="A2:K2"/>
    <mergeCell ref="A3:H3"/>
    <mergeCell ref="J3:K3"/>
    <mergeCell ref="A1:F1"/>
    <mergeCell ref="G1:K1"/>
  </mergeCells>
  <conditionalFormatting sqref="A33:XFD35">
    <cfRule type="containsErrors" dxfId="6" priority="1">
      <formula>ISERROR(A33)</formula>
    </cfRule>
  </conditionalFormatting>
  <conditionalFormatting sqref="B33:B35">
    <cfRule type="timePeriod" dxfId="5" priority="4" timePeriod="today">
      <formula>FLOOR(B33,1)=TODAY()</formula>
    </cfRule>
    <cfRule type="timePeriod" dxfId="4" priority="5" timePeriod="thisWeek">
      <formula>AND(TODAY()-ROUNDDOWN(B33,0)&lt;=WEEKDAY(TODAY())-1,ROUNDDOWN(B33,0)-TODAY()&lt;=7-WEEKDAY(TODAY()))</formula>
    </cfRule>
  </conditionalFormatting>
  <conditionalFormatting sqref="C5:C35">
    <cfRule type="containsText" dxfId="3" priority="6" operator="containsText" text="रविवार">
      <formula>NOT(ISERROR(SEARCH("रविवार",C5)))</formula>
    </cfRule>
  </conditionalFormatting>
  <conditionalFormatting sqref="F5:F35">
    <cfRule type="cellIs" dxfId="2" priority="7" operator="greaterThan">
      <formula>0</formula>
    </cfRule>
  </conditionalFormatting>
  <conditionalFormatting sqref="I35">
    <cfRule type="containsErrors" dxfId="1" priority="2">
      <formula>ISERROR(I35)</formula>
    </cfRule>
  </conditionalFormatting>
  <pageMargins left="0.27559055118110237" right="0.47244094488188981" top="0.43307086614173229" bottom="0.74803149606299213" header="0.31496062992125984" footer="0.31496062992125984"/>
  <pageSetup paperSize="9" scale="98" fitToHeight="0" orientation="portrait" blackAndWhite="1" errors="blank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33CC"/>
    <pageSetUpPr fitToPage="1"/>
  </sheetPr>
  <dimension ref="A1:V19"/>
  <sheetViews>
    <sheetView view="pageBreakPreview" topLeftCell="A14" zoomScaleNormal="100" zoomScaleSheetLayoutView="100" workbookViewId="0">
      <selection activeCell="C7" sqref="C7"/>
    </sheetView>
  </sheetViews>
  <sheetFormatPr defaultRowHeight="15"/>
  <cols>
    <col min="1" max="1" width="12.28515625" customWidth="1"/>
    <col min="2" max="2" width="11.140625" customWidth="1"/>
    <col min="3" max="3" width="8.85546875" customWidth="1"/>
    <col min="4" max="15" width="8.28515625" customWidth="1"/>
    <col min="16" max="16" width="11.85546875" customWidth="1"/>
    <col min="17" max="17" width="10.5703125" customWidth="1"/>
  </cols>
  <sheetData>
    <row r="1" spans="1:22" ht="21">
      <c r="A1" s="494" t="s">
        <v>168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  <c r="N1" s="494"/>
      <c r="O1" s="494"/>
      <c r="P1" s="494"/>
      <c r="Q1" s="494"/>
      <c r="R1" s="494"/>
    </row>
    <row r="2" spans="1:22" ht="19.5" thickBot="1">
      <c r="A2" s="508" t="str">
        <f>'1-5 नोंदवही '!C3</f>
        <v xml:space="preserve">महिना-  </v>
      </c>
      <c r="B2" s="508"/>
      <c r="C2" s="508"/>
      <c r="D2" s="508"/>
      <c r="E2" s="508"/>
      <c r="F2" s="508"/>
      <c r="G2" s="508"/>
      <c r="H2" s="508"/>
      <c r="I2" s="508"/>
      <c r="J2" s="508"/>
      <c r="K2" s="509" t="str">
        <f>'1-5 नोंदवही '!O3</f>
        <v>सप्टेंबर-2025</v>
      </c>
      <c r="L2" s="509"/>
      <c r="M2" s="509"/>
      <c r="N2" s="13"/>
      <c r="O2" s="13"/>
      <c r="P2" s="13"/>
      <c r="Q2" s="13"/>
      <c r="R2" s="13"/>
    </row>
    <row r="3" spans="1:22" ht="19.5" thickBot="1">
      <c r="A3" s="495" t="str">
        <f>'1-5 नोंदवही '!C2</f>
        <v xml:space="preserve">जिल्हा परिषद प्राथमिक शाळा पिंप्री अवघड </v>
      </c>
      <c r="B3" s="496"/>
      <c r="C3" s="496"/>
      <c r="D3" s="496"/>
      <c r="E3" s="496"/>
      <c r="F3" s="496"/>
      <c r="G3" s="497"/>
      <c r="H3" s="14"/>
      <c r="I3" s="505" t="str">
        <f>'प्रमाण 1-5'!A2</f>
        <v>इयत्ता पहिली ते पाचवी</v>
      </c>
      <c r="J3" s="506"/>
      <c r="K3" s="506"/>
      <c r="L3" s="507"/>
      <c r="M3" s="14"/>
      <c r="N3" s="14"/>
      <c r="O3" s="14"/>
      <c r="P3" s="498" t="str">
        <f>'1-5 नोंदवही '!L2</f>
        <v>केंद्र- सडे</v>
      </c>
      <c r="Q3" s="499"/>
      <c r="R3" s="500"/>
    </row>
    <row r="4" spans="1:22" ht="21" thickBot="1">
      <c r="A4" s="15"/>
      <c r="B4" s="15"/>
      <c r="C4" s="15"/>
      <c r="D4" s="15"/>
      <c r="E4" s="15"/>
      <c r="F4" s="15"/>
      <c r="G4" s="16"/>
      <c r="H4" s="16"/>
      <c r="I4" s="16"/>
      <c r="J4" s="16"/>
      <c r="K4" s="16"/>
      <c r="L4" s="16"/>
      <c r="M4" s="16"/>
      <c r="N4" s="16"/>
      <c r="O4" s="16"/>
      <c r="P4" s="17"/>
      <c r="Q4" s="17"/>
      <c r="R4" s="17"/>
    </row>
    <row r="5" spans="1:22" ht="21.75" thickBot="1">
      <c r="A5" s="37" t="s">
        <v>39</v>
      </c>
      <c r="B5" s="18">
        <f>MAX('MASTER DATA '!G5:G32)</f>
        <v>121</v>
      </c>
      <c r="C5" s="361"/>
      <c r="D5" s="5"/>
      <c r="E5" s="36" t="s">
        <v>38</v>
      </c>
      <c r="F5" s="18">
        <f>'MASTER DATA '!G39</f>
        <v>22</v>
      </c>
      <c r="G5" s="5"/>
      <c r="H5" s="503" t="s">
        <v>40</v>
      </c>
      <c r="I5" s="504"/>
      <c r="J5" s="18">
        <f>'MASTER DATA '!H39</f>
        <v>1</v>
      </c>
      <c r="K5" s="19"/>
      <c r="L5" s="501" t="s">
        <v>27</v>
      </c>
      <c r="M5" s="502"/>
      <c r="N5" s="20">
        <f>'1-5 नोंदवही '!G43</f>
        <v>120</v>
      </c>
      <c r="O5" s="5"/>
      <c r="P5" s="35" t="s">
        <v>28</v>
      </c>
      <c r="Q5" s="510">
        <f>ROUND(N5*'प्रमाण 1-5'!X4,0)</f>
        <v>311</v>
      </c>
      <c r="R5" s="511"/>
    </row>
    <row r="6" spans="1:22" ht="18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22" ht="27.75" customHeight="1" thickBot="1">
      <c r="A7" s="47" t="s">
        <v>29</v>
      </c>
      <c r="B7" s="48" t="s">
        <v>0</v>
      </c>
      <c r="C7" s="48" t="s">
        <v>220</v>
      </c>
      <c r="D7" s="48" t="s">
        <v>1</v>
      </c>
      <c r="E7" s="48" t="s">
        <v>2</v>
      </c>
      <c r="F7" s="48" t="s">
        <v>3</v>
      </c>
      <c r="G7" s="48" t="s">
        <v>4</v>
      </c>
      <c r="H7" s="48" t="s">
        <v>5</v>
      </c>
      <c r="I7" s="48" t="s">
        <v>6</v>
      </c>
      <c r="J7" s="48" t="s">
        <v>7</v>
      </c>
      <c r="K7" s="48" t="s">
        <v>8</v>
      </c>
      <c r="L7" s="48" t="s">
        <v>9</v>
      </c>
      <c r="M7" s="48" t="s">
        <v>10</v>
      </c>
      <c r="N7" s="48" t="s">
        <v>11</v>
      </c>
      <c r="O7" s="48" t="s">
        <v>12</v>
      </c>
      <c r="P7" s="48" t="s">
        <v>13</v>
      </c>
      <c r="Q7" s="48" t="s">
        <v>14</v>
      </c>
      <c r="R7" s="49" t="s">
        <v>30</v>
      </c>
    </row>
    <row r="8" spans="1:22" ht="27.75" customHeight="1">
      <c r="A8" s="326">
        <v>1</v>
      </c>
      <c r="B8" s="327">
        <v>2</v>
      </c>
      <c r="C8" s="327">
        <v>3</v>
      </c>
      <c r="D8" s="327">
        <v>4</v>
      </c>
      <c r="E8" s="327">
        <v>5</v>
      </c>
      <c r="F8" s="327">
        <v>6</v>
      </c>
      <c r="G8" s="327">
        <v>7</v>
      </c>
      <c r="H8" s="327">
        <v>8</v>
      </c>
      <c r="I8" s="327">
        <v>9</v>
      </c>
      <c r="J8" s="327">
        <v>10</v>
      </c>
      <c r="K8" s="327">
        <v>11</v>
      </c>
      <c r="L8" s="327">
        <v>12</v>
      </c>
      <c r="M8" s="327">
        <v>13</v>
      </c>
      <c r="N8" s="327">
        <v>14</v>
      </c>
      <c r="O8" s="327">
        <v>15</v>
      </c>
      <c r="P8" s="327">
        <v>16</v>
      </c>
      <c r="Q8" s="327">
        <v>17</v>
      </c>
      <c r="R8" s="327">
        <v>18</v>
      </c>
    </row>
    <row r="9" spans="1:22" ht="39.950000000000003" customHeight="1">
      <c r="A9" s="39" t="s">
        <v>31</v>
      </c>
      <c r="B9" s="320">
        <f>'1-5 नोंदवही '!I6</f>
        <v>0</v>
      </c>
      <c r="C9" s="320">
        <f>'1-5 नोंदवही '!J6</f>
        <v>0</v>
      </c>
      <c r="D9" s="320">
        <f>'1-5 नोंदवही '!K6</f>
        <v>0</v>
      </c>
      <c r="E9" s="320">
        <f>'1-5 नोंदवही '!L6</f>
        <v>0</v>
      </c>
      <c r="F9" s="320">
        <f>'1-5 नोंदवही '!M6</f>
        <v>0</v>
      </c>
      <c r="G9" s="320">
        <f>'1-5 नोंदवही '!N6</f>
        <v>0</v>
      </c>
      <c r="H9" s="320">
        <f>'1-5 नोंदवही '!O6</f>
        <v>0</v>
      </c>
      <c r="I9" s="320">
        <f>'1-5 नोंदवही '!P6</f>
        <v>0</v>
      </c>
      <c r="J9" s="320">
        <f>'1-5 नोंदवही '!Q6</f>
        <v>0</v>
      </c>
      <c r="K9" s="320">
        <f>'1-5 नोंदवही '!R6</f>
        <v>0</v>
      </c>
      <c r="L9" s="321">
        <f>'1-5 नोंदवही '!S6</f>
        <v>0</v>
      </c>
      <c r="M9" s="321">
        <f>'1-5 नोंदवही '!T6</f>
        <v>0</v>
      </c>
      <c r="N9" s="321">
        <f>'1-5 नोंदवही '!U6</f>
        <v>0</v>
      </c>
      <c r="O9" s="321">
        <f>'1-5 नोंदवही '!V6</f>
        <v>0</v>
      </c>
      <c r="P9" s="320">
        <f>'1-5 नोंदवही '!W6</f>
        <v>0</v>
      </c>
      <c r="Q9" s="320">
        <f>'1-5 नोंदवही '!X6</f>
        <v>0</v>
      </c>
      <c r="R9" s="40"/>
      <c r="V9" s="6"/>
    </row>
    <row r="10" spans="1:22" ht="39.950000000000003" customHeight="1">
      <c r="A10" s="32" t="s">
        <v>32</v>
      </c>
      <c r="B10" s="322">
        <f>'1-5 नोंदवही '!I7</f>
        <v>0</v>
      </c>
      <c r="C10" s="322">
        <f>'1-5 नोंदवही '!J7</f>
        <v>0</v>
      </c>
      <c r="D10" s="322">
        <f>'1-5 नोंदवही '!K7</f>
        <v>0</v>
      </c>
      <c r="E10" s="322">
        <f>'1-5 नोंदवही '!L7</f>
        <v>0</v>
      </c>
      <c r="F10" s="322">
        <f>'1-5 नोंदवही '!M7</f>
        <v>0</v>
      </c>
      <c r="G10" s="322">
        <f>'1-5 नोंदवही '!N7</f>
        <v>0</v>
      </c>
      <c r="H10" s="322">
        <f>'1-5 नोंदवही '!O7</f>
        <v>0</v>
      </c>
      <c r="I10" s="322">
        <f>'1-5 नोंदवही '!P7</f>
        <v>0</v>
      </c>
      <c r="J10" s="322">
        <f>'1-5 नोंदवही '!Q7</f>
        <v>0</v>
      </c>
      <c r="K10" s="322">
        <f>'1-5 नोंदवही '!R7</f>
        <v>0</v>
      </c>
      <c r="L10" s="323">
        <f>'1-5 नोंदवही '!S7</f>
        <v>0</v>
      </c>
      <c r="M10" s="323">
        <f>'1-5 नोंदवही '!T7</f>
        <v>0</v>
      </c>
      <c r="N10" s="323">
        <f>'1-5 नोंदवही '!U7</f>
        <v>0</v>
      </c>
      <c r="O10" s="323">
        <f>'1-5 नोंदवही '!V7</f>
        <v>0</v>
      </c>
      <c r="P10" s="322">
        <f>'1-5 नोंदवही '!W7</f>
        <v>0</v>
      </c>
      <c r="Q10" s="322">
        <f>'1-5 नोंदवही '!X7</f>
        <v>0</v>
      </c>
      <c r="R10" s="41"/>
    </row>
    <row r="11" spans="1:22" ht="32.25" customHeight="1">
      <c r="A11" s="32" t="s">
        <v>61</v>
      </c>
      <c r="B11" s="322">
        <f>'1-5 नोंदवही '!I8</f>
        <v>0</v>
      </c>
      <c r="C11" s="322">
        <f>'1-5 नोंदवही '!J8</f>
        <v>0</v>
      </c>
      <c r="D11" s="322">
        <f>'1-5 नोंदवही '!K8</f>
        <v>0</v>
      </c>
      <c r="E11" s="322">
        <f>'1-5 नोंदवही '!L8</f>
        <v>0</v>
      </c>
      <c r="F11" s="322">
        <f>'1-5 नोंदवही '!M8</f>
        <v>0</v>
      </c>
      <c r="G11" s="322">
        <f>'1-5 नोंदवही '!N8</f>
        <v>0</v>
      </c>
      <c r="H11" s="322">
        <f>'1-5 नोंदवही '!O8</f>
        <v>0</v>
      </c>
      <c r="I11" s="322">
        <f>'1-5 नोंदवही '!P8</f>
        <v>0</v>
      </c>
      <c r="J11" s="322">
        <f>'1-5 नोंदवही '!Q8</f>
        <v>0</v>
      </c>
      <c r="K11" s="322">
        <f>'1-5 नोंदवही '!R8</f>
        <v>0</v>
      </c>
      <c r="L11" s="323">
        <f>'1-5 नोंदवही '!S8</f>
        <v>0</v>
      </c>
      <c r="M11" s="323">
        <f>'1-5 नोंदवही '!T8</f>
        <v>0</v>
      </c>
      <c r="N11" s="323">
        <f>'1-5 नोंदवही '!U8</f>
        <v>0</v>
      </c>
      <c r="O11" s="323">
        <f>'1-5 नोंदवही '!V8</f>
        <v>0</v>
      </c>
      <c r="P11" s="322">
        <f>'1-5 नोंदवही '!W8</f>
        <v>0</v>
      </c>
      <c r="Q11" s="322">
        <f>'1-5 नोंदवही '!X8</f>
        <v>0</v>
      </c>
      <c r="R11" s="41"/>
    </row>
    <row r="12" spans="1:22" ht="32.25" customHeight="1">
      <c r="A12" s="32" t="s">
        <v>88</v>
      </c>
      <c r="B12" s="322">
        <f>'1-5 नोंदवही '!I9</f>
        <v>0</v>
      </c>
      <c r="C12" s="322">
        <f>'1-5 नोंदवही '!J9</f>
        <v>0</v>
      </c>
      <c r="D12" s="322">
        <f>'1-5 नोंदवही '!K9</f>
        <v>0</v>
      </c>
      <c r="E12" s="322">
        <f>'1-5 नोंदवही '!L9</f>
        <v>0</v>
      </c>
      <c r="F12" s="322">
        <f>'1-5 नोंदवही '!M9</f>
        <v>0</v>
      </c>
      <c r="G12" s="322">
        <f>'1-5 नोंदवही '!N9</f>
        <v>0</v>
      </c>
      <c r="H12" s="322">
        <f>'1-5 नोंदवही '!O9</f>
        <v>0</v>
      </c>
      <c r="I12" s="322">
        <f>'1-5 नोंदवही '!P9</f>
        <v>0</v>
      </c>
      <c r="J12" s="322">
        <f>'1-5 नोंदवही '!Q9</f>
        <v>0</v>
      </c>
      <c r="K12" s="322">
        <f>'1-5 नोंदवही '!R9</f>
        <v>0</v>
      </c>
      <c r="L12" s="323">
        <f>'1-5 नोंदवही '!S9</f>
        <v>0</v>
      </c>
      <c r="M12" s="323">
        <f>'1-5 नोंदवही '!T9</f>
        <v>0</v>
      </c>
      <c r="N12" s="323">
        <f>'1-5 नोंदवही '!U9</f>
        <v>0</v>
      </c>
      <c r="O12" s="323">
        <f>'1-5 नोंदवही '!V9</f>
        <v>0</v>
      </c>
      <c r="P12" s="322">
        <f>'1-5 नोंदवही '!W9</f>
        <v>0</v>
      </c>
      <c r="Q12" s="322">
        <f>'1-5 नोंदवही '!X9</f>
        <v>0</v>
      </c>
      <c r="R12" s="41"/>
    </row>
    <row r="13" spans="1:22" ht="39.950000000000003" customHeight="1">
      <c r="A13" s="32" t="s">
        <v>22</v>
      </c>
      <c r="B13" s="322">
        <f>'1-5 नोंदवही '!I10</f>
        <v>0</v>
      </c>
      <c r="C13" s="322">
        <f>'1-5 नोंदवही '!J10</f>
        <v>0</v>
      </c>
      <c r="D13" s="322">
        <f>'1-5 नोंदवही '!K10</f>
        <v>0</v>
      </c>
      <c r="E13" s="322">
        <f>'1-5 नोंदवही '!L10</f>
        <v>0</v>
      </c>
      <c r="F13" s="322">
        <f>'1-5 नोंदवही '!M10</f>
        <v>0</v>
      </c>
      <c r="G13" s="322">
        <f>'1-5 नोंदवही '!N10</f>
        <v>0</v>
      </c>
      <c r="H13" s="322">
        <f>'1-5 नोंदवही '!O10</f>
        <v>0</v>
      </c>
      <c r="I13" s="322">
        <f>'1-5 नोंदवही '!P10</f>
        <v>0</v>
      </c>
      <c r="J13" s="322">
        <f>'1-5 नोंदवही '!Q10</f>
        <v>0</v>
      </c>
      <c r="K13" s="322">
        <f>'1-5 नोंदवही '!R10</f>
        <v>0</v>
      </c>
      <c r="L13" s="323">
        <f>'1-5 नोंदवही '!S10</f>
        <v>0</v>
      </c>
      <c r="M13" s="323">
        <f>'1-5 नोंदवही '!T10</f>
        <v>0</v>
      </c>
      <c r="N13" s="323">
        <f>'1-5 नोंदवही '!U10</f>
        <v>0</v>
      </c>
      <c r="O13" s="323">
        <f>'1-5 नोंदवही '!V10</f>
        <v>0</v>
      </c>
      <c r="P13" s="322">
        <f>'1-5 नोंदवही '!W10</f>
        <v>0</v>
      </c>
      <c r="Q13" s="322">
        <f>'1-5 नोंदवही '!X10</f>
        <v>0</v>
      </c>
      <c r="R13" s="42"/>
    </row>
    <row r="14" spans="1:22" ht="39.950000000000003" customHeight="1" thickBot="1">
      <c r="A14" s="43" t="s">
        <v>33</v>
      </c>
      <c r="B14" s="324">
        <f>'1-5 नोंदवही '!I43</f>
        <v>0</v>
      </c>
      <c r="C14" s="324">
        <f>'1-5 नोंदवही '!J43</f>
        <v>0</v>
      </c>
      <c r="D14" s="324">
        <f>'1-5 नोंदवही '!K43</f>
        <v>0</v>
      </c>
      <c r="E14" s="324">
        <f>'1-5 नोंदवही '!L43</f>
        <v>0</v>
      </c>
      <c r="F14" s="324">
        <f>'1-5 नोंदवही '!M43</f>
        <v>0</v>
      </c>
      <c r="G14" s="324">
        <f>'1-5 नोंदवही '!N43</f>
        <v>0</v>
      </c>
      <c r="H14" s="324">
        <f>'1-5 नोंदवही '!O43</f>
        <v>0</v>
      </c>
      <c r="I14" s="324">
        <f>'1-5 नोंदवही '!P43</f>
        <v>0</v>
      </c>
      <c r="J14" s="324">
        <f>'1-5 नोंदवही '!Q43</f>
        <v>0</v>
      </c>
      <c r="K14" s="324">
        <f>'1-5 नोंदवही '!R43</f>
        <v>0</v>
      </c>
      <c r="L14" s="325">
        <f>'1-5 नोंदवही '!S43</f>
        <v>0</v>
      </c>
      <c r="M14" s="325">
        <f>'1-5 नोंदवही '!T43</f>
        <v>0</v>
      </c>
      <c r="N14" s="325">
        <f>'1-5 नोंदवही '!U43</f>
        <v>0</v>
      </c>
      <c r="O14" s="325">
        <f>'1-5 नोंदवही '!V43</f>
        <v>0</v>
      </c>
      <c r="P14" s="324">
        <f>'1-5 नोंदवही '!W43</f>
        <v>0</v>
      </c>
      <c r="Q14" s="324">
        <f>'1-5 नोंदवही '!X43</f>
        <v>0</v>
      </c>
      <c r="R14" s="44"/>
    </row>
    <row r="15" spans="1:22" ht="39.950000000000003" customHeight="1" thickBot="1">
      <c r="A15" s="38" t="s">
        <v>23</v>
      </c>
      <c r="B15" s="318">
        <f>'1-5 नोंदवही '!I44</f>
        <v>0</v>
      </c>
      <c r="C15" s="318">
        <f>'1-5 नोंदवही '!J44</f>
        <v>0</v>
      </c>
      <c r="D15" s="318">
        <f>'1-5 नोंदवही '!K44</f>
        <v>0</v>
      </c>
      <c r="E15" s="318">
        <f>'1-5 नोंदवही '!L44</f>
        <v>0</v>
      </c>
      <c r="F15" s="318">
        <f>'1-5 नोंदवही '!M44</f>
        <v>0</v>
      </c>
      <c r="G15" s="318">
        <f>'1-5 नोंदवही '!N44</f>
        <v>0</v>
      </c>
      <c r="H15" s="318">
        <f>'1-5 नोंदवही '!O44</f>
        <v>0</v>
      </c>
      <c r="I15" s="318">
        <f>'1-5 नोंदवही '!P44</f>
        <v>0</v>
      </c>
      <c r="J15" s="318">
        <f>'1-5 नोंदवही '!Q44</f>
        <v>0</v>
      </c>
      <c r="K15" s="318">
        <f>'1-5 नोंदवही '!R44</f>
        <v>0</v>
      </c>
      <c r="L15" s="319">
        <f>'1-5 नोंदवही '!S44</f>
        <v>0</v>
      </c>
      <c r="M15" s="319">
        <f>'1-5 नोंदवही '!T44</f>
        <v>0</v>
      </c>
      <c r="N15" s="319">
        <f>'1-5 नोंदवही '!U44</f>
        <v>0</v>
      </c>
      <c r="O15" s="319">
        <f>'1-5 नोंदवही '!V44</f>
        <v>0</v>
      </c>
      <c r="P15" s="318">
        <f>'1-5 नोंदवही '!W44</f>
        <v>0</v>
      </c>
      <c r="Q15" s="318">
        <f>'1-5 नोंदवही '!X44</f>
        <v>0</v>
      </c>
      <c r="R15" s="50"/>
    </row>
    <row r="16" spans="1:22" ht="51">
      <c r="A16" s="34" t="s">
        <v>34</v>
      </c>
      <c r="B16" s="33" t="str">
        <f>'शाळा माहिती'!C6&amp;"-"&amp;'शाळा माहिती'!D6</f>
        <v>2-दोन</v>
      </c>
      <c r="C16" s="491" t="str">
        <f>'प्रपत्र ब 1-5'!A32</f>
        <v xml:space="preserve">1)सौ.निर्मला बाबासाहेब पवार  2)सौ.वैशाली संदिप पवार   </v>
      </c>
      <c r="D16" s="492"/>
      <c r="E16" s="492"/>
      <c r="F16" s="492"/>
      <c r="G16" s="492"/>
      <c r="H16" s="492"/>
      <c r="I16" s="492"/>
      <c r="J16" s="492"/>
      <c r="K16" s="492"/>
      <c r="L16" s="492"/>
      <c r="M16" s="492"/>
      <c r="N16" s="492"/>
      <c r="O16" s="492"/>
      <c r="P16" s="492"/>
      <c r="Q16" s="492"/>
      <c r="R16" s="493"/>
    </row>
    <row r="17" spans="1:18" ht="26.25" customHeight="1" thickBot="1">
      <c r="A17" s="484" t="s">
        <v>35</v>
      </c>
      <c r="B17" s="484"/>
      <c r="C17" s="484"/>
      <c r="D17" s="484"/>
      <c r="E17" s="484"/>
      <c r="F17" s="16"/>
      <c r="G17" s="16"/>
      <c r="H17" s="16"/>
      <c r="I17" s="16"/>
      <c r="J17" s="16"/>
      <c r="K17" s="16"/>
      <c r="L17" s="21"/>
      <c r="M17" s="21"/>
      <c r="N17" s="21"/>
      <c r="O17" s="485" t="s">
        <v>36</v>
      </c>
      <c r="P17" s="485"/>
      <c r="Q17" s="485"/>
      <c r="R17" s="485"/>
    </row>
    <row r="18" spans="1:18" ht="33.75" customHeight="1" thickBot="1">
      <c r="A18" s="486" t="s">
        <v>37</v>
      </c>
      <c r="B18" s="487"/>
      <c r="C18" s="487"/>
      <c r="D18" s="487"/>
      <c r="E18" s="487"/>
      <c r="F18" s="488">
        <f>'प्राप्त माल 1-5 '!R5</f>
        <v>0</v>
      </c>
      <c r="G18" s="489"/>
      <c r="H18" s="490"/>
      <c r="I18" s="16"/>
      <c r="J18" s="16"/>
      <c r="K18" s="22"/>
      <c r="L18" s="21"/>
      <c r="M18" s="21"/>
      <c r="N18" s="21"/>
      <c r="O18" s="485"/>
      <c r="P18" s="485"/>
      <c r="Q18" s="485"/>
      <c r="R18" s="485"/>
    </row>
    <row r="19" spans="1:18" ht="1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</sheetData>
  <sheetProtection algorithmName="SHA-512" hashValue="kZHCZeeLiCBK+QwWa6gfAMq9B9FCJRGKQQ7xpBwfRNt2E5Wb+UGiDpoPpg6zuQ4rL4GuKDfzXRuZ4fyk711fPw==" saltValue="rP42/0UCmwLUUrMARV3/yA==" spinCount="100000" sheet="1" objects="1" scenarios="1"/>
  <mergeCells count="14">
    <mergeCell ref="A1:R1"/>
    <mergeCell ref="A3:G3"/>
    <mergeCell ref="P3:R3"/>
    <mergeCell ref="L5:M5"/>
    <mergeCell ref="H5:I5"/>
    <mergeCell ref="I3:L3"/>
    <mergeCell ref="A2:J2"/>
    <mergeCell ref="K2:M2"/>
    <mergeCell ref="Q5:R5"/>
    <mergeCell ref="A17:E17"/>
    <mergeCell ref="O17:R18"/>
    <mergeCell ref="A18:E18"/>
    <mergeCell ref="F18:H18"/>
    <mergeCell ref="C16:R16"/>
  </mergeCells>
  <printOptions horizontalCentered="1"/>
  <pageMargins left="0.2" right="0.2" top="0.5" bottom="0.5" header="0.3" footer="0.3"/>
  <pageSetup paperSize="9" scale="88" fitToHeight="0" orientation="landscape" r:id="rId1"/>
  <headerFooter>
    <oddFooter xml:space="preserve">&amp;L@SGTelore
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id="{FBD5F122-7827-4193-AA23-22747A3BF1F4}">
            <xm:f>'प्राप्त माल 1-5 '!$R$5</xm:f>
            <x14:dxf>
              <font>
                <color theme="0"/>
              </font>
            </x14:dxf>
          </x14:cfRule>
          <xm:sqref>F18:H18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  <pageSetUpPr fitToPage="1"/>
  </sheetPr>
  <dimension ref="A1:V19"/>
  <sheetViews>
    <sheetView view="pageBreakPreview" zoomScaleNormal="100" zoomScaleSheetLayoutView="100" workbookViewId="0">
      <selection activeCell="C7" sqref="C7"/>
    </sheetView>
  </sheetViews>
  <sheetFormatPr defaultRowHeight="15"/>
  <cols>
    <col min="1" max="1" width="12.28515625" customWidth="1"/>
    <col min="2" max="2" width="11.140625" customWidth="1"/>
    <col min="3" max="3" width="9.42578125" customWidth="1"/>
    <col min="4" max="15" width="8.28515625" customWidth="1"/>
    <col min="16" max="16" width="11.85546875" customWidth="1"/>
    <col min="17" max="17" width="10.5703125" customWidth="1"/>
  </cols>
  <sheetData>
    <row r="1" spans="1:22" ht="21">
      <c r="A1" s="494" t="s">
        <v>168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  <c r="N1" s="494"/>
      <c r="O1" s="494"/>
      <c r="P1" s="494"/>
      <c r="Q1" s="494"/>
      <c r="R1" s="494"/>
    </row>
    <row r="2" spans="1:22" ht="19.5" thickBot="1">
      <c r="A2" s="508" t="str">
        <f>'1-5 नोंदवही '!C3</f>
        <v xml:space="preserve">महिना-  </v>
      </c>
      <c r="B2" s="508"/>
      <c r="C2" s="508"/>
      <c r="D2" s="508"/>
      <c r="E2" s="508"/>
      <c r="F2" s="508"/>
      <c r="G2" s="508"/>
      <c r="H2" s="508"/>
      <c r="I2" s="508"/>
      <c r="J2" s="508"/>
      <c r="K2" s="509" t="str">
        <f>'6-8 नोंदवही'!O3</f>
        <v>सप्टेंबर-2025</v>
      </c>
      <c r="L2" s="509"/>
      <c r="M2" s="509"/>
      <c r="N2" s="13"/>
      <c r="O2" s="13"/>
      <c r="P2" s="13"/>
      <c r="Q2" s="13"/>
      <c r="R2" s="13"/>
    </row>
    <row r="3" spans="1:22" ht="19.5" thickBot="1">
      <c r="A3" s="512" t="str">
        <f>'6-8 नोंदवही'!C2</f>
        <v xml:space="preserve">जिल्हा परिषद प्राथमिक शाळा पिंप्री अवघड </v>
      </c>
      <c r="B3" s="496"/>
      <c r="C3" s="496"/>
      <c r="D3" s="496"/>
      <c r="E3" s="496"/>
      <c r="F3" s="496"/>
      <c r="G3" s="497"/>
      <c r="H3" s="14"/>
      <c r="I3" s="505" t="str">
        <f>'प्रमाण 6-8'!A2</f>
        <v>इयत्ता सहावी ते आठवी</v>
      </c>
      <c r="J3" s="506"/>
      <c r="K3" s="506"/>
      <c r="L3" s="507"/>
      <c r="M3" s="14"/>
      <c r="N3" s="14"/>
      <c r="O3" s="14"/>
      <c r="P3" s="513" t="str">
        <f>'6-8 नोंदवही'!L2</f>
        <v>केंद्र- सडे</v>
      </c>
      <c r="Q3" s="499"/>
      <c r="R3" s="500"/>
    </row>
    <row r="4" spans="1:22" ht="21" thickBot="1">
      <c r="A4" s="15"/>
      <c r="B4" s="15"/>
      <c r="C4" s="15"/>
      <c r="D4" s="15"/>
      <c r="E4" s="15"/>
      <c r="F4" s="15"/>
      <c r="G4" s="16"/>
      <c r="H4" s="16"/>
      <c r="I4" s="16"/>
      <c r="J4" s="16"/>
      <c r="K4" s="16"/>
      <c r="L4" s="16"/>
      <c r="M4" s="16"/>
      <c r="N4" s="16"/>
      <c r="O4" s="16"/>
      <c r="P4" s="17"/>
      <c r="Q4" s="17"/>
      <c r="R4" s="17"/>
    </row>
    <row r="5" spans="1:22" ht="21.75" thickBot="1">
      <c r="A5" s="37" t="s">
        <v>39</v>
      </c>
      <c r="B5" s="18">
        <f>MAX('MASTER DATA '!I5:I32)</f>
        <v>34</v>
      </c>
      <c r="C5" s="361"/>
      <c r="D5" s="5"/>
      <c r="E5" s="36" t="s">
        <v>38</v>
      </c>
      <c r="F5" s="18">
        <f>'MASTER DATA '!K38</f>
        <v>22</v>
      </c>
      <c r="G5" s="5"/>
      <c r="H5" s="503" t="s">
        <v>40</v>
      </c>
      <c r="I5" s="504"/>
      <c r="J5" s="18">
        <f>'MASTER DATA '!J39</f>
        <v>1</v>
      </c>
      <c r="K5" s="19"/>
      <c r="L5" s="501" t="s">
        <v>27</v>
      </c>
      <c r="M5" s="502"/>
      <c r="N5" s="20">
        <f>'6-8 नोंदवही'!G43</f>
        <v>30</v>
      </c>
      <c r="O5" s="5"/>
      <c r="P5" s="35" t="s">
        <v>28</v>
      </c>
      <c r="Q5" s="510">
        <f>ROUND(N5*'प्रमाण 6-8'!X4,0)</f>
        <v>116</v>
      </c>
      <c r="R5" s="511"/>
    </row>
    <row r="6" spans="1:22" ht="18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22" ht="27.75" customHeight="1" thickBot="1">
      <c r="A7" s="47" t="s">
        <v>29</v>
      </c>
      <c r="B7" s="48" t="s">
        <v>0</v>
      </c>
      <c r="C7" s="48" t="s">
        <v>220</v>
      </c>
      <c r="D7" s="48" t="s">
        <v>1</v>
      </c>
      <c r="E7" s="48" t="s">
        <v>2</v>
      </c>
      <c r="F7" s="48" t="s">
        <v>3</v>
      </c>
      <c r="G7" s="48" t="s">
        <v>4</v>
      </c>
      <c r="H7" s="48" t="s">
        <v>5</v>
      </c>
      <c r="I7" s="48" t="s">
        <v>6</v>
      </c>
      <c r="J7" s="48" t="s">
        <v>7</v>
      </c>
      <c r="K7" s="48" t="s">
        <v>8</v>
      </c>
      <c r="L7" s="48" t="s">
        <v>9</v>
      </c>
      <c r="M7" s="48" t="s">
        <v>10</v>
      </c>
      <c r="N7" s="48" t="s">
        <v>11</v>
      </c>
      <c r="O7" s="48" t="s">
        <v>12</v>
      </c>
      <c r="P7" s="48" t="s">
        <v>13</v>
      </c>
      <c r="Q7" s="48" t="s">
        <v>14</v>
      </c>
      <c r="R7" s="49" t="s">
        <v>30</v>
      </c>
    </row>
    <row r="8" spans="1:22" ht="27.75" customHeight="1">
      <c r="A8" s="45">
        <v>1</v>
      </c>
      <c r="B8" s="46">
        <v>2</v>
      </c>
      <c r="C8" s="46">
        <v>3</v>
      </c>
      <c r="D8" s="46">
        <v>4</v>
      </c>
      <c r="E8" s="46">
        <v>5</v>
      </c>
      <c r="F8" s="46">
        <v>6</v>
      </c>
      <c r="G8" s="46">
        <v>7</v>
      </c>
      <c r="H8" s="46">
        <v>8</v>
      </c>
      <c r="I8" s="46">
        <v>9</v>
      </c>
      <c r="J8" s="46">
        <v>10</v>
      </c>
      <c r="K8" s="46">
        <v>11</v>
      </c>
      <c r="L8" s="46">
        <v>12</v>
      </c>
      <c r="M8" s="46">
        <v>13</v>
      </c>
      <c r="N8" s="46">
        <v>14</v>
      </c>
      <c r="O8" s="46">
        <v>15</v>
      </c>
      <c r="P8" s="46">
        <v>16</v>
      </c>
      <c r="Q8" s="46">
        <v>17</v>
      </c>
      <c r="R8" s="46">
        <v>18</v>
      </c>
    </row>
    <row r="9" spans="1:22" ht="39.950000000000003" customHeight="1">
      <c r="A9" s="39" t="s">
        <v>31</v>
      </c>
      <c r="B9" s="320">
        <f>'6-8 नोंदवही'!I6</f>
        <v>0</v>
      </c>
      <c r="C9" s="320">
        <f>'6-8 नोंदवही'!J6</f>
        <v>0</v>
      </c>
      <c r="D9" s="320">
        <f>'6-8 नोंदवही'!K6</f>
        <v>0</v>
      </c>
      <c r="E9" s="320">
        <f>'6-8 नोंदवही'!L6</f>
        <v>0</v>
      </c>
      <c r="F9" s="320">
        <f>'6-8 नोंदवही'!M6</f>
        <v>0</v>
      </c>
      <c r="G9" s="320">
        <f>'6-8 नोंदवही'!N6</f>
        <v>0</v>
      </c>
      <c r="H9" s="320">
        <f>'6-8 नोंदवही'!O6</f>
        <v>0</v>
      </c>
      <c r="I9" s="320">
        <f>'6-8 नोंदवही'!P6</f>
        <v>0</v>
      </c>
      <c r="J9" s="320">
        <f>'6-8 नोंदवही'!Q6</f>
        <v>0</v>
      </c>
      <c r="K9" s="320">
        <f>'6-8 नोंदवही'!R6</f>
        <v>0</v>
      </c>
      <c r="L9" s="321">
        <f>'6-8 नोंदवही'!S6</f>
        <v>0</v>
      </c>
      <c r="M9" s="321">
        <f>'6-8 नोंदवही'!T6</f>
        <v>0</v>
      </c>
      <c r="N9" s="321">
        <f>'6-8 नोंदवही'!U6</f>
        <v>0</v>
      </c>
      <c r="O9" s="321">
        <f>'6-8 नोंदवही'!V6</f>
        <v>0</v>
      </c>
      <c r="P9" s="320">
        <f>'6-8 नोंदवही'!W6</f>
        <v>0</v>
      </c>
      <c r="Q9" s="320">
        <f>'6-8 नोंदवही'!X6</f>
        <v>0</v>
      </c>
      <c r="R9" s="328"/>
      <c r="V9" s="6"/>
    </row>
    <row r="10" spans="1:22" s="330" customFormat="1" ht="39.950000000000003" customHeight="1">
      <c r="A10" s="32" t="s">
        <v>32</v>
      </c>
      <c r="B10" s="320">
        <f>'6-8 नोंदवही'!I7</f>
        <v>0</v>
      </c>
      <c r="C10" s="320">
        <f>'6-8 नोंदवही'!J7</f>
        <v>0</v>
      </c>
      <c r="D10" s="320">
        <f>'6-8 नोंदवही'!K7</f>
        <v>0</v>
      </c>
      <c r="E10" s="320">
        <f>'6-8 नोंदवही'!L7</f>
        <v>0</v>
      </c>
      <c r="F10" s="320">
        <f>'6-8 नोंदवही'!M7</f>
        <v>0</v>
      </c>
      <c r="G10" s="320">
        <f>'6-8 नोंदवही'!N7</f>
        <v>0</v>
      </c>
      <c r="H10" s="320">
        <f>'6-8 नोंदवही'!O7</f>
        <v>0</v>
      </c>
      <c r="I10" s="320">
        <f>'6-8 नोंदवही'!P7</f>
        <v>0</v>
      </c>
      <c r="J10" s="320">
        <f>'6-8 नोंदवही'!Q7</f>
        <v>0</v>
      </c>
      <c r="K10" s="320">
        <f>'6-8 नोंदवही'!R7</f>
        <v>0</v>
      </c>
      <c r="L10" s="321">
        <f>'6-8 नोंदवही'!S7</f>
        <v>0</v>
      </c>
      <c r="M10" s="321">
        <f>'6-8 नोंदवही'!T7</f>
        <v>0</v>
      </c>
      <c r="N10" s="321">
        <f>'6-8 नोंदवही'!U7</f>
        <v>0</v>
      </c>
      <c r="O10" s="321">
        <f>'6-8 नोंदवही'!V7</f>
        <v>0</v>
      </c>
      <c r="P10" s="320">
        <f>'6-8 नोंदवही'!W7</f>
        <v>0</v>
      </c>
      <c r="Q10" s="320">
        <f>'6-8 नोंदवही'!X7</f>
        <v>0</v>
      </c>
      <c r="R10" s="331"/>
    </row>
    <row r="11" spans="1:22" ht="32.25" customHeight="1">
      <c r="A11" s="32" t="s">
        <v>61</v>
      </c>
      <c r="B11" s="320">
        <f>'6-8 नोंदवही'!I8</f>
        <v>0</v>
      </c>
      <c r="C11" s="320">
        <f>'6-8 नोंदवही'!J8</f>
        <v>0</v>
      </c>
      <c r="D11" s="320">
        <f>'6-8 नोंदवही'!K8</f>
        <v>0</v>
      </c>
      <c r="E11" s="320">
        <f>'6-8 नोंदवही'!L8</f>
        <v>0</v>
      </c>
      <c r="F11" s="320">
        <f>'6-8 नोंदवही'!M8</f>
        <v>0</v>
      </c>
      <c r="G11" s="320">
        <f>'6-8 नोंदवही'!N8</f>
        <v>0</v>
      </c>
      <c r="H11" s="320">
        <f>'6-8 नोंदवही'!O8</f>
        <v>0</v>
      </c>
      <c r="I11" s="320">
        <f>'6-8 नोंदवही'!P8</f>
        <v>0</v>
      </c>
      <c r="J11" s="320">
        <f>'6-8 नोंदवही'!Q8</f>
        <v>0</v>
      </c>
      <c r="K11" s="320">
        <f>'6-8 नोंदवही'!R8</f>
        <v>0</v>
      </c>
      <c r="L11" s="321">
        <f>'6-8 नोंदवही'!S8</f>
        <v>0</v>
      </c>
      <c r="M11" s="321">
        <f>'6-8 नोंदवही'!T8</f>
        <v>0</v>
      </c>
      <c r="N11" s="321">
        <f>'6-8 नोंदवही'!U8</f>
        <v>0</v>
      </c>
      <c r="O11" s="321">
        <f>'6-8 नोंदवही'!V8</f>
        <v>0</v>
      </c>
      <c r="P11" s="320">
        <f>'6-8 नोंदवही'!W8</f>
        <v>0</v>
      </c>
      <c r="Q11" s="320">
        <f>'6-8 नोंदवही'!X8</f>
        <v>0</v>
      </c>
      <c r="R11" s="41"/>
    </row>
    <row r="12" spans="1:22" ht="32.25" customHeight="1">
      <c r="A12" s="32" t="s">
        <v>88</v>
      </c>
      <c r="B12" s="320">
        <f>'6-8 नोंदवही'!I9</f>
        <v>0</v>
      </c>
      <c r="C12" s="320">
        <f>'6-8 नोंदवही'!J9</f>
        <v>0</v>
      </c>
      <c r="D12" s="320">
        <f>'6-8 नोंदवही'!K9</f>
        <v>0</v>
      </c>
      <c r="E12" s="320">
        <f>'6-8 नोंदवही'!L9</f>
        <v>0</v>
      </c>
      <c r="F12" s="320">
        <f>'6-8 नोंदवही'!M9</f>
        <v>0</v>
      </c>
      <c r="G12" s="320">
        <f>'6-8 नोंदवही'!N9</f>
        <v>0</v>
      </c>
      <c r="H12" s="320">
        <f>'6-8 नोंदवही'!O9</f>
        <v>0</v>
      </c>
      <c r="I12" s="320">
        <f>'6-8 नोंदवही'!P9</f>
        <v>0</v>
      </c>
      <c r="J12" s="320">
        <f>'6-8 नोंदवही'!Q9</f>
        <v>0</v>
      </c>
      <c r="K12" s="320">
        <f>'6-8 नोंदवही'!R9</f>
        <v>0</v>
      </c>
      <c r="L12" s="321">
        <f>'6-8 नोंदवही'!S9</f>
        <v>0</v>
      </c>
      <c r="M12" s="321">
        <f>'6-8 नोंदवही'!T9</f>
        <v>0</v>
      </c>
      <c r="N12" s="321">
        <f>'6-8 नोंदवही'!U9</f>
        <v>0</v>
      </c>
      <c r="O12" s="321">
        <f>'6-8 नोंदवही'!V9</f>
        <v>0</v>
      </c>
      <c r="P12" s="320">
        <f>'6-8 नोंदवही'!W9</f>
        <v>0</v>
      </c>
      <c r="Q12" s="320">
        <f>'6-8 नोंदवही'!X9</f>
        <v>0</v>
      </c>
      <c r="R12" s="41"/>
    </row>
    <row r="13" spans="1:22" s="330" customFormat="1" ht="39.950000000000003" customHeight="1">
      <c r="A13" s="32" t="s">
        <v>22</v>
      </c>
      <c r="B13" s="320">
        <f>'6-8 नोंदवही'!I10</f>
        <v>0</v>
      </c>
      <c r="C13" s="320">
        <f>'6-8 नोंदवही'!J10</f>
        <v>0</v>
      </c>
      <c r="D13" s="320">
        <f>'6-8 नोंदवही'!K10</f>
        <v>0</v>
      </c>
      <c r="E13" s="320">
        <f>'6-8 नोंदवही'!L10</f>
        <v>0</v>
      </c>
      <c r="F13" s="320">
        <f>'6-8 नोंदवही'!M10</f>
        <v>0</v>
      </c>
      <c r="G13" s="320">
        <f>'6-8 नोंदवही'!N10</f>
        <v>0</v>
      </c>
      <c r="H13" s="320">
        <f>'6-8 नोंदवही'!O10</f>
        <v>0</v>
      </c>
      <c r="I13" s="320">
        <f>'6-8 नोंदवही'!P10</f>
        <v>0</v>
      </c>
      <c r="J13" s="320">
        <f>'6-8 नोंदवही'!Q10</f>
        <v>0</v>
      </c>
      <c r="K13" s="320">
        <f>'6-8 नोंदवही'!R10</f>
        <v>0</v>
      </c>
      <c r="L13" s="321">
        <f>'6-8 नोंदवही'!S10</f>
        <v>0</v>
      </c>
      <c r="M13" s="321">
        <f>'6-8 नोंदवही'!T10</f>
        <v>0</v>
      </c>
      <c r="N13" s="321">
        <f>'6-8 नोंदवही'!U10</f>
        <v>0</v>
      </c>
      <c r="O13" s="321">
        <f>'6-8 नोंदवही'!V10</f>
        <v>0</v>
      </c>
      <c r="P13" s="320">
        <f>'6-8 नोंदवही'!W10</f>
        <v>0</v>
      </c>
      <c r="Q13" s="320">
        <f>'6-8 नोंदवही'!X10</f>
        <v>0</v>
      </c>
      <c r="R13" s="42"/>
    </row>
    <row r="14" spans="1:22" ht="39.950000000000003" customHeight="1" thickBot="1">
      <c r="A14" s="43" t="s">
        <v>33</v>
      </c>
      <c r="B14" s="324">
        <f>'6-8 नोंदवही'!I43</f>
        <v>0</v>
      </c>
      <c r="C14" s="324">
        <f>'6-8 नोंदवही'!J43</f>
        <v>0</v>
      </c>
      <c r="D14" s="324">
        <f>'6-8 नोंदवही'!K43</f>
        <v>0</v>
      </c>
      <c r="E14" s="324">
        <f>'6-8 नोंदवही'!L43</f>
        <v>0</v>
      </c>
      <c r="F14" s="324">
        <f>'6-8 नोंदवही'!M43</f>
        <v>0</v>
      </c>
      <c r="G14" s="324">
        <f>'6-8 नोंदवही'!N43</f>
        <v>0</v>
      </c>
      <c r="H14" s="324">
        <f>'6-8 नोंदवही'!O43</f>
        <v>0</v>
      </c>
      <c r="I14" s="324">
        <f>'6-8 नोंदवही'!P43</f>
        <v>0</v>
      </c>
      <c r="J14" s="324">
        <f>'6-8 नोंदवही'!Q43</f>
        <v>0</v>
      </c>
      <c r="K14" s="324">
        <f>'6-8 नोंदवही'!R43</f>
        <v>0</v>
      </c>
      <c r="L14" s="325">
        <f>'6-8 नोंदवही'!S43</f>
        <v>0</v>
      </c>
      <c r="M14" s="325">
        <f>'6-8 नोंदवही'!T43</f>
        <v>0</v>
      </c>
      <c r="N14" s="325">
        <f>'6-8 नोंदवही'!U43</f>
        <v>0</v>
      </c>
      <c r="O14" s="325">
        <f>'6-8 नोंदवही'!V43</f>
        <v>0</v>
      </c>
      <c r="P14" s="324">
        <f>'6-8 नोंदवही'!W43</f>
        <v>0</v>
      </c>
      <c r="Q14" s="324">
        <f>'6-8 नोंदवही'!X43</f>
        <v>0</v>
      </c>
      <c r="R14" s="329"/>
    </row>
    <row r="15" spans="1:22" s="330" customFormat="1" ht="39.950000000000003" customHeight="1" thickBot="1">
      <c r="A15" s="38" t="s">
        <v>23</v>
      </c>
      <c r="B15" s="318">
        <f>'6-8 नोंदवही'!I44</f>
        <v>0</v>
      </c>
      <c r="C15" s="318">
        <f>'6-8 नोंदवही'!J44</f>
        <v>0</v>
      </c>
      <c r="D15" s="318">
        <f>'6-8 नोंदवही'!K44</f>
        <v>0</v>
      </c>
      <c r="E15" s="318">
        <f>'6-8 नोंदवही'!L44</f>
        <v>0</v>
      </c>
      <c r="F15" s="318">
        <f>'6-8 नोंदवही'!M44</f>
        <v>0</v>
      </c>
      <c r="G15" s="318">
        <f>'6-8 नोंदवही'!N44</f>
        <v>0</v>
      </c>
      <c r="H15" s="318">
        <f>'6-8 नोंदवही'!O44</f>
        <v>0</v>
      </c>
      <c r="I15" s="318">
        <f>'6-8 नोंदवही'!P44</f>
        <v>0</v>
      </c>
      <c r="J15" s="318">
        <f>'6-8 नोंदवही'!Q44</f>
        <v>0</v>
      </c>
      <c r="K15" s="318">
        <f>'6-8 नोंदवही'!R44</f>
        <v>0</v>
      </c>
      <c r="L15" s="319">
        <f>'6-8 नोंदवही'!S44</f>
        <v>0</v>
      </c>
      <c r="M15" s="319">
        <f>'6-8 नोंदवही'!T44</f>
        <v>0</v>
      </c>
      <c r="N15" s="319">
        <f>'6-8 नोंदवही'!U44</f>
        <v>0</v>
      </c>
      <c r="O15" s="319">
        <f>'6-8 नोंदवही'!V44</f>
        <v>0</v>
      </c>
      <c r="P15" s="318">
        <f>'6-8 नोंदवही'!W44</f>
        <v>0</v>
      </c>
      <c r="Q15" s="318">
        <f>'6-8 नोंदवही'!X44</f>
        <v>0</v>
      </c>
      <c r="R15" s="50"/>
    </row>
    <row r="16" spans="1:22" ht="51">
      <c r="A16" s="34" t="s">
        <v>34</v>
      </c>
      <c r="B16" s="33" t="str">
        <f>'1-5 वाटप गोषवारा '!B16</f>
        <v>2-दोन</v>
      </c>
      <c r="C16" s="491" t="str">
        <f>'1-5 वाटप गोषवारा '!C16</f>
        <v xml:space="preserve">1)सौ.निर्मला बाबासाहेब पवार  2)सौ.वैशाली संदिप पवार   </v>
      </c>
      <c r="D16" s="492"/>
      <c r="E16" s="492"/>
      <c r="F16" s="492"/>
      <c r="G16" s="492"/>
      <c r="H16" s="492"/>
      <c r="I16" s="492"/>
      <c r="J16" s="492"/>
      <c r="K16" s="492"/>
      <c r="L16" s="492"/>
      <c r="M16" s="492"/>
      <c r="N16" s="492"/>
      <c r="O16" s="492"/>
      <c r="P16" s="492"/>
      <c r="Q16" s="492"/>
      <c r="R16" s="493"/>
    </row>
    <row r="17" spans="1:18" ht="26.25" customHeight="1" thickBot="1">
      <c r="A17" s="484" t="s">
        <v>35</v>
      </c>
      <c r="B17" s="484"/>
      <c r="C17" s="484"/>
      <c r="D17" s="484"/>
      <c r="E17" s="484"/>
      <c r="F17" s="16"/>
      <c r="G17" s="16"/>
      <c r="H17" s="16"/>
      <c r="I17" s="16"/>
      <c r="J17" s="16"/>
      <c r="K17" s="16"/>
      <c r="L17" s="21"/>
      <c r="M17" s="21"/>
      <c r="N17" s="21"/>
      <c r="O17" s="485" t="s">
        <v>36</v>
      </c>
      <c r="P17" s="485"/>
      <c r="Q17" s="485"/>
      <c r="R17" s="485"/>
    </row>
    <row r="18" spans="1:18" ht="33.75" customHeight="1" thickBot="1">
      <c r="A18" s="486" t="s">
        <v>37</v>
      </c>
      <c r="B18" s="487"/>
      <c r="C18" s="487"/>
      <c r="D18" s="487"/>
      <c r="E18" s="487"/>
      <c r="F18" s="488">
        <f>'प्राप्त माल 6-8'!R5</f>
        <v>0</v>
      </c>
      <c r="G18" s="489"/>
      <c r="H18" s="490"/>
      <c r="I18" s="16"/>
      <c r="J18" s="16"/>
      <c r="K18" s="22"/>
      <c r="L18" s="21"/>
      <c r="M18" s="21"/>
      <c r="N18" s="21"/>
      <c r="O18" s="485"/>
      <c r="P18" s="485"/>
      <c r="Q18" s="485"/>
      <c r="R18" s="485"/>
    </row>
    <row r="19" spans="1:18" ht="1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</sheetData>
  <sheetProtection algorithmName="SHA-512" hashValue="fqZBju2pB4PBKTVFBn1L7qDY+h74sJUK4e926Nxixq+qivYvOVYv7GSPbxnafV8c7fEHSCsHkrg30iJ7M9JOow==" saltValue="uzs0A4eG60AbZJ1YlYZY5w==" spinCount="100000" sheet="1" objects="1" scenarios="1"/>
  <mergeCells count="14">
    <mergeCell ref="A1:R1"/>
    <mergeCell ref="A2:J2"/>
    <mergeCell ref="K2:M2"/>
    <mergeCell ref="A3:G3"/>
    <mergeCell ref="I3:L3"/>
    <mergeCell ref="P3:R3"/>
    <mergeCell ref="H5:I5"/>
    <mergeCell ref="L5:M5"/>
    <mergeCell ref="Q5:R5"/>
    <mergeCell ref="A17:E17"/>
    <mergeCell ref="O17:R18"/>
    <mergeCell ref="A18:E18"/>
    <mergeCell ref="F18:H18"/>
    <mergeCell ref="C16:R16"/>
  </mergeCells>
  <printOptions horizontalCentered="1"/>
  <pageMargins left="0.2" right="0.2" top="0.5" bottom="0.5" header="0.3" footer="0.3"/>
  <pageSetup paperSize="9" scale="87" fitToHeight="0" orientation="landscape" r:id="rId1"/>
  <headerFooter>
    <oddFooter xml:space="preserve">&amp;L@SGTelore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I35"/>
  <sheetViews>
    <sheetView view="pageBreakPreview" zoomScale="89" zoomScaleNormal="100" zoomScaleSheetLayoutView="89" workbookViewId="0">
      <pane ySplit="4" topLeftCell="A28" activePane="bottomLeft" state="frozen"/>
      <selection pane="bottomLeft" activeCell="E31" sqref="E31"/>
    </sheetView>
  </sheetViews>
  <sheetFormatPr defaultRowHeight="10.5"/>
  <cols>
    <col min="1" max="1" width="12.140625" style="264" customWidth="1"/>
    <col min="2" max="2" width="9.7109375" style="264" customWidth="1"/>
    <col min="3" max="3" width="26.42578125" style="264" customWidth="1"/>
    <col min="4" max="4" width="3.140625" style="264" hidden="1" customWidth="1"/>
    <col min="5" max="5" width="30.7109375" style="259" customWidth="1"/>
    <col min="6" max="6" width="13.85546875" style="259" customWidth="1"/>
    <col min="7" max="7" width="16.7109375" style="259" customWidth="1"/>
    <col min="8" max="8" width="12.42578125" style="259" hidden="1" customWidth="1"/>
    <col min="9" max="9" width="0" style="259" hidden="1" customWidth="1"/>
    <col min="10" max="16384" width="9.140625" style="259"/>
  </cols>
  <sheetData>
    <row r="1" spans="1:9" ht="24" customHeight="1">
      <c r="A1" s="379" t="s">
        <v>149</v>
      </c>
      <c r="B1" s="379"/>
      <c r="C1" s="379"/>
      <c r="D1" s="379"/>
      <c r="E1" s="379"/>
      <c r="F1" s="379"/>
      <c r="G1" s="379"/>
      <c r="H1" s="265"/>
      <c r="I1" s="265"/>
    </row>
    <row r="2" spans="1:9" s="266" customFormat="1" ht="26.25">
      <c r="A2" s="271" t="s">
        <v>150</v>
      </c>
      <c r="B2" s="380" t="str">
        <f>'MASTER DATA '!D1</f>
        <v xml:space="preserve">जिल्हा परिषद प्राथमिक शाळा पिंप्री अवघड </v>
      </c>
      <c r="C2" s="381"/>
      <c r="D2" s="381"/>
      <c r="E2" s="381"/>
      <c r="F2" s="272"/>
      <c r="G2" s="273"/>
      <c r="H2" s="256"/>
      <c r="I2" s="255"/>
    </row>
    <row r="3" spans="1:9" s="186" customFormat="1" ht="26.25">
      <c r="A3" s="270" t="s">
        <v>100</v>
      </c>
      <c r="B3" s="382" t="str">
        <f>'MASTER DATA '!D3</f>
        <v>सप्टेंबर-2025</v>
      </c>
      <c r="C3" s="383"/>
      <c r="D3" s="384"/>
      <c r="E3" s="274" t="str">
        <f>'MASTER DATA '!I1&amp;","&amp;'MASTER DATA '!K1</f>
        <v>केंद्र- सडे,तालुका-राहुरी,जिल्हा-अहमदनगर</v>
      </c>
      <c r="F3" s="275"/>
      <c r="G3" s="276"/>
      <c r="H3" s="258">
        <v>2025</v>
      </c>
      <c r="I3" s="257"/>
    </row>
    <row r="4" spans="1:9" s="269" customFormat="1" ht="27.75" customHeight="1">
      <c r="A4" s="277" t="s">
        <v>19</v>
      </c>
      <c r="B4" s="278" t="s">
        <v>54</v>
      </c>
      <c r="C4" s="279" t="s">
        <v>154</v>
      </c>
      <c r="D4" s="279" t="s">
        <v>155</v>
      </c>
      <c r="E4" s="278" t="s">
        <v>152</v>
      </c>
      <c r="F4" s="278" t="s">
        <v>153</v>
      </c>
      <c r="G4" s="278" t="s">
        <v>59</v>
      </c>
      <c r="H4" s="267" t="s">
        <v>18</v>
      </c>
      <c r="I4" s="268" t="s">
        <v>151</v>
      </c>
    </row>
    <row r="5" spans="1:9" s="262" customFormat="1" ht="27.95" customHeight="1">
      <c r="A5" s="362">
        <f>'MASTER DATA '!D5</f>
        <v>45901</v>
      </c>
      <c r="B5" s="362" t="str">
        <f>'MASTER DATA '!E5</f>
        <v>सोमवार</v>
      </c>
      <c r="C5" s="362" t="str">
        <f>'MASTER DATA '!L5</f>
        <v>सुट्टी</v>
      </c>
      <c r="D5" s="263" t="str">
        <f>H5&amp;","&amp;I5</f>
        <v>0,0</v>
      </c>
      <c r="E5" s="260"/>
      <c r="F5" s="260"/>
      <c r="G5" s="260"/>
      <c r="H5" s="261">
        <f>VLOOKUP(C5,'प्रमाण 1-5'!$D$3:$F$37,2,0)</f>
        <v>0</v>
      </c>
      <c r="I5" s="261">
        <f>VLOOKUP(C5,'प्रमाण 1-5'!$D$3:$F$37,3,0)</f>
        <v>0</v>
      </c>
    </row>
    <row r="6" spans="1:9" s="262" customFormat="1" ht="27.95" customHeight="1">
      <c r="A6" s="362">
        <f>'MASTER DATA '!D6</f>
        <v>45902</v>
      </c>
      <c r="B6" s="362" t="str">
        <f>'MASTER DATA '!E6</f>
        <v>मंगळवार</v>
      </c>
      <c r="C6" s="362" t="str">
        <f>'MASTER DATA '!L6</f>
        <v>मोड आलेल्या मटकी उसळभात</v>
      </c>
      <c r="D6" s="263" t="str">
        <f t="shared" ref="D6:D35" si="0">H6&amp;","&amp;I6</f>
        <v>नाचणी सत्व,मोड आलेली चवळी
/ स्प्राऊट॒स</v>
      </c>
      <c r="E6" s="260"/>
      <c r="F6" s="260"/>
      <c r="G6" s="260"/>
      <c r="H6" s="261" t="str">
        <f>VLOOKUP(C6,'प्रमाण 1-5'!$D$3:$F$37,2,0)</f>
        <v>नाचणी सत्व</v>
      </c>
      <c r="I6" s="261" t="str">
        <f>VLOOKUP(C6,'प्रमाण 1-5'!$D$3:$F$37,3,0)</f>
        <v>मोड आलेली चवळी
/ स्प्राऊट॒स</v>
      </c>
    </row>
    <row r="7" spans="1:9" s="262" customFormat="1" ht="27.95" customHeight="1">
      <c r="A7" s="362">
        <f>'MASTER DATA '!D7</f>
        <v>45903</v>
      </c>
      <c r="B7" s="362" t="str">
        <f>'MASTER DATA '!E7</f>
        <v>बुधवार</v>
      </c>
      <c r="C7" s="362" t="str">
        <f>'MASTER DATA '!L7</f>
        <v>चवळीची खिचडी</v>
      </c>
      <c r="D7" s="263" t="str">
        <f t="shared" si="0"/>
        <v>0,0</v>
      </c>
      <c r="E7" s="260"/>
      <c r="F7" s="260"/>
      <c r="G7" s="260"/>
      <c r="H7" s="261">
        <f>VLOOKUP(C7,'प्रमाण 1-5'!$D$3:$F$37,2,0)</f>
        <v>0</v>
      </c>
      <c r="I7" s="261">
        <f>VLOOKUP(C7,'प्रमाण 1-5'!$D$3:$F$37,3,0)</f>
        <v>0</v>
      </c>
    </row>
    <row r="8" spans="1:9" s="262" customFormat="1" ht="27.95" customHeight="1">
      <c r="A8" s="362">
        <f>'MASTER DATA '!D8</f>
        <v>45904</v>
      </c>
      <c r="B8" s="362" t="str">
        <f>'MASTER DATA '!E8</f>
        <v>गुरूवार</v>
      </c>
      <c r="C8" s="362" t="str">
        <f>'MASTER DATA '!L8</f>
        <v>हरभरा पुलाव</v>
      </c>
      <c r="D8" s="263" t="str">
        <f t="shared" si="0"/>
        <v>तांदळाची खीर,मोड आलेली चवळी
/ स्प्राऊट॒स</v>
      </c>
      <c r="E8" s="260"/>
      <c r="F8" s="260"/>
      <c r="G8" s="260"/>
      <c r="H8" s="261" t="str">
        <f>VLOOKUP(C8,'प्रमाण 1-5'!$D$3:$F$37,2,0)</f>
        <v>तांदळाची खीर</v>
      </c>
      <c r="I8" s="261" t="str">
        <f>VLOOKUP(C8,'प्रमाण 1-5'!$D$3:$F$37,3,0)</f>
        <v>मोड आलेली चवळी
/ स्प्राऊट॒स</v>
      </c>
    </row>
    <row r="9" spans="1:9" s="262" customFormat="1" ht="27.95" customHeight="1">
      <c r="A9" s="362">
        <f>'MASTER DATA '!D9</f>
        <v>45905</v>
      </c>
      <c r="B9" s="362" t="str">
        <f>'MASTER DATA '!E9</f>
        <v>शुक्रवार</v>
      </c>
      <c r="C9" s="362" t="str">
        <f>'MASTER DATA '!L9</f>
        <v>सुट्टी</v>
      </c>
      <c r="D9" s="263" t="str">
        <f>H9&amp;","&amp;I9</f>
        <v>0,0</v>
      </c>
      <c r="E9" s="260"/>
      <c r="F9" s="260"/>
      <c r="G9" s="260"/>
      <c r="H9" s="261">
        <f>VLOOKUP(C9,'प्रमाण 1-5'!$D$3:$F$37,2,0)</f>
        <v>0</v>
      </c>
      <c r="I9" s="261">
        <f>VLOOKUP(C9,'प्रमाण 1-5'!$D$3:$F$37,3,0)</f>
        <v>0</v>
      </c>
    </row>
    <row r="10" spans="1:9" s="262" customFormat="1" ht="27.95" customHeight="1">
      <c r="A10" s="362">
        <f>'MASTER DATA '!D10</f>
        <v>45906</v>
      </c>
      <c r="B10" s="362" t="str">
        <f>'MASTER DATA '!E10</f>
        <v>शनिवार</v>
      </c>
      <c r="C10" s="362" t="str">
        <f>'MASTER DATA '!L10</f>
        <v>सुट्टी</v>
      </c>
      <c r="D10" s="263" t="str">
        <f t="shared" si="0"/>
        <v>0,0</v>
      </c>
      <c r="E10" s="260"/>
      <c r="F10" s="260"/>
      <c r="G10" s="260"/>
      <c r="H10" s="261">
        <f>VLOOKUP(C10,'प्रमाण 1-5'!$D$3:$F$37,2,0)</f>
        <v>0</v>
      </c>
      <c r="I10" s="261">
        <f>VLOOKUP(C10,'प्रमाण 1-5'!$D$3:$F$37,3,0)</f>
        <v>0</v>
      </c>
    </row>
    <row r="11" spans="1:9" s="262" customFormat="1" ht="27.95" customHeight="1">
      <c r="A11" s="362">
        <f>'MASTER DATA '!D11</f>
        <v>45907</v>
      </c>
      <c r="B11" s="362" t="str">
        <f>'MASTER DATA '!E11</f>
        <v>रविवार</v>
      </c>
      <c r="C11" s="362" t="str">
        <f>'MASTER DATA '!L11</f>
        <v>सुट्टी</v>
      </c>
      <c r="D11" s="263" t="str">
        <f t="shared" si="0"/>
        <v>0,0</v>
      </c>
      <c r="E11" s="260"/>
      <c r="F11" s="260"/>
      <c r="G11" s="260"/>
      <c r="H11" s="261">
        <f>VLOOKUP(C11,'प्रमाण 1-5'!$D$3:$F$37,2,0)</f>
        <v>0</v>
      </c>
      <c r="I11" s="261">
        <f>VLOOKUP(C11,'प्रमाण 1-5'!$D$3:$F$37,3,0)</f>
        <v>0</v>
      </c>
    </row>
    <row r="12" spans="1:9" s="262" customFormat="1" ht="27.95" customHeight="1">
      <c r="A12" s="362">
        <f>'MASTER DATA '!D12</f>
        <v>45908</v>
      </c>
      <c r="B12" s="362" t="str">
        <f>'MASTER DATA '!E12</f>
        <v>सोमवार</v>
      </c>
      <c r="C12" s="362" t="str">
        <f>'MASTER DATA '!L12</f>
        <v>मसुरी पुलाव</v>
      </c>
      <c r="D12" s="263" t="str">
        <f t="shared" si="0"/>
        <v>तांदळाची खीर,मोड आलेला हरभरा
/ स्प्राऊट॒स</v>
      </c>
      <c r="E12" s="260"/>
      <c r="F12" s="260"/>
      <c r="G12" s="260"/>
      <c r="H12" s="261" t="str">
        <f>VLOOKUP(C12,'प्रमाण 1-5'!$D$3:$F$37,2,0)</f>
        <v>तांदळाची खीर</v>
      </c>
      <c r="I12" s="261" t="str">
        <f>VLOOKUP(C12,'प्रमाण 1-5'!$D$3:$F$37,3,0)</f>
        <v>मोड आलेला हरभरा
/ स्प्राऊट॒स</v>
      </c>
    </row>
    <row r="13" spans="1:9" s="262" customFormat="1" ht="27.95" customHeight="1">
      <c r="A13" s="362">
        <f>'MASTER DATA '!D13</f>
        <v>45909</v>
      </c>
      <c r="B13" s="362" t="str">
        <f>'MASTER DATA '!E13</f>
        <v>मंगळवार</v>
      </c>
      <c r="C13" s="362" t="str">
        <f>'MASTER DATA '!L13</f>
        <v>मुग शेवगा वरणभात</v>
      </c>
      <c r="D13" s="263" t="str">
        <f t="shared" si="0"/>
        <v>तांदळाची खीर,मोड आलेला हरभरा
/ स्प्राऊट॒स</v>
      </c>
      <c r="E13" s="260"/>
      <c r="F13" s="260"/>
      <c r="G13" s="260"/>
      <c r="H13" s="261" t="str">
        <f>VLOOKUP(C13,'प्रमाण 1-5'!$D$3:$F$37,2,0)</f>
        <v>तांदळाची खीर</v>
      </c>
      <c r="I13" s="261" t="str">
        <f>VLOOKUP(C13,'प्रमाण 1-5'!$D$3:$F$37,3,0)</f>
        <v>मोड आलेला हरभरा
/ स्प्राऊट॒स</v>
      </c>
    </row>
    <row r="14" spans="1:9" s="262" customFormat="1" ht="27.95" customHeight="1">
      <c r="A14" s="362">
        <f>'MASTER DATA '!D14</f>
        <v>45910</v>
      </c>
      <c r="B14" s="362" t="str">
        <f>'MASTER DATA '!E14</f>
        <v>बुधवार</v>
      </c>
      <c r="C14" s="362" t="str">
        <f>'MASTER DATA '!L14</f>
        <v>सोयाबीन पुलाव</v>
      </c>
      <c r="D14" s="263" t="str">
        <f t="shared" si="0"/>
        <v>0,0</v>
      </c>
      <c r="E14" s="260"/>
      <c r="F14" s="260"/>
      <c r="G14" s="260"/>
      <c r="H14" s="261">
        <f>VLOOKUP(C14,'प्रमाण 1-5'!$D$3:$F$37,2,0)</f>
        <v>0</v>
      </c>
      <c r="I14" s="261">
        <f>VLOOKUP(C14,'प्रमाण 1-5'!$D$3:$F$37,3,0)</f>
        <v>0</v>
      </c>
    </row>
    <row r="15" spans="1:9" s="262" customFormat="1" ht="27.95" customHeight="1">
      <c r="A15" s="362">
        <f>'MASTER DATA '!D15</f>
        <v>45911</v>
      </c>
      <c r="B15" s="362" t="str">
        <f>'MASTER DATA '!E15</f>
        <v>गुरूवार</v>
      </c>
      <c r="C15" s="362" t="str">
        <f>'MASTER DATA '!L15</f>
        <v>मोड आलेल्या मटकी उसळभात</v>
      </c>
      <c r="D15" s="263" t="str">
        <f t="shared" si="0"/>
        <v>नाचणी सत्व,मोड आलेली चवळी
/ स्प्राऊट॒स</v>
      </c>
      <c r="E15" s="260"/>
      <c r="F15" s="260"/>
      <c r="G15" s="260"/>
      <c r="H15" s="261" t="str">
        <f>VLOOKUP(C15,'प्रमाण 1-5'!$D$3:$F$37,2,0)</f>
        <v>नाचणी सत्व</v>
      </c>
      <c r="I15" s="261" t="str">
        <f>VLOOKUP(C15,'प्रमाण 1-5'!$D$3:$F$37,3,0)</f>
        <v>मोड आलेली चवळी
/ स्प्राऊट॒स</v>
      </c>
    </row>
    <row r="16" spans="1:9" s="262" customFormat="1" ht="27.95" customHeight="1">
      <c r="A16" s="362">
        <f>'MASTER DATA '!D16</f>
        <v>45912</v>
      </c>
      <c r="B16" s="362" t="str">
        <f>'MASTER DATA '!E16</f>
        <v>शुक्रवार</v>
      </c>
      <c r="C16" s="362" t="str">
        <f>'MASTER DATA '!L16</f>
        <v>हरभरा पुलाव</v>
      </c>
      <c r="D16" s="263" t="str">
        <f t="shared" si="0"/>
        <v>तांदळाची खीर,मोड आलेली चवळी
/ स्प्राऊट॒स</v>
      </c>
      <c r="E16" s="260"/>
      <c r="F16" s="260"/>
      <c r="G16" s="260"/>
      <c r="H16" s="261" t="str">
        <f>VLOOKUP(C16,'प्रमाण 1-5'!$D$3:$F$37,2,0)</f>
        <v>तांदळाची खीर</v>
      </c>
      <c r="I16" s="261" t="str">
        <f>VLOOKUP(C16,'प्रमाण 1-5'!$D$3:$F$37,3,0)</f>
        <v>मोड आलेली चवळी
/ स्प्राऊट॒स</v>
      </c>
    </row>
    <row r="17" spans="1:9" s="262" customFormat="1" ht="27.95" customHeight="1">
      <c r="A17" s="362">
        <f>'MASTER DATA '!D17</f>
        <v>45913</v>
      </c>
      <c r="B17" s="362" t="str">
        <f>'MASTER DATA '!E17</f>
        <v>शनिवार</v>
      </c>
      <c r="C17" s="362" t="str">
        <f>'MASTER DATA '!L17</f>
        <v>मटार पुलाव</v>
      </c>
      <c r="D17" s="263" t="str">
        <f t="shared" si="0"/>
        <v>नाचणी सत्व,मोड आलेली मटकी
/ स्प्राऊट॒स</v>
      </c>
      <c r="E17" s="260"/>
      <c r="F17" s="260"/>
      <c r="G17" s="260"/>
      <c r="H17" s="261" t="str">
        <f>VLOOKUP(C17,'प्रमाण 1-5'!$D$3:$F$37,2,0)</f>
        <v>नाचणी सत्व</v>
      </c>
      <c r="I17" s="261" t="str">
        <f>VLOOKUP(C17,'प्रमाण 1-5'!$D$3:$F$37,3,0)</f>
        <v>मोड आलेली मटकी
/ स्प्राऊट॒स</v>
      </c>
    </row>
    <row r="18" spans="1:9" s="262" customFormat="1" ht="27.95" customHeight="1">
      <c r="A18" s="362">
        <f>'MASTER DATA '!D18</f>
        <v>45914</v>
      </c>
      <c r="B18" s="362" t="str">
        <f>'MASTER DATA '!E18</f>
        <v>रविवार</v>
      </c>
      <c r="C18" s="362" t="str">
        <f>'MASTER DATA '!L18</f>
        <v>सुट्टी</v>
      </c>
      <c r="D18" s="263" t="str">
        <f t="shared" si="0"/>
        <v>0,0</v>
      </c>
      <c r="E18" s="260"/>
      <c r="F18" s="260"/>
      <c r="G18" s="260"/>
      <c r="H18" s="261">
        <f>VLOOKUP(C18,'प्रमाण 1-5'!$D$3:$F$37,2,0)</f>
        <v>0</v>
      </c>
      <c r="I18" s="261">
        <f>VLOOKUP(C18,'प्रमाण 1-5'!$D$3:$F$37,3,0)</f>
        <v>0</v>
      </c>
    </row>
    <row r="19" spans="1:9" s="262" customFormat="1" ht="27.95" customHeight="1">
      <c r="A19" s="362">
        <f>'MASTER DATA '!D19</f>
        <v>45915</v>
      </c>
      <c r="B19" s="362" t="str">
        <f>'MASTER DATA '!E19</f>
        <v>सोमवार</v>
      </c>
      <c r="C19" s="362" t="str">
        <f>'MASTER DATA '!L19</f>
        <v>व्हेजिटेबल पुलाव</v>
      </c>
      <c r="D19" s="263" t="str">
        <f t="shared" si="0"/>
        <v>तांदळाची खीर,मोड आलेले वाटाणा
/ स्प्राऊट॒स</v>
      </c>
      <c r="E19" s="260"/>
      <c r="F19" s="260"/>
      <c r="G19" s="260"/>
      <c r="H19" s="261" t="str">
        <f>VLOOKUP(C19,'प्रमाण 1-5'!$D$3:$F$37,2,0)</f>
        <v>तांदळाची खीर</v>
      </c>
      <c r="I19" s="261" t="str">
        <f>VLOOKUP(C19,'प्रमाण 1-5'!$D$3:$F$37,3,0)</f>
        <v>मोड आलेले वाटाणा
/ स्प्राऊट॒स</v>
      </c>
    </row>
    <row r="20" spans="1:9" s="262" customFormat="1" ht="27.95" customHeight="1">
      <c r="A20" s="362">
        <f>'MASTER DATA '!D20</f>
        <v>45916</v>
      </c>
      <c r="B20" s="362" t="str">
        <f>'MASTER DATA '!E20</f>
        <v>मंगळवार</v>
      </c>
      <c r="C20" s="362" t="str">
        <f>'MASTER DATA '!L20</f>
        <v>मोड आलेल्या मटकी उसळभात</v>
      </c>
      <c r="D20" s="263" t="str">
        <f t="shared" si="0"/>
        <v>नाचणी सत्व,मोड आलेली चवळी
/ स्प्राऊट॒स</v>
      </c>
      <c r="E20" s="260"/>
      <c r="F20" s="260"/>
      <c r="G20" s="260"/>
      <c r="H20" s="261" t="str">
        <f>VLOOKUP(C20,'प्रमाण 1-5'!$D$3:$F$37,2,0)</f>
        <v>नाचणी सत्व</v>
      </c>
      <c r="I20" s="261" t="str">
        <f>VLOOKUP(C20,'प्रमाण 1-5'!$D$3:$F$37,3,0)</f>
        <v>मोड आलेली चवळी
/ स्प्राऊट॒स</v>
      </c>
    </row>
    <row r="21" spans="1:9" s="262" customFormat="1" ht="27.95" customHeight="1">
      <c r="A21" s="362">
        <f>'MASTER DATA '!D21</f>
        <v>45917</v>
      </c>
      <c r="B21" s="362" t="str">
        <f>'MASTER DATA '!E21</f>
        <v>बुधवार</v>
      </c>
      <c r="C21" s="362" t="str">
        <f>'MASTER DATA '!L21</f>
        <v>चवळीची खिचडी</v>
      </c>
      <c r="D21" s="263" t="str">
        <f t="shared" si="0"/>
        <v>0,0</v>
      </c>
      <c r="E21" s="260"/>
      <c r="F21" s="260"/>
      <c r="G21" s="260"/>
      <c r="H21" s="261">
        <f>VLOOKUP(C21,'प्रमाण 1-5'!$D$3:$F$37,2,0)</f>
        <v>0</v>
      </c>
      <c r="I21" s="261">
        <f>VLOOKUP(C21,'प्रमाण 1-5'!$D$3:$F$37,3,0)</f>
        <v>0</v>
      </c>
    </row>
    <row r="22" spans="1:9" s="262" customFormat="1" ht="27.95" customHeight="1">
      <c r="A22" s="362">
        <f>'MASTER DATA '!D22</f>
        <v>45918</v>
      </c>
      <c r="B22" s="362" t="str">
        <f>'MASTER DATA '!E22</f>
        <v>गुरूवार</v>
      </c>
      <c r="C22" s="362" t="str">
        <f>'MASTER DATA '!L22</f>
        <v>हरभरा पुलाव</v>
      </c>
      <c r="D22" s="263" t="str">
        <f t="shared" si="0"/>
        <v>तांदळाची खीर,मोड आलेली चवळी
/ स्प्राऊट॒स</v>
      </c>
      <c r="E22" s="260"/>
      <c r="F22" s="260"/>
      <c r="G22" s="260"/>
      <c r="H22" s="261" t="str">
        <f>VLOOKUP(C22,'प्रमाण 1-5'!$D$3:$F$37,2,0)</f>
        <v>तांदळाची खीर</v>
      </c>
      <c r="I22" s="261" t="str">
        <f>VLOOKUP(C22,'प्रमाण 1-5'!$D$3:$F$37,3,0)</f>
        <v>मोड आलेली चवळी
/ स्प्राऊट॒स</v>
      </c>
    </row>
    <row r="23" spans="1:9" s="262" customFormat="1" ht="27.95" customHeight="1">
      <c r="A23" s="362">
        <f>'MASTER DATA '!D23</f>
        <v>45919</v>
      </c>
      <c r="B23" s="362" t="str">
        <f>'MASTER DATA '!E23</f>
        <v>शुक्रवार</v>
      </c>
      <c r="C23" s="362" t="str">
        <f>'MASTER DATA '!L23</f>
        <v>मसालेभात</v>
      </c>
      <c r="D23" s="263" t="str">
        <f t="shared" si="0"/>
        <v>तांदळाची खीर,मोड आलेला हरभरा
/ स्प्राऊट॒स</v>
      </c>
      <c r="E23" s="260"/>
      <c r="F23" s="260"/>
      <c r="G23" s="260"/>
      <c r="H23" s="261" t="str">
        <f>VLOOKUP(C23,'प्रमाण 1-5'!$D$3:$F$37,2,0)</f>
        <v>तांदळाची खीर</v>
      </c>
      <c r="I23" s="261" t="str">
        <f>VLOOKUP(C23,'प्रमाण 1-5'!$D$3:$F$37,3,0)</f>
        <v>मोड आलेला हरभरा
/ स्प्राऊट॒स</v>
      </c>
    </row>
    <row r="24" spans="1:9" s="262" customFormat="1" ht="27.95" customHeight="1">
      <c r="A24" s="362">
        <f>'MASTER DATA '!D24</f>
        <v>45920</v>
      </c>
      <c r="B24" s="362" t="str">
        <f>'MASTER DATA '!E24</f>
        <v>शनिवार</v>
      </c>
      <c r="C24" s="362" t="str">
        <f>'MASTER DATA '!L24</f>
        <v>मुगडाळ खिचडी</v>
      </c>
      <c r="D24" s="263" t="str">
        <f t="shared" si="0"/>
        <v>नाचणी सत्व,मोड आलेली चवळी
/ स्प्राऊट॒स</v>
      </c>
      <c r="E24" s="260"/>
      <c r="F24" s="260"/>
      <c r="G24" s="260"/>
      <c r="H24" s="261" t="str">
        <f>VLOOKUP(C24,'प्रमाण 1-5'!$D$3:$F$37,2,0)</f>
        <v>नाचणी सत्व</v>
      </c>
      <c r="I24" s="261" t="str">
        <f>VLOOKUP(C24,'प्रमाण 1-5'!$D$3:$F$37,3,0)</f>
        <v>मोड आलेली चवळी
/ स्प्राऊट॒स</v>
      </c>
    </row>
    <row r="25" spans="1:9" s="262" customFormat="1" ht="27.95" customHeight="1">
      <c r="A25" s="362">
        <f>'MASTER DATA '!D25</f>
        <v>45921</v>
      </c>
      <c r="B25" s="362" t="str">
        <f>'MASTER DATA '!E25</f>
        <v>रविवार</v>
      </c>
      <c r="C25" s="362" t="str">
        <f>'MASTER DATA '!L25</f>
        <v>सुट्टी</v>
      </c>
      <c r="D25" s="263" t="str">
        <f t="shared" si="0"/>
        <v>0,0</v>
      </c>
      <c r="E25" s="260"/>
      <c r="F25" s="260"/>
      <c r="G25" s="260"/>
      <c r="H25" s="261">
        <f>VLOOKUP(C25,'प्रमाण 1-5'!$D$3:$F$37,2,0)</f>
        <v>0</v>
      </c>
      <c r="I25" s="261">
        <f>VLOOKUP(C25,'प्रमाण 1-5'!$D$3:$F$37,3,0)</f>
        <v>0</v>
      </c>
    </row>
    <row r="26" spans="1:9" s="262" customFormat="1" ht="27.95" customHeight="1">
      <c r="A26" s="362">
        <f>'MASTER DATA '!D26</f>
        <v>45922</v>
      </c>
      <c r="B26" s="362" t="str">
        <f>'MASTER DATA '!E26</f>
        <v>सोमवार</v>
      </c>
      <c r="C26" s="362" t="str">
        <f>'MASTER DATA '!L26</f>
        <v>सुट्टी</v>
      </c>
      <c r="D26" s="263" t="str">
        <f t="shared" si="0"/>
        <v>0,0</v>
      </c>
      <c r="E26" s="260"/>
      <c r="F26" s="260"/>
      <c r="G26" s="260"/>
      <c r="H26" s="261">
        <f>VLOOKUP(C26,'प्रमाण 1-5'!$D$3:$F$37,2,0)</f>
        <v>0</v>
      </c>
      <c r="I26" s="261">
        <f>VLOOKUP(C26,'प्रमाण 1-5'!$D$3:$F$37,3,0)</f>
        <v>0</v>
      </c>
    </row>
    <row r="27" spans="1:9" s="262" customFormat="1" ht="27.95" customHeight="1">
      <c r="A27" s="362">
        <f>'MASTER DATA '!D27</f>
        <v>45923</v>
      </c>
      <c r="B27" s="362" t="str">
        <f>'MASTER DATA '!E27</f>
        <v>मंगळवार</v>
      </c>
      <c r="C27" s="362" t="str">
        <f>'MASTER DATA '!L27</f>
        <v>मुग शेवगा वरणभात</v>
      </c>
      <c r="D27" s="263" t="str">
        <f t="shared" si="0"/>
        <v>तांदळाची खीर,मोड आलेला हरभरा
/ स्प्राऊट॒स</v>
      </c>
      <c r="E27" s="260"/>
      <c r="F27" s="260"/>
      <c r="G27" s="260"/>
      <c r="H27" s="261" t="str">
        <f>VLOOKUP(C27,'प्रमाण 1-5'!$D$3:$F$37,2,0)</f>
        <v>तांदळाची खीर</v>
      </c>
      <c r="I27" s="261" t="str">
        <f>VLOOKUP(C27,'प्रमाण 1-5'!$D$3:$F$37,3,0)</f>
        <v>मोड आलेला हरभरा
/ स्प्राऊट॒स</v>
      </c>
    </row>
    <row r="28" spans="1:9" s="262" customFormat="1" ht="27.95" customHeight="1">
      <c r="A28" s="362">
        <f>'MASTER DATA '!D28</f>
        <v>45924</v>
      </c>
      <c r="B28" s="362" t="str">
        <f>'MASTER DATA '!E28</f>
        <v>बुधवार</v>
      </c>
      <c r="C28" s="362" t="str">
        <f>'MASTER DATA '!L28</f>
        <v>सोयाबीन पुलाव</v>
      </c>
      <c r="D28" s="263" t="str">
        <f t="shared" si="0"/>
        <v>0,0</v>
      </c>
      <c r="E28" s="260"/>
      <c r="F28" s="260"/>
      <c r="G28" s="260"/>
      <c r="H28" s="261">
        <f>VLOOKUP(C28,'प्रमाण 1-5'!$D$3:$F$37,2,0)</f>
        <v>0</v>
      </c>
      <c r="I28" s="261">
        <f>VLOOKUP(C28,'प्रमाण 1-5'!$D$3:$F$37,3,0)</f>
        <v>0</v>
      </c>
    </row>
    <row r="29" spans="1:9" s="262" customFormat="1" ht="27.95" customHeight="1">
      <c r="A29" s="362">
        <f>'MASTER DATA '!D29</f>
        <v>45925</v>
      </c>
      <c r="B29" s="362" t="str">
        <f>'MASTER DATA '!E29</f>
        <v>गुरूवार</v>
      </c>
      <c r="C29" s="362" t="str">
        <f>'MASTER DATA '!L29</f>
        <v>मोड आलेल्या मटकी उसळभात</v>
      </c>
      <c r="D29" s="263" t="str">
        <f t="shared" si="0"/>
        <v>नाचणी सत्व,मोड आलेली चवळी
/ स्प्राऊट॒स</v>
      </c>
      <c r="E29" s="260"/>
      <c r="F29" s="260"/>
      <c r="G29" s="260"/>
      <c r="H29" s="261" t="str">
        <f>VLOOKUP(C29,'प्रमाण 1-5'!$D$3:$F$37,2,0)</f>
        <v>नाचणी सत्व</v>
      </c>
      <c r="I29" s="261" t="str">
        <f>VLOOKUP(C29,'प्रमाण 1-5'!$D$3:$F$37,3,0)</f>
        <v>मोड आलेली चवळी
/ स्प्राऊट॒स</v>
      </c>
    </row>
    <row r="30" spans="1:9" s="262" customFormat="1" ht="27.95" customHeight="1">
      <c r="A30" s="362">
        <f>'MASTER DATA '!D30</f>
        <v>45926</v>
      </c>
      <c r="B30" s="362" t="str">
        <f>'MASTER DATA '!E30</f>
        <v>शुक्रवार</v>
      </c>
      <c r="C30" s="362" t="str">
        <f>'MASTER DATA '!L30</f>
        <v>हरभरा पुलाव</v>
      </c>
      <c r="D30" s="263" t="str">
        <f t="shared" si="0"/>
        <v>तांदळाची खीर,मोड आलेली चवळी
/ स्प्राऊट॒स</v>
      </c>
      <c r="E30" s="260"/>
      <c r="F30" s="260"/>
      <c r="G30" s="260"/>
      <c r="H30" s="261" t="str">
        <f>VLOOKUP(C30,'प्रमाण 1-5'!$D$3:$F$37,2,0)</f>
        <v>तांदळाची खीर</v>
      </c>
      <c r="I30" s="261" t="str">
        <f>VLOOKUP(C30,'प्रमाण 1-5'!$D$3:$F$37,3,0)</f>
        <v>मोड आलेली चवळी
/ स्प्राऊट॒स</v>
      </c>
    </row>
    <row r="31" spans="1:9" s="262" customFormat="1" ht="27.95" customHeight="1">
      <c r="A31" s="362">
        <f>'MASTER DATA '!D31</f>
        <v>45927</v>
      </c>
      <c r="B31" s="362" t="str">
        <f>'MASTER DATA '!E31</f>
        <v>शनिवार</v>
      </c>
      <c r="C31" s="362" t="str">
        <f>'MASTER DATA '!L31</f>
        <v>मटार पुलाव</v>
      </c>
      <c r="D31" s="263" t="str">
        <f t="shared" si="0"/>
        <v>नाचणी सत्व,मोड आलेली मटकी
/ स्प्राऊट॒स</v>
      </c>
      <c r="E31" s="260"/>
      <c r="F31" s="260"/>
      <c r="G31" s="260"/>
      <c r="H31" s="261" t="str">
        <f>VLOOKUP(C31,'प्रमाण 1-5'!$D$3:$F$37,2,0)</f>
        <v>नाचणी सत्व</v>
      </c>
      <c r="I31" s="261" t="str">
        <f>VLOOKUP(C31,'प्रमाण 1-5'!$D$3:$F$37,3,0)</f>
        <v>मोड आलेली मटकी
/ स्प्राऊट॒स</v>
      </c>
    </row>
    <row r="32" spans="1:9" s="262" customFormat="1" ht="27.95" customHeight="1">
      <c r="A32" s="362">
        <f>'MASTER DATA '!D32</f>
        <v>45928</v>
      </c>
      <c r="B32" s="362" t="str">
        <f>'MASTER DATA '!E32</f>
        <v>रविवार</v>
      </c>
      <c r="C32" s="362" t="str">
        <f>'MASTER DATA '!L32</f>
        <v>सुट्टी</v>
      </c>
      <c r="D32" s="263" t="str">
        <f t="shared" si="0"/>
        <v>0,0</v>
      </c>
      <c r="E32" s="260"/>
      <c r="F32" s="260"/>
      <c r="G32" s="260"/>
      <c r="H32" s="261">
        <f>VLOOKUP(C32,'प्रमाण 1-5'!$D$3:$F$37,2,0)</f>
        <v>0</v>
      </c>
      <c r="I32" s="261">
        <f>VLOOKUP(C32,'प्रमाण 1-5'!$D$3:$F$37,3,0)</f>
        <v>0</v>
      </c>
    </row>
    <row r="33" spans="1:9" s="262" customFormat="1" ht="27.95" customHeight="1">
      <c r="A33" s="362">
        <f>'MASTER DATA '!D33</f>
        <v>45929</v>
      </c>
      <c r="B33" s="362" t="str">
        <f>'MASTER DATA '!E33</f>
        <v>सोमवार</v>
      </c>
      <c r="C33" s="362" t="str">
        <f>'MASTER DATA '!L33</f>
        <v>व्हेजिटेबल पुलाव</v>
      </c>
      <c r="D33" s="263" t="str">
        <f t="shared" si="0"/>
        <v>तांदळाची खीर,मोड आलेले वाटाणा
/ स्प्राऊट॒स</v>
      </c>
      <c r="E33" s="260"/>
      <c r="F33" s="260"/>
      <c r="G33" s="260"/>
      <c r="H33" s="261" t="str">
        <f>VLOOKUP(C33,'प्रमाण 1-5'!$D$3:$F$37,2,0)</f>
        <v>तांदळाची खीर</v>
      </c>
      <c r="I33" s="261" t="str">
        <f>VLOOKUP(C33,'प्रमाण 1-5'!$D$3:$F$37,3,0)</f>
        <v>मोड आलेले वाटाणा
/ स्प्राऊट॒स</v>
      </c>
    </row>
    <row r="34" spans="1:9" s="262" customFormat="1" ht="27.95" customHeight="1">
      <c r="A34" s="362">
        <f>'MASTER DATA '!D34</f>
        <v>45930</v>
      </c>
      <c r="B34" s="362" t="str">
        <f>'MASTER DATA '!E34</f>
        <v>मंगळवार</v>
      </c>
      <c r="C34" s="362" t="str">
        <f>'MASTER DATA '!L34</f>
        <v>मोड आलेल्या मटकी उसळभात</v>
      </c>
      <c r="D34" s="263" t="str">
        <f t="shared" si="0"/>
        <v>नाचणी सत्व,मोड आलेली चवळी
/ स्प्राऊट॒स</v>
      </c>
      <c r="E34" s="260"/>
      <c r="F34" s="260"/>
      <c r="G34" s="260"/>
      <c r="H34" s="261" t="str">
        <f>VLOOKUP(C34,'प्रमाण 1-5'!$D$3:$F$37,2,0)</f>
        <v>नाचणी सत्व</v>
      </c>
      <c r="I34" s="261" t="str">
        <f>VLOOKUP(C34,'प्रमाण 1-5'!$D$3:$F$37,3,0)</f>
        <v>मोड आलेली चवळी
/ स्प्राऊट॒स</v>
      </c>
    </row>
    <row r="35" spans="1:9" s="262" customFormat="1" ht="27.95" customHeight="1">
      <c r="A35" s="362" t="str">
        <f>'MASTER DATA '!D35</f>
        <v xml:space="preserve"> </v>
      </c>
      <c r="B35" s="362" t="e">
        <f>'MASTER DATA '!E35</f>
        <v>#VALUE!</v>
      </c>
      <c r="C35" s="363" t="e">
        <f>'MASTER DATA '!L35</f>
        <v>#VALUE!</v>
      </c>
      <c r="D35" s="353" t="e">
        <f t="shared" si="0"/>
        <v>#VALUE!</v>
      </c>
      <c r="E35" s="260"/>
      <c r="F35" s="260"/>
      <c r="G35" s="260"/>
      <c r="H35" s="261" t="e">
        <f>VLOOKUP(C35,'प्रमाण 1-5'!$D$3:$F$37,2,0)</f>
        <v>#VALUE!</v>
      </c>
      <c r="I35" s="261" t="e">
        <f>VLOOKUP(C35,'प्रमाण 1-5'!$D$3:$F$37,3,0)</f>
        <v>#VALUE!</v>
      </c>
    </row>
  </sheetData>
  <sheetProtection algorithmName="SHA-512" hashValue="gK9NaOyGr4FZ0pnS9BMtsG7U58LGGElfvgDjPSghr1GQKlCUoHc7HJziuo6ixSdy6NuFRMYX8vU5t2tMTGvKgQ==" saltValue="GzhRlvqNC7KjAqjBuZgwDw==" spinCount="100000" sheet="1" objects="1" scenarios="1"/>
  <mergeCells count="3">
    <mergeCell ref="A1:G1"/>
    <mergeCell ref="B2:E2"/>
    <mergeCell ref="B3:D3"/>
  </mergeCells>
  <conditionalFormatting sqref="A33:G35">
    <cfRule type="containsErrors" dxfId="56" priority="1">
      <formula>ISERROR(A33)</formula>
    </cfRule>
  </conditionalFormatting>
  <conditionalFormatting sqref="D5:D35">
    <cfRule type="containsText" dxfId="55" priority="2" operator="containsText" text="0,0">
      <formula>NOT(ISERROR(SEARCH("0,0",D5)))</formula>
    </cfRule>
  </conditionalFormatting>
  <conditionalFormatting sqref="H5:I35">
    <cfRule type="cellIs" dxfId="54" priority="4" operator="equal">
      <formula>0</formula>
    </cfRule>
    <cfRule type="cellIs" dxfId="53" priority="5" operator="lessThan">
      <formula>1</formula>
    </cfRule>
  </conditionalFormatting>
  <pageMargins left="0.70866141732283472" right="0.27559055118110237" top="0.43307086614173229" bottom="0.55118110236220474" header="0.31496062992125984" footer="0.31496062992125984"/>
  <pageSetup paperSize="9" scale="81" orientation="portrait" r:id="rId1"/>
  <headerFooter>
    <oddFooter>&amp;L@SGTelore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13"/>
  <sheetViews>
    <sheetView workbookViewId="0">
      <pane ySplit="13" topLeftCell="A14" activePane="bottomLeft" state="frozen"/>
      <selection pane="bottomLeft" activeCell="D2" sqref="D2"/>
    </sheetView>
  </sheetViews>
  <sheetFormatPr defaultRowHeight="15"/>
  <cols>
    <col min="1" max="1" width="10.42578125" style="207" customWidth="1"/>
    <col min="2" max="2" width="42" style="207" customWidth="1"/>
    <col min="3" max="3" width="9.28515625" style="207" customWidth="1"/>
    <col min="4" max="4" width="13.85546875" style="207" customWidth="1"/>
    <col min="5" max="5" width="17.42578125" style="207" customWidth="1"/>
    <col min="6" max="6" width="20" style="207" customWidth="1"/>
    <col min="7" max="7" width="15" style="207" customWidth="1"/>
    <col min="8" max="8" width="11.140625" style="207" customWidth="1"/>
    <col min="9" max="9" width="14.140625" style="207" customWidth="1"/>
    <col min="10" max="10" width="10.85546875" style="207" customWidth="1"/>
    <col min="11" max="16384" width="9.140625" style="207"/>
  </cols>
  <sheetData>
    <row r="1" spans="1:10" ht="24.95" customHeight="1" thickBot="1">
      <c r="A1" s="195" t="s">
        <v>134</v>
      </c>
      <c r="B1" s="206" t="s">
        <v>223</v>
      </c>
      <c r="D1" s="290" t="s">
        <v>156</v>
      </c>
      <c r="E1" s="289" t="s">
        <v>157</v>
      </c>
      <c r="G1" s="298" t="s">
        <v>162</v>
      </c>
      <c r="H1" s="297">
        <v>121</v>
      </c>
      <c r="I1" s="298" t="s">
        <v>163</v>
      </c>
      <c r="J1" s="297">
        <v>34</v>
      </c>
    </row>
    <row r="2" spans="1:10" ht="24.95" customHeight="1" thickBot="1">
      <c r="A2" s="195" t="s">
        <v>135</v>
      </c>
      <c r="B2" s="206" t="s">
        <v>224</v>
      </c>
      <c r="D2" s="294" t="s">
        <v>227</v>
      </c>
      <c r="E2" s="295">
        <v>2025</v>
      </c>
    </row>
    <row r="3" spans="1:10" ht="24.95" customHeight="1">
      <c r="A3" s="195" t="s">
        <v>138</v>
      </c>
      <c r="B3" s="206" t="s">
        <v>136</v>
      </c>
    </row>
    <row r="4" spans="1:10" ht="24.95" customHeight="1">
      <c r="A4" s="195" t="s">
        <v>139</v>
      </c>
      <c r="B4" s="206" t="s">
        <v>137</v>
      </c>
    </row>
    <row r="5" spans="1:10" ht="7.5" customHeight="1">
      <c r="F5" s="291"/>
    </row>
    <row r="6" spans="1:10" ht="24">
      <c r="A6" s="385" t="s">
        <v>98</v>
      </c>
      <c r="B6" s="386"/>
      <c r="C6" s="280">
        <v>2</v>
      </c>
      <c r="D6" s="281" t="s">
        <v>170</v>
      </c>
    </row>
    <row r="7" spans="1:10" ht="26.25" customHeight="1">
      <c r="A7" s="385" t="s">
        <v>128</v>
      </c>
      <c r="B7" s="386"/>
      <c r="C7" s="281">
        <v>2500</v>
      </c>
      <c r="D7" s="208"/>
      <c r="E7" s="208"/>
    </row>
    <row r="8" spans="1:10" ht="24">
      <c r="A8" s="195" t="s">
        <v>55</v>
      </c>
      <c r="B8" s="197" t="s">
        <v>142</v>
      </c>
      <c r="C8" s="209"/>
      <c r="D8" s="209"/>
      <c r="E8" s="210"/>
    </row>
    <row r="9" spans="1:10" ht="25.5" customHeight="1">
      <c r="A9" s="213" t="s">
        <v>140</v>
      </c>
      <c r="B9" s="196" t="s">
        <v>225</v>
      </c>
      <c r="C9" s="211"/>
      <c r="D9" s="211"/>
      <c r="E9" s="212"/>
      <c r="F9" s="296" t="s">
        <v>160</v>
      </c>
    </row>
    <row r="10" spans="1:10" ht="25.5" customHeight="1">
      <c r="A10" s="213" t="s">
        <v>141</v>
      </c>
      <c r="B10" s="196" t="s">
        <v>226</v>
      </c>
      <c r="C10" s="211"/>
      <c r="D10" s="211"/>
      <c r="E10" s="212"/>
      <c r="F10" s="296" t="s">
        <v>161</v>
      </c>
    </row>
    <row r="11" spans="1:10" ht="25.5" customHeight="1">
      <c r="A11" s="213"/>
      <c r="B11" s="196"/>
      <c r="C11" s="211"/>
      <c r="D11" s="211"/>
      <c r="E11" s="212"/>
    </row>
    <row r="12" spans="1:10" ht="25.5">
      <c r="A12" s="213"/>
      <c r="B12" s="196"/>
      <c r="C12" s="211"/>
      <c r="D12" s="211"/>
      <c r="E12" s="212"/>
    </row>
    <row r="13" spans="1:10" ht="25.5">
      <c r="A13" s="213"/>
      <c r="B13" s="196"/>
      <c r="C13" s="211"/>
      <c r="D13" s="211"/>
      <c r="E13" s="212"/>
    </row>
  </sheetData>
  <sheetProtection algorithmName="SHA-512" hashValue="VsQj2eMPfG9ZW7UByQE54xwyM/yEp4aPvWdSrLolFkdcDte4l2ZebZ3o35WgoseBDGtBM5Fo6vIHzHTlm7CA5Q==" saltValue="vv06NuwLFRRI/4RgnwMihg==" spinCount="100000" sheet="1" objects="1" scenarios="1"/>
  <mergeCells count="2">
    <mergeCell ref="A6:B6"/>
    <mergeCell ref="A7:B7"/>
  </mergeCells>
  <phoneticPr fontId="23" type="noConversion"/>
  <conditionalFormatting sqref="G1 I1">
    <cfRule type="cellIs" dxfId="52" priority="1" operator="equal">
      <formula>"रविवार "</formula>
    </cfRule>
    <cfRule type="cellIs" dxfId="51" priority="2" operator="equal">
      <formula>"रविवार"</formula>
    </cfRule>
  </conditionalFormatting>
  <dataValidations count="2">
    <dataValidation type="list" allowBlank="1" showInputMessage="1" showErrorMessage="1" sqref="D2">
      <formula1>"एप्रिल,मे,जुन,जुलै,ऑगस्ट,सप्टेंबर,ऑक्टोबर,नोव्हेबर,डिसेंबर,जानेवारी,फेब्रुवारी,मार्च"</formula1>
    </dataValidation>
    <dataValidation type="list" allowBlank="1" showInputMessage="1" showErrorMessage="1" sqref="E2">
      <formula1>"2023,2024,2025,2026"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7"/>
  <sheetViews>
    <sheetView view="pageBreakPreview" zoomScale="96" zoomScaleNormal="100" zoomScaleSheetLayoutView="96" workbookViewId="0">
      <pane xSplit="18" ySplit="7" topLeftCell="S8" activePane="bottomRight" state="frozen"/>
      <selection pane="topRight" activeCell="R1" sqref="R1"/>
      <selection pane="bottomLeft" activeCell="A8" sqref="A8"/>
      <selection pane="bottomRight" sqref="A1:R1"/>
    </sheetView>
  </sheetViews>
  <sheetFormatPr defaultRowHeight="15"/>
  <cols>
    <col min="1" max="1" width="20.7109375" customWidth="1"/>
    <col min="2" max="3" width="11.85546875" customWidth="1"/>
    <col min="4" max="4" width="10.7109375" bestFit="1" customWidth="1"/>
    <col min="5" max="6" width="9.28515625" bestFit="1" customWidth="1"/>
    <col min="7" max="7" width="10.7109375" bestFit="1" customWidth="1"/>
    <col min="8" max="8" width="9.28515625" bestFit="1" customWidth="1"/>
    <col min="9" max="11" width="10.7109375" bestFit="1" customWidth="1"/>
    <col min="12" max="12" width="9.5703125" customWidth="1"/>
    <col min="13" max="15" width="9.28515625" bestFit="1" customWidth="1"/>
    <col min="16" max="16" width="12" customWidth="1"/>
    <col min="17" max="17" width="10.7109375" bestFit="1" customWidth="1"/>
    <col min="18" max="18" width="21" customWidth="1"/>
  </cols>
  <sheetData>
    <row r="1" spans="1:18" ht="26.25">
      <c r="A1" s="389" t="str">
        <f>'MASTER DATA '!D3</f>
        <v>सप्टेंबर-2025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</row>
    <row r="2" spans="1:18" ht="27" thickBot="1">
      <c r="A2" s="387" t="s">
        <v>44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</row>
    <row r="3" spans="1:18" s="27" customFormat="1" ht="49.5" thickTop="1" thickBot="1">
      <c r="A3" s="97" t="s">
        <v>45</v>
      </c>
      <c r="B3" s="98" t="s">
        <v>0</v>
      </c>
      <c r="C3" s="98" t="s">
        <v>220</v>
      </c>
      <c r="D3" s="98" t="s">
        <v>1</v>
      </c>
      <c r="E3" s="98" t="s">
        <v>2</v>
      </c>
      <c r="F3" s="98" t="s">
        <v>3</v>
      </c>
      <c r="G3" s="98" t="s">
        <v>4</v>
      </c>
      <c r="H3" s="98" t="s">
        <v>5</v>
      </c>
      <c r="I3" s="98" t="s">
        <v>6</v>
      </c>
      <c r="J3" s="98" t="s">
        <v>7</v>
      </c>
      <c r="K3" s="98" t="s">
        <v>8</v>
      </c>
      <c r="L3" s="98" t="s">
        <v>9</v>
      </c>
      <c r="M3" s="98" t="s">
        <v>10</v>
      </c>
      <c r="N3" s="98" t="s">
        <v>11</v>
      </c>
      <c r="O3" s="98" t="s">
        <v>12</v>
      </c>
      <c r="P3" s="98" t="s">
        <v>97</v>
      </c>
      <c r="Q3" s="99" t="s">
        <v>14</v>
      </c>
      <c r="R3" s="99" t="s">
        <v>96</v>
      </c>
    </row>
    <row r="4" spans="1:18" ht="39.950000000000003" customHeight="1" thickBot="1">
      <c r="A4" s="251" t="s">
        <v>20</v>
      </c>
      <c r="B4" s="100">
        <v>0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  <c r="R4" s="250">
        <f>'MASTER DATA '!D5-1</f>
        <v>45900</v>
      </c>
    </row>
    <row r="5" spans="1:18" s="66" customFormat="1" ht="39.950000000000003" customHeight="1" thickTop="1" thickBot="1">
      <c r="A5" s="252" t="s">
        <v>21</v>
      </c>
      <c r="B5" s="102">
        <v>0</v>
      </c>
      <c r="C5" s="102">
        <v>0</v>
      </c>
      <c r="D5" s="102">
        <v>0</v>
      </c>
      <c r="E5" s="102">
        <v>0</v>
      </c>
      <c r="F5" s="102">
        <v>0</v>
      </c>
      <c r="G5" s="102">
        <v>0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  <c r="P5" s="102">
        <v>0</v>
      </c>
      <c r="Q5" s="102">
        <v>0</v>
      </c>
      <c r="R5" s="104"/>
    </row>
    <row r="6" spans="1:18" s="65" customFormat="1" ht="39.950000000000003" customHeight="1" thickTop="1" thickBot="1">
      <c r="A6" s="253" t="s">
        <v>148</v>
      </c>
      <c r="B6" s="105">
        <v>0</v>
      </c>
      <c r="C6" s="105">
        <v>0</v>
      </c>
      <c r="D6" s="105">
        <v>0</v>
      </c>
      <c r="E6" s="105">
        <v>0</v>
      </c>
      <c r="F6" s="105">
        <v>0</v>
      </c>
      <c r="G6" s="105">
        <v>0</v>
      </c>
      <c r="H6" s="105">
        <v>0</v>
      </c>
      <c r="I6" s="105">
        <v>0</v>
      </c>
      <c r="J6" s="105">
        <v>0</v>
      </c>
      <c r="K6" s="105">
        <v>0</v>
      </c>
      <c r="L6" s="105">
        <v>0</v>
      </c>
      <c r="M6" s="105">
        <v>0</v>
      </c>
      <c r="N6" s="105">
        <v>0</v>
      </c>
      <c r="O6" s="105">
        <v>0</v>
      </c>
      <c r="P6" s="105">
        <v>0</v>
      </c>
      <c r="Q6" s="105">
        <v>0</v>
      </c>
      <c r="R6" s="107"/>
    </row>
    <row r="7" spans="1:18" s="64" customFormat="1" ht="39.950000000000003" customHeight="1" thickTop="1" thickBot="1">
      <c r="A7" s="254" t="s">
        <v>147</v>
      </c>
      <c r="B7" s="108">
        <v>0</v>
      </c>
      <c r="C7" s="108">
        <v>0</v>
      </c>
      <c r="D7" s="108">
        <v>0</v>
      </c>
      <c r="E7" s="108">
        <v>0</v>
      </c>
      <c r="F7" s="108">
        <v>0</v>
      </c>
      <c r="G7" s="108">
        <v>0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9">
        <v>0</v>
      </c>
      <c r="R7" s="110"/>
    </row>
  </sheetData>
  <sheetProtection algorithmName="SHA-512" hashValue="mQrLqQd+AuhMBXzZCEYgd+5ZQTmpK/a2pD/drLnHvxkDKsx35KGi8yMMx6imjjs3id4g5UWpxkoQtb/YQnmaDA==" saltValue="FQPdyVRvc5UeJtVMNsDBRQ==" spinCount="100000" sheet="1" objects="1" scenarios="1"/>
  <autoFilter ref="A1:R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</autoFilter>
  <mergeCells count="2">
    <mergeCell ref="A2:R2"/>
    <mergeCell ref="A1:R1"/>
  </mergeCells>
  <dataValidations count="1">
    <dataValidation allowBlank="1" showInputMessage="1" showErrorMessage="1" prompt="प्राप्त दिनांक टाकताना DD-MM-YYYY या format मध्येच टाका." sqref="R5:R7"/>
  </dataValidations>
  <pageMargins left="0.7" right="0.7" top="0.75" bottom="0.75" header="0.3" footer="0.3"/>
  <pageSetup paperSize="5" scale="77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7"/>
  <sheetViews>
    <sheetView view="pageBreakPreview" zoomScale="89" zoomScaleNormal="96" zoomScaleSheetLayoutView="89" workbookViewId="0">
      <pane xSplit="18" ySplit="7" topLeftCell="S8" activePane="bottomRight" state="frozen"/>
      <selection pane="topRight" activeCell="R1" sqref="R1"/>
      <selection pane="bottomLeft" activeCell="A8" sqref="A8"/>
      <selection pane="bottomRight" sqref="A1:R1"/>
    </sheetView>
  </sheetViews>
  <sheetFormatPr defaultRowHeight="15"/>
  <cols>
    <col min="1" max="1" width="22.28515625" customWidth="1"/>
    <col min="2" max="3" width="12.42578125" customWidth="1"/>
    <col min="4" max="4" width="10.7109375" bestFit="1" customWidth="1"/>
    <col min="5" max="6" width="9.28515625" bestFit="1" customWidth="1"/>
    <col min="7" max="7" width="10.7109375" bestFit="1" customWidth="1"/>
    <col min="8" max="8" width="9.28515625" bestFit="1" customWidth="1"/>
    <col min="9" max="11" width="10.7109375" bestFit="1" customWidth="1"/>
    <col min="12" max="15" width="9.28515625" bestFit="1" customWidth="1"/>
    <col min="16" max="16" width="12" customWidth="1"/>
    <col min="17" max="17" width="10.7109375" bestFit="1" customWidth="1"/>
    <col min="18" max="18" width="21" customWidth="1"/>
  </cols>
  <sheetData>
    <row r="1" spans="1:18" ht="26.25">
      <c r="A1" s="389" t="str">
        <f>'MASTER DATA '!D3</f>
        <v>सप्टेंबर-2025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</row>
    <row r="2" spans="1:18" ht="27" thickBot="1">
      <c r="A2" s="387" t="s">
        <v>132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</row>
    <row r="3" spans="1:18" s="27" customFormat="1" ht="49.5" thickTop="1" thickBot="1">
      <c r="A3" s="97" t="s">
        <v>45</v>
      </c>
      <c r="B3" s="98" t="s">
        <v>0</v>
      </c>
      <c r="C3" s="98" t="s">
        <v>220</v>
      </c>
      <c r="D3" s="98" t="s">
        <v>1</v>
      </c>
      <c r="E3" s="98" t="s">
        <v>2</v>
      </c>
      <c r="F3" s="98" t="s">
        <v>3</v>
      </c>
      <c r="G3" s="98" t="s">
        <v>4</v>
      </c>
      <c r="H3" s="98" t="s">
        <v>5</v>
      </c>
      <c r="I3" s="98" t="s">
        <v>6</v>
      </c>
      <c r="J3" s="98" t="s">
        <v>7</v>
      </c>
      <c r="K3" s="98" t="s">
        <v>8</v>
      </c>
      <c r="L3" s="98" t="s">
        <v>9</v>
      </c>
      <c r="M3" s="98" t="s">
        <v>10</v>
      </c>
      <c r="N3" s="98" t="s">
        <v>11</v>
      </c>
      <c r="O3" s="98" t="s">
        <v>12</v>
      </c>
      <c r="P3" s="98" t="s">
        <v>97</v>
      </c>
      <c r="Q3" s="99" t="s">
        <v>14</v>
      </c>
      <c r="R3" s="99" t="s">
        <v>96</v>
      </c>
    </row>
    <row r="4" spans="1:18" ht="39.950000000000003" customHeight="1" thickBot="1">
      <c r="A4" s="246" t="s">
        <v>20</v>
      </c>
      <c r="B4" s="100">
        <v>0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  <c r="P4" s="100">
        <v>0</v>
      </c>
      <c r="Q4" s="101">
        <v>0</v>
      </c>
      <c r="R4" s="250">
        <f>'MASTER DATA '!D5-1</f>
        <v>45900</v>
      </c>
    </row>
    <row r="5" spans="1:18" s="66" customFormat="1" ht="39.950000000000003" customHeight="1" thickTop="1" thickBot="1">
      <c r="A5" s="247" t="s">
        <v>21</v>
      </c>
      <c r="B5" s="102">
        <v>0</v>
      </c>
      <c r="C5" s="102">
        <v>0</v>
      </c>
      <c r="D5" s="102">
        <v>0</v>
      </c>
      <c r="E5" s="102">
        <v>0</v>
      </c>
      <c r="F5" s="102">
        <v>0</v>
      </c>
      <c r="G5" s="102">
        <v>0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  <c r="P5" s="102">
        <v>0</v>
      </c>
      <c r="Q5" s="103">
        <v>0</v>
      </c>
      <c r="R5" s="104"/>
    </row>
    <row r="6" spans="1:18" s="65" customFormat="1" ht="39.950000000000003" customHeight="1" thickTop="1" thickBot="1">
      <c r="A6" s="248" t="s">
        <v>95</v>
      </c>
      <c r="B6" s="105">
        <v>0</v>
      </c>
      <c r="C6" s="105">
        <v>0</v>
      </c>
      <c r="D6" s="105">
        <v>0</v>
      </c>
      <c r="E6" s="105">
        <v>0</v>
      </c>
      <c r="F6" s="105">
        <v>0</v>
      </c>
      <c r="G6" s="105">
        <v>0</v>
      </c>
      <c r="H6" s="105">
        <v>0</v>
      </c>
      <c r="I6" s="105">
        <v>0</v>
      </c>
      <c r="J6" s="105">
        <v>0</v>
      </c>
      <c r="K6" s="105">
        <v>0</v>
      </c>
      <c r="L6" s="105">
        <v>0</v>
      </c>
      <c r="M6" s="105">
        <v>0</v>
      </c>
      <c r="N6" s="105">
        <v>0</v>
      </c>
      <c r="O6" s="105">
        <v>0</v>
      </c>
      <c r="P6" s="105">
        <v>0</v>
      </c>
      <c r="Q6" s="106">
        <v>0</v>
      </c>
      <c r="R6" s="107"/>
    </row>
    <row r="7" spans="1:18" s="64" customFormat="1" ht="39.950000000000003" customHeight="1" thickTop="1" thickBot="1">
      <c r="A7" s="249" t="s">
        <v>147</v>
      </c>
      <c r="B7" s="108">
        <v>0</v>
      </c>
      <c r="C7" s="108">
        <v>0</v>
      </c>
      <c r="D7" s="108">
        <v>0</v>
      </c>
      <c r="E7" s="108">
        <v>0</v>
      </c>
      <c r="F7" s="108">
        <v>0</v>
      </c>
      <c r="G7" s="108">
        <v>0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9">
        <v>0</v>
      </c>
      <c r="R7" s="110"/>
    </row>
  </sheetData>
  <sheetProtection algorithmName="SHA-512" hashValue="bcF2EJM49JXIlTvtyws4ghnI5N7Qtt0qxorBz2m2imyiKaV0PRrOwT/xkFoa2iNGe5RWHTxLnKCmHni23fCY6A==" saltValue="sbpHrcT7JEpqd39zlO8cBg==" spinCount="100000" sheet="1" objects="1" scenarios="1"/>
  <mergeCells count="2">
    <mergeCell ref="A1:R1"/>
    <mergeCell ref="A2:R2"/>
  </mergeCells>
  <dataValidations count="1">
    <dataValidation allowBlank="1" showInputMessage="1" showErrorMessage="1" prompt="प्राप्त दिनांक टाकताना DD-MM-YYYY या format मध्येच टाका." sqref="R5:R7"/>
  </dataValidations>
  <pageMargins left="0.7" right="0.7" top="0.75" bottom="0.75" header="0.3" footer="0.3"/>
  <pageSetup paperSize="5" scale="76" fitToHeight="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X45"/>
  <sheetViews>
    <sheetView view="pageBreakPreview" zoomScaleNormal="96" zoomScaleSheetLayoutView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X10" sqref="X10"/>
    </sheetView>
  </sheetViews>
  <sheetFormatPr defaultRowHeight="15"/>
  <cols>
    <col min="1" max="1" width="4.140625" customWidth="1"/>
    <col min="2" max="2" width="9.140625" customWidth="1"/>
    <col min="4" max="4" width="19.28515625" customWidth="1"/>
    <col min="5" max="5" width="9.7109375" hidden="1" customWidth="1"/>
    <col min="6" max="6" width="19.85546875" hidden="1" customWidth="1"/>
    <col min="7" max="7" width="6.42578125" hidden="1" customWidth="1"/>
    <col min="8" max="9" width="6.28515625" style="26" customWidth="1"/>
    <col min="10" max="12" width="7" style="26" customWidth="1"/>
    <col min="13" max="23" width="6.28515625" style="26" customWidth="1"/>
    <col min="24" max="24" width="9" style="26" customWidth="1"/>
  </cols>
  <sheetData>
    <row r="1" spans="1:24" ht="20.25" customHeight="1" thickBot="1">
      <c r="A1" s="391" t="s">
        <v>99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W1" s="392"/>
      <c r="X1" s="393"/>
    </row>
    <row r="2" spans="1:24" ht="20.25" customHeight="1" thickBot="1">
      <c r="A2" s="394" t="s">
        <v>133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6"/>
    </row>
    <row r="3" spans="1:24" s="52" customFormat="1" ht="26.25" customHeight="1">
      <c r="A3" s="55" t="s">
        <v>55</v>
      </c>
      <c r="B3" s="53" t="s">
        <v>46</v>
      </c>
      <c r="C3" s="53" t="s">
        <v>46</v>
      </c>
      <c r="D3" s="241" t="s">
        <v>101</v>
      </c>
      <c r="E3" s="241" t="s">
        <v>145</v>
      </c>
      <c r="F3" s="241" t="s">
        <v>146</v>
      </c>
      <c r="G3" s="53"/>
      <c r="H3" s="54" t="s">
        <v>82</v>
      </c>
      <c r="I3" s="54" t="s">
        <v>220</v>
      </c>
      <c r="J3" s="54" t="s">
        <v>63</v>
      </c>
      <c r="K3" s="54" t="s">
        <v>85</v>
      </c>
      <c r="L3" s="54" t="s">
        <v>67</v>
      </c>
      <c r="M3" s="54" t="s">
        <v>65</v>
      </c>
      <c r="N3" s="54" t="s">
        <v>86</v>
      </c>
      <c r="O3" s="54" t="s">
        <v>64</v>
      </c>
      <c r="P3" s="54" t="s">
        <v>66</v>
      </c>
      <c r="Q3" s="54" t="s">
        <v>62</v>
      </c>
      <c r="R3" s="54" t="s">
        <v>68</v>
      </c>
      <c r="S3" s="54" t="s">
        <v>69</v>
      </c>
      <c r="T3" s="54" t="s">
        <v>70</v>
      </c>
      <c r="U3" s="54" t="s">
        <v>71</v>
      </c>
      <c r="V3" s="54" t="s">
        <v>73</v>
      </c>
      <c r="W3" s="54" t="s">
        <v>72</v>
      </c>
      <c r="X3" s="56" t="s">
        <v>94</v>
      </c>
    </row>
    <row r="4" spans="1:24" ht="18" customHeight="1">
      <c r="A4" s="240">
        <v>1</v>
      </c>
      <c r="B4" s="239" t="s">
        <v>47</v>
      </c>
      <c r="C4" s="239" t="s">
        <v>171</v>
      </c>
      <c r="D4" s="355" t="s">
        <v>219</v>
      </c>
      <c r="E4" s="242" t="s">
        <v>74</v>
      </c>
      <c r="F4" s="242" t="s">
        <v>80</v>
      </c>
      <c r="G4" s="338">
        <v>135</v>
      </c>
      <c r="H4" s="51">
        <v>100</v>
      </c>
      <c r="I4" s="51">
        <v>0</v>
      </c>
      <c r="J4" s="332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  <c r="P4" s="51">
        <v>0</v>
      </c>
      <c r="Q4" s="51">
        <v>20</v>
      </c>
      <c r="R4" s="51">
        <v>0.15</v>
      </c>
      <c r="S4" s="51">
        <v>0.2</v>
      </c>
      <c r="T4" s="51">
        <v>0.2</v>
      </c>
      <c r="U4" s="51">
        <v>1.5</v>
      </c>
      <c r="V4" s="51">
        <v>5</v>
      </c>
      <c r="W4" s="51">
        <v>1.5</v>
      </c>
      <c r="X4" s="57">
        <v>2.59</v>
      </c>
    </row>
    <row r="5" spans="1:24" ht="18" customHeight="1">
      <c r="A5" s="240">
        <v>2</v>
      </c>
      <c r="B5" s="239" t="s">
        <v>48</v>
      </c>
      <c r="C5" s="239" t="s">
        <v>172</v>
      </c>
      <c r="D5" s="242" t="s">
        <v>93</v>
      </c>
      <c r="E5" s="242" t="s">
        <v>77</v>
      </c>
      <c r="F5" s="242" t="s">
        <v>75</v>
      </c>
      <c r="G5" s="338">
        <v>135</v>
      </c>
      <c r="H5" s="51">
        <v>100</v>
      </c>
      <c r="I5" s="51">
        <v>0</v>
      </c>
      <c r="J5" s="51">
        <v>0</v>
      </c>
      <c r="K5" s="51">
        <v>0</v>
      </c>
      <c r="L5" s="51">
        <v>0</v>
      </c>
      <c r="M5" s="51">
        <v>20</v>
      </c>
      <c r="N5" s="51">
        <v>0</v>
      </c>
      <c r="O5" s="51">
        <v>0</v>
      </c>
      <c r="P5" s="51">
        <v>0</v>
      </c>
      <c r="Q5" s="51">
        <v>0</v>
      </c>
      <c r="R5" s="51">
        <v>0.15</v>
      </c>
      <c r="S5" s="51">
        <v>0.2</v>
      </c>
      <c r="T5" s="51">
        <v>0.2</v>
      </c>
      <c r="U5" s="51">
        <v>1.5</v>
      </c>
      <c r="V5" s="51">
        <v>5</v>
      </c>
      <c r="W5" s="51">
        <v>1.5</v>
      </c>
      <c r="X5" s="57">
        <v>2.59</v>
      </c>
    </row>
    <row r="6" spans="1:24" ht="18" customHeight="1">
      <c r="A6" s="240">
        <v>3</v>
      </c>
      <c r="B6" s="239" t="s">
        <v>49</v>
      </c>
      <c r="C6" s="239" t="s">
        <v>173</v>
      </c>
      <c r="D6" s="242" t="s">
        <v>214</v>
      </c>
      <c r="E6" s="242"/>
      <c r="F6" s="242"/>
      <c r="G6" s="338">
        <v>135</v>
      </c>
      <c r="H6" s="51">
        <v>100</v>
      </c>
      <c r="I6" s="51">
        <v>0</v>
      </c>
      <c r="J6" s="332">
        <v>0</v>
      </c>
      <c r="K6" s="51">
        <v>0</v>
      </c>
      <c r="L6" s="51">
        <v>0</v>
      </c>
      <c r="M6" s="51">
        <v>0</v>
      </c>
      <c r="N6" s="51">
        <v>0</v>
      </c>
      <c r="O6" s="51">
        <v>20</v>
      </c>
      <c r="P6" s="51">
        <v>0</v>
      </c>
      <c r="Q6" s="51">
        <v>0</v>
      </c>
      <c r="R6" s="51">
        <v>0.15</v>
      </c>
      <c r="S6" s="51">
        <v>0.2</v>
      </c>
      <c r="T6" s="51">
        <v>0.2</v>
      </c>
      <c r="U6" s="51">
        <v>1.5</v>
      </c>
      <c r="V6" s="51">
        <v>5</v>
      </c>
      <c r="W6" s="51">
        <v>1.5</v>
      </c>
      <c r="X6" s="57">
        <v>2.59</v>
      </c>
    </row>
    <row r="7" spans="1:24" ht="18" customHeight="1">
      <c r="A7" s="240">
        <v>4</v>
      </c>
      <c r="B7" s="239" t="s">
        <v>91</v>
      </c>
      <c r="C7" s="239" t="s">
        <v>174</v>
      </c>
      <c r="D7" s="354" t="s">
        <v>215</v>
      </c>
      <c r="E7" s="242" t="s">
        <v>74</v>
      </c>
      <c r="F7" s="242" t="s">
        <v>75</v>
      </c>
      <c r="G7" s="338">
        <v>135</v>
      </c>
      <c r="H7" s="51">
        <v>100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51">
        <v>20</v>
      </c>
      <c r="Q7" s="51">
        <v>0</v>
      </c>
      <c r="R7" s="51">
        <v>0.15</v>
      </c>
      <c r="S7" s="51">
        <v>0.2</v>
      </c>
      <c r="T7" s="51">
        <v>0.2</v>
      </c>
      <c r="U7" s="51">
        <v>1.5</v>
      </c>
      <c r="V7" s="51">
        <v>5</v>
      </c>
      <c r="W7" s="51">
        <v>1.5</v>
      </c>
      <c r="X7" s="57">
        <v>2.59</v>
      </c>
    </row>
    <row r="8" spans="1:24" ht="18" customHeight="1">
      <c r="A8" s="240">
        <v>5</v>
      </c>
      <c r="B8" s="239" t="s">
        <v>50</v>
      </c>
      <c r="C8" s="239" t="s">
        <v>175</v>
      </c>
      <c r="D8" s="242" t="s">
        <v>216</v>
      </c>
      <c r="E8" s="242" t="s">
        <v>74</v>
      </c>
      <c r="F8" s="242" t="s">
        <v>76</v>
      </c>
      <c r="G8" s="338">
        <v>135</v>
      </c>
      <c r="H8" s="51">
        <v>100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1">
        <v>20</v>
      </c>
      <c r="R8" s="51">
        <v>0.15</v>
      </c>
      <c r="S8" s="51">
        <v>0.2</v>
      </c>
      <c r="T8" s="51">
        <v>0.2</v>
      </c>
      <c r="U8" s="51">
        <v>1.5</v>
      </c>
      <c r="V8" s="51">
        <v>5</v>
      </c>
      <c r="W8" s="51">
        <v>1.5</v>
      </c>
      <c r="X8" s="57">
        <v>2.59</v>
      </c>
    </row>
    <row r="9" spans="1:24" ht="18" customHeight="1">
      <c r="A9" s="240">
        <v>6</v>
      </c>
      <c r="B9" s="239" t="s">
        <v>51</v>
      </c>
      <c r="C9" s="239" t="s">
        <v>176</v>
      </c>
      <c r="D9" s="242" t="s">
        <v>81</v>
      </c>
      <c r="E9" s="242" t="s">
        <v>77</v>
      </c>
      <c r="F9" s="242" t="s">
        <v>75</v>
      </c>
      <c r="G9" s="338">
        <v>135</v>
      </c>
      <c r="H9" s="51">
        <v>100</v>
      </c>
      <c r="I9" s="51">
        <v>0</v>
      </c>
      <c r="J9" s="51">
        <v>20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0.15</v>
      </c>
      <c r="S9" s="51">
        <v>0.2</v>
      </c>
      <c r="T9" s="51">
        <v>0.2</v>
      </c>
      <c r="U9" s="51">
        <v>1.5</v>
      </c>
      <c r="V9" s="51">
        <v>5</v>
      </c>
      <c r="W9" s="51">
        <v>1.5</v>
      </c>
      <c r="X9" s="57">
        <v>2.59</v>
      </c>
    </row>
    <row r="10" spans="1:24" s="28" customFormat="1" ht="18" customHeight="1">
      <c r="A10" s="305"/>
      <c r="B10" s="306"/>
      <c r="C10" s="306" t="s">
        <v>183</v>
      </c>
      <c r="D10" s="306" t="s">
        <v>84</v>
      </c>
      <c r="E10" s="306"/>
      <c r="F10" s="306"/>
      <c r="G10" s="302"/>
      <c r="H10" s="308">
        <v>0</v>
      </c>
      <c r="I10" s="308">
        <v>0</v>
      </c>
      <c r="J10" s="308">
        <v>0</v>
      </c>
      <c r="K10" s="308">
        <v>0</v>
      </c>
      <c r="L10" s="308">
        <v>0</v>
      </c>
      <c r="M10" s="308">
        <v>0</v>
      </c>
      <c r="N10" s="308">
        <v>0</v>
      </c>
      <c r="O10" s="308">
        <v>0</v>
      </c>
      <c r="P10" s="308">
        <v>0</v>
      </c>
      <c r="Q10" s="308">
        <v>0</v>
      </c>
      <c r="R10" s="308">
        <v>0</v>
      </c>
      <c r="S10" s="308">
        <v>0</v>
      </c>
      <c r="T10" s="308">
        <v>0</v>
      </c>
      <c r="U10" s="308">
        <v>0</v>
      </c>
      <c r="V10" s="308">
        <v>0</v>
      </c>
      <c r="W10" s="308">
        <v>0</v>
      </c>
      <c r="X10" s="308">
        <v>0</v>
      </c>
    </row>
    <row r="11" spans="1:24" s="28" customFormat="1" ht="18" customHeight="1">
      <c r="A11" s="299">
        <v>1</v>
      </c>
      <c r="B11" s="300" t="s">
        <v>47</v>
      </c>
      <c r="C11" s="300" t="s">
        <v>177</v>
      </c>
      <c r="D11" s="301" t="s">
        <v>217</v>
      </c>
      <c r="E11" s="301" t="s">
        <v>74</v>
      </c>
      <c r="F11" s="301" t="s">
        <v>76</v>
      </c>
      <c r="G11" s="339">
        <v>24</v>
      </c>
      <c r="H11" s="303">
        <v>100</v>
      </c>
      <c r="I11" s="303">
        <v>0</v>
      </c>
      <c r="J11" s="303">
        <v>0</v>
      </c>
      <c r="K11" s="303">
        <v>0</v>
      </c>
      <c r="L11" s="303">
        <v>20</v>
      </c>
      <c r="M11" s="303">
        <v>0</v>
      </c>
      <c r="N11" s="303">
        <v>0</v>
      </c>
      <c r="O11" s="303">
        <v>0</v>
      </c>
      <c r="P11" s="303">
        <v>0</v>
      </c>
      <c r="Q11" s="303">
        <v>0</v>
      </c>
      <c r="R11" s="303">
        <v>0.15</v>
      </c>
      <c r="S11" s="303">
        <v>0.2</v>
      </c>
      <c r="T11" s="303">
        <v>0.2</v>
      </c>
      <c r="U11" s="303">
        <v>1.5</v>
      </c>
      <c r="V11" s="303">
        <v>5</v>
      </c>
      <c r="W11" s="303">
        <v>1.5</v>
      </c>
      <c r="X11" s="304">
        <v>2.59</v>
      </c>
    </row>
    <row r="12" spans="1:24" s="28" customFormat="1" ht="18" customHeight="1">
      <c r="A12" s="299">
        <v>2</v>
      </c>
      <c r="B12" s="300" t="s">
        <v>48</v>
      </c>
      <c r="C12" s="300" t="s">
        <v>178</v>
      </c>
      <c r="D12" s="301" t="s">
        <v>206</v>
      </c>
      <c r="E12" s="301" t="s">
        <v>74</v>
      </c>
      <c r="F12" s="301" t="s">
        <v>76</v>
      </c>
      <c r="G12" s="339">
        <v>24</v>
      </c>
      <c r="H12" s="303">
        <v>100</v>
      </c>
      <c r="I12" s="303">
        <v>0</v>
      </c>
      <c r="J12" s="303">
        <v>0</v>
      </c>
      <c r="K12" s="303">
        <v>0</v>
      </c>
      <c r="L12" s="303">
        <v>0</v>
      </c>
      <c r="M12" s="303">
        <v>0</v>
      </c>
      <c r="N12" s="303">
        <v>20</v>
      </c>
      <c r="O12" s="303">
        <v>0</v>
      </c>
      <c r="P12" s="303">
        <v>0</v>
      </c>
      <c r="Q12" s="303">
        <v>0</v>
      </c>
      <c r="R12" s="303">
        <v>0.15</v>
      </c>
      <c r="S12" s="303">
        <v>0.2</v>
      </c>
      <c r="T12" s="303">
        <v>0.2</v>
      </c>
      <c r="U12" s="303">
        <v>1.5</v>
      </c>
      <c r="V12" s="303">
        <v>5</v>
      </c>
      <c r="W12" s="303">
        <v>1.5</v>
      </c>
      <c r="X12" s="304">
        <v>2.59</v>
      </c>
    </row>
    <row r="13" spans="1:24" s="28" customFormat="1" ht="18" customHeight="1">
      <c r="A13" s="299">
        <v>3</v>
      </c>
      <c r="B13" s="300" t="s">
        <v>49</v>
      </c>
      <c r="C13" s="300" t="s">
        <v>179</v>
      </c>
      <c r="D13" s="301" t="s">
        <v>78</v>
      </c>
      <c r="E13" s="301"/>
      <c r="F13" s="301"/>
      <c r="G13" s="339">
        <v>24</v>
      </c>
      <c r="H13" s="303">
        <v>100</v>
      </c>
      <c r="I13" s="303">
        <v>20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303">
        <v>0</v>
      </c>
      <c r="P13" s="303">
        <v>0</v>
      </c>
      <c r="Q13" s="303">
        <v>0</v>
      </c>
      <c r="R13" s="303">
        <v>0.15</v>
      </c>
      <c r="S13" s="303">
        <v>0.2</v>
      </c>
      <c r="T13" s="303">
        <v>0.2</v>
      </c>
      <c r="U13" s="303">
        <v>1.5</v>
      </c>
      <c r="V13" s="303">
        <v>5</v>
      </c>
      <c r="W13" s="303">
        <v>1.5</v>
      </c>
      <c r="X13" s="304">
        <v>2.59</v>
      </c>
    </row>
    <row r="14" spans="1:24" s="28" customFormat="1" ht="18" customHeight="1">
      <c r="A14" s="299">
        <v>4</v>
      </c>
      <c r="B14" s="300" t="s">
        <v>91</v>
      </c>
      <c r="C14" s="300" t="s">
        <v>180</v>
      </c>
      <c r="D14" s="301" t="s">
        <v>93</v>
      </c>
      <c r="E14" s="301" t="s">
        <v>74</v>
      </c>
      <c r="F14" s="301" t="s">
        <v>79</v>
      </c>
      <c r="G14" s="339">
        <v>24</v>
      </c>
      <c r="H14" s="303">
        <v>100</v>
      </c>
      <c r="I14" s="303">
        <v>0</v>
      </c>
      <c r="J14" s="303">
        <v>0</v>
      </c>
      <c r="K14" s="303">
        <v>0</v>
      </c>
      <c r="L14" s="303">
        <v>0</v>
      </c>
      <c r="M14" s="303">
        <v>20</v>
      </c>
      <c r="N14" s="303">
        <v>0</v>
      </c>
      <c r="O14" s="303">
        <v>0</v>
      </c>
      <c r="P14" s="303">
        <v>0</v>
      </c>
      <c r="Q14" s="303">
        <v>0</v>
      </c>
      <c r="R14" s="303">
        <v>0.15</v>
      </c>
      <c r="S14" s="303">
        <v>0.2</v>
      </c>
      <c r="T14" s="303">
        <v>0.2</v>
      </c>
      <c r="U14" s="303">
        <v>1.5</v>
      </c>
      <c r="V14" s="303">
        <v>5</v>
      </c>
      <c r="W14" s="303">
        <v>1.5</v>
      </c>
      <c r="X14" s="304">
        <v>2.59</v>
      </c>
    </row>
    <row r="15" spans="1:24" s="28" customFormat="1" ht="18" customHeight="1">
      <c r="A15" s="299">
        <v>5</v>
      </c>
      <c r="B15" s="300" t="s">
        <v>50</v>
      </c>
      <c r="C15" s="300" t="s">
        <v>181</v>
      </c>
      <c r="D15" s="301" t="s">
        <v>215</v>
      </c>
      <c r="E15" s="301" t="s">
        <v>74</v>
      </c>
      <c r="F15" s="301" t="s">
        <v>79</v>
      </c>
      <c r="G15" s="339">
        <v>24</v>
      </c>
      <c r="H15" s="303">
        <v>100</v>
      </c>
      <c r="I15" s="303">
        <v>0</v>
      </c>
      <c r="J15" s="303">
        <v>0</v>
      </c>
      <c r="K15" s="303">
        <v>0</v>
      </c>
      <c r="L15" s="303">
        <v>0</v>
      </c>
      <c r="M15" s="303">
        <v>0</v>
      </c>
      <c r="N15" s="303">
        <v>0</v>
      </c>
      <c r="O15" s="303">
        <v>0</v>
      </c>
      <c r="P15" s="303">
        <v>20</v>
      </c>
      <c r="Q15" s="303">
        <v>0</v>
      </c>
      <c r="R15" s="303">
        <v>0.15</v>
      </c>
      <c r="S15" s="303">
        <v>0.2</v>
      </c>
      <c r="T15" s="303">
        <v>0.2</v>
      </c>
      <c r="U15" s="303">
        <v>1.5</v>
      </c>
      <c r="V15" s="303">
        <v>5</v>
      </c>
      <c r="W15" s="303">
        <v>1.5</v>
      </c>
      <c r="X15" s="304">
        <v>2.59</v>
      </c>
    </row>
    <row r="16" spans="1:24" s="28" customFormat="1" ht="18" customHeight="1">
      <c r="A16" s="299">
        <v>6</v>
      </c>
      <c r="B16" s="300" t="s">
        <v>51</v>
      </c>
      <c r="C16" s="300" t="s">
        <v>182</v>
      </c>
      <c r="D16" s="301" t="s">
        <v>218</v>
      </c>
      <c r="E16" s="301" t="s">
        <v>77</v>
      </c>
      <c r="F16" s="301" t="s">
        <v>79</v>
      </c>
      <c r="G16" s="339">
        <v>24</v>
      </c>
      <c r="H16" s="303">
        <v>100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303">
        <v>0</v>
      </c>
      <c r="P16" s="303">
        <v>0</v>
      </c>
      <c r="Q16" s="303">
        <v>20</v>
      </c>
      <c r="R16" s="303">
        <v>0.15</v>
      </c>
      <c r="S16" s="303">
        <v>0.2</v>
      </c>
      <c r="T16" s="303">
        <v>0.2</v>
      </c>
      <c r="U16" s="303">
        <v>1.5</v>
      </c>
      <c r="V16" s="303">
        <v>5</v>
      </c>
      <c r="W16" s="303">
        <v>1.5</v>
      </c>
      <c r="X16" s="304">
        <v>2.59</v>
      </c>
    </row>
    <row r="17" spans="1:24" s="28" customFormat="1" ht="18" customHeight="1">
      <c r="A17" s="305"/>
      <c r="B17" s="306"/>
      <c r="C17" s="306" t="s">
        <v>184</v>
      </c>
      <c r="D17" s="306" t="s">
        <v>84</v>
      </c>
      <c r="E17" s="306"/>
      <c r="F17" s="306"/>
      <c r="G17" s="302"/>
      <c r="H17" s="308">
        <v>0</v>
      </c>
      <c r="I17" s="308">
        <v>0</v>
      </c>
      <c r="J17" s="308">
        <v>0</v>
      </c>
      <c r="K17" s="308">
        <v>0</v>
      </c>
      <c r="L17" s="308">
        <v>0</v>
      </c>
      <c r="M17" s="308">
        <v>0</v>
      </c>
      <c r="N17" s="308">
        <v>0</v>
      </c>
      <c r="O17" s="308">
        <v>0</v>
      </c>
      <c r="P17" s="308">
        <v>0</v>
      </c>
      <c r="Q17" s="308">
        <v>0</v>
      </c>
      <c r="R17" s="308">
        <v>0</v>
      </c>
      <c r="S17" s="308">
        <v>0</v>
      </c>
      <c r="T17" s="308">
        <v>0</v>
      </c>
      <c r="U17" s="308">
        <v>0</v>
      </c>
      <c r="V17" s="308">
        <v>0</v>
      </c>
      <c r="W17" s="308">
        <v>0</v>
      </c>
      <c r="X17" s="308">
        <v>0</v>
      </c>
    </row>
    <row r="18" spans="1:24" s="28" customFormat="1" ht="18" customHeight="1">
      <c r="A18" s="240">
        <v>1</v>
      </c>
      <c r="B18" s="239" t="s">
        <v>47</v>
      </c>
      <c r="C18" s="239" t="s">
        <v>185</v>
      </c>
      <c r="D18" s="242" t="s">
        <v>219</v>
      </c>
      <c r="E18" s="242" t="s">
        <v>74</v>
      </c>
      <c r="F18" s="242" t="s">
        <v>80</v>
      </c>
      <c r="G18" s="338">
        <v>135</v>
      </c>
      <c r="H18" s="51">
        <v>100</v>
      </c>
      <c r="I18" s="51">
        <v>0</v>
      </c>
      <c r="J18" s="332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20</v>
      </c>
      <c r="R18" s="51">
        <v>0.15</v>
      </c>
      <c r="S18" s="51">
        <v>0.2</v>
      </c>
      <c r="T18" s="51">
        <v>0.2</v>
      </c>
      <c r="U18" s="51">
        <v>1.5</v>
      </c>
      <c r="V18" s="51">
        <v>5</v>
      </c>
      <c r="W18" s="51">
        <v>1.5</v>
      </c>
      <c r="X18" s="57">
        <v>2.59</v>
      </c>
    </row>
    <row r="19" spans="1:24" s="28" customFormat="1" ht="18" customHeight="1">
      <c r="A19" s="240">
        <v>2</v>
      </c>
      <c r="B19" s="239" t="s">
        <v>48</v>
      </c>
      <c r="C19" s="239" t="s">
        <v>186</v>
      </c>
      <c r="D19" s="242" t="s">
        <v>93</v>
      </c>
      <c r="E19" s="242" t="s">
        <v>77</v>
      </c>
      <c r="F19" s="242" t="s">
        <v>75</v>
      </c>
      <c r="G19" s="338">
        <v>135</v>
      </c>
      <c r="H19" s="51">
        <v>100</v>
      </c>
      <c r="I19" s="51">
        <v>0</v>
      </c>
      <c r="J19" s="51">
        <v>0</v>
      </c>
      <c r="K19" s="51">
        <v>0</v>
      </c>
      <c r="L19" s="51">
        <v>0</v>
      </c>
      <c r="M19" s="51">
        <v>20</v>
      </c>
      <c r="N19" s="51">
        <v>0</v>
      </c>
      <c r="O19" s="51">
        <v>0</v>
      </c>
      <c r="P19" s="51">
        <v>0</v>
      </c>
      <c r="Q19" s="51">
        <v>0</v>
      </c>
      <c r="R19" s="51">
        <v>0.15</v>
      </c>
      <c r="S19" s="51">
        <v>0.2</v>
      </c>
      <c r="T19" s="51">
        <v>0.2</v>
      </c>
      <c r="U19" s="51">
        <v>1.5</v>
      </c>
      <c r="V19" s="51">
        <v>5</v>
      </c>
      <c r="W19" s="51">
        <v>1.5</v>
      </c>
      <c r="X19" s="57">
        <v>2.59</v>
      </c>
    </row>
    <row r="20" spans="1:24" s="28" customFormat="1" ht="18" customHeight="1">
      <c r="A20" s="240">
        <v>3</v>
      </c>
      <c r="B20" s="239" t="s">
        <v>49</v>
      </c>
      <c r="C20" s="239" t="s">
        <v>187</v>
      </c>
      <c r="D20" s="242" t="s">
        <v>214</v>
      </c>
      <c r="E20" s="242"/>
      <c r="F20" s="242"/>
      <c r="G20" s="338">
        <v>135</v>
      </c>
      <c r="H20" s="51">
        <v>100</v>
      </c>
      <c r="I20" s="51">
        <v>0</v>
      </c>
      <c r="J20" s="332">
        <v>0</v>
      </c>
      <c r="K20" s="51">
        <v>0</v>
      </c>
      <c r="L20" s="51">
        <v>0</v>
      </c>
      <c r="M20" s="51">
        <v>0</v>
      </c>
      <c r="N20" s="51">
        <v>0</v>
      </c>
      <c r="O20" s="51">
        <v>20</v>
      </c>
      <c r="P20" s="51">
        <v>0</v>
      </c>
      <c r="Q20" s="51">
        <v>0</v>
      </c>
      <c r="R20" s="51">
        <v>0.15</v>
      </c>
      <c r="S20" s="51">
        <v>0.2</v>
      </c>
      <c r="T20" s="51">
        <v>0.2</v>
      </c>
      <c r="U20" s="51">
        <v>1.5</v>
      </c>
      <c r="V20" s="51">
        <v>5</v>
      </c>
      <c r="W20" s="51">
        <v>1.5</v>
      </c>
      <c r="X20" s="57">
        <v>2.59</v>
      </c>
    </row>
    <row r="21" spans="1:24" s="28" customFormat="1" ht="18" customHeight="1">
      <c r="A21" s="240">
        <v>4</v>
      </c>
      <c r="B21" s="239" t="s">
        <v>91</v>
      </c>
      <c r="C21" s="239" t="s">
        <v>188</v>
      </c>
      <c r="D21" s="242" t="s">
        <v>215</v>
      </c>
      <c r="E21" s="242" t="s">
        <v>74</v>
      </c>
      <c r="F21" s="242" t="s">
        <v>75</v>
      </c>
      <c r="G21" s="338">
        <v>135</v>
      </c>
      <c r="H21" s="51">
        <v>100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20</v>
      </c>
      <c r="Q21" s="51">
        <v>0</v>
      </c>
      <c r="R21" s="51">
        <v>0.15</v>
      </c>
      <c r="S21" s="51">
        <v>0.2</v>
      </c>
      <c r="T21" s="51">
        <v>0.2</v>
      </c>
      <c r="U21" s="51">
        <v>1.5</v>
      </c>
      <c r="V21" s="51">
        <v>5</v>
      </c>
      <c r="W21" s="51">
        <v>1.5</v>
      </c>
      <c r="X21" s="57">
        <v>2.59</v>
      </c>
    </row>
    <row r="22" spans="1:24" s="28" customFormat="1" ht="18" customHeight="1">
      <c r="A22" s="240">
        <v>5</v>
      </c>
      <c r="B22" s="239" t="s">
        <v>50</v>
      </c>
      <c r="C22" s="239" t="s">
        <v>189</v>
      </c>
      <c r="D22" s="242" t="s">
        <v>216</v>
      </c>
      <c r="E22" s="242" t="s">
        <v>74</v>
      </c>
      <c r="F22" s="242" t="s">
        <v>76</v>
      </c>
      <c r="G22" s="338">
        <v>135</v>
      </c>
      <c r="H22" s="51">
        <v>100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20</v>
      </c>
      <c r="R22" s="51">
        <v>0.15</v>
      </c>
      <c r="S22" s="51">
        <v>0.2</v>
      </c>
      <c r="T22" s="51">
        <v>0.2</v>
      </c>
      <c r="U22" s="51">
        <v>1.5</v>
      </c>
      <c r="V22" s="51">
        <v>5</v>
      </c>
      <c r="W22" s="51">
        <v>1.5</v>
      </c>
      <c r="X22" s="57">
        <v>2.59</v>
      </c>
    </row>
    <row r="23" spans="1:24" s="28" customFormat="1" ht="18" customHeight="1">
      <c r="A23" s="240">
        <v>6</v>
      </c>
      <c r="B23" s="239" t="s">
        <v>51</v>
      </c>
      <c r="C23" s="239" t="s">
        <v>190</v>
      </c>
      <c r="D23" s="242" t="s">
        <v>81</v>
      </c>
      <c r="E23" s="242" t="s">
        <v>77</v>
      </c>
      <c r="F23" s="242" t="s">
        <v>75</v>
      </c>
      <c r="G23" s="338">
        <v>135</v>
      </c>
      <c r="H23" s="51">
        <v>100</v>
      </c>
      <c r="I23" s="51">
        <v>0</v>
      </c>
      <c r="J23" s="51">
        <v>20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0.15</v>
      </c>
      <c r="S23" s="51">
        <v>0.2</v>
      </c>
      <c r="T23" s="51">
        <v>0.2</v>
      </c>
      <c r="U23" s="51">
        <v>1.5</v>
      </c>
      <c r="V23" s="51">
        <v>5</v>
      </c>
      <c r="W23" s="51">
        <v>1.5</v>
      </c>
      <c r="X23" s="57">
        <v>2.59</v>
      </c>
    </row>
    <row r="24" spans="1:24" s="28" customFormat="1" ht="18" customHeight="1">
      <c r="A24" s="305"/>
      <c r="B24" s="306"/>
      <c r="C24" s="306" t="s">
        <v>203</v>
      </c>
      <c r="D24" s="306" t="s">
        <v>84</v>
      </c>
      <c r="E24" s="306"/>
      <c r="F24" s="306"/>
      <c r="G24" s="302"/>
      <c r="H24" s="308">
        <v>0</v>
      </c>
      <c r="I24" s="308">
        <v>0</v>
      </c>
      <c r="J24" s="308">
        <v>0</v>
      </c>
      <c r="K24" s="308">
        <v>0</v>
      </c>
      <c r="L24" s="308">
        <v>0</v>
      </c>
      <c r="M24" s="308">
        <v>0</v>
      </c>
      <c r="N24" s="308">
        <v>0</v>
      </c>
      <c r="O24" s="308">
        <v>0</v>
      </c>
      <c r="P24" s="308">
        <v>0</v>
      </c>
      <c r="Q24" s="308">
        <v>0</v>
      </c>
      <c r="R24" s="308">
        <v>0</v>
      </c>
      <c r="S24" s="308">
        <v>0</v>
      </c>
      <c r="T24" s="308">
        <v>0</v>
      </c>
      <c r="U24" s="308">
        <v>0</v>
      </c>
      <c r="V24" s="308">
        <v>0</v>
      </c>
      <c r="W24" s="308">
        <v>0</v>
      </c>
      <c r="X24" s="308">
        <v>0</v>
      </c>
    </row>
    <row r="25" spans="1:24" s="28" customFormat="1" ht="18" customHeight="1">
      <c r="A25" s="299">
        <v>1</v>
      </c>
      <c r="B25" s="300" t="s">
        <v>47</v>
      </c>
      <c r="C25" s="300" t="s">
        <v>191</v>
      </c>
      <c r="D25" s="301" t="s">
        <v>217</v>
      </c>
      <c r="E25" s="301" t="s">
        <v>74</v>
      </c>
      <c r="F25" s="301" t="s">
        <v>76</v>
      </c>
      <c r="G25" s="339">
        <v>24</v>
      </c>
      <c r="H25" s="303">
        <v>100</v>
      </c>
      <c r="I25" s="303">
        <v>0</v>
      </c>
      <c r="J25" s="303">
        <v>0</v>
      </c>
      <c r="K25" s="303">
        <v>0</v>
      </c>
      <c r="L25" s="303">
        <v>20</v>
      </c>
      <c r="M25" s="303">
        <v>0</v>
      </c>
      <c r="N25" s="303">
        <v>0</v>
      </c>
      <c r="O25" s="303">
        <v>0</v>
      </c>
      <c r="P25" s="303">
        <v>0</v>
      </c>
      <c r="Q25" s="303">
        <v>0</v>
      </c>
      <c r="R25" s="303">
        <v>0.15</v>
      </c>
      <c r="S25" s="303">
        <v>0.2</v>
      </c>
      <c r="T25" s="303">
        <v>0.2</v>
      </c>
      <c r="U25" s="303">
        <v>1.5</v>
      </c>
      <c r="V25" s="303">
        <v>5</v>
      </c>
      <c r="W25" s="303">
        <v>1.5</v>
      </c>
      <c r="X25" s="304">
        <v>2.59</v>
      </c>
    </row>
    <row r="26" spans="1:24" s="28" customFormat="1" ht="18" customHeight="1">
      <c r="A26" s="299">
        <v>2</v>
      </c>
      <c r="B26" s="300" t="s">
        <v>48</v>
      </c>
      <c r="C26" s="300" t="s">
        <v>192</v>
      </c>
      <c r="D26" s="301" t="s">
        <v>206</v>
      </c>
      <c r="E26" s="301" t="s">
        <v>74</v>
      </c>
      <c r="F26" s="301" t="s">
        <v>76</v>
      </c>
      <c r="G26" s="339">
        <v>24</v>
      </c>
      <c r="H26" s="303">
        <v>100</v>
      </c>
      <c r="I26" s="303">
        <v>0</v>
      </c>
      <c r="J26" s="303">
        <v>0</v>
      </c>
      <c r="K26" s="303">
        <v>0</v>
      </c>
      <c r="L26" s="303">
        <v>0</v>
      </c>
      <c r="M26" s="303">
        <v>0</v>
      </c>
      <c r="N26" s="303">
        <v>20</v>
      </c>
      <c r="O26" s="303">
        <v>0</v>
      </c>
      <c r="P26" s="303">
        <v>0</v>
      </c>
      <c r="Q26" s="303">
        <v>0</v>
      </c>
      <c r="R26" s="303">
        <v>0.15</v>
      </c>
      <c r="S26" s="303">
        <v>0.2</v>
      </c>
      <c r="T26" s="303">
        <v>0.2</v>
      </c>
      <c r="U26" s="303">
        <v>1.5</v>
      </c>
      <c r="V26" s="303">
        <v>5</v>
      </c>
      <c r="W26" s="303">
        <v>1.5</v>
      </c>
      <c r="X26" s="304">
        <v>2.59</v>
      </c>
    </row>
    <row r="27" spans="1:24" s="28" customFormat="1" ht="18" customHeight="1">
      <c r="A27" s="299">
        <v>3</v>
      </c>
      <c r="B27" s="300" t="s">
        <v>49</v>
      </c>
      <c r="C27" s="300" t="s">
        <v>193</v>
      </c>
      <c r="D27" s="301" t="s">
        <v>78</v>
      </c>
      <c r="E27" s="301"/>
      <c r="F27" s="301"/>
      <c r="G27" s="339">
        <v>24</v>
      </c>
      <c r="H27" s="303">
        <v>100</v>
      </c>
      <c r="I27" s="303">
        <v>20</v>
      </c>
      <c r="J27" s="303">
        <v>0</v>
      </c>
      <c r="K27" s="303">
        <v>0</v>
      </c>
      <c r="L27" s="303">
        <v>0</v>
      </c>
      <c r="M27" s="303">
        <v>0</v>
      </c>
      <c r="N27" s="303">
        <v>0</v>
      </c>
      <c r="O27" s="303">
        <v>0</v>
      </c>
      <c r="P27" s="303">
        <v>0</v>
      </c>
      <c r="Q27" s="303">
        <v>0</v>
      </c>
      <c r="R27" s="303">
        <v>0.15</v>
      </c>
      <c r="S27" s="303">
        <v>0.2</v>
      </c>
      <c r="T27" s="303">
        <v>0.2</v>
      </c>
      <c r="U27" s="303">
        <v>1.5</v>
      </c>
      <c r="V27" s="303">
        <v>5</v>
      </c>
      <c r="W27" s="303">
        <v>1.5</v>
      </c>
      <c r="X27" s="304">
        <v>2.59</v>
      </c>
    </row>
    <row r="28" spans="1:24" s="28" customFormat="1" ht="18" customHeight="1">
      <c r="A28" s="299">
        <v>4</v>
      </c>
      <c r="B28" s="300" t="s">
        <v>91</v>
      </c>
      <c r="C28" s="300" t="s">
        <v>194</v>
      </c>
      <c r="D28" s="301" t="s">
        <v>93</v>
      </c>
      <c r="E28" s="301" t="s">
        <v>74</v>
      </c>
      <c r="F28" s="301" t="s">
        <v>79</v>
      </c>
      <c r="G28" s="339">
        <v>24</v>
      </c>
      <c r="H28" s="303">
        <v>100</v>
      </c>
      <c r="I28" s="303">
        <v>0</v>
      </c>
      <c r="J28" s="303">
        <v>0</v>
      </c>
      <c r="K28" s="303">
        <v>0</v>
      </c>
      <c r="L28" s="303">
        <v>0</v>
      </c>
      <c r="M28" s="303">
        <v>20</v>
      </c>
      <c r="N28" s="303">
        <v>0</v>
      </c>
      <c r="O28" s="303">
        <v>0</v>
      </c>
      <c r="P28" s="303">
        <v>0</v>
      </c>
      <c r="Q28" s="303">
        <v>0</v>
      </c>
      <c r="R28" s="303">
        <v>0.15</v>
      </c>
      <c r="S28" s="303">
        <v>0.2</v>
      </c>
      <c r="T28" s="303">
        <v>0.2</v>
      </c>
      <c r="U28" s="303">
        <v>1.5</v>
      </c>
      <c r="V28" s="303">
        <v>5</v>
      </c>
      <c r="W28" s="303">
        <v>1.5</v>
      </c>
      <c r="X28" s="304">
        <v>2.59</v>
      </c>
    </row>
    <row r="29" spans="1:24" s="28" customFormat="1" ht="18" customHeight="1">
      <c r="A29" s="299">
        <v>5</v>
      </c>
      <c r="B29" s="300" t="s">
        <v>50</v>
      </c>
      <c r="C29" s="300" t="s">
        <v>195</v>
      </c>
      <c r="D29" s="301" t="s">
        <v>215</v>
      </c>
      <c r="E29" s="301" t="s">
        <v>74</v>
      </c>
      <c r="F29" s="301" t="s">
        <v>79</v>
      </c>
      <c r="G29" s="339">
        <v>24</v>
      </c>
      <c r="H29" s="303">
        <v>100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303">
        <v>0</v>
      </c>
      <c r="P29" s="303">
        <v>20</v>
      </c>
      <c r="Q29" s="303">
        <v>0</v>
      </c>
      <c r="R29" s="303">
        <v>0.15</v>
      </c>
      <c r="S29" s="303">
        <v>0.2</v>
      </c>
      <c r="T29" s="303">
        <v>0.2</v>
      </c>
      <c r="U29" s="303">
        <v>1.5</v>
      </c>
      <c r="V29" s="303">
        <v>5</v>
      </c>
      <c r="W29" s="303">
        <v>1.5</v>
      </c>
      <c r="X29" s="304">
        <v>2.59</v>
      </c>
    </row>
    <row r="30" spans="1:24" s="28" customFormat="1" ht="18" customHeight="1">
      <c r="A30" s="299">
        <v>6</v>
      </c>
      <c r="B30" s="300" t="s">
        <v>51</v>
      </c>
      <c r="C30" s="300" t="s">
        <v>196</v>
      </c>
      <c r="D30" s="301" t="s">
        <v>218</v>
      </c>
      <c r="E30" s="301" t="s">
        <v>77</v>
      </c>
      <c r="F30" s="301" t="s">
        <v>79</v>
      </c>
      <c r="G30" s="339">
        <v>24</v>
      </c>
      <c r="H30" s="303">
        <v>100</v>
      </c>
      <c r="I30" s="303">
        <v>0</v>
      </c>
      <c r="J30" s="303">
        <v>0</v>
      </c>
      <c r="K30" s="303">
        <v>0</v>
      </c>
      <c r="L30" s="303">
        <v>0</v>
      </c>
      <c r="M30" s="303">
        <v>0</v>
      </c>
      <c r="N30" s="303">
        <v>0</v>
      </c>
      <c r="O30" s="303">
        <v>0</v>
      </c>
      <c r="P30" s="303">
        <v>0</v>
      </c>
      <c r="Q30" s="303">
        <v>20</v>
      </c>
      <c r="R30" s="303">
        <v>0.15</v>
      </c>
      <c r="S30" s="303">
        <v>0.2</v>
      </c>
      <c r="T30" s="303">
        <v>0.2</v>
      </c>
      <c r="U30" s="303">
        <v>1.5</v>
      </c>
      <c r="V30" s="303">
        <v>5</v>
      </c>
      <c r="W30" s="303">
        <v>1.5</v>
      </c>
      <c r="X30" s="304">
        <v>2.59</v>
      </c>
    </row>
    <row r="31" spans="1:24" ht="18" customHeight="1">
      <c r="A31" s="305"/>
      <c r="B31" s="306"/>
      <c r="C31" s="306" t="s">
        <v>204</v>
      </c>
      <c r="D31" s="306" t="s">
        <v>84</v>
      </c>
      <c r="E31" s="306"/>
      <c r="F31" s="306"/>
      <c r="G31" s="307"/>
      <c r="H31" s="308">
        <v>0</v>
      </c>
      <c r="I31" s="308">
        <v>0</v>
      </c>
      <c r="J31" s="308">
        <v>0</v>
      </c>
      <c r="K31" s="308">
        <v>0</v>
      </c>
      <c r="L31" s="308">
        <v>0</v>
      </c>
      <c r="M31" s="308">
        <v>0</v>
      </c>
      <c r="N31" s="308">
        <v>0</v>
      </c>
      <c r="O31" s="308">
        <v>0</v>
      </c>
      <c r="P31" s="308">
        <v>0</v>
      </c>
      <c r="Q31" s="308">
        <v>0</v>
      </c>
      <c r="R31" s="308">
        <v>0</v>
      </c>
      <c r="S31" s="308">
        <v>0</v>
      </c>
      <c r="T31" s="308">
        <v>0</v>
      </c>
      <c r="U31" s="308">
        <v>0</v>
      </c>
      <c r="V31" s="308">
        <v>0</v>
      </c>
      <c r="W31" s="308">
        <v>0</v>
      </c>
      <c r="X31" s="308">
        <v>0</v>
      </c>
    </row>
    <row r="32" spans="1:24" s="28" customFormat="1" ht="18" customHeight="1">
      <c r="A32" s="240">
        <v>1</v>
      </c>
      <c r="B32" s="239" t="s">
        <v>47</v>
      </c>
      <c r="C32" s="239" t="s">
        <v>197</v>
      </c>
      <c r="D32" s="355" t="s">
        <v>219</v>
      </c>
      <c r="E32" s="242" t="s">
        <v>74</v>
      </c>
      <c r="F32" s="242" t="s">
        <v>80</v>
      </c>
      <c r="G32" s="338">
        <v>135</v>
      </c>
      <c r="H32" s="51">
        <v>100</v>
      </c>
      <c r="I32" s="51">
        <v>0</v>
      </c>
      <c r="J32" s="332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20</v>
      </c>
      <c r="R32" s="51">
        <v>0.15</v>
      </c>
      <c r="S32" s="51">
        <v>0.2</v>
      </c>
      <c r="T32" s="51">
        <v>0.2</v>
      </c>
      <c r="U32" s="51">
        <v>1.5</v>
      </c>
      <c r="V32" s="51">
        <v>5</v>
      </c>
      <c r="W32" s="51">
        <v>1.5</v>
      </c>
      <c r="X32" s="57">
        <v>2.59</v>
      </c>
    </row>
    <row r="33" spans="1:24" s="28" customFormat="1" ht="18" customHeight="1">
      <c r="A33" s="240">
        <v>2</v>
      </c>
      <c r="B33" s="239" t="s">
        <v>48</v>
      </c>
      <c r="C33" s="239" t="s">
        <v>198</v>
      </c>
      <c r="D33" s="242" t="s">
        <v>93</v>
      </c>
      <c r="E33" s="242" t="s">
        <v>77</v>
      </c>
      <c r="F33" s="242" t="s">
        <v>75</v>
      </c>
      <c r="G33" s="338">
        <v>135</v>
      </c>
      <c r="H33" s="51">
        <v>100</v>
      </c>
      <c r="I33" s="51">
        <v>0</v>
      </c>
      <c r="J33" s="51">
        <v>0</v>
      </c>
      <c r="K33" s="51">
        <v>0</v>
      </c>
      <c r="L33" s="51">
        <v>0</v>
      </c>
      <c r="M33" s="51">
        <v>20</v>
      </c>
      <c r="N33" s="51">
        <v>0</v>
      </c>
      <c r="O33" s="51">
        <v>0</v>
      </c>
      <c r="P33" s="51">
        <v>0</v>
      </c>
      <c r="Q33" s="51">
        <v>0</v>
      </c>
      <c r="R33" s="51">
        <v>0.15</v>
      </c>
      <c r="S33" s="51">
        <v>0.2</v>
      </c>
      <c r="T33" s="51">
        <v>0.2</v>
      </c>
      <c r="U33" s="51">
        <v>1.5</v>
      </c>
      <c r="V33" s="51">
        <v>5</v>
      </c>
      <c r="W33" s="51">
        <v>1.5</v>
      </c>
      <c r="X33" s="57">
        <v>2.59</v>
      </c>
    </row>
    <row r="34" spans="1:24" s="28" customFormat="1" ht="18" customHeight="1">
      <c r="A34" s="240">
        <v>3</v>
      </c>
      <c r="B34" s="239" t="s">
        <v>49</v>
      </c>
      <c r="C34" s="239" t="s">
        <v>199</v>
      </c>
      <c r="D34" s="242" t="s">
        <v>214</v>
      </c>
      <c r="E34" s="242"/>
      <c r="F34" s="242"/>
      <c r="G34" s="338">
        <v>135</v>
      </c>
      <c r="H34" s="51">
        <v>100</v>
      </c>
      <c r="I34" s="51">
        <v>0</v>
      </c>
      <c r="J34" s="332">
        <v>0</v>
      </c>
      <c r="K34" s="51">
        <v>0</v>
      </c>
      <c r="L34" s="51">
        <v>0</v>
      </c>
      <c r="M34" s="51">
        <v>0</v>
      </c>
      <c r="N34" s="51">
        <v>0</v>
      </c>
      <c r="O34" s="51">
        <v>20</v>
      </c>
      <c r="P34" s="51">
        <v>0</v>
      </c>
      <c r="Q34" s="51">
        <v>0</v>
      </c>
      <c r="R34" s="51">
        <v>0.15</v>
      </c>
      <c r="S34" s="51">
        <v>0.2</v>
      </c>
      <c r="T34" s="51">
        <v>0.2</v>
      </c>
      <c r="U34" s="51">
        <v>1.5</v>
      </c>
      <c r="V34" s="51">
        <v>5</v>
      </c>
      <c r="W34" s="51">
        <v>1.5</v>
      </c>
      <c r="X34" s="57">
        <v>2.59</v>
      </c>
    </row>
    <row r="35" spans="1:24" s="28" customFormat="1" ht="18" customHeight="1">
      <c r="A35" s="240">
        <v>4</v>
      </c>
      <c r="B35" s="239" t="s">
        <v>91</v>
      </c>
      <c r="C35" s="239" t="s">
        <v>200</v>
      </c>
      <c r="D35" s="354" t="s">
        <v>215</v>
      </c>
      <c r="E35" s="242" t="s">
        <v>74</v>
      </c>
      <c r="F35" s="242" t="s">
        <v>75</v>
      </c>
      <c r="G35" s="338">
        <v>135</v>
      </c>
      <c r="H35" s="51">
        <v>100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20</v>
      </c>
      <c r="Q35" s="51">
        <v>0</v>
      </c>
      <c r="R35" s="51">
        <v>0.15</v>
      </c>
      <c r="S35" s="51">
        <v>0.2</v>
      </c>
      <c r="T35" s="51">
        <v>0.2</v>
      </c>
      <c r="U35" s="51">
        <v>1.5</v>
      </c>
      <c r="V35" s="51">
        <v>5</v>
      </c>
      <c r="W35" s="51">
        <v>1.5</v>
      </c>
      <c r="X35" s="57">
        <v>2.59</v>
      </c>
    </row>
    <row r="36" spans="1:24" s="28" customFormat="1" ht="18" customHeight="1">
      <c r="A36" s="240">
        <v>5</v>
      </c>
      <c r="B36" s="239" t="s">
        <v>50</v>
      </c>
      <c r="C36" s="239" t="s">
        <v>201</v>
      </c>
      <c r="D36" s="242" t="s">
        <v>216</v>
      </c>
      <c r="E36" s="242" t="s">
        <v>74</v>
      </c>
      <c r="F36" s="242" t="s">
        <v>76</v>
      </c>
      <c r="G36" s="338">
        <v>135</v>
      </c>
      <c r="H36" s="51">
        <v>100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20</v>
      </c>
      <c r="R36" s="51">
        <v>0.15</v>
      </c>
      <c r="S36" s="51">
        <v>0.2</v>
      </c>
      <c r="T36" s="51">
        <v>0.2</v>
      </c>
      <c r="U36" s="51">
        <v>1.5</v>
      </c>
      <c r="V36" s="51">
        <v>5</v>
      </c>
      <c r="W36" s="51">
        <v>1.5</v>
      </c>
      <c r="X36" s="57">
        <v>2.59</v>
      </c>
    </row>
    <row r="37" spans="1:24" s="28" customFormat="1" ht="18" customHeight="1">
      <c r="A37" s="240">
        <v>6</v>
      </c>
      <c r="B37" s="239" t="s">
        <v>51</v>
      </c>
      <c r="C37" s="239" t="s">
        <v>202</v>
      </c>
      <c r="D37" s="242" t="s">
        <v>81</v>
      </c>
      <c r="E37" s="242" t="s">
        <v>77</v>
      </c>
      <c r="F37" s="242" t="s">
        <v>75</v>
      </c>
      <c r="G37" s="338">
        <v>135</v>
      </c>
      <c r="H37" s="51">
        <v>100</v>
      </c>
      <c r="I37" s="51">
        <v>0</v>
      </c>
      <c r="J37" s="51">
        <v>20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0.15</v>
      </c>
      <c r="S37" s="51">
        <v>0.2</v>
      </c>
      <c r="T37" s="51">
        <v>0.2</v>
      </c>
      <c r="U37" s="51">
        <v>1.5</v>
      </c>
      <c r="V37" s="51">
        <v>5</v>
      </c>
      <c r="W37" s="51">
        <v>1.5</v>
      </c>
      <c r="X37" s="57">
        <v>2.59</v>
      </c>
    </row>
    <row r="38" spans="1:24" ht="18" customHeight="1" thickBot="1">
      <c r="A38" s="309"/>
      <c r="B38" s="310"/>
      <c r="C38" s="310" t="s">
        <v>205</v>
      </c>
      <c r="D38" s="306" t="s">
        <v>84</v>
      </c>
      <c r="E38" s="306"/>
      <c r="F38" s="306"/>
      <c r="G38" s="302"/>
      <c r="H38" s="308">
        <v>0</v>
      </c>
      <c r="I38" s="308">
        <v>0</v>
      </c>
      <c r="J38" s="308">
        <v>0</v>
      </c>
      <c r="K38" s="308">
        <v>0</v>
      </c>
      <c r="L38" s="308">
        <v>0</v>
      </c>
      <c r="M38" s="308">
        <v>0</v>
      </c>
      <c r="N38" s="308">
        <v>0</v>
      </c>
      <c r="O38" s="308">
        <v>0</v>
      </c>
      <c r="P38" s="308">
        <v>0</v>
      </c>
      <c r="Q38" s="308">
        <v>0</v>
      </c>
      <c r="R38" s="308">
        <v>0</v>
      </c>
      <c r="S38" s="308">
        <v>0</v>
      </c>
      <c r="T38" s="308">
        <v>0</v>
      </c>
      <c r="U38" s="308">
        <v>0</v>
      </c>
      <c r="V38" s="308">
        <v>0</v>
      </c>
      <c r="W38" s="308">
        <v>0</v>
      </c>
      <c r="X38" s="308">
        <v>0</v>
      </c>
    </row>
    <row r="39" spans="1:24">
      <c r="A39" s="299">
        <v>1</v>
      </c>
      <c r="B39" s="300" t="s">
        <v>47</v>
      </c>
      <c r="C39" s="300" t="s">
        <v>207</v>
      </c>
      <c r="D39" s="301" t="s">
        <v>217</v>
      </c>
      <c r="E39" s="301" t="s">
        <v>74</v>
      </c>
      <c r="F39" s="301" t="s">
        <v>76</v>
      </c>
      <c r="G39" s="339">
        <v>24</v>
      </c>
      <c r="H39" s="303">
        <v>100</v>
      </c>
      <c r="I39" s="303">
        <v>0</v>
      </c>
      <c r="J39" s="303">
        <v>0</v>
      </c>
      <c r="K39" s="303">
        <v>0</v>
      </c>
      <c r="L39" s="303">
        <v>20</v>
      </c>
      <c r="M39" s="303">
        <v>0</v>
      </c>
      <c r="N39" s="303">
        <v>0</v>
      </c>
      <c r="O39" s="303">
        <v>0</v>
      </c>
      <c r="P39" s="303">
        <v>0</v>
      </c>
      <c r="Q39" s="303">
        <v>0</v>
      </c>
      <c r="R39" s="303">
        <v>0.15</v>
      </c>
      <c r="S39" s="303">
        <v>0.2</v>
      </c>
      <c r="T39" s="303">
        <v>0.2</v>
      </c>
      <c r="U39" s="303">
        <v>1.5</v>
      </c>
      <c r="V39" s="303">
        <v>5</v>
      </c>
      <c r="W39" s="303">
        <v>1.5</v>
      </c>
      <c r="X39" s="304">
        <v>2.59</v>
      </c>
    </row>
    <row r="40" spans="1:24">
      <c r="A40" s="299">
        <v>2</v>
      </c>
      <c r="B40" s="300" t="s">
        <v>48</v>
      </c>
      <c r="C40" s="300" t="s">
        <v>208</v>
      </c>
      <c r="D40" s="301" t="s">
        <v>206</v>
      </c>
      <c r="E40" s="301" t="s">
        <v>74</v>
      </c>
      <c r="F40" s="301" t="s">
        <v>76</v>
      </c>
      <c r="G40" s="339">
        <v>24</v>
      </c>
      <c r="H40" s="303">
        <v>100</v>
      </c>
      <c r="I40" s="303">
        <v>0</v>
      </c>
      <c r="J40" s="303">
        <v>0</v>
      </c>
      <c r="K40" s="303">
        <v>0</v>
      </c>
      <c r="L40" s="303">
        <v>0</v>
      </c>
      <c r="M40" s="303">
        <v>0</v>
      </c>
      <c r="N40" s="303">
        <v>20</v>
      </c>
      <c r="O40" s="303">
        <v>0</v>
      </c>
      <c r="P40" s="303">
        <v>0</v>
      </c>
      <c r="Q40" s="303">
        <v>0</v>
      </c>
      <c r="R40" s="303">
        <v>0.15</v>
      </c>
      <c r="S40" s="303">
        <v>0.2</v>
      </c>
      <c r="T40" s="303">
        <v>0.2</v>
      </c>
      <c r="U40" s="303">
        <v>1.5</v>
      </c>
      <c r="V40" s="303">
        <v>5</v>
      </c>
      <c r="W40" s="303">
        <v>1.5</v>
      </c>
      <c r="X40" s="304">
        <v>2.59</v>
      </c>
    </row>
    <row r="41" spans="1:24">
      <c r="A41" s="299">
        <v>3</v>
      </c>
      <c r="B41" s="300" t="s">
        <v>49</v>
      </c>
      <c r="C41" s="300" t="s">
        <v>209</v>
      </c>
      <c r="D41" s="301" t="s">
        <v>78</v>
      </c>
      <c r="E41" s="301"/>
      <c r="F41" s="301"/>
      <c r="G41" s="339">
        <v>24</v>
      </c>
      <c r="H41" s="303">
        <v>100</v>
      </c>
      <c r="I41" s="303">
        <v>20</v>
      </c>
      <c r="J41" s="303">
        <v>0</v>
      </c>
      <c r="K41" s="303">
        <v>0</v>
      </c>
      <c r="L41" s="303">
        <v>0</v>
      </c>
      <c r="M41" s="303">
        <v>0</v>
      </c>
      <c r="N41" s="303">
        <v>0</v>
      </c>
      <c r="O41" s="303">
        <v>0</v>
      </c>
      <c r="P41" s="303">
        <v>0</v>
      </c>
      <c r="Q41" s="303">
        <v>0</v>
      </c>
      <c r="R41" s="303">
        <v>0.15</v>
      </c>
      <c r="S41" s="303">
        <v>0.2</v>
      </c>
      <c r="T41" s="303">
        <v>0.2</v>
      </c>
      <c r="U41" s="303">
        <v>1.5</v>
      </c>
      <c r="V41" s="303">
        <v>5</v>
      </c>
      <c r="W41" s="303">
        <v>1.5</v>
      </c>
      <c r="X41" s="304">
        <v>2.59</v>
      </c>
    </row>
    <row r="42" spans="1:24">
      <c r="A42" s="299">
        <v>4</v>
      </c>
      <c r="B42" s="300" t="s">
        <v>91</v>
      </c>
      <c r="C42" s="300" t="s">
        <v>210</v>
      </c>
      <c r="D42" s="301" t="s">
        <v>93</v>
      </c>
      <c r="E42" s="301" t="s">
        <v>74</v>
      </c>
      <c r="F42" s="301" t="s">
        <v>79</v>
      </c>
      <c r="G42" s="339">
        <v>24</v>
      </c>
      <c r="H42" s="303">
        <v>100</v>
      </c>
      <c r="I42" s="303">
        <v>0</v>
      </c>
      <c r="J42" s="303">
        <v>0</v>
      </c>
      <c r="K42" s="303">
        <v>0</v>
      </c>
      <c r="L42" s="303">
        <v>0</v>
      </c>
      <c r="M42" s="303">
        <v>20</v>
      </c>
      <c r="N42" s="303">
        <v>0</v>
      </c>
      <c r="O42" s="303">
        <v>0</v>
      </c>
      <c r="P42" s="303">
        <v>0</v>
      </c>
      <c r="Q42" s="303">
        <v>0</v>
      </c>
      <c r="R42" s="303">
        <v>0.15</v>
      </c>
      <c r="S42" s="303">
        <v>0.2</v>
      </c>
      <c r="T42" s="303">
        <v>0.2</v>
      </c>
      <c r="U42" s="303">
        <v>1.5</v>
      </c>
      <c r="V42" s="303">
        <v>5</v>
      </c>
      <c r="W42" s="303">
        <v>1.5</v>
      </c>
      <c r="X42" s="304">
        <v>2.59</v>
      </c>
    </row>
    <row r="43" spans="1:24">
      <c r="A43" s="299">
        <v>5</v>
      </c>
      <c r="B43" s="300" t="s">
        <v>50</v>
      </c>
      <c r="C43" s="300" t="s">
        <v>211</v>
      </c>
      <c r="D43" s="301" t="s">
        <v>215</v>
      </c>
      <c r="E43" s="301" t="s">
        <v>74</v>
      </c>
      <c r="F43" s="301" t="s">
        <v>79</v>
      </c>
      <c r="G43" s="339">
        <v>24</v>
      </c>
      <c r="H43" s="303">
        <v>100</v>
      </c>
      <c r="I43" s="303">
        <v>0</v>
      </c>
      <c r="J43" s="303">
        <v>0</v>
      </c>
      <c r="K43" s="303">
        <v>0</v>
      </c>
      <c r="L43" s="303">
        <v>0</v>
      </c>
      <c r="M43" s="303">
        <v>0</v>
      </c>
      <c r="N43" s="303">
        <v>0</v>
      </c>
      <c r="O43" s="303">
        <v>0</v>
      </c>
      <c r="P43" s="303">
        <v>20</v>
      </c>
      <c r="Q43" s="303">
        <v>0</v>
      </c>
      <c r="R43" s="303">
        <v>0.15</v>
      </c>
      <c r="S43" s="303">
        <v>0.2</v>
      </c>
      <c r="T43" s="303">
        <v>0.2</v>
      </c>
      <c r="U43" s="303">
        <v>1.5</v>
      </c>
      <c r="V43" s="303">
        <v>5</v>
      </c>
      <c r="W43" s="303">
        <v>1.5</v>
      </c>
      <c r="X43" s="304">
        <v>2.59</v>
      </c>
    </row>
    <row r="44" spans="1:24">
      <c r="A44" s="299">
        <v>6</v>
      </c>
      <c r="B44" s="300" t="s">
        <v>51</v>
      </c>
      <c r="C44" s="300" t="s">
        <v>212</v>
      </c>
      <c r="D44" s="301" t="s">
        <v>218</v>
      </c>
      <c r="E44" s="301" t="s">
        <v>77</v>
      </c>
      <c r="F44" s="301" t="s">
        <v>79</v>
      </c>
      <c r="G44" s="339">
        <v>24</v>
      </c>
      <c r="H44" s="303">
        <v>100</v>
      </c>
      <c r="I44" s="303">
        <v>0</v>
      </c>
      <c r="J44" s="303">
        <v>0</v>
      </c>
      <c r="K44" s="303">
        <v>0</v>
      </c>
      <c r="L44" s="303">
        <v>0</v>
      </c>
      <c r="M44" s="303">
        <v>0</v>
      </c>
      <c r="N44" s="303">
        <v>0</v>
      </c>
      <c r="O44" s="303">
        <v>0</v>
      </c>
      <c r="P44" s="303">
        <v>0</v>
      </c>
      <c r="Q44" s="303">
        <v>20</v>
      </c>
      <c r="R44" s="303">
        <v>0.15</v>
      </c>
      <c r="S44" s="303">
        <v>0.2</v>
      </c>
      <c r="T44" s="303">
        <v>0.2</v>
      </c>
      <c r="U44" s="303">
        <v>1.5</v>
      </c>
      <c r="V44" s="303">
        <v>5</v>
      </c>
      <c r="W44" s="303">
        <v>1.5</v>
      </c>
      <c r="X44" s="304">
        <v>2.59</v>
      </c>
    </row>
    <row r="45" spans="1:24">
      <c r="A45" s="305"/>
      <c r="B45" s="306"/>
      <c r="C45" s="306" t="s">
        <v>213</v>
      </c>
      <c r="D45" s="306" t="s">
        <v>84</v>
      </c>
      <c r="E45" s="306"/>
      <c r="F45" s="306"/>
      <c r="G45" s="302"/>
      <c r="H45" s="308">
        <v>0</v>
      </c>
      <c r="I45" s="308">
        <v>0</v>
      </c>
      <c r="J45" s="308">
        <v>0</v>
      </c>
      <c r="K45" s="308">
        <v>0</v>
      </c>
      <c r="L45" s="308">
        <v>0</v>
      </c>
      <c r="M45" s="308">
        <v>0</v>
      </c>
      <c r="N45" s="308">
        <v>0</v>
      </c>
      <c r="O45" s="308">
        <v>0</v>
      </c>
      <c r="P45" s="308">
        <v>0</v>
      </c>
      <c r="Q45" s="308">
        <v>0</v>
      </c>
      <c r="R45" s="308">
        <v>0</v>
      </c>
      <c r="S45" s="308">
        <v>0</v>
      </c>
      <c r="T45" s="308">
        <v>0</v>
      </c>
      <c r="U45" s="308">
        <v>0</v>
      </c>
      <c r="V45" s="308">
        <v>0</v>
      </c>
      <c r="W45" s="308">
        <v>0</v>
      </c>
      <c r="X45" s="308">
        <v>0</v>
      </c>
    </row>
  </sheetData>
  <sheetProtection algorithmName="SHA-512" hashValue="wen7y07jZD8OGBB/noTHD7oNiOWnQ+XzOQZm/QwszUkMdqKBJESre3BglVtLdSkXmK97qOL8FSnqM87eiAeWJQ==" saltValue="9aFRQ2rdWtsW21uCA1HfUQ==" spinCount="100000" sheet="1" objects="1" scenarios="1"/>
  <mergeCells count="2">
    <mergeCell ref="A1:X1"/>
    <mergeCell ref="A2:X2"/>
  </mergeCells>
  <phoneticPr fontId="23" type="noConversion"/>
  <pageMargins left="0.7" right="0.7" top="0.75" bottom="0.75" header="0.3" footer="0.3"/>
  <pageSetup paperSize="9" scale="6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X45"/>
  <sheetViews>
    <sheetView view="pageBreakPreview" zoomScaleNormal="95" zoomScaleSheetLayoutView="100" workbookViewId="0">
      <pane xSplit="3" ySplit="3" topLeftCell="D15" activePane="bottomRight" state="frozen"/>
      <selection pane="topRight" activeCell="D1" sqref="D1"/>
      <selection pane="bottomLeft" activeCell="A4" sqref="A4"/>
      <selection pane="bottomRight" activeCell="L7" sqref="L7"/>
    </sheetView>
  </sheetViews>
  <sheetFormatPr defaultRowHeight="15"/>
  <cols>
    <col min="1" max="1" width="4.140625" customWidth="1"/>
    <col min="2" max="2" width="0" hidden="1" customWidth="1"/>
    <col min="3" max="3" width="7.42578125" style="243" customWidth="1"/>
    <col min="4" max="4" width="19" style="243" customWidth="1"/>
    <col min="5" max="5" width="9.140625" style="243" hidden="1" customWidth="1"/>
    <col min="6" max="6" width="19" style="243" hidden="1" customWidth="1"/>
    <col min="7" max="7" width="6.42578125" hidden="1" customWidth="1"/>
    <col min="8" max="17" width="6.7109375" style="26" customWidth="1"/>
    <col min="18" max="20" width="6.42578125" style="26" customWidth="1"/>
    <col min="21" max="21" width="6.5703125" style="26" customWidth="1"/>
    <col min="22" max="23" width="6.7109375" style="26" customWidth="1"/>
    <col min="24" max="24" width="8.7109375" style="26" customWidth="1"/>
    <col min="25" max="25" width="10.140625" customWidth="1"/>
  </cols>
  <sheetData>
    <row r="1" spans="1:24" ht="20.25" customHeight="1" thickBot="1">
      <c r="A1" s="397" t="s">
        <v>99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  <c r="U1" s="398"/>
      <c r="V1" s="398"/>
      <c r="W1" s="398"/>
      <c r="X1" s="399"/>
    </row>
    <row r="2" spans="1:24" ht="20.25" customHeight="1" thickBot="1">
      <c r="A2" s="400" t="s">
        <v>132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2"/>
    </row>
    <row r="3" spans="1:24" s="52" customFormat="1" ht="26.25" customHeight="1">
      <c r="A3" s="54" t="s">
        <v>55</v>
      </c>
      <c r="B3" s="54" t="s">
        <v>46</v>
      </c>
      <c r="C3" s="54" t="s">
        <v>46</v>
      </c>
      <c r="D3" s="54" t="s">
        <v>101</v>
      </c>
      <c r="E3" s="54" t="s">
        <v>145</v>
      </c>
      <c r="F3" s="54" t="s">
        <v>146</v>
      </c>
      <c r="G3" s="53"/>
      <c r="H3" s="54" t="s">
        <v>82</v>
      </c>
      <c r="I3" s="54" t="s">
        <v>220</v>
      </c>
      <c r="J3" s="54" t="s">
        <v>63</v>
      </c>
      <c r="K3" s="54" t="s">
        <v>85</v>
      </c>
      <c r="L3" s="54" t="s">
        <v>67</v>
      </c>
      <c r="M3" s="54" t="s">
        <v>65</v>
      </c>
      <c r="N3" s="54" t="s">
        <v>86</v>
      </c>
      <c r="O3" s="54" t="s">
        <v>64</v>
      </c>
      <c r="P3" s="54" t="s">
        <v>66</v>
      </c>
      <c r="Q3" s="54" t="s">
        <v>62</v>
      </c>
      <c r="R3" s="54" t="s">
        <v>68</v>
      </c>
      <c r="S3" s="54" t="s">
        <v>69</v>
      </c>
      <c r="T3" s="54" t="s">
        <v>70</v>
      </c>
      <c r="U3" s="54" t="s">
        <v>71</v>
      </c>
      <c r="V3" s="54" t="s">
        <v>73</v>
      </c>
      <c r="W3" s="54" t="s">
        <v>72</v>
      </c>
      <c r="X3" s="56" t="s">
        <v>94</v>
      </c>
    </row>
    <row r="4" spans="1:24" s="342" customFormat="1" ht="18" customHeight="1">
      <c r="A4" s="340">
        <v>1</v>
      </c>
      <c r="B4" s="340" t="s">
        <v>47</v>
      </c>
      <c r="C4" s="340" t="s">
        <v>171</v>
      </c>
      <c r="D4" s="340" t="s">
        <v>219</v>
      </c>
      <c r="E4" s="340" t="str">
        <f>'प्रमाण 1-5'!E4</f>
        <v>तांदळाची खीर</v>
      </c>
      <c r="F4" s="340" t="str">
        <f>'प्रमाण 1-5'!F4</f>
        <v>मोड आलेले वाटाणा
/ स्प्राऊट॒स</v>
      </c>
      <c r="G4" s="341">
        <v>135</v>
      </c>
      <c r="H4" s="346">
        <v>150</v>
      </c>
      <c r="I4" s="346">
        <v>0</v>
      </c>
      <c r="J4" s="346">
        <v>0</v>
      </c>
      <c r="K4" s="346">
        <v>0</v>
      </c>
      <c r="L4" s="346">
        <v>0</v>
      </c>
      <c r="M4" s="346">
        <v>0</v>
      </c>
      <c r="N4" s="346">
        <v>0</v>
      </c>
      <c r="O4" s="346">
        <v>0</v>
      </c>
      <c r="P4" s="346">
        <v>0</v>
      </c>
      <c r="Q4" s="346">
        <v>30</v>
      </c>
      <c r="R4" s="346">
        <v>0.2</v>
      </c>
      <c r="S4" s="346">
        <v>0.3</v>
      </c>
      <c r="T4" s="346">
        <v>0.3</v>
      </c>
      <c r="U4" s="346">
        <v>2.2000000000000002</v>
      </c>
      <c r="V4" s="346">
        <v>7.5</v>
      </c>
      <c r="W4" s="346">
        <v>2</v>
      </c>
      <c r="X4" s="346">
        <v>3.88</v>
      </c>
    </row>
    <row r="5" spans="1:24" s="342" customFormat="1" ht="18" customHeight="1">
      <c r="A5" s="340">
        <v>2</v>
      </c>
      <c r="B5" s="340" t="s">
        <v>48</v>
      </c>
      <c r="C5" s="340" t="s">
        <v>172</v>
      </c>
      <c r="D5" s="340" t="s">
        <v>93</v>
      </c>
      <c r="E5" s="340" t="str">
        <f>'प्रमाण 1-5'!E5</f>
        <v>नाचणी सत्व</v>
      </c>
      <c r="F5" s="340" t="str">
        <f>'प्रमाण 1-5'!F5</f>
        <v>मोड आलेली चवळी
/ स्प्राऊट॒स</v>
      </c>
      <c r="G5" s="341">
        <v>135</v>
      </c>
      <c r="H5" s="346">
        <v>150</v>
      </c>
      <c r="I5" s="346">
        <v>0</v>
      </c>
      <c r="J5" s="346">
        <v>0</v>
      </c>
      <c r="K5" s="346">
        <v>0</v>
      </c>
      <c r="L5" s="346">
        <v>0</v>
      </c>
      <c r="M5" s="346">
        <v>30</v>
      </c>
      <c r="N5" s="346">
        <v>0</v>
      </c>
      <c r="O5" s="346">
        <v>0</v>
      </c>
      <c r="P5" s="346">
        <v>0</v>
      </c>
      <c r="Q5" s="346">
        <v>0</v>
      </c>
      <c r="R5" s="346">
        <v>0.2</v>
      </c>
      <c r="S5" s="346">
        <v>0.3</v>
      </c>
      <c r="T5" s="346">
        <v>0.3</v>
      </c>
      <c r="U5" s="346">
        <v>2.2000000000000002</v>
      </c>
      <c r="V5" s="346">
        <v>7.5</v>
      </c>
      <c r="W5" s="346">
        <v>2</v>
      </c>
      <c r="X5" s="346">
        <v>3.88</v>
      </c>
    </row>
    <row r="6" spans="1:24" s="342" customFormat="1" ht="18" customHeight="1">
      <c r="A6" s="340">
        <v>3</v>
      </c>
      <c r="B6" s="340" t="s">
        <v>49</v>
      </c>
      <c r="C6" s="340" t="s">
        <v>173</v>
      </c>
      <c r="D6" s="340" t="s">
        <v>214</v>
      </c>
      <c r="E6" s="340">
        <f>'प्रमाण 1-5'!E6</f>
        <v>0</v>
      </c>
      <c r="F6" s="340">
        <f>'प्रमाण 1-5'!F6</f>
        <v>0</v>
      </c>
      <c r="G6" s="341">
        <v>135</v>
      </c>
      <c r="H6" s="346">
        <v>150</v>
      </c>
      <c r="I6" s="346">
        <v>0</v>
      </c>
      <c r="J6" s="346">
        <v>0</v>
      </c>
      <c r="K6" s="346">
        <v>0</v>
      </c>
      <c r="L6" s="346">
        <v>0</v>
      </c>
      <c r="M6" s="346">
        <v>0</v>
      </c>
      <c r="N6" s="346">
        <v>0</v>
      </c>
      <c r="O6" s="346">
        <v>30</v>
      </c>
      <c r="P6" s="346">
        <v>0</v>
      </c>
      <c r="Q6" s="346">
        <v>0</v>
      </c>
      <c r="R6" s="346">
        <v>0.2</v>
      </c>
      <c r="S6" s="346">
        <v>0.3</v>
      </c>
      <c r="T6" s="346">
        <v>0.3</v>
      </c>
      <c r="U6" s="346">
        <v>2.2000000000000002</v>
      </c>
      <c r="V6" s="346">
        <v>7.5</v>
      </c>
      <c r="W6" s="346">
        <v>2</v>
      </c>
      <c r="X6" s="346">
        <v>3.88</v>
      </c>
    </row>
    <row r="7" spans="1:24" s="342" customFormat="1" ht="18" customHeight="1">
      <c r="A7" s="340">
        <v>4</v>
      </c>
      <c r="B7" s="340" t="s">
        <v>91</v>
      </c>
      <c r="C7" s="340" t="s">
        <v>174</v>
      </c>
      <c r="D7" s="340" t="s">
        <v>215</v>
      </c>
      <c r="E7" s="340" t="str">
        <f>'प्रमाण 1-5'!E7</f>
        <v>तांदळाची खीर</v>
      </c>
      <c r="F7" s="340" t="str">
        <f>'प्रमाण 1-5'!F7</f>
        <v>मोड आलेली चवळी
/ स्प्राऊट॒स</v>
      </c>
      <c r="G7" s="341">
        <v>135</v>
      </c>
      <c r="H7" s="346">
        <v>150</v>
      </c>
      <c r="I7" s="346">
        <v>0</v>
      </c>
      <c r="J7" s="346">
        <v>0</v>
      </c>
      <c r="K7" s="346">
        <v>0</v>
      </c>
      <c r="L7" s="346">
        <v>0</v>
      </c>
      <c r="M7" s="346">
        <v>0</v>
      </c>
      <c r="N7" s="346">
        <v>0</v>
      </c>
      <c r="O7" s="346">
        <v>0</v>
      </c>
      <c r="P7" s="346">
        <v>30</v>
      </c>
      <c r="Q7" s="346">
        <v>0</v>
      </c>
      <c r="R7" s="346">
        <v>0.2</v>
      </c>
      <c r="S7" s="346">
        <v>0.3</v>
      </c>
      <c r="T7" s="346">
        <v>0.3</v>
      </c>
      <c r="U7" s="346">
        <v>2.2000000000000002</v>
      </c>
      <c r="V7" s="346">
        <v>7.5</v>
      </c>
      <c r="W7" s="346">
        <v>2</v>
      </c>
      <c r="X7" s="346">
        <v>3.88</v>
      </c>
    </row>
    <row r="8" spans="1:24" s="342" customFormat="1" ht="18" customHeight="1">
      <c r="A8" s="340">
        <v>5</v>
      </c>
      <c r="B8" s="340" t="s">
        <v>50</v>
      </c>
      <c r="C8" s="340" t="s">
        <v>175</v>
      </c>
      <c r="D8" s="340" t="s">
        <v>216</v>
      </c>
      <c r="E8" s="340" t="str">
        <f>'प्रमाण 1-5'!E8</f>
        <v>तांदळाची खीर</v>
      </c>
      <c r="F8" s="340" t="str">
        <f>'प्रमाण 1-5'!F8</f>
        <v>मोड आलेला हरभरा
/ स्प्राऊट॒स</v>
      </c>
      <c r="G8" s="341">
        <v>135</v>
      </c>
      <c r="H8" s="346">
        <v>150</v>
      </c>
      <c r="I8" s="346">
        <v>0</v>
      </c>
      <c r="J8" s="346">
        <v>0</v>
      </c>
      <c r="K8" s="346">
        <v>0</v>
      </c>
      <c r="L8" s="346">
        <v>0</v>
      </c>
      <c r="M8" s="346">
        <v>0</v>
      </c>
      <c r="N8" s="346">
        <v>0</v>
      </c>
      <c r="O8" s="346">
        <v>0</v>
      </c>
      <c r="P8" s="346">
        <v>0</v>
      </c>
      <c r="Q8" s="346">
        <v>30</v>
      </c>
      <c r="R8" s="346">
        <v>0.2</v>
      </c>
      <c r="S8" s="346">
        <v>0.3</v>
      </c>
      <c r="T8" s="346">
        <v>0.3</v>
      </c>
      <c r="U8" s="346">
        <v>2.2000000000000002</v>
      </c>
      <c r="V8" s="346">
        <v>7.5</v>
      </c>
      <c r="W8" s="346">
        <v>2</v>
      </c>
      <c r="X8" s="346">
        <v>3.88</v>
      </c>
    </row>
    <row r="9" spans="1:24" s="342" customFormat="1" ht="18" customHeight="1">
      <c r="A9" s="340">
        <v>6</v>
      </c>
      <c r="B9" s="340" t="s">
        <v>51</v>
      </c>
      <c r="C9" s="340" t="s">
        <v>176</v>
      </c>
      <c r="D9" s="340" t="s">
        <v>81</v>
      </c>
      <c r="E9" s="340" t="str">
        <f>'प्रमाण 1-5'!E9</f>
        <v>नाचणी सत्व</v>
      </c>
      <c r="F9" s="340" t="str">
        <f>'प्रमाण 1-5'!F9</f>
        <v>मोड आलेली चवळी
/ स्प्राऊट॒स</v>
      </c>
      <c r="G9" s="341">
        <v>135</v>
      </c>
      <c r="H9" s="346">
        <v>150</v>
      </c>
      <c r="I9" s="346">
        <v>0</v>
      </c>
      <c r="J9" s="346">
        <v>30</v>
      </c>
      <c r="K9" s="346">
        <v>0</v>
      </c>
      <c r="L9" s="346">
        <v>0</v>
      </c>
      <c r="M9" s="346">
        <v>0</v>
      </c>
      <c r="N9" s="346">
        <v>0</v>
      </c>
      <c r="O9" s="346">
        <v>0</v>
      </c>
      <c r="P9" s="346">
        <v>0</v>
      </c>
      <c r="Q9" s="346">
        <v>0</v>
      </c>
      <c r="R9" s="346">
        <v>0.2</v>
      </c>
      <c r="S9" s="346">
        <v>0.3</v>
      </c>
      <c r="T9" s="346">
        <v>0.3</v>
      </c>
      <c r="U9" s="346">
        <v>2.2000000000000002</v>
      </c>
      <c r="V9" s="346">
        <v>7.5</v>
      </c>
      <c r="W9" s="346">
        <v>2</v>
      </c>
      <c r="X9" s="346">
        <v>3.88</v>
      </c>
    </row>
    <row r="10" spans="1:24" s="28" customFormat="1" ht="18" customHeight="1">
      <c r="A10" s="350"/>
      <c r="B10" s="348"/>
      <c r="C10" s="350" t="s">
        <v>183</v>
      </c>
      <c r="D10" s="352" t="s">
        <v>84</v>
      </c>
      <c r="E10" s="352">
        <f>'प्रमाण 1-5'!E10</f>
        <v>0</v>
      </c>
      <c r="F10" s="352">
        <f>'प्रमाण 1-5'!F10</f>
        <v>0</v>
      </c>
      <c r="G10" s="349"/>
      <c r="H10" s="351">
        <v>0</v>
      </c>
      <c r="I10" s="351">
        <v>0</v>
      </c>
      <c r="J10" s="351">
        <v>0</v>
      </c>
      <c r="K10" s="351">
        <v>0</v>
      </c>
      <c r="L10" s="351">
        <v>0</v>
      </c>
      <c r="M10" s="351">
        <v>0</v>
      </c>
      <c r="N10" s="351">
        <v>0</v>
      </c>
      <c r="O10" s="351">
        <v>0</v>
      </c>
      <c r="P10" s="351">
        <v>0</v>
      </c>
      <c r="Q10" s="351">
        <v>0</v>
      </c>
      <c r="R10" s="351">
        <v>0</v>
      </c>
      <c r="S10" s="351">
        <v>0</v>
      </c>
      <c r="T10" s="351">
        <v>0</v>
      </c>
      <c r="U10" s="351">
        <v>0</v>
      </c>
      <c r="V10" s="351">
        <v>0</v>
      </c>
      <c r="W10" s="351">
        <v>0</v>
      </c>
      <c r="X10" s="351">
        <v>0</v>
      </c>
    </row>
    <row r="11" spans="1:24" s="345" customFormat="1" ht="18" customHeight="1">
      <c r="A11" s="343">
        <v>1</v>
      </c>
      <c r="B11" s="343" t="s">
        <v>47</v>
      </c>
      <c r="C11" s="343" t="s">
        <v>177</v>
      </c>
      <c r="D11" s="343" t="s">
        <v>217</v>
      </c>
      <c r="E11" s="343" t="str">
        <f>'प्रमाण 1-5'!E11</f>
        <v>तांदळाची खीर</v>
      </c>
      <c r="F11" s="343" t="str">
        <f>'प्रमाण 1-5'!F11</f>
        <v>मोड आलेला हरभरा
/ स्प्राऊट॒स</v>
      </c>
      <c r="G11" s="344">
        <v>24</v>
      </c>
      <c r="H11" s="347">
        <v>150</v>
      </c>
      <c r="I11" s="347">
        <v>0</v>
      </c>
      <c r="J11" s="347">
        <v>0</v>
      </c>
      <c r="K11" s="347">
        <v>0</v>
      </c>
      <c r="L11" s="347">
        <v>30</v>
      </c>
      <c r="M11" s="347">
        <v>0</v>
      </c>
      <c r="N11" s="347">
        <v>0</v>
      </c>
      <c r="O11" s="347">
        <v>0</v>
      </c>
      <c r="P11" s="347">
        <v>0</v>
      </c>
      <c r="Q11" s="347">
        <v>0</v>
      </c>
      <c r="R11" s="347">
        <v>0.2</v>
      </c>
      <c r="S11" s="347">
        <v>0.3</v>
      </c>
      <c r="T11" s="347">
        <v>0.3</v>
      </c>
      <c r="U11" s="347">
        <v>2.2000000000000002</v>
      </c>
      <c r="V11" s="347">
        <v>7.5</v>
      </c>
      <c r="W11" s="347">
        <v>2</v>
      </c>
      <c r="X11" s="347">
        <v>3.88</v>
      </c>
    </row>
    <row r="12" spans="1:24" s="345" customFormat="1" ht="18" customHeight="1">
      <c r="A12" s="343">
        <v>2</v>
      </c>
      <c r="B12" s="343" t="s">
        <v>48</v>
      </c>
      <c r="C12" s="343" t="s">
        <v>178</v>
      </c>
      <c r="D12" s="343" t="s">
        <v>206</v>
      </c>
      <c r="E12" s="343" t="str">
        <f>'प्रमाण 1-5'!E12</f>
        <v>तांदळाची खीर</v>
      </c>
      <c r="F12" s="343" t="str">
        <f>'प्रमाण 1-5'!F12</f>
        <v>मोड आलेला हरभरा
/ स्प्राऊट॒स</v>
      </c>
      <c r="G12" s="344">
        <v>24</v>
      </c>
      <c r="H12" s="347">
        <v>150</v>
      </c>
      <c r="I12" s="347">
        <v>0</v>
      </c>
      <c r="J12" s="347">
        <v>0</v>
      </c>
      <c r="K12" s="347">
        <v>0</v>
      </c>
      <c r="L12" s="347">
        <v>0</v>
      </c>
      <c r="M12" s="347">
        <v>0</v>
      </c>
      <c r="N12" s="347">
        <v>30</v>
      </c>
      <c r="O12" s="347">
        <v>0</v>
      </c>
      <c r="P12" s="347">
        <v>0</v>
      </c>
      <c r="Q12" s="347">
        <v>0</v>
      </c>
      <c r="R12" s="347">
        <v>0.2</v>
      </c>
      <c r="S12" s="347">
        <v>0.3</v>
      </c>
      <c r="T12" s="347">
        <v>0.3</v>
      </c>
      <c r="U12" s="347">
        <v>2.2000000000000002</v>
      </c>
      <c r="V12" s="347">
        <v>7.5</v>
      </c>
      <c r="W12" s="347">
        <v>2</v>
      </c>
      <c r="X12" s="347">
        <v>3.88</v>
      </c>
    </row>
    <row r="13" spans="1:24" s="345" customFormat="1" ht="18" customHeight="1">
      <c r="A13" s="343">
        <v>3</v>
      </c>
      <c r="B13" s="343" t="s">
        <v>49</v>
      </c>
      <c r="C13" s="343" t="s">
        <v>179</v>
      </c>
      <c r="D13" s="343" t="s">
        <v>78</v>
      </c>
      <c r="E13" s="343">
        <f>'प्रमाण 1-5'!E13</f>
        <v>0</v>
      </c>
      <c r="F13" s="343">
        <f>'प्रमाण 1-5'!F13</f>
        <v>0</v>
      </c>
      <c r="G13" s="344">
        <v>24</v>
      </c>
      <c r="H13" s="347">
        <v>150</v>
      </c>
      <c r="I13" s="347">
        <v>30</v>
      </c>
      <c r="J13" s="347">
        <v>0</v>
      </c>
      <c r="K13" s="347">
        <v>0</v>
      </c>
      <c r="L13" s="347">
        <v>0</v>
      </c>
      <c r="M13" s="347">
        <v>0</v>
      </c>
      <c r="N13" s="347">
        <v>0</v>
      </c>
      <c r="O13" s="347">
        <v>0</v>
      </c>
      <c r="P13" s="347">
        <v>0</v>
      </c>
      <c r="Q13" s="347">
        <v>0</v>
      </c>
      <c r="R13" s="347">
        <v>0.2</v>
      </c>
      <c r="S13" s="347">
        <v>0.3</v>
      </c>
      <c r="T13" s="347">
        <v>0.3</v>
      </c>
      <c r="U13" s="347">
        <v>2.2000000000000002</v>
      </c>
      <c r="V13" s="347">
        <v>7.5</v>
      </c>
      <c r="W13" s="347">
        <v>2</v>
      </c>
      <c r="X13" s="347">
        <v>3.88</v>
      </c>
    </row>
    <row r="14" spans="1:24" s="345" customFormat="1" ht="18" customHeight="1">
      <c r="A14" s="343">
        <v>4</v>
      </c>
      <c r="B14" s="343" t="s">
        <v>91</v>
      </c>
      <c r="C14" s="343" t="s">
        <v>180</v>
      </c>
      <c r="D14" s="343" t="s">
        <v>93</v>
      </c>
      <c r="E14" s="343" t="str">
        <f>'प्रमाण 1-5'!E14</f>
        <v>तांदळाची खीर</v>
      </c>
      <c r="F14" s="343" t="str">
        <f>'प्रमाण 1-5'!F14</f>
        <v>मोड आलेली मटकी
/ स्प्राऊट॒स</v>
      </c>
      <c r="G14" s="344">
        <v>24</v>
      </c>
      <c r="H14" s="347">
        <v>150</v>
      </c>
      <c r="I14" s="347">
        <v>0</v>
      </c>
      <c r="J14" s="347">
        <v>0</v>
      </c>
      <c r="K14" s="347">
        <v>0</v>
      </c>
      <c r="L14" s="347">
        <v>0</v>
      </c>
      <c r="M14" s="347">
        <v>30</v>
      </c>
      <c r="N14" s="347">
        <v>0</v>
      </c>
      <c r="O14" s="347">
        <v>0</v>
      </c>
      <c r="P14" s="347">
        <v>0</v>
      </c>
      <c r="Q14" s="347">
        <v>0</v>
      </c>
      <c r="R14" s="347">
        <v>0.2</v>
      </c>
      <c r="S14" s="347">
        <v>0.3</v>
      </c>
      <c r="T14" s="347">
        <v>0.3</v>
      </c>
      <c r="U14" s="347">
        <v>2.2000000000000002</v>
      </c>
      <c r="V14" s="347">
        <v>7.5</v>
      </c>
      <c r="W14" s="347">
        <v>2</v>
      </c>
      <c r="X14" s="347">
        <v>3.88</v>
      </c>
    </row>
    <row r="15" spans="1:24" s="345" customFormat="1" ht="18" customHeight="1">
      <c r="A15" s="343">
        <v>5</v>
      </c>
      <c r="B15" s="343" t="s">
        <v>50</v>
      </c>
      <c r="C15" s="343" t="s">
        <v>181</v>
      </c>
      <c r="D15" s="343" t="s">
        <v>215</v>
      </c>
      <c r="E15" s="343" t="str">
        <f>'प्रमाण 1-5'!E15</f>
        <v>तांदळाची खीर</v>
      </c>
      <c r="F15" s="343" t="str">
        <f>'प्रमाण 1-5'!F15</f>
        <v>मोड आलेली मटकी
/ स्प्राऊट॒स</v>
      </c>
      <c r="G15" s="344">
        <v>24</v>
      </c>
      <c r="H15" s="347">
        <v>150</v>
      </c>
      <c r="I15" s="347">
        <v>0</v>
      </c>
      <c r="J15" s="347">
        <v>0</v>
      </c>
      <c r="K15" s="347">
        <v>0</v>
      </c>
      <c r="L15" s="347">
        <v>0</v>
      </c>
      <c r="M15" s="347">
        <v>0</v>
      </c>
      <c r="N15" s="347">
        <v>0</v>
      </c>
      <c r="O15" s="347">
        <v>0</v>
      </c>
      <c r="P15" s="347">
        <v>30</v>
      </c>
      <c r="Q15" s="347">
        <v>0</v>
      </c>
      <c r="R15" s="347">
        <v>0.2</v>
      </c>
      <c r="S15" s="347">
        <v>0.3</v>
      </c>
      <c r="T15" s="347">
        <v>0.3</v>
      </c>
      <c r="U15" s="347">
        <v>2.2000000000000002</v>
      </c>
      <c r="V15" s="347">
        <v>7.5</v>
      </c>
      <c r="W15" s="347">
        <v>2</v>
      </c>
      <c r="X15" s="347">
        <v>3.88</v>
      </c>
    </row>
    <row r="16" spans="1:24" s="345" customFormat="1" ht="18" customHeight="1">
      <c r="A16" s="343">
        <v>6</v>
      </c>
      <c r="B16" s="343" t="s">
        <v>51</v>
      </c>
      <c r="C16" s="343" t="s">
        <v>182</v>
      </c>
      <c r="D16" s="343" t="s">
        <v>218</v>
      </c>
      <c r="E16" s="343" t="str">
        <f>'प्रमाण 1-5'!E16</f>
        <v>नाचणी सत्व</v>
      </c>
      <c r="F16" s="343" t="str">
        <f>'प्रमाण 1-5'!F16</f>
        <v>मोड आलेली मटकी
/ स्प्राऊट॒स</v>
      </c>
      <c r="G16" s="344">
        <v>24</v>
      </c>
      <c r="H16" s="347">
        <v>150</v>
      </c>
      <c r="I16" s="347">
        <v>0</v>
      </c>
      <c r="J16" s="347">
        <v>0</v>
      </c>
      <c r="K16" s="347">
        <v>0</v>
      </c>
      <c r="L16" s="347">
        <v>0</v>
      </c>
      <c r="M16" s="347">
        <v>0</v>
      </c>
      <c r="N16" s="347">
        <v>0</v>
      </c>
      <c r="O16" s="347">
        <v>0</v>
      </c>
      <c r="P16" s="347">
        <v>0</v>
      </c>
      <c r="Q16" s="347">
        <v>30</v>
      </c>
      <c r="R16" s="347">
        <v>0.2</v>
      </c>
      <c r="S16" s="347">
        <v>0.3</v>
      </c>
      <c r="T16" s="347">
        <v>0.3</v>
      </c>
      <c r="U16" s="347">
        <v>2.2000000000000002</v>
      </c>
      <c r="V16" s="347">
        <v>7.5</v>
      </c>
      <c r="W16" s="347">
        <v>2</v>
      </c>
      <c r="X16" s="347">
        <v>3.88</v>
      </c>
    </row>
    <row r="17" spans="1:24" s="28" customFormat="1" ht="18" customHeight="1">
      <c r="A17" s="350"/>
      <c r="B17" s="306"/>
      <c r="C17" s="350" t="s">
        <v>184</v>
      </c>
      <c r="D17" s="352" t="s">
        <v>84</v>
      </c>
      <c r="E17" s="352">
        <f>'प्रमाण 1-5'!E17</f>
        <v>0</v>
      </c>
      <c r="F17" s="352">
        <f>'प्रमाण 1-5'!F17</f>
        <v>0</v>
      </c>
      <c r="G17" s="302"/>
      <c r="H17" s="351">
        <v>0</v>
      </c>
      <c r="I17" s="351">
        <v>0</v>
      </c>
      <c r="J17" s="351">
        <v>0</v>
      </c>
      <c r="K17" s="351">
        <v>0</v>
      </c>
      <c r="L17" s="351">
        <v>0</v>
      </c>
      <c r="M17" s="351">
        <v>0</v>
      </c>
      <c r="N17" s="351">
        <v>0</v>
      </c>
      <c r="O17" s="351">
        <v>0</v>
      </c>
      <c r="P17" s="351">
        <v>0</v>
      </c>
      <c r="Q17" s="351">
        <v>0</v>
      </c>
      <c r="R17" s="351">
        <v>0</v>
      </c>
      <c r="S17" s="351">
        <v>0</v>
      </c>
      <c r="T17" s="351">
        <v>0</v>
      </c>
      <c r="U17" s="351">
        <v>0</v>
      </c>
      <c r="V17" s="351">
        <v>0</v>
      </c>
      <c r="W17" s="351">
        <v>0</v>
      </c>
      <c r="X17" s="351">
        <v>0</v>
      </c>
    </row>
    <row r="18" spans="1:24" s="345" customFormat="1" ht="18" customHeight="1">
      <c r="A18" s="340">
        <v>1</v>
      </c>
      <c r="B18" s="340" t="s">
        <v>47</v>
      </c>
      <c r="C18" s="340" t="s">
        <v>185</v>
      </c>
      <c r="D18" s="340" t="s">
        <v>219</v>
      </c>
      <c r="E18" s="340" t="str">
        <f>'प्रमाण 1-5'!E18</f>
        <v>तांदळाची खीर</v>
      </c>
      <c r="F18" s="340" t="str">
        <f>'प्रमाण 1-5'!F18</f>
        <v>मोड आलेले वाटाणा
/ स्प्राऊट॒स</v>
      </c>
      <c r="G18" s="341">
        <v>135</v>
      </c>
      <c r="H18" s="346">
        <v>150</v>
      </c>
      <c r="I18" s="346">
        <v>0</v>
      </c>
      <c r="J18" s="346">
        <v>0</v>
      </c>
      <c r="K18" s="346">
        <v>0</v>
      </c>
      <c r="L18" s="346">
        <v>0</v>
      </c>
      <c r="M18" s="346">
        <v>0</v>
      </c>
      <c r="N18" s="346">
        <v>0</v>
      </c>
      <c r="O18" s="346">
        <v>0</v>
      </c>
      <c r="P18" s="346">
        <v>0</v>
      </c>
      <c r="Q18" s="346">
        <v>30</v>
      </c>
      <c r="R18" s="346">
        <v>0.2</v>
      </c>
      <c r="S18" s="346">
        <v>0.3</v>
      </c>
      <c r="T18" s="346">
        <v>0.3</v>
      </c>
      <c r="U18" s="346">
        <v>2.2000000000000002</v>
      </c>
      <c r="V18" s="346">
        <v>7.5</v>
      </c>
      <c r="W18" s="346">
        <v>2</v>
      </c>
      <c r="X18" s="346">
        <v>3.88</v>
      </c>
    </row>
    <row r="19" spans="1:24" s="345" customFormat="1" ht="18" customHeight="1">
      <c r="A19" s="340">
        <v>2</v>
      </c>
      <c r="B19" s="340" t="s">
        <v>48</v>
      </c>
      <c r="C19" s="340" t="s">
        <v>186</v>
      </c>
      <c r="D19" s="340" t="s">
        <v>93</v>
      </c>
      <c r="E19" s="340" t="str">
        <f>'प्रमाण 1-5'!E19</f>
        <v>नाचणी सत्व</v>
      </c>
      <c r="F19" s="340" t="str">
        <f>'प्रमाण 1-5'!F19</f>
        <v>मोड आलेली चवळी
/ स्प्राऊट॒स</v>
      </c>
      <c r="G19" s="341">
        <v>135</v>
      </c>
      <c r="H19" s="346">
        <v>150</v>
      </c>
      <c r="I19" s="346">
        <v>0</v>
      </c>
      <c r="J19" s="346">
        <v>0</v>
      </c>
      <c r="K19" s="346">
        <v>0</v>
      </c>
      <c r="L19" s="346">
        <v>0</v>
      </c>
      <c r="M19" s="346">
        <v>30</v>
      </c>
      <c r="N19" s="346">
        <v>0</v>
      </c>
      <c r="O19" s="346">
        <v>0</v>
      </c>
      <c r="P19" s="346">
        <v>0</v>
      </c>
      <c r="Q19" s="346">
        <v>0</v>
      </c>
      <c r="R19" s="346">
        <v>0.2</v>
      </c>
      <c r="S19" s="346">
        <v>0.3</v>
      </c>
      <c r="T19" s="346">
        <v>0.3</v>
      </c>
      <c r="U19" s="346">
        <v>2.2000000000000002</v>
      </c>
      <c r="V19" s="346">
        <v>7.5</v>
      </c>
      <c r="W19" s="346">
        <v>2</v>
      </c>
      <c r="X19" s="346">
        <v>3.88</v>
      </c>
    </row>
    <row r="20" spans="1:24" s="345" customFormat="1" ht="18" customHeight="1">
      <c r="A20" s="340">
        <v>3</v>
      </c>
      <c r="B20" s="340" t="s">
        <v>49</v>
      </c>
      <c r="C20" s="340" t="s">
        <v>187</v>
      </c>
      <c r="D20" s="340" t="s">
        <v>214</v>
      </c>
      <c r="E20" s="340">
        <f>'प्रमाण 1-5'!E20</f>
        <v>0</v>
      </c>
      <c r="F20" s="340">
        <f>'प्रमाण 1-5'!F20</f>
        <v>0</v>
      </c>
      <c r="G20" s="341">
        <v>135</v>
      </c>
      <c r="H20" s="346">
        <v>150</v>
      </c>
      <c r="I20" s="346">
        <v>0</v>
      </c>
      <c r="J20" s="346">
        <v>0</v>
      </c>
      <c r="K20" s="346">
        <v>0</v>
      </c>
      <c r="L20" s="346">
        <v>0</v>
      </c>
      <c r="M20" s="346">
        <v>0</v>
      </c>
      <c r="N20" s="346">
        <v>0</v>
      </c>
      <c r="O20" s="346">
        <v>30</v>
      </c>
      <c r="P20" s="346">
        <v>0</v>
      </c>
      <c r="Q20" s="346">
        <v>0</v>
      </c>
      <c r="R20" s="346">
        <v>0.2</v>
      </c>
      <c r="S20" s="346">
        <v>0.3</v>
      </c>
      <c r="T20" s="346">
        <v>0.3</v>
      </c>
      <c r="U20" s="346">
        <v>2.2000000000000002</v>
      </c>
      <c r="V20" s="346">
        <v>7.5</v>
      </c>
      <c r="W20" s="346">
        <v>2</v>
      </c>
      <c r="X20" s="346">
        <v>3.88</v>
      </c>
    </row>
    <row r="21" spans="1:24" s="345" customFormat="1" ht="18" customHeight="1">
      <c r="A21" s="340">
        <v>4</v>
      </c>
      <c r="B21" s="340" t="s">
        <v>91</v>
      </c>
      <c r="C21" s="340" t="s">
        <v>188</v>
      </c>
      <c r="D21" s="340" t="s">
        <v>215</v>
      </c>
      <c r="E21" s="340" t="str">
        <f>'प्रमाण 1-5'!E21</f>
        <v>तांदळाची खीर</v>
      </c>
      <c r="F21" s="340" t="str">
        <f>'प्रमाण 1-5'!F21</f>
        <v>मोड आलेली चवळी
/ स्प्राऊट॒स</v>
      </c>
      <c r="G21" s="341">
        <v>135</v>
      </c>
      <c r="H21" s="346">
        <v>150</v>
      </c>
      <c r="I21" s="346">
        <v>0</v>
      </c>
      <c r="J21" s="346">
        <v>0</v>
      </c>
      <c r="K21" s="346">
        <v>0</v>
      </c>
      <c r="L21" s="346">
        <v>0</v>
      </c>
      <c r="M21" s="346">
        <v>0</v>
      </c>
      <c r="N21" s="346">
        <v>0</v>
      </c>
      <c r="O21" s="346">
        <v>0</v>
      </c>
      <c r="P21" s="346">
        <v>30</v>
      </c>
      <c r="Q21" s="346">
        <v>0</v>
      </c>
      <c r="R21" s="346">
        <v>0.2</v>
      </c>
      <c r="S21" s="346">
        <v>0.3</v>
      </c>
      <c r="T21" s="346">
        <v>0.3</v>
      </c>
      <c r="U21" s="346">
        <v>2.2000000000000002</v>
      </c>
      <c r="V21" s="346">
        <v>7.5</v>
      </c>
      <c r="W21" s="346">
        <v>2</v>
      </c>
      <c r="X21" s="346">
        <v>3.88</v>
      </c>
    </row>
    <row r="22" spans="1:24" s="345" customFormat="1" ht="18" customHeight="1">
      <c r="A22" s="340">
        <v>5</v>
      </c>
      <c r="B22" s="340" t="s">
        <v>50</v>
      </c>
      <c r="C22" s="340" t="s">
        <v>189</v>
      </c>
      <c r="D22" s="340" t="s">
        <v>216</v>
      </c>
      <c r="E22" s="340" t="str">
        <f>'प्रमाण 1-5'!E22</f>
        <v>तांदळाची खीर</v>
      </c>
      <c r="F22" s="340" t="str">
        <f>'प्रमाण 1-5'!F22</f>
        <v>मोड आलेला हरभरा
/ स्प्राऊट॒स</v>
      </c>
      <c r="G22" s="341">
        <v>135</v>
      </c>
      <c r="H22" s="346">
        <v>150</v>
      </c>
      <c r="I22" s="346">
        <v>0</v>
      </c>
      <c r="J22" s="346">
        <v>0</v>
      </c>
      <c r="K22" s="346">
        <v>0</v>
      </c>
      <c r="L22" s="346">
        <v>0</v>
      </c>
      <c r="M22" s="346">
        <v>0</v>
      </c>
      <c r="N22" s="346">
        <v>0</v>
      </c>
      <c r="O22" s="346">
        <v>0</v>
      </c>
      <c r="P22" s="346">
        <v>0</v>
      </c>
      <c r="Q22" s="346">
        <v>30</v>
      </c>
      <c r="R22" s="346">
        <v>0.2</v>
      </c>
      <c r="S22" s="346">
        <v>0.3</v>
      </c>
      <c r="T22" s="346">
        <v>0.3</v>
      </c>
      <c r="U22" s="346">
        <v>2.2000000000000002</v>
      </c>
      <c r="V22" s="346">
        <v>7.5</v>
      </c>
      <c r="W22" s="346">
        <v>2</v>
      </c>
      <c r="X22" s="346">
        <v>3.88</v>
      </c>
    </row>
    <row r="23" spans="1:24" s="345" customFormat="1" ht="18" customHeight="1">
      <c r="A23" s="340">
        <v>6</v>
      </c>
      <c r="B23" s="340" t="s">
        <v>51</v>
      </c>
      <c r="C23" s="340" t="s">
        <v>190</v>
      </c>
      <c r="D23" s="340" t="s">
        <v>81</v>
      </c>
      <c r="E23" s="340" t="str">
        <f>'प्रमाण 1-5'!E23</f>
        <v>नाचणी सत्व</v>
      </c>
      <c r="F23" s="340" t="str">
        <f>'प्रमाण 1-5'!F23</f>
        <v>मोड आलेली चवळी
/ स्प्राऊट॒स</v>
      </c>
      <c r="G23" s="341">
        <v>135</v>
      </c>
      <c r="H23" s="346">
        <v>150</v>
      </c>
      <c r="I23" s="346">
        <v>0</v>
      </c>
      <c r="J23" s="346">
        <v>30</v>
      </c>
      <c r="K23" s="346">
        <v>0</v>
      </c>
      <c r="L23" s="346">
        <v>0</v>
      </c>
      <c r="M23" s="346">
        <v>0</v>
      </c>
      <c r="N23" s="346">
        <v>0</v>
      </c>
      <c r="O23" s="346">
        <v>0</v>
      </c>
      <c r="P23" s="346">
        <v>0</v>
      </c>
      <c r="Q23" s="346">
        <v>0</v>
      </c>
      <c r="R23" s="346">
        <v>0.2</v>
      </c>
      <c r="S23" s="346">
        <v>0.3</v>
      </c>
      <c r="T23" s="346">
        <v>0.3</v>
      </c>
      <c r="U23" s="346">
        <v>2.2000000000000002</v>
      </c>
      <c r="V23" s="346">
        <v>7.5</v>
      </c>
      <c r="W23" s="346">
        <v>2</v>
      </c>
      <c r="X23" s="346">
        <v>3.88</v>
      </c>
    </row>
    <row r="24" spans="1:24" s="28" customFormat="1" ht="18" customHeight="1">
      <c r="A24" s="350"/>
      <c r="B24" s="306"/>
      <c r="C24" s="350" t="s">
        <v>203</v>
      </c>
      <c r="D24" s="352" t="s">
        <v>84</v>
      </c>
      <c r="E24" s="352">
        <f>'प्रमाण 1-5'!E24</f>
        <v>0</v>
      </c>
      <c r="F24" s="352">
        <f>'प्रमाण 1-5'!F24</f>
        <v>0</v>
      </c>
      <c r="G24" s="302"/>
      <c r="H24" s="351">
        <v>0</v>
      </c>
      <c r="I24" s="351">
        <v>0</v>
      </c>
      <c r="J24" s="351">
        <v>0</v>
      </c>
      <c r="K24" s="351">
        <v>0</v>
      </c>
      <c r="L24" s="351">
        <v>0</v>
      </c>
      <c r="M24" s="351">
        <v>0</v>
      </c>
      <c r="N24" s="351">
        <v>0</v>
      </c>
      <c r="O24" s="351">
        <v>0</v>
      </c>
      <c r="P24" s="351">
        <v>0</v>
      </c>
      <c r="Q24" s="351">
        <v>0</v>
      </c>
      <c r="R24" s="351">
        <v>0</v>
      </c>
      <c r="S24" s="351">
        <v>0</v>
      </c>
      <c r="T24" s="351">
        <v>0</v>
      </c>
      <c r="U24" s="351">
        <v>0</v>
      </c>
      <c r="V24" s="351">
        <v>0</v>
      </c>
      <c r="W24" s="351">
        <v>0</v>
      </c>
      <c r="X24" s="351">
        <v>0</v>
      </c>
    </row>
    <row r="25" spans="1:24" s="345" customFormat="1" ht="18" customHeight="1">
      <c r="A25" s="343">
        <v>1</v>
      </c>
      <c r="B25" s="343" t="s">
        <v>47</v>
      </c>
      <c r="C25" s="343" t="s">
        <v>191</v>
      </c>
      <c r="D25" s="343" t="s">
        <v>217</v>
      </c>
      <c r="E25" s="343" t="str">
        <f>'प्रमाण 1-5'!E25</f>
        <v>तांदळाची खीर</v>
      </c>
      <c r="F25" s="343" t="str">
        <f>'प्रमाण 1-5'!F25</f>
        <v>मोड आलेला हरभरा
/ स्प्राऊट॒स</v>
      </c>
      <c r="G25" s="344">
        <v>24</v>
      </c>
      <c r="H25" s="347">
        <v>150</v>
      </c>
      <c r="I25" s="347">
        <v>0</v>
      </c>
      <c r="J25" s="347">
        <v>0</v>
      </c>
      <c r="K25" s="347">
        <v>0</v>
      </c>
      <c r="L25" s="347">
        <v>30</v>
      </c>
      <c r="M25" s="347">
        <v>0</v>
      </c>
      <c r="N25" s="347">
        <v>0</v>
      </c>
      <c r="O25" s="347">
        <v>0</v>
      </c>
      <c r="P25" s="347">
        <v>0</v>
      </c>
      <c r="Q25" s="347">
        <v>0</v>
      </c>
      <c r="R25" s="347">
        <v>0.2</v>
      </c>
      <c r="S25" s="347">
        <v>0.3</v>
      </c>
      <c r="T25" s="347">
        <v>0.3</v>
      </c>
      <c r="U25" s="347">
        <v>2.2000000000000002</v>
      </c>
      <c r="V25" s="347">
        <v>7.5</v>
      </c>
      <c r="W25" s="347">
        <v>2</v>
      </c>
      <c r="X25" s="347">
        <v>3.88</v>
      </c>
    </row>
    <row r="26" spans="1:24" s="345" customFormat="1" ht="18" customHeight="1">
      <c r="A26" s="343">
        <v>2</v>
      </c>
      <c r="B26" s="343" t="s">
        <v>48</v>
      </c>
      <c r="C26" s="343" t="s">
        <v>192</v>
      </c>
      <c r="D26" s="343" t="s">
        <v>206</v>
      </c>
      <c r="E26" s="343" t="str">
        <f>'प्रमाण 1-5'!E26</f>
        <v>तांदळाची खीर</v>
      </c>
      <c r="F26" s="343" t="str">
        <f>'प्रमाण 1-5'!F26</f>
        <v>मोड आलेला हरभरा
/ स्प्राऊट॒स</v>
      </c>
      <c r="G26" s="344">
        <v>24</v>
      </c>
      <c r="H26" s="347">
        <v>150</v>
      </c>
      <c r="I26" s="347">
        <v>0</v>
      </c>
      <c r="J26" s="347">
        <v>0</v>
      </c>
      <c r="K26" s="347">
        <v>0</v>
      </c>
      <c r="L26" s="347">
        <v>0</v>
      </c>
      <c r="M26" s="347">
        <v>0</v>
      </c>
      <c r="N26" s="347">
        <v>30</v>
      </c>
      <c r="O26" s="347">
        <v>0</v>
      </c>
      <c r="P26" s="347">
        <v>0</v>
      </c>
      <c r="Q26" s="347">
        <v>0</v>
      </c>
      <c r="R26" s="347">
        <v>0.2</v>
      </c>
      <c r="S26" s="347">
        <v>0.3</v>
      </c>
      <c r="T26" s="347">
        <v>0.3</v>
      </c>
      <c r="U26" s="347">
        <v>2.2000000000000002</v>
      </c>
      <c r="V26" s="347">
        <v>7.5</v>
      </c>
      <c r="W26" s="347">
        <v>2</v>
      </c>
      <c r="X26" s="347">
        <v>3.88</v>
      </c>
    </row>
    <row r="27" spans="1:24" s="345" customFormat="1" ht="18" customHeight="1">
      <c r="A27" s="343">
        <v>3</v>
      </c>
      <c r="B27" s="343" t="s">
        <v>49</v>
      </c>
      <c r="C27" s="343" t="s">
        <v>193</v>
      </c>
      <c r="D27" s="343" t="s">
        <v>78</v>
      </c>
      <c r="E27" s="343">
        <f>'प्रमाण 1-5'!E27</f>
        <v>0</v>
      </c>
      <c r="F27" s="343">
        <f>'प्रमाण 1-5'!F27</f>
        <v>0</v>
      </c>
      <c r="G27" s="344">
        <v>24</v>
      </c>
      <c r="H27" s="347">
        <v>150</v>
      </c>
      <c r="I27" s="347">
        <v>30</v>
      </c>
      <c r="J27" s="347">
        <v>0</v>
      </c>
      <c r="K27" s="347">
        <v>0</v>
      </c>
      <c r="L27" s="347">
        <v>0</v>
      </c>
      <c r="M27" s="347">
        <v>0</v>
      </c>
      <c r="N27" s="347">
        <v>0</v>
      </c>
      <c r="O27" s="347">
        <v>0</v>
      </c>
      <c r="P27" s="347">
        <v>0</v>
      </c>
      <c r="Q27" s="347">
        <v>0</v>
      </c>
      <c r="R27" s="347">
        <v>0.2</v>
      </c>
      <c r="S27" s="347">
        <v>0.3</v>
      </c>
      <c r="T27" s="347">
        <v>0.3</v>
      </c>
      <c r="U27" s="347">
        <v>2.2000000000000002</v>
      </c>
      <c r="V27" s="347">
        <v>7.5</v>
      </c>
      <c r="W27" s="347">
        <v>2</v>
      </c>
      <c r="X27" s="347">
        <v>3.88</v>
      </c>
    </row>
    <row r="28" spans="1:24" s="345" customFormat="1" ht="18" customHeight="1">
      <c r="A28" s="343">
        <v>4</v>
      </c>
      <c r="B28" s="343" t="s">
        <v>91</v>
      </c>
      <c r="C28" s="343" t="s">
        <v>194</v>
      </c>
      <c r="D28" s="343" t="s">
        <v>93</v>
      </c>
      <c r="E28" s="343" t="str">
        <f>'प्रमाण 1-5'!E28</f>
        <v>तांदळाची खीर</v>
      </c>
      <c r="F28" s="343" t="str">
        <f>'प्रमाण 1-5'!F28</f>
        <v>मोड आलेली मटकी
/ स्प्राऊट॒स</v>
      </c>
      <c r="G28" s="344">
        <v>24</v>
      </c>
      <c r="H28" s="347">
        <v>150</v>
      </c>
      <c r="I28" s="347">
        <v>0</v>
      </c>
      <c r="J28" s="347">
        <v>0</v>
      </c>
      <c r="K28" s="347">
        <v>0</v>
      </c>
      <c r="L28" s="347">
        <v>0</v>
      </c>
      <c r="M28" s="347">
        <v>30</v>
      </c>
      <c r="N28" s="347">
        <v>0</v>
      </c>
      <c r="O28" s="347">
        <v>0</v>
      </c>
      <c r="P28" s="347">
        <v>0</v>
      </c>
      <c r="Q28" s="347">
        <v>0</v>
      </c>
      <c r="R28" s="347">
        <v>0.2</v>
      </c>
      <c r="S28" s="347">
        <v>0.3</v>
      </c>
      <c r="T28" s="347">
        <v>0.3</v>
      </c>
      <c r="U28" s="347">
        <v>2.2000000000000002</v>
      </c>
      <c r="V28" s="347">
        <v>7.5</v>
      </c>
      <c r="W28" s="347">
        <v>2</v>
      </c>
      <c r="X28" s="347">
        <v>3.88</v>
      </c>
    </row>
    <row r="29" spans="1:24" s="345" customFormat="1" ht="18" customHeight="1">
      <c r="A29" s="343">
        <v>5</v>
      </c>
      <c r="B29" s="343" t="s">
        <v>50</v>
      </c>
      <c r="C29" s="343" t="s">
        <v>195</v>
      </c>
      <c r="D29" s="343" t="s">
        <v>215</v>
      </c>
      <c r="E29" s="343" t="str">
        <f>'प्रमाण 1-5'!E29</f>
        <v>तांदळाची खीर</v>
      </c>
      <c r="F29" s="343" t="str">
        <f>'प्रमाण 1-5'!F29</f>
        <v>मोड आलेली मटकी
/ स्प्राऊट॒स</v>
      </c>
      <c r="G29" s="344">
        <v>24</v>
      </c>
      <c r="H29" s="347">
        <v>150</v>
      </c>
      <c r="I29" s="347">
        <v>0</v>
      </c>
      <c r="J29" s="347">
        <v>0</v>
      </c>
      <c r="K29" s="347">
        <v>0</v>
      </c>
      <c r="L29" s="347">
        <v>0</v>
      </c>
      <c r="M29" s="347">
        <v>0</v>
      </c>
      <c r="N29" s="347">
        <v>0</v>
      </c>
      <c r="O29" s="347">
        <v>0</v>
      </c>
      <c r="P29" s="347">
        <v>30</v>
      </c>
      <c r="Q29" s="347">
        <v>0</v>
      </c>
      <c r="R29" s="347">
        <v>0.2</v>
      </c>
      <c r="S29" s="347">
        <v>0.3</v>
      </c>
      <c r="T29" s="347">
        <v>0.3</v>
      </c>
      <c r="U29" s="347">
        <v>2.2000000000000002</v>
      </c>
      <c r="V29" s="347">
        <v>7.5</v>
      </c>
      <c r="W29" s="347">
        <v>2</v>
      </c>
      <c r="X29" s="347">
        <v>3.88</v>
      </c>
    </row>
    <row r="30" spans="1:24" s="345" customFormat="1" ht="18" customHeight="1">
      <c r="A30" s="343">
        <v>6</v>
      </c>
      <c r="B30" s="343" t="s">
        <v>51</v>
      </c>
      <c r="C30" s="343" t="s">
        <v>196</v>
      </c>
      <c r="D30" s="343" t="s">
        <v>218</v>
      </c>
      <c r="E30" s="343" t="str">
        <f>'प्रमाण 1-5'!E30</f>
        <v>नाचणी सत्व</v>
      </c>
      <c r="F30" s="343" t="str">
        <f>'प्रमाण 1-5'!F30</f>
        <v>मोड आलेली मटकी
/ स्प्राऊट॒स</v>
      </c>
      <c r="G30" s="344">
        <v>24</v>
      </c>
      <c r="H30" s="347">
        <v>150</v>
      </c>
      <c r="I30" s="347">
        <v>0</v>
      </c>
      <c r="J30" s="347">
        <v>0</v>
      </c>
      <c r="K30" s="347">
        <v>0</v>
      </c>
      <c r="L30" s="347">
        <v>0</v>
      </c>
      <c r="M30" s="347">
        <v>0</v>
      </c>
      <c r="N30" s="347">
        <v>0</v>
      </c>
      <c r="O30" s="347">
        <v>0</v>
      </c>
      <c r="P30" s="347">
        <v>0</v>
      </c>
      <c r="Q30" s="347">
        <v>30</v>
      </c>
      <c r="R30" s="347">
        <v>0.2</v>
      </c>
      <c r="S30" s="347">
        <v>0.3</v>
      </c>
      <c r="T30" s="347">
        <v>0.3</v>
      </c>
      <c r="U30" s="347">
        <v>2.2000000000000002</v>
      </c>
      <c r="V30" s="347">
        <v>7.5</v>
      </c>
      <c r="W30" s="347">
        <v>2</v>
      </c>
      <c r="X30" s="347">
        <v>3.88</v>
      </c>
    </row>
    <row r="31" spans="1:24" s="28" customFormat="1" ht="18" customHeight="1">
      <c r="A31" s="350"/>
      <c r="B31" s="306"/>
      <c r="C31" s="350" t="s">
        <v>204</v>
      </c>
      <c r="D31" s="352" t="s">
        <v>84</v>
      </c>
      <c r="E31" s="352">
        <f>'प्रमाण 1-5'!E31</f>
        <v>0</v>
      </c>
      <c r="F31" s="352">
        <f>'प्रमाण 1-5'!F31</f>
        <v>0</v>
      </c>
      <c r="G31" s="307"/>
      <c r="H31" s="351">
        <v>0</v>
      </c>
      <c r="I31" s="351">
        <v>0</v>
      </c>
      <c r="J31" s="351">
        <v>0</v>
      </c>
      <c r="K31" s="351">
        <v>0</v>
      </c>
      <c r="L31" s="351">
        <v>0</v>
      </c>
      <c r="M31" s="351">
        <v>0</v>
      </c>
      <c r="N31" s="351">
        <v>0</v>
      </c>
      <c r="O31" s="351">
        <v>0</v>
      </c>
      <c r="P31" s="351">
        <v>0</v>
      </c>
      <c r="Q31" s="351">
        <v>0</v>
      </c>
      <c r="R31" s="351">
        <v>0</v>
      </c>
      <c r="S31" s="351">
        <v>0</v>
      </c>
      <c r="T31" s="351">
        <v>0</v>
      </c>
      <c r="U31" s="351">
        <v>0</v>
      </c>
      <c r="V31" s="351">
        <v>0</v>
      </c>
      <c r="W31" s="351">
        <v>0</v>
      </c>
      <c r="X31" s="351">
        <v>0</v>
      </c>
    </row>
    <row r="32" spans="1:24" s="345" customFormat="1" ht="18" customHeight="1">
      <c r="A32" s="340">
        <v>1</v>
      </c>
      <c r="B32" s="340" t="s">
        <v>47</v>
      </c>
      <c r="C32" s="340" t="s">
        <v>197</v>
      </c>
      <c r="D32" s="340" t="s">
        <v>219</v>
      </c>
      <c r="E32" s="340" t="str">
        <f>'प्रमाण 1-5'!E32</f>
        <v>तांदळाची खीर</v>
      </c>
      <c r="F32" s="340" t="str">
        <f>'प्रमाण 1-5'!F32</f>
        <v>मोड आलेले वाटाणा
/ स्प्राऊट॒स</v>
      </c>
      <c r="G32" s="341">
        <v>135</v>
      </c>
      <c r="H32" s="346">
        <v>150</v>
      </c>
      <c r="I32" s="346">
        <v>0</v>
      </c>
      <c r="J32" s="346">
        <v>0</v>
      </c>
      <c r="K32" s="346">
        <v>0</v>
      </c>
      <c r="L32" s="346">
        <v>0</v>
      </c>
      <c r="M32" s="346">
        <v>0</v>
      </c>
      <c r="N32" s="346">
        <v>0</v>
      </c>
      <c r="O32" s="346">
        <v>0</v>
      </c>
      <c r="P32" s="346">
        <v>0</v>
      </c>
      <c r="Q32" s="346">
        <v>30</v>
      </c>
      <c r="R32" s="346">
        <v>0.2</v>
      </c>
      <c r="S32" s="346">
        <v>0.3</v>
      </c>
      <c r="T32" s="346">
        <v>0.3</v>
      </c>
      <c r="U32" s="346">
        <v>2.2000000000000002</v>
      </c>
      <c r="V32" s="346">
        <v>7.5</v>
      </c>
      <c r="W32" s="346">
        <v>2</v>
      </c>
      <c r="X32" s="346">
        <v>3.88</v>
      </c>
    </row>
    <row r="33" spans="1:24" s="345" customFormat="1" ht="18" customHeight="1">
      <c r="A33" s="340">
        <v>2</v>
      </c>
      <c r="B33" s="340" t="s">
        <v>48</v>
      </c>
      <c r="C33" s="340" t="s">
        <v>198</v>
      </c>
      <c r="D33" s="340" t="s">
        <v>93</v>
      </c>
      <c r="E33" s="340" t="str">
        <f>'प्रमाण 1-5'!E33</f>
        <v>नाचणी सत्व</v>
      </c>
      <c r="F33" s="340" t="str">
        <f>'प्रमाण 1-5'!F33</f>
        <v>मोड आलेली चवळी
/ स्प्राऊट॒स</v>
      </c>
      <c r="G33" s="341">
        <v>135</v>
      </c>
      <c r="H33" s="346">
        <v>150</v>
      </c>
      <c r="I33" s="346">
        <v>0</v>
      </c>
      <c r="J33" s="346">
        <v>0</v>
      </c>
      <c r="K33" s="346">
        <v>0</v>
      </c>
      <c r="L33" s="346">
        <v>0</v>
      </c>
      <c r="M33" s="346">
        <v>30</v>
      </c>
      <c r="N33" s="346">
        <v>0</v>
      </c>
      <c r="O33" s="346">
        <v>0</v>
      </c>
      <c r="P33" s="346">
        <v>0</v>
      </c>
      <c r="Q33" s="346">
        <v>0</v>
      </c>
      <c r="R33" s="346">
        <v>0.2</v>
      </c>
      <c r="S33" s="346">
        <v>0.3</v>
      </c>
      <c r="T33" s="346">
        <v>0.3</v>
      </c>
      <c r="U33" s="346">
        <v>2.2000000000000002</v>
      </c>
      <c r="V33" s="346">
        <v>7.5</v>
      </c>
      <c r="W33" s="346">
        <v>2</v>
      </c>
      <c r="X33" s="346">
        <v>3.88</v>
      </c>
    </row>
    <row r="34" spans="1:24" s="345" customFormat="1" ht="18" customHeight="1">
      <c r="A34" s="340">
        <v>3</v>
      </c>
      <c r="B34" s="340" t="s">
        <v>49</v>
      </c>
      <c r="C34" s="340" t="s">
        <v>199</v>
      </c>
      <c r="D34" s="340" t="s">
        <v>214</v>
      </c>
      <c r="E34" s="340">
        <f>'प्रमाण 1-5'!E34</f>
        <v>0</v>
      </c>
      <c r="F34" s="340">
        <f>'प्रमाण 1-5'!F34</f>
        <v>0</v>
      </c>
      <c r="G34" s="341">
        <v>135</v>
      </c>
      <c r="H34" s="346">
        <v>150</v>
      </c>
      <c r="I34" s="346">
        <v>0</v>
      </c>
      <c r="J34" s="346">
        <v>0</v>
      </c>
      <c r="K34" s="346">
        <v>0</v>
      </c>
      <c r="L34" s="346">
        <v>0</v>
      </c>
      <c r="M34" s="346">
        <v>0</v>
      </c>
      <c r="N34" s="346">
        <v>0</v>
      </c>
      <c r="O34" s="346">
        <v>30</v>
      </c>
      <c r="P34" s="346">
        <v>0</v>
      </c>
      <c r="Q34" s="346">
        <v>0</v>
      </c>
      <c r="R34" s="346">
        <v>0.2</v>
      </c>
      <c r="S34" s="346">
        <v>0.3</v>
      </c>
      <c r="T34" s="346">
        <v>0.3</v>
      </c>
      <c r="U34" s="346">
        <v>2.2000000000000002</v>
      </c>
      <c r="V34" s="346">
        <v>7.5</v>
      </c>
      <c r="W34" s="346">
        <v>2</v>
      </c>
      <c r="X34" s="346">
        <v>3.88</v>
      </c>
    </row>
    <row r="35" spans="1:24" s="345" customFormat="1" ht="18" customHeight="1">
      <c r="A35" s="340">
        <v>4</v>
      </c>
      <c r="B35" s="340" t="s">
        <v>91</v>
      </c>
      <c r="C35" s="340" t="s">
        <v>200</v>
      </c>
      <c r="D35" s="340" t="s">
        <v>215</v>
      </c>
      <c r="E35" s="340" t="str">
        <f>'प्रमाण 1-5'!E35</f>
        <v>तांदळाची खीर</v>
      </c>
      <c r="F35" s="340" t="str">
        <f>'प्रमाण 1-5'!F35</f>
        <v>मोड आलेली चवळी
/ स्प्राऊट॒स</v>
      </c>
      <c r="G35" s="341">
        <v>135</v>
      </c>
      <c r="H35" s="346">
        <v>150</v>
      </c>
      <c r="I35" s="346">
        <v>0</v>
      </c>
      <c r="J35" s="346">
        <v>0</v>
      </c>
      <c r="K35" s="346">
        <v>0</v>
      </c>
      <c r="L35" s="346">
        <v>0</v>
      </c>
      <c r="M35" s="346">
        <v>0</v>
      </c>
      <c r="N35" s="346">
        <v>0</v>
      </c>
      <c r="O35" s="346">
        <v>0</v>
      </c>
      <c r="P35" s="346">
        <v>30</v>
      </c>
      <c r="Q35" s="346">
        <v>0</v>
      </c>
      <c r="R35" s="346">
        <v>0.2</v>
      </c>
      <c r="S35" s="346">
        <v>0.3</v>
      </c>
      <c r="T35" s="346">
        <v>0.3</v>
      </c>
      <c r="U35" s="346">
        <v>2.2000000000000002</v>
      </c>
      <c r="V35" s="346">
        <v>7.5</v>
      </c>
      <c r="W35" s="346">
        <v>2</v>
      </c>
      <c r="X35" s="346">
        <v>3.88</v>
      </c>
    </row>
    <row r="36" spans="1:24" s="345" customFormat="1" ht="18" customHeight="1">
      <c r="A36" s="340">
        <v>5</v>
      </c>
      <c r="B36" s="340" t="s">
        <v>50</v>
      </c>
      <c r="C36" s="340" t="s">
        <v>201</v>
      </c>
      <c r="D36" s="340" t="s">
        <v>216</v>
      </c>
      <c r="E36" s="340" t="str">
        <f>'प्रमाण 1-5'!E36</f>
        <v>तांदळाची खीर</v>
      </c>
      <c r="F36" s="340" t="str">
        <f>'प्रमाण 1-5'!F36</f>
        <v>मोड आलेला हरभरा
/ स्प्राऊट॒स</v>
      </c>
      <c r="G36" s="341">
        <v>135</v>
      </c>
      <c r="H36" s="346">
        <v>150</v>
      </c>
      <c r="I36" s="346">
        <v>0</v>
      </c>
      <c r="J36" s="346">
        <v>0</v>
      </c>
      <c r="K36" s="346">
        <v>0</v>
      </c>
      <c r="L36" s="346">
        <v>0</v>
      </c>
      <c r="M36" s="346">
        <v>0</v>
      </c>
      <c r="N36" s="346">
        <v>0</v>
      </c>
      <c r="O36" s="346">
        <v>0</v>
      </c>
      <c r="P36" s="346">
        <v>0</v>
      </c>
      <c r="Q36" s="346">
        <v>30</v>
      </c>
      <c r="R36" s="346">
        <v>0.2</v>
      </c>
      <c r="S36" s="346">
        <v>0.3</v>
      </c>
      <c r="T36" s="346">
        <v>0.3</v>
      </c>
      <c r="U36" s="346">
        <v>2.2000000000000002</v>
      </c>
      <c r="V36" s="346">
        <v>7.5</v>
      </c>
      <c r="W36" s="346">
        <v>2</v>
      </c>
      <c r="X36" s="346">
        <v>3.88</v>
      </c>
    </row>
    <row r="37" spans="1:24" s="345" customFormat="1" ht="18" customHeight="1">
      <c r="A37" s="340">
        <v>6</v>
      </c>
      <c r="B37" s="340" t="s">
        <v>51</v>
      </c>
      <c r="C37" s="340" t="s">
        <v>202</v>
      </c>
      <c r="D37" s="340" t="s">
        <v>81</v>
      </c>
      <c r="E37" s="340" t="str">
        <f>'प्रमाण 1-5'!E37</f>
        <v>नाचणी सत्व</v>
      </c>
      <c r="F37" s="340" t="str">
        <f>'प्रमाण 1-5'!F37</f>
        <v>मोड आलेली चवळी
/ स्प्राऊट॒स</v>
      </c>
      <c r="G37" s="341">
        <v>135</v>
      </c>
      <c r="H37" s="346">
        <v>150</v>
      </c>
      <c r="I37" s="346">
        <v>0</v>
      </c>
      <c r="J37" s="346">
        <v>30</v>
      </c>
      <c r="K37" s="346">
        <v>0</v>
      </c>
      <c r="L37" s="346">
        <v>0</v>
      </c>
      <c r="M37" s="346">
        <v>0</v>
      </c>
      <c r="N37" s="346">
        <v>0</v>
      </c>
      <c r="O37" s="346">
        <v>0</v>
      </c>
      <c r="P37" s="346">
        <v>0</v>
      </c>
      <c r="Q37" s="346">
        <v>0</v>
      </c>
      <c r="R37" s="346">
        <v>0.2</v>
      </c>
      <c r="S37" s="346">
        <v>0.3</v>
      </c>
      <c r="T37" s="346">
        <v>0.3</v>
      </c>
      <c r="U37" s="346">
        <v>2.2000000000000002</v>
      </c>
      <c r="V37" s="346">
        <v>7.5</v>
      </c>
      <c r="W37" s="346">
        <v>2</v>
      </c>
      <c r="X37" s="346">
        <v>3.88</v>
      </c>
    </row>
    <row r="38" spans="1:24" s="28" customFormat="1" ht="18" customHeight="1">
      <c r="A38" s="350"/>
      <c r="B38" s="306"/>
      <c r="C38" s="350" t="s">
        <v>205</v>
      </c>
      <c r="D38" s="352" t="s">
        <v>84</v>
      </c>
      <c r="E38" s="352">
        <f>'प्रमाण 1-5'!E38</f>
        <v>0</v>
      </c>
      <c r="F38" s="352">
        <f>'प्रमाण 1-5'!F38</f>
        <v>0</v>
      </c>
      <c r="G38" s="307"/>
      <c r="H38" s="351">
        <v>0</v>
      </c>
      <c r="I38" s="351">
        <v>0</v>
      </c>
      <c r="J38" s="351">
        <v>0</v>
      </c>
      <c r="K38" s="351">
        <v>0</v>
      </c>
      <c r="L38" s="351">
        <v>0</v>
      </c>
      <c r="M38" s="351">
        <v>0</v>
      </c>
      <c r="N38" s="351">
        <v>0</v>
      </c>
      <c r="O38" s="351">
        <v>0</v>
      </c>
      <c r="P38" s="351">
        <v>0</v>
      </c>
      <c r="Q38" s="351">
        <v>0</v>
      </c>
      <c r="R38" s="351">
        <v>0</v>
      </c>
      <c r="S38" s="351">
        <v>0</v>
      </c>
      <c r="T38" s="351">
        <v>0</v>
      </c>
      <c r="U38" s="351">
        <v>0</v>
      </c>
      <c r="V38" s="351">
        <v>0</v>
      </c>
      <c r="W38" s="351">
        <v>0</v>
      </c>
      <c r="X38" s="351">
        <v>0</v>
      </c>
    </row>
    <row r="39" spans="1:24">
      <c r="A39" s="343">
        <v>1</v>
      </c>
      <c r="B39" s="343" t="s">
        <v>47</v>
      </c>
      <c r="C39" s="343" t="s">
        <v>207</v>
      </c>
      <c r="D39" s="343" t="s">
        <v>217</v>
      </c>
      <c r="E39" s="343" t="str">
        <f>'प्रमाण 1-5'!E39</f>
        <v>तांदळाची खीर</v>
      </c>
      <c r="F39" s="343" t="str">
        <f>'प्रमाण 1-5'!F39</f>
        <v>मोड आलेला हरभरा
/ स्प्राऊट॒स</v>
      </c>
      <c r="G39" s="344">
        <v>24</v>
      </c>
      <c r="H39" s="347">
        <v>150</v>
      </c>
      <c r="I39" s="347">
        <v>0</v>
      </c>
      <c r="J39" s="347">
        <v>0</v>
      </c>
      <c r="K39" s="347">
        <v>0</v>
      </c>
      <c r="L39" s="347">
        <v>30</v>
      </c>
      <c r="M39" s="347">
        <v>0</v>
      </c>
      <c r="N39" s="347">
        <v>0</v>
      </c>
      <c r="O39" s="347">
        <v>0</v>
      </c>
      <c r="P39" s="347">
        <v>0</v>
      </c>
      <c r="Q39" s="347">
        <v>0</v>
      </c>
      <c r="R39" s="347">
        <v>0.2</v>
      </c>
      <c r="S39" s="347">
        <v>0.3</v>
      </c>
      <c r="T39" s="347">
        <v>0.3</v>
      </c>
      <c r="U39" s="347">
        <v>2.2000000000000002</v>
      </c>
      <c r="V39" s="347">
        <v>7.5</v>
      </c>
      <c r="W39" s="347">
        <v>2</v>
      </c>
      <c r="X39" s="347">
        <v>3.88</v>
      </c>
    </row>
    <row r="40" spans="1:24">
      <c r="A40" s="343">
        <v>2</v>
      </c>
      <c r="B40" s="343" t="s">
        <v>48</v>
      </c>
      <c r="C40" s="343" t="s">
        <v>208</v>
      </c>
      <c r="D40" s="343" t="s">
        <v>206</v>
      </c>
      <c r="E40" s="343" t="str">
        <f>'प्रमाण 1-5'!E40</f>
        <v>तांदळाची खीर</v>
      </c>
      <c r="F40" s="343" t="str">
        <f>'प्रमाण 1-5'!F40</f>
        <v>मोड आलेला हरभरा
/ स्प्राऊट॒स</v>
      </c>
      <c r="G40" s="344">
        <v>24</v>
      </c>
      <c r="H40" s="347">
        <v>150</v>
      </c>
      <c r="I40" s="347">
        <v>0</v>
      </c>
      <c r="J40" s="347">
        <v>0</v>
      </c>
      <c r="K40" s="347">
        <v>0</v>
      </c>
      <c r="L40" s="347">
        <v>0</v>
      </c>
      <c r="M40" s="347">
        <v>0</v>
      </c>
      <c r="N40" s="347">
        <v>30</v>
      </c>
      <c r="O40" s="347">
        <v>0</v>
      </c>
      <c r="P40" s="347">
        <v>0</v>
      </c>
      <c r="Q40" s="347">
        <v>0</v>
      </c>
      <c r="R40" s="347">
        <v>0.2</v>
      </c>
      <c r="S40" s="347">
        <v>0.3</v>
      </c>
      <c r="T40" s="347">
        <v>0.3</v>
      </c>
      <c r="U40" s="347">
        <v>2.2000000000000002</v>
      </c>
      <c r="V40" s="347">
        <v>7.5</v>
      </c>
      <c r="W40" s="347">
        <v>2</v>
      </c>
      <c r="X40" s="347">
        <v>3.88</v>
      </c>
    </row>
    <row r="41" spans="1:24">
      <c r="A41" s="343">
        <v>3</v>
      </c>
      <c r="B41" s="343" t="s">
        <v>49</v>
      </c>
      <c r="C41" s="343" t="s">
        <v>209</v>
      </c>
      <c r="D41" s="343" t="s">
        <v>78</v>
      </c>
      <c r="E41" s="343">
        <f>'प्रमाण 1-5'!E41</f>
        <v>0</v>
      </c>
      <c r="F41" s="343">
        <f>'प्रमाण 1-5'!F41</f>
        <v>0</v>
      </c>
      <c r="G41" s="344">
        <v>24</v>
      </c>
      <c r="H41" s="347">
        <v>150</v>
      </c>
      <c r="I41" s="347">
        <v>30</v>
      </c>
      <c r="J41" s="347">
        <v>0</v>
      </c>
      <c r="K41" s="347">
        <v>0</v>
      </c>
      <c r="L41" s="347">
        <v>0</v>
      </c>
      <c r="M41" s="347">
        <v>0</v>
      </c>
      <c r="N41" s="347">
        <v>0</v>
      </c>
      <c r="O41" s="347">
        <v>0</v>
      </c>
      <c r="P41" s="347">
        <v>0</v>
      </c>
      <c r="Q41" s="347">
        <v>0</v>
      </c>
      <c r="R41" s="347">
        <v>0.2</v>
      </c>
      <c r="S41" s="347">
        <v>0.3</v>
      </c>
      <c r="T41" s="347">
        <v>0.3</v>
      </c>
      <c r="U41" s="347">
        <v>2.2000000000000002</v>
      </c>
      <c r="V41" s="347">
        <v>7.5</v>
      </c>
      <c r="W41" s="347">
        <v>2</v>
      </c>
      <c r="X41" s="347">
        <v>3.88</v>
      </c>
    </row>
    <row r="42" spans="1:24">
      <c r="A42" s="343">
        <v>4</v>
      </c>
      <c r="B42" s="343" t="s">
        <v>91</v>
      </c>
      <c r="C42" s="343" t="s">
        <v>210</v>
      </c>
      <c r="D42" s="343" t="s">
        <v>93</v>
      </c>
      <c r="E42" s="343" t="str">
        <f>'प्रमाण 1-5'!E42</f>
        <v>तांदळाची खीर</v>
      </c>
      <c r="F42" s="343" t="str">
        <f>'प्रमाण 1-5'!F42</f>
        <v>मोड आलेली मटकी
/ स्प्राऊट॒स</v>
      </c>
      <c r="G42" s="344">
        <v>24</v>
      </c>
      <c r="H42" s="347">
        <v>150</v>
      </c>
      <c r="I42" s="347">
        <v>0</v>
      </c>
      <c r="J42" s="347">
        <v>0</v>
      </c>
      <c r="K42" s="347">
        <v>0</v>
      </c>
      <c r="L42" s="347">
        <v>0</v>
      </c>
      <c r="M42" s="347">
        <v>30</v>
      </c>
      <c r="N42" s="347">
        <v>0</v>
      </c>
      <c r="O42" s="347">
        <v>0</v>
      </c>
      <c r="P42" s="347">
        <v>0</v>
      </c>
      <c r="Q42" s="347">
        <v>0</v>
      </c>
      <c r="R42" s="347">
        <v>0.2</v>
      </c>
      <c r="S42" s="347">
        <v>0.3</v>
      </c>
      <c r="T42" s="347">
        <v>0.3</v>
      </c>
      <c r="U42" s="347">
        <v>2.2000000000000002</v>
      </c>
      <c r="V42" s="347">
        <v>7.5</v>
      </c>
      <c r="W42" s="347">
        <v>2</v>
      </c>
      <c r="X42" s="347">
        <v>3.88</v>
      </c>
    </row>
    <row r="43" spans="1:24">
      <c r="A43" s="343">
        <v>5</v>
      </c>
      <c r="B43" s="343" t="s">
        <v>50</v>
      </c>
      <c r="C43" s="343" t="s">
        <v>211</v>
      </c>
      <c r="D43" s="343" t="s">
        <v>215</v>
      </c>
      <c r="E43" s="343" t="str">
        <f>'प्रमाण 1-5'!E43</f>
        <v>तांदळाची खीर</v>
      </c>
      <c r="F43" s="343" t="str">
        <f>'प्रमाण 1-5'!F43</f>
        <v>मोड आलेली मटकी
/ स्प्राऊट॒स</v>
      </c>
      <c r="G43" s="344">
        <v>24</v>
      </c>
      <c r="H43" s="347">
        <v>150</v>
      </c>
      <c r="I43" s="347">
        <v>0</v>
      </c>
      <c r="J43" s="347">
        <v>0</v>
      </c>
      <c r="K43" s="347">
        <v>0</v>
      </c>
      <c r="L43" s="347">
        <v>0</v>
      </c>
      <c r="M43" s="347">
        <v>0</v>
      </c>
      <c r="N43" s="347">
        <v>0</v>
      </c>
      <c r="O43" s="347">
        <v>0</v>
      </c>
      <c r="P43" s="347">
        <v>30</v>
      </c>
      <c r="Q43" s="347">
        <v>0</v>
      </c>
      <c r="R43" s="347">
        <v>0.2</v>
      </c>
      <c r="S43" s="347">
        <v>0.3</v>
      </c>
      <c r="T43" s="347">
        <v>0.3</v>
      </c>
      <c r="U43" s="347">
        <v>2.2000000000000002</v>
      </c>
      <c r="V43" s="347">
        <v>7.5</v>
      </c>
      <c r="W43" s="347">
        <v>2</v>
      </c>
      <c r="X43" s="347">
        <v>3.88</v>
      </c>
    </row>
    <row r="44" spans="1:24">
      <c r="A44" s="343">
        <v>6</v>
      </c>
      <c r="B44" s="343" t="s">
        <v>51</v>
      </c>
      <c r="C44" s="343" t="s">
        <v>212</v>
      </c>
      <c r="D44" s="343" t="s">
        <v>218</v>
      </c>
      <c r="E44" s="343" t="str">
        <f>'प्रमाण 1-5'!E44</f>
        <v>नाचणी सत्व</v>
      </c>
      <c r="F44" s="343" t="str">
        <f>'प्रमाण 1-5'!F44</f>
        <v>मोड आलेली मटकी
/ स्प्राऊट॒स</v>
      </c>
      <c r="G44" s="344">
        <v>24</v>
      </c>
      <c r="H44" s="347">
        <v>150</v>
      </c>
      <c r="I44" s="347">
        <v>0</v>
      </c>
      <c r="J44" s="347">
        <v>0</v>
      </c>
      <c r="K44" s="347">
        <v>0</v>
      </c>
      <c r="L44" s="347">
        <v>0</v>
      </c>
      <c r="M44" s="347">
        <v>0</v>
      </c>
      <c r="N44" s="347">
        <v>0</v>
      </c>
      <c r="O44" s="347">
        <v>0</v>
      </c>
      <c r="P44" s="347">
        <v>0</v>
      </c>
      <c r="Q44" s="347">
        <v>30</v>
      </c>
      <c r="R44" s="347">
        <v>0.2</v>
      </c>
      <c r="S44" s="347">
        <v>0.3</v>
      </c>
      <c r="T44" s="347">
        <v>0.3</v>
      </c>
      <c r="U44" s="347">
        <v>2.2000000000000002</v>
      </c>
      <c r="V44" s="347">
        <v>7.5</v>
      </c>
      <c r="W44" s="347">
        <v>2</v>
      </c>
      <c r="X44" s="347">
        <v>3.88</v>
      </c>
    </row>
    <row r="45" spans="1:24">
      <c r="A45" s="350"/>
      <c r="B45" s="306"/>
      <c r="C45" s="350" t="s">
        <v>213</v>
      </c>
      <c r="D45" s="352" t="s">
        <v>84</v>
      </c>
      <c r="E45" s="352">
        <f>'प्रमाण 1-5'!E45</f>
        <v>0</v>
      </c>
      <c r="F45" s="352">
        <f>'प्रमाण 1-5'!F45</f>
        <v>0</v>
      </c>
      <c r="G45" s="307"/>
      <c r="H45" s="351">
        <v>0</v>
      </c>
      <c r="I45" s="351">
        <v>0</v>
      </c>
      <c r="J45" s="351">
        <v>0</v>
      </c>
      <c r="K45" s="351">
        <v>0</v>
      </c>
      <c r="L45" s="351">
        <v>0</v>
      </c>
      <c r="M45" s="351">
        <v>0</v>
      </c>
      <c r="N45" s="351">
        <v>0</v>
      </c>
      <c r="O45" s="351">
        <v>0</v>
      </c>
      <c r="P45" s="351">
        <v>0</v>
      </c>
      <c r="Q45" s="351">
        <v>0</v>
      </c>
      <c r="R45" s="351">
        <v>0</v>
      </c>
      <c r="S45" s="351">
        <v>0</v>
      </c>
      <c r="T45" s="351">
        <v>0</v>
      </c>
      <c r="U45" s="351">
        <v>0</v>
      </c>
      <c r="V45" s="351">
        <v>0</v>
      </c>
      <c r="W45" s="351">
        <v>0</v>
      </c>
      <c r="X45" s="351">
        <v>0</v>
      </c>
    </row>
  </sheetData>
  <sheetProtection algorithmName="SHA-512" hashValue="AIDA3Mzw8+qlzWGm6Euh3xAxeaMqVjeqRRdhe7eLq6KGcRelXD6pdUVp10dEQwDMVyHV7kKEaBsit30pmiXsyw==" saltValue="NIgHt27NFnfomQSyVZZtGw==" spinCount="100000" sheet="1" objects="1" scenarios="1"/>
  <mergeCells count="2">
    <mergeCell ref="A1:X1"/>
    <mergeCell ref="A2:X2"/>
  </mergeCells>
  <conditionalFormatting sqref="D46:D1048576">
    <cfRule type="duplicateValues" dxfId="50" priority="2"/>
  </conditionalFormatting>
  <pageMargins left="0.7" right="0.7" top="0.75" bottom="0.75" header="0.3" footer="0.3"/>
  <pageSetup paperSize="9" scale="6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33CC"/>
    <pageSetUpPr fitToPage="1"/>
  </sheetPr>
  <dimension ref="B1:Z44"/>
  <sheetViews>
    <sheetView view="pageBreakPreview" topLeftCell="C1" zoomScale="89" zoomScaleNormal="100" zoomScaleSheetLayoutView="89" workbookViewId="0">
      <pane xSplit="5" ySplit="10" topLeftCell="H42" activePane="bottomRight" state="frozen"/>
      <selection activeCell="C1" sqref="C1"/>
      <selection pane="topRight" activeCell="H1" sqref="H1"/>
      <selection pane="bottomLeft" activeCell="C10" sqref="C10"/>
      <selection pane="bottomRight" activeCell="I12" sqref="I12:I42"/>
    </sheetView>
  </sheetViews>
  <sheetFormatPr defaultColWidth="9.140625" defaultRowHeight="19.5"/>
  <cols>
    <col min="1" max="1" width="0" style="1" hidden="1" customWidth="1"/>
    <col min="2" max="2" width="15.5703125" style="1" hidden="1" customWidth="1"/>
    <col min="3" max="3" width="13" style="1" customWidth="1"/>
    <col min="4" max="4" width="7.42578125" style="1" customWidth="1"/>
    <col min="5" max="5" width="5.85546875" style="1" customWidth="1"/>
    <col min="6" max="6" width="5.7109375" style="1" customWidth="1"/>
    <col min="7" max="7" width="6.5703125" style="1" hidden="1" customWidth="1"/>
    <col min="8" max="8" width="22.140625" style="30" customWidth="1"/>
    <col min="9" max="9" width="11.5703125" style="1" customWidth="1"/>
    <col min="10" max="10" width="9.85546875" style="1" customWidth="1"/>
    <col min="11" max="11" width="9" style="1" customWidth="1"/>
    <col min="12" max="12" width="8.5703125" style="1" customWidth="1"/>
    <col min="13" max="13" width="10" style="1" customWidth="1"/>
    <col min="14" max="14" width="9.140625" style="1" customWidth="1"/>
    <col min="15" max="15" width="8.5703125" style="1" customWidth="1"/>
    <col min="16" max="17" width="8.140625" style="1" customWidth="1"/>
    <col min="18" max="18" width="8.28515625" style="1" customWidth="1"/>
    <col min="19" max="22" width="9.42578125" style="1" customWidth="1"/>
    <col min="23" max="23" width="10" style="1" customWidth="1"/>
    <col min="24" max="24" width="9.140625" style="1" customWidth="1"/>
    <col min="25" max="25" width="9.5703125" style="1" customWidth="1"/>
    <col min="26" max="26" width="12.85546875" style="1" bestFit="1" customWidth="1"/>
    <col min="27" max="16384" width="9.140625" style="1"/>
  </cols>
  <sheetData>
    <row r="1" spans="2:26" ht="24.95" customHeight="1">
      <c r="C1" s="411" t="s">
        <v>165</v>
      </c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3"/>
    </row>
    <row r="2" spans="2:26" ht="24.95" customHeight="1">
      <c r="C2" s="405" t="str">
        <f>'MASTER DATA '!D1</f>
        <v xml:space="preserve">जिल्हा परिषद प्राथमिक शाळा पिंप्री अवघड </v>
      </c>
      <c r="D2" s="406"/>
      <c r="E2" s="406"/>
      <c r="F2" s="406"/>
      <c r="G2" s="406"/>
      <c r="H2" s="406"/>
      <c r="I2" s="406"/>
      <c r="J2" s="406"/>
      <c r="K2" s="407"/>
      <c r="L2" s="408" t="str">
        <f>'MASTER DATA '!I1</f>
        <v>केंद्र- सडे</v>
      </c>
      <c r="M2" s="409"/>
      <c r="N2" s="409"/>
      <c r="O2" s="409"/>
      <c r="P2" s="409"/>
      <c r="Q2" s="409"/>
      <c r="R2" s="409"/>
      <c r="S2" s="409"/>
      <c r="T2" s="410"/>
      <c r="U2" s="405" t="str">
        <f>'MASTER DATA '!K1</f>
        <v>तालुका-राहुरी,जिल्हा-अहमदनगर</v>
      </c>
      <c r="V2" s="406"/>
      <c r="W2" s="406"/>
      <c r="X2" s="406"/>
      <c r="Y2" s="407"/>
    </row>
    <row r="3" spans="2:26" ht="24.95" customHeight="1">
      <c r="C3" s="414" t="s">
        <v>41</v>
      </c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6" t="str">
        <f>'MASTER DATA '!D3</f>
        <v>सप्टेंबर-2025</v>
      </c>
      <c r="P3" s="416"/>
      <c r="Q3" s="416"/>
      <c r="R3" s="416"/>
      <c r="S3" s="10"/>
      <c r="T3" s="10"/>
      <c r="U3" s="10"/>
      <c r="V3" s="10"/>
      <c r="W3" s="10"/>
      <c r="X3" s="10"/>
      <c r="Y3" s="11"/>
      <c r="Z3" s="9"/>
    </row>
    <row r="4" spans="2:26" s="60" customFormat="1" ht="33.75" customHeight="1">
      <c r="C4" s="61" t="s">
        <v>19</v>
      </c>
      <c r="D4" s="62" t="s">
        <v>54</v>
      </c>
      <c r="E4" s="61" t="s">
        <v>15</v>
      </c>
      <c r="F4" s="61" t="s">
        <v>16</v>
      </c>
      <c r="G4" s="61" t="s">
        <v>17</v>
      </c>
      <c r="H4" s="63" t="s">
        <v>18</v>
      </c>
      <c r="I4" s="61" t="s">
        <v>0</v>
      </c>
      <c r="J4" s="61" t="s">
        <v>220</v>
      </c>
      <c r="K4" s="61" t="s">
        <v>1</v>
      </c>
      <c r="L4" s="61" t="s">
        <v>2</v>
      </c>
      <c r="M4" s="61" t="s">
        <v>3</v>
      </c>
      <c r="N4" s="61" t="s">
        <v>4</v>
      </c>
      <c r="O4" s="61" t="s">
        <v>5</v>
      </c>
      <c r="P4" s="61" t="s">
        <v>6</v>
      </c>
      <c r="Q4" s="61" t="s">
        <v>7</v>
      </c>
      <c r="R4" s="61" t="s">
        <v>8</v>
      </c>
      <c r="S4" s="61" t="s">
        <v>9</v>
      </c>
      <c r="T4" s="61" t="s">
        <v>10</v>
      </c>
      <c r="U4" s="61" t="s">
        <v>11</v>
      </c>
      <c r="V4" s="61" t="s">
        <v>12</v>
      </c>
      <c r="W4" s="61" t="s">
        <v>13</v>
      </c>
      <c r="X4" s="61" t="s">
        <v>14</v>
      </c>
      <c r="Y4" s="61" t="s">
        <v>24</v>
      </c>
    </row>
    <row r="5" spans="2:26" s="357" customFormat="1" ht="14.1" customHeight="1">
      <c r="C5" s="360" t="s">
        <v>221</v>
      </c>
      <c r="D5" s="428" t="s">
        <v>222</v>
      </c>
      <c r="E5" s="429"/>
      <c r="F5" s="430"/>
      <c r="G5" s="358"/>
      <c r="H5" s="359"/>
      <c r="I5" s="358">
        <v>100</v>
      </c>
      <c r="J5" s="358">
        <v>20</v>
      </c>
      <c r="K5" s="358">
        <v>20</v>
      </c>
      <c r="L5" s="358">
        <v>20</v>
      </c>
      <c r="M5" s="358">
        <v>20</v>
      </c>
      <c r="N5" s="358">
        <v>20</v>
      </c>
      <c r="O5" s="358">
        <v>20</v>
      </c>
      <c r="P5" s="358">
        <v>20</v>
      </c>
      <c r="Q5" s="358">
        <v>20</v>
      </c>
      <c r="R5" s="358">
        <v>20</v>
      </c>
      <c r="S5" s="358">
        <v>0.15</v>
      </c>
      <c r="T5" s="358">
        <v>0.2</v>
      </c>
      <c r="U5" s="358">
        <v>0.2</v>
      </c>
      <c r="V5" s="358">
        <v>1.5</v>
      </c>
      <c r="W5" s="358">
        <v>5</v>
      </c>
      <c r="X5" s="358">
        <v>1.5</v>
      </c>
      <c r="Y5" s="358">
        <v>2.59</v>
      </c>
    </row>
    <row r="6" spans="2:26" s="2" customFormat="1" ht="21" customHeight="1">
      <c r="C6" s="422" t="s">
        <v>20</v>
      </c>
      <c r="D6" s="423"/>
      <c r="E6" s="423"/>
      <c r="F6" s="424"/>
      <c r="G6" s="4"/>
      <c r="H6" s="336">
        <f>'प्राप्त माल 1-5 '!R4</f>
        <v>45900</v>
      </c>
      <c r="I6" s="180">
        <f>'प्राप्त माल 1-5 '!B4</f>
        <v>0</v>
      </c>
      <c r="J6" s="180">
        <f>'प्राप्त माल 1-5 '!C4</f>
        <v>0</v>
      </c>
      <c r="K6" s="180">
        <f>'प्राप्त माल 1-5 '!D4</f>
        <v>0</v>
      </c>
      <c r="L6" s="180">
        <f>'प्राप्त माल 1-5 '!E4</f>
        <v>0</v>
      </c>
      <c r="M6" s="180">
        <f>'प्राप्त माल 1-5 '!F4</f>
        <v>0</v>
      </c>
      <c r="N6" s="180">
        <f>'प्राप्त माल 1-5 '!G4</f>
        <v>0</v>
      </c>
      <c r="O6" s="180">
        <f>'प्राप्त माल 1-5 '!H4</f>
        <v>0</v>
      </c>
      <c r="P6" s="180">
        <f>'प्राप्त माल 1-5 '!I4</f>
        <v>0</v>
      </c>
      <c r="Q6" s="180">
        <f>'प्राप्त माल 1-5 '!J4</f>
        <v>0</v>
      </c>
      <c r="R6" s="180">
        <f>'प्राप्त माल 1-5 '!K4</f>
        <v>0</v>
      </c>
      <c r="S6" s="285">
        <f>'प्राप्त माल 1-5 '!L4</f>
        <v>0</v>
      </c>
      <c r="T6" s="285">
        <f>'प्राप्त माल 1-5 '!M4</f>
        <v>0</v>
      </c>
      <c r="U6" s="285">
        <f>'प्राप्त माल 1-5 '!N4</f>
        <v>0</v>
      </c>
      <c r="V6" s="285">
        <f>'प्राप्त माल 1-5 '!O4</f>
        <v>0</v>
      </c>
      <c r="W6" s="180">
        <f>'प्राप्त माल 1-5 '!P4</f>
        <v>0</v>
      </c>
      <c r="X6" s="180">
        <f>'प्राप्त माल 1-5 '!Q4</f>
        <v>0</v>
      </c>
      <c r="Y6" s="181">
        <v>0</v>
      </c>
    </row>
    <row r="7" spans="2:26" s="2" customFormat="1" ht="21" customHeight="1">
      <c r="C7" s="422" t="s">
        <v>87</v>
      </c>
      <c r="D7" s="423"/>
      <c r="E7" s="423"/>
      <c r="F7" s="424"/>
      <c r="G7" s="4"/>
      <c r="H7" s="336">
        <f>'प्राप्त माल 1-5 '!R5</f>
        <v>0</v>
      </c>
      <c r="I7" s="180">
        <f>'प्राप्त माल 1-5 '!B5</f>
        <v>0</v>
      </c>
      <c r="J7" s="180">
        <f>'प्राप्त माल 1-5 '!C5</f>
        <v>0</v>
      </c>
      <c r="K7" s="180">
        <f>'प्राप्त माल 1-5 '!D5</f>
        <v>0</v>
      </c>
      <c r="L7" s="180">
        <f>'प्राप्त माल 1-5 '!E5</f>
        <v>0</v>
      </c>
      <c r="M7" s="180">
        <f>'प्राप्त माल 1-5 '!F5</f>
        <v>0</v>
      </c>
      <c r="N7" s="180">
        <f>'प्राप्त माल 1-5 '!G5</f>
        <v>0</v>
      </c>
      <c r="O7" s="180">
        <f>'प्राप्त माल 1-5 '!H5</f>
        <v>0</v>
      </c>
      <c r="P7" s="180">
        <f>'प्राप्त माल 1-5 '!I5</f>
        <v>0</v>
      </c>
      <c r="Q7" s="180">
        <f>'प्राप्त माल 1-5 '!J5</f>
        <v>0</v>
      </c>
      <c r="R7" s="180">
        <f>'प्राप्त माल 1-5 '!K5</f>
        <v>0</v>
      </c>
      <c r="S7" s="285">
        <f>'प्राप्त माल 1-5 '!L5</f>
        <v>0</v>
      </c>
      <c r="T7" s="285">
        <f>'प्राप्त माल 1-5 '!M5</f>
        <v>0</v>
      </c>
      <c r="U7" s="285">
        <f>'प्राप्त माल 1-5 '!N5</f>
        <v>0</v>
      </c>
      <c r="V7" s="285">
        <f>'प्राप्त माल 1-5 '!O5</f>
        <v>0</v>
      </c>
      <c r="W7" s="180">
        <f>'प्राप्त माल 1-5 '!P5</f>
        <v>0</v>
      </c>
      <c r="X7" s="180">
        <f>'प्राप्त माल 1-5 '!Q5</f>
        <v>0</v>
      </c>
      <c r="Y7" s="181">
        <v>0</v>
      </c>
    </row>
    <row r="8" spans="2:26" s="2" customFormat="1" ht="21" customHeight="1">
      <c r="C8" s="335" t="s">
        <v>95</v>
      </c>
      <c r="D8" s="24"/>
      <c r="E8" s="24"/>
      <c r="F8" s="25"/>
      <c r="G8" s="4"/>
      <c r="H8" s="336">
        <f>'प्राप्त माल 1-5 '!R6</f>
        <v>0</v>
      </c>
      <c r="I8" s="180">
        <f>'प्राप्त माल 1-5 '!B6</f>
        <v>0</v>
      </c>
      <c r="J8" s="180">
        <f>'प्राप्त माल 1-5 '!C6</f>
        <v>0</v>
      </c>
      <c r="K8" s="180">
        <f>'प्राप्त माल 1-5 '!D6</f>
        <v>0</v>
      </c>
      <c r="L8" s="180">
        <f>'प्राप्त माल 1-5 '!E6</f>
        <v>0</v>
      </c>
      <c r="M8" s="180">
        <f>'प्राप्त माल 1-5 '!F6</f>
        <v>0</v>
      </c>
      <c r="N8" s="180">
        <f>'प्राप्त माल 1-5 '!G6</f>
        <v>0</v>
      </c>
      <c r="O8" s="180">
        <f>'प्राप्त माल 1-5 '!H6</f>
        <v>0</v>
      </c>
      <c r="P8" s="180">
        <f>'प्राप्त माल 1-5 '!I6</f>
        <v>0</v>
      </c>
      <c r="Q8" s="180">
        <f>'प्राप्त माल 1-5 '!J6</f>
        <v>0</v>
      </c>
      <c r="R8" s="180">
        <f>'प्राप्त माल 1-5 '!K6</f>
        <v>0</v>
      </c>
      <c r="S8" s="285">
        <f>'प्राप्त माल 1-5 '!L6</f>
        <v>0</v>
      </c>
      <c r="T8" s="285">
        <f>'प्राप्त माल 1-5 '!M6</f>
        <v>0</v>
      </c>
      <c r="U8" s="285">
        <f>'प्राप्त माल 1-5 '!N6</f>
        <v>0</v>
      </c>
      <c r="V8" s="285">
        <f>'प्राप्त माल 1-5 '!O6</f>
        <v>0</v>
      </c>
      <c r="W8" s="180">
        <f>'प्राप्त माल 1-5 '!P6</f>
        <v>0</v>
      </c>
      <c r="X8" s="180">
        <f>'प्राप्त माल 1-5 '!Q6</f>
        <v>0</v>
      </c>
      <c r="Y8" s="181">
        <v>0</v>
      </c>
    </row>
    <row r="9" spans="2:26" s="2" customFormat="1" ht="21" customHeight="1">
      <c r="C9" s="425" t="s">
        <v>92</v>
      </c>
      <c r="D9" s="426"/>
      <c r="E9" s="426"/>
      <c r="F9" s="427"/>
      <c r="G9" s="4"/>
      <c r="H9" s="336">
        <f>'प्राप्त माल 1-5 '!R7</f>
        <v>0</v>
      </c>
      <c r="I9" s="180">
        <f>'प्राप्त माल 1-5 '!B7</f>
        <v>0</v>
      </c>
      <c r="J9" s="180">
        <f>'प्राप्त माल 1-5 '!C7</f>
        <v>0</v>
      </c>
      <c r="K9" s="180">
        <f>'प्राप्त माल 1-5 '!D7</f>
        <v>0</v>
      </c>
      <c r="L9" s="180">
        <f>'प्राप्त माल 1-5 '!E7</f>
        <v>0</v>
      </c>
      <c r="M9" s="180">
        <f>'प्राप्त माल 1-5 '!F7</f>
        <v>0</v>
      </c>
      <c r="N9" s="180">
        <f>'प्राप्त माल 1-5 '!G7</f>
        <v>0</v>
      </c>
      <c r="O9" s="180">
        <f>'प्राप्त माल 1-5 '!H7</f>
        <v>0</v>
      </c>
      <c r="P9" s="180">
        <f>'प्राप्त माल 1-5 '!I7</f>
        <v>0</v>
      </c>
      <c r="Q9" s="180">
        <f>'प्राप्त माल 1-5 '!J7</f>
        <v>0</v>
      </c>
      <c r="R9" s="180">
        <f>'प्राप्त माल 1-5 '!K7</f>
        <v>0</v>
      </c>
      <c r="S9" s="285">
        <f>'प्राप्त माल 1-5 '!L7</f>
        <v>0</v>
      </c>
      <c r="T9" s="285">
        <f>'प्राप्त माल 1-5 '!M7</f>
        <v>0</v>
      </c>
      <c r="U9" s="285">
        <f>'प्राप्त माल 1-5 '!N7</f>
        <v>0</v>
      </c>
      <c r="V9" s="285">
        <f>'प्राप्त माल 1-5 '!O7</f>
        <v>0</v>
      </c>
      <c r="W9" s="180">
        <f>'प्राप्त माल 1-5 '!P7</f>
        <v>0</v>
      </c>
      <c r="X9" s="180">
        <f>'प्राप्त माल 1-5 '!Q7</f>
        <v>0</v>
      </c>
      <c r="Y9" s="181">
        <v>0</v>
      </c>
    </row>
    <row r="10" spans="2:26" s="2" customFormat="1" ht="21" customHeight="1">
      <c r="C10" s="422" t="s">
        <v>22</v>
      </c>
      <c r="D10" s="423"/>
      <c r="E10" s="423"/>
      <c r="F10" s="424"/>
      <c r="G10" s="4"/>
      <c r="H10" s="337"/>
      <c r="I10" s="182">
        <f>I6+I7+I8-I9</f>
        <v>0</v>
      </c>
      <c r="J10" s="182">
        <f>J6+J7+J8-J9</f>
        <v>0</v>
      </c>
      <c r="K10" s="182">
        <f t="shared" ref="K10:X10" si="0">K6+K7+K8-K9</f>
        <v>0</v>
      </c>
      <c r="L10" s="182">
        <f t="shared" si="0"/>
        <v>0</v>
      </c>
      <c r="M10" s="182">
        <f t="shared" si="0"/>
        <v>0</v>
      </c>
      <c r="N10" s="182">
        <f t="shared" si="0"/>
        <v>0</v>
      </c>
      <c r="O10" s="182">
        <f t="shared" si="0"/>
        <v>0</v>
      </c>
      <c r="P10" s="182">
        <f t="shared" si="0"/>
        <v>0</v>
      </c>
      <c r="Q10" s="182">
        <f t="shared" si="0"/>
        <v>0</v>
      </c>
      <c r="R10" s="182">
        <f t="shared" si="0"/>
        <v>0</v>
      </c>
      <c r="S10" s="286">
        <f t="shared" si="0"/>
        <v>0</v>
      </c>
      <c r="T10" s="286">
        <f t="shared" si="0"/>
        <v>0</v>
      </c>
      <c r="U10" s="286">
        <f t="shared" si="0"/>
        <v>0</v>
      </c>
      <c r="V10" s="286">
        <f t="shared" si="0"/>
        <v>0</v>
      </c>
      <c r="W10" s="182">
        <f t="shared" si="0"/>
        <v>0</v>
      </c>
      <c r="X10" s="182">
        <f t="shared" si="0"/>
        <v>0</v>
      </c>
      <c r="Y10" s="181">
        <v>0</v>
      </c>
    </row>
    <row r="11" spans="2:26" s="2" customFormat="1" ht="21" hidden="1" customHeight="1">
      <c r="C11" s="23"/>
      <c r="D11" s="24"/>
      <c r="E11" s="24"/>
      <c r="F11" s="25"/>
      <c r="G11" s="4"/>
      <c r="H11" s="337"/>
      <c r="I11" s="356">
        <v>5</v>
      </c>
      <c r="J11" s="356">
        <v>6</v>
      </c>
      <c r="K11" s="356">
        <v>7</v>
      </c>
      <c r="L11" s="356">
        <v>8</v>
      </c>
      <c r="M11" s="356">
        <v>9</v>
      </c>
      <c r="N11" s="356">
        <v>10</v>
      </c>
      <c r="O11" s="356">
        <v>11</v>
      </c>
      <c r="P11" s="356">
        <v>12</v>
      </c>
      <c r="Q11" s="356">
        <v>13</v>
      </c>
      <c r="R11" s="356">
        <v>14</v>
      </c>
      <c r="S11" s="356">
        <v>15</v>
      </c>
      <c r="T11" s="356">
        <v>16</v>
      </c>
      <c r="U11" s="356">
        <v>17</v>
      </c>
      <c r="V11" s="356">
        <v>18</v>
      </c>
      <c r="W11" s="356">
        <v>19</v>
      </c>
      <c r="X11" s="356">
        <v>20</v>
      </c>
      <c r="Y11" s="356">
        <v>21</v>
      </c>
    </row>
    <row r="12" spans="2:26" ht="18" customHeight="1">
      <c r="B12" s="31"/>
      <c r="C12" s="7">
        <f>'MASTER DATA '!D5</f>
        <v>45901</v>
      </c>
      <c r="D12" s="12" t="str">
        <f>'MASTER DATA '!E5</f>
        <v>सोमवार</v>
      </c>
      <c r="E12" s="8" t="str">
        <f>'MASTER DATA '!G5</f>
        <v>-</v>
      </c>
      <c r="F12" s="59">
        <f>'MASTER DATA '!H5</f>
        <v>120</v>
      </c>
      <c r="G12" s="58">
        <f t="shared" ref="G12:G42" si="1">F12</f>
        <v>120</v>
      </c>
      <c r="H12" s="96" t="str">
        <f>'MASTER DATA '!L5</f>
        <v>सुट्टी</v>
      </c>
      <c r="I12" s="183" t="str">
        <f>IF($H12="सुट्टी","-",VLOOKUP($H12,'प्रमाण 1-5'!$D$3:$X$38,I$11,0)*$F12/1000)</f>
        <v>-</v>
      </c>
      <c r="J12" s="183" t="str">
        <f>IF($H12="सुट्टी","-",VLOOKUP($H12,'प्रमाण 1-5'!$D$3:$X$38,J$11,0)*$F12/1000)</f>
        <v>-</v>
      </c>
      <c r="K12" s="183" t="str">
        <f>IF($H12="सुट्टी","-",VLOOKUP($H12,'प्रमाण 1-5'!$D$3:$X$38,K$11,0)*$F12/1000)</f>
        <v>-</v>
      </c>
      <c r="L12" s="183" t="str">
        <f>IF($H12="सुट्टी","-",VLOOKUP($H12,'प्रमाण 1-5'!$D$3:$X$38,L$11,0)*$F12/1000)</f>
        <v>-</v>
      </c>
      <c r="M12" s="183" t="str">
        <f>IF($H12="सुट्टी","-",VLOOKUP($H12,'प्रमाण 1-5'!$D$3:$X$38,M$11,0)*$F12/1000)</f>
        <v>-</v>
      </c>
      <c r="N12" s="183" t="str">
        <f>IF($H12="सुट्टी","-",VLOOKUP($H12,'प्रमाण 1-5'!$D$3:$X$38,N$11,0)*$F12/1000)</f>
        <v>-</v>
      </c>
      <c r="O12" s="183" t="str">
        <f>IF($H12="सुट्टी","-",VLOOKUP($H12,'प्रमाण 1-5'!$D$3:$X$38,O$11,0)*$F12/1000)</f>
        <v>-</v>
      </c>
      <c r="P12" s="183" t="str">
        <f>IF($H12="सुट्टी","-",VLOOKUP($H12,'प्रमाण 1-5'!$D$3:$X$38,P$11,0)*$F12/1000)</f>
        <v>-</v>
      </c>
      <c r="Q12" s="183" t="str">
        <f>IF($H12="सुट्टी","-",VLOOKUP($H12,'प्रमाण 1-5'!$D$3:$X$38,Q$11,0)*$F12/1000)</f>
        <v>-</v>
      </c>
      <c r="R12" s="183" t="str">
        <f>IF($H12="सुट्टी","-",VLOOKUP($H12,'प्रमाण 1-5'!$D$3:$X$38,R$11,0)*$F12/1000)</f>
        <v>-</v>
      </c>
      <c r="S12" s="287" t="str">
        <f>IF($H12="सुट्टी","-",VLOOKUP($H12,'प्रमाण 1-5'!$D$3:$X$38,S$11,0)*$F12/1000)</f>
        <v>-</v>
      </c>
      <c r="T12" s="287" t="str">
        <f>IF($H12="सुट्टी","-",VLOOKUP($H12,'प्रमाण 1-5'!$D$3:$X$38,T$11,0)*$F12/1000)</f>
        <v>-</v>
      </c>
      <c r="U12" s="287" t="str">
        <f>IF($H12="सुट्टी","-",VLOOKUP($H12,'प्रमाण 1-5'!$D$3:$X$38,U$11,0)*$F12/1000)</f>
        <v>-</v>
      </c>
      <c r="V12" s="287" t="str">
        <f>IF($H12="सुट्टी","-",VLOOKUP($H12,'प्रमाण 1-5'!$D$3:$X$38,V$11,0)*$F12/1000)</f>
        <v>-</v>
      </c>
      <c r="W12" s="183" t="str">
        <f>IF($H12="सुट्टी","-",VLOOKUP($H12,'प्रमाण 1-5'!$D$3:$X$38,W$11,0)*$F12/1000)</f>
        <v>-</v>
      </c>
      <c r="X12" s="183" t="str">
        <f>IF($H12="सुट्टी","-",VLOOKUP($H12,'प्रमाण 1-5'!$D$3:$X$38,X$11,0)*$F12/1000)</f>
        <v>-</v>
      </c>
      <c r="Y12" s="183" t="str">
        <f>IF($H12="सुट्टी","-",VLOOKUP($H12,'प्रमाण 1-5'!$D$3:$X$38,Y$11,0)*$F12)</f>
        <v>-</v>
      </c>
    </row>
    <row r="13" spans="2:26" ht="18" customHeight="1">
      <c r="B13" s="31"/>
      <c r="C13" s="7">
        <f>'MASTER DATA '!D6</f>
        <v>45902</v>
      </c>
      <c r="D13" s="12" t="str">
        <f>'MASTER DATA '!E6</f>
        <v>मंगळवार</v>
      </c>
      <c r="E13" s="8">
        <f>'MASTER DATA '!G6</f>
        <v>121</v>
      </c>
      <c r="F13" s="59">
        <f>'MASTER DATA '!H6</f>
        <v>0</v>
      </c>
      <c r="G13" s="58">
        <f t="shared" si="1"/>
        <v>0</v>
      </c>
      <c r="H13" s="96" t="str">
        <f>'MASTER DATA '!L6</f>
        <v>मोड आलेल्या मटकी उसळभात</v>
      </c>
      <c r="I13" s="183">
        <f>IF($H13="सुट्टी","-",VLOOKUP($H13,'प्रमाण 1-5'!$D$3:$X$38,I$11,0)*$F13/1000)</f>
        <v>0</v>
      </c>
      <c r="J13" s="183">
        <f>IF($H13="सुट्टी","-",VLOOKUP($H13,'प्रमाण 1-5'!$D$3:$X$38,J$11,0)*$F13/1000)</f>
        <v>0</v>
      </c>
      <c r="K13" s="183">
        <f>IF($H13="सुट्टी","-",VLOOKUP($H13,'प्रमाण 1-5'!$D$3:$X$38,K$11,0)*$F13/1000)</f>
        <v>0</v>
      </c>
      <c r="L13" s="183">
        <f>IF($H13="सुट्टी","-",VLOOKUP($H13,'प्रमाण 1-5'!$D$3:$X$38,L$11,0)*$F13/1000)</f>
        <v>0</v>
      </c>
      <c r="M13" s="183">
        <f>IF($H13="सुट्टी","-",VLOOKUP($H13,'प्रमाण 1-5'!$D$3:$X$38,M$11,0)*$F13/1000)</f>
        <v>0</v>
      </c>
      <c r="N13" s="183">
        <f>IF($H13="सुट्टी","-",VLOOKUP($H13,'प्रमाण 1-5'!$D$3:$X$38,N$11,0)*$F13/1000)</f>
        <v>0</v>
      </c>
      <c r="O13" s="183">
        <f>IF($H13="सुट्टी","-",VLOOKUP($H13,'प्रमाण 1-5'!$D$3:$X$38,O$11,0)*$F13/1000)</f>
        <v>0</v>
      </c>
      <c r="P13" s="183">
        <f>IF($H13="सुट्टी","-",VLOOKUP($H13,'प्रमाण 1-5'!$D$3:$X$38,P$11,0)*$F13/1000)</f>
        <v>0</v>
      </c>
      <c r="Q13" s="183">
        <f>IF($H13="सुट्टी","-",VLOOKUP($H13,'प्रमाण 1-5'!$D$3:$X$38,Q$11,0)*$F13/1000)</f>
        <v>0</v>
      </c>
      <c r="R13" s="183">
        <f>IF($H13="सुट्टी","-",VLOOKUP($H13,'प्रमाण 1-5'!$D$3:$X$38,R$11,0)*$F13/1000)</f>
        <v>0</v>
      </c>
      <c r="S13" s="287">
        <f>IF($H13="सुट्टी","-",VLOOKUP($H13,'प्रमाण 1-5'!$D$3:$X$38,S$11,0)*$F13/1000)</f>
        <v>0</v>
      </c>
      <c r="T13" s="287">
        <f>IF($H13="सुट्टी","-",VLOOKUP($H13,'प्रमाण 1-5'!$D$3:$X$38,T$11,0)*$F13/1000)</f>
        <v>0</v>
      </c>
      <c r="U13" s="287">
        <f>IF($H13="सुट्टी","-",VLOOKUP($H13,'प्रमाण 1-5'!$D$3:$X$38,U$11,0)*$F13/1000)</f>
        <v>0</v>
      </c>
      <c r="V13" s="287">
        <f>IF($H13="सुट्टी","-",VLOOKUP($H13,'प्रमाण 1-5'!$D$3:$X$38,V$11,0)*$F13/1000)</f>
        <v>0</v>
      </c>
      <c r="W13" s="183">
        <f>IF($H13="सुट्टी","-",VLOOKUP($H13,'प्रमाण 1-5'!$D$3:$X$38,W$11,0)*$F13/1000)</f>
        <v>0</v>
      </c>
      <c r="X13" s="183">
        <f>IF($H13="सुट्टी","-",VLOOKUP($H13,'प्रमाण 1-5'!$D$3:$X$38,X$11,0)*$F13/1000)</f>
        <v>0</v>
      </c>
      <c r="Y13" s="183">
        <f>IF($H13="सुट्टी","-",VLOOKUP($H13,'प्रमाण 1-5'!$D$3:$X$38,Y$11,0)*$F13)</f>
        <v>0</v>
      </c>
    </row>
    <row r="14" spans="2:26" ht="18" customHeight="1">
      <c r="B14" s="31"/>
      <c r="C14" s="7">
        <f>'MASTER DATA '!D7</f>
        <v>45903</v>
      </c>
      <c r="D14" s="12" t="str">
        <f>'MASTER DATA '!E7</f>
        <v>बुधवार</v>
      </c>
      <c r="E14" s="8">
        <f>'MASTER DATA '!G7</f>
        <v>121</v>
      </c>
      <c r="F14" s="59">
        <f>'MASTER DATA '!H7</f>
        <v>0</v>
      </c>
      <c r="G14" s="58">
        <f t="shared" si="1"/>
        <v>0</v>
      </c>
      <c r="H14" s="96" t="str">
        <f>'MASTER DATA '!L7</f>
        <v>चवळीची खिचडी</v>
      </c>
      <c r="I14" s="183">
        <f>IF($H14="सुट्टी","-",VLOOKUP($H14,'प्रमाण 1-5'!$D$3:$X$38,I$11,0)*$F14/1000)</f>
        <v>0</v>
      </c>
      <c r="J14" s="183">
        <f>IF($H14="सुट्टी","-",VLOOKUP($H14,'प्रमाण 1-5'!$D$3:$X$38,J$11,0)*$F14/1000)</f>
        <v>0</v>
      </c>
      <c r="K14" s="183">
        <f>IF($H14="सुट्टी","-",VLOOKUP($H14,'प्रमाण 1-5'!$D$3:$X$38,K$11,0)*$F14/1000)</f>
        <v>0</v>
      </c>
      <c r="L14" s="183">
        <f>IF($H14="सुट्टी","-",VLOOKUP($H14,'प्रमाण 1-5'!$D$3:$X$38,L$11,0)*$F14/1000)</f>
        <v>0</v>
      </c>
      <c r="M14" s="183">
        <f>IF($H14="सुट्टी","-",VLOOKUP($H14,'प्रमाण 1-5'!$D$3:$X$38,M$11,0)*$F14/1000)</f>
        <v>0</v>
      </c>
      <c r="N14" s="183">
        <f>IF($H14="सुट्टी","-",VLOOKUP($H14,'प्रमाण 1-5'!$D$3:$X$38,N$11,0)*$F14/1000)</f>
        <v>0</v>
      </c>
      <c r="O14" s="183">
        <f>IF($H14="सुट्टी","-",VLOOKUP($H14,'प्रमाण 1-5'!$D$3:$X$38,O$11,0)*$F14/1000)</f>
        <v>0</v>
      </c>
      <c r="P14" s="183">
        <f>IF($H14="सुट्टी","-",VLOOKUP($H14,'प्रमाण 1-5'!$D$3:$X$38,P$11,0)*$F14/1000)</f>
        <v>0</v>
      </c>
      <c r="Q14" s="183">
        <f>IF($H14="सुट्टी","-",VLOOKUP($H14,'प्रमाण 1-5'!$D$3:$X$38,Q$11,0)*$F14/1000)</f>
        <v>0</v>
      </c>
      <c r="R14" s="183">
        <f>IF($H14="सुट्टी","-",VLOOKUP($H14,'प्रमाण 1-5'!$D$3:$X$38,R$11,0)*$F14/1000)</f>
        <v>0</v>
      </c>
      <c r="S14" s="287">
        <f>IF($H14="सुट्टी","-",VLOOKUP($H14,'प्रमाण 1-5'!$D$3:$X$38,S$11,0)*$F14/1000)</f>
        <v>0</v>
      </c>
      <c r="T14" s="287">
        <f>IF($H14="सुट्टी","-",VLOOKUP($H14,'प्रमाण 1-5'!$D$3:$X$38,T$11,0)*$F14/1000)</f>
        <v>0</v>
      </c>
      <c r="U14" s="287">
        <f>IF($H14="सुट्टी","-",VLOOKUP($H14,'प्रमाण 1-5'!$D$3:$X$38,U$11,0)*$F14/1000)</f>
        <v>0</v>
      </c>
      <c r="V14" s="287">
        <f>IF($H14="सुट्टी","-",VLOOKUP($H14,'प्रमाण 1-5'!$D$3:$X$38,V$11,0)*$F14/1000)</f>
        <v>0</v>
      </c>
      <c r="W14" s="183">
        <f>IF($H14="सुट्टी","-",VLOOKUP($H14,'प्रमाण 1-5'!$D$3:$X$38,W$11,0)*$F14/1000)</f>
        <v>0</v>
      </c>
      <c r="X14" s="183">
        <f>IF($H14="सुट्टी","-",VLOOKUP($H14,'प्रमाण 1-5'!$D$3:$X$38,X$11,0)*$F14/1000)</f>
        <v>0</v>
      </c>
      <c r="Y14" s="183">
        <f>IF($H14="सुट्टी","-",VLOOKUP($H14,'प्रमाण 1-5'!$D$3:$X$38,Y$11,0)*$F14)</f>
        <v>0</v>
      </c>
    </row>
    <row r="15" spans="2:26" ht="18" customHeight="1">
      <c r="B15" s="31"/>
      <c r="C15" s="7">
        <f>'MASTER DATA '!D8</f>
        <v>45904</v>
      </c>
      <c r="D15" s="12" t="str">
        <f>'MASTER DATA '!E8</f>
        <v>गुरूवार</v>
      </c>
      <c r="E15" s="8">
        <f>'MASTER DATA '!G8</f>
        <v>121</v>
      </c>
      <c r="F15" s="59">
        <f>'MASTER DATA '!H8</f>
        <v>0</v>
      </c>
      <c r="G15" s="58">
        <f t="shared" si="1"/>
        <v>0</v>
      </c>
      <c r="H15" s="96" t="str">
        <f>'MASTER DATA '!L8</f>
        <v>हरभरा पुलाव</v>
      </c>
      <c r="I15" s="183">
        <f>IF($H15="सुट्टी","-",VLOOKUP($H15,'प्रमाण 1-5'!$D$3:$X$38,I$11,0)*$F15/1000)</f>
        <v>0</v>
      </c>
      <c r="J15" s="183">
        <f>IF($H15="सुट्टी","-",VLOOKUP($H15,'प्रमाण 1-5'!$D$3:$X$38,J$11,0)*$F15/1000)</f>
        <v>0</v>
      </c>
      <c r="K15" s="183">
        <f>IF($H15="सुट्टी","-",VLOOKUP($H15,'प्रमाण 1-5'!$D$3:$X$38,K$11,0)*$F15/1000)</f>
        <v>0</v>
      </c>
      <c r="L15" s="183">
        <f>IF($H15="सुट्टी","-",VLOOKUP($H15,'प्रमाण 1-5'!$D$3:$X$38,L$11,0)*$F15/1000)</f>
        <v>0</v>
      </c>
      <c r="M15" s="183">
        <f>IF($H15="सुट्टी","-",VLOOKUP($H15,'प्रमाण 1-5'!$D$3:$X$38,M$11,0)*$F15/1000)</f>
        <v>0</v>
      </c>
      <c r="N15" s="183">
        <f>IF($H15="सुट्टी","-",VLOOKUP($H15,'प्रमाण 1-5'!$D$3:$X$38,N$11,0)*$F15/1000)</f>
        <v>0</v>
      </c>
      <c r="O15" s="183">
        <f>IF($H15="सुट्टी","-",VLOOKUP($H15,'प्रमाण 1-5'!$D$3:$X$38,O$11,0)*$F15/1000)</f>
        <v>0</v>
      </c>
      <c r="P15" s="183">
        <f>IF($H15="सुट्टी","-",VLOOKUP($H15,'प्रमाण 1-5'!$D$3:$X$38,P$11,0)*$F15/1000)</f>
        <v>0</v>
      </c>
      <c r="Q15" s="183">
        <f>IF($H15="सुट्टी","-",VLOOKUP($H15,'प्रमाण 1-5'!$D$3:$X$38,Q$11,0)*$F15/1000)</f>
        <v>0</v>
      </c>
      <c r="R15" s="183">
        <f>IF($H15="सुट्टी","-",VLOOKUP($H15,'प्रमाण 1-5'!$D$3:$X$38,R$11,0)*$F15/1000)</f>
        <v>0</v>
      </c>
      <c r="S15" s="287">
        <f>IF($H15="सुट्टी","-",VLOOKUP($H15,'प्रमाण 1-5'!$D$3:$X$38,S$11,0)*$F15/1000)</f>
        <v>0</v>
      </c>
      <c r="T15" s="287">
        <f>IF($H15="सुट्टी","-",VLOOKUP($H15,'प्रमाण 1-5'!$D$3:$X$38,T$11,0)*$F15/1000)</f>
        <v>0</v>
      </c>
      <c r="U15" s="287">
        <f>IF($H15="सुट्टी","-",VLOOKUP($H15,'प्रमाण 1-5'!$D$3:$X$38,U$11,0)*$F15/1000)</f>
        <v>0</v>
      </c>
      <c r="V15" s="287">
        <f>IF($H15="सुट्टी","-",VLOOKUP($H15,'प्रमाण 1-5'!$D$3:$X$38,V$11,0)*$F15/1000)</f>
        <v>0</v>
      </c>
      <c r="W15" s="183">
        <f>IF($H15="सुट्टी","-",VLOOKUP($H15,'प्रमाण 1-5'!$D$3:$X$38,W$11,0)*$F15/1000)</f>
        <v>0</v>
      </c>
      <c r="X15" s="183">
        <f>IF($H15="सुट्टी","-",VLOOKUP($H15,'प्रमाण 1-5'!$D$3:$X$38,X$11,0)*$F15/1000)</f>
        <v>0</v>
      </c>
      <c r="Y15" s="183">
        <f>IF($H15="सुट्टी","-",VLOOKUP($H15,'प्रमाण 1-5'!$D$3:$X$38,Y$11,0)*$F15)</f>
        <v>0</v>
      </c>
    </row>
    <row r="16" spans="2:26" ht="18" customHeight="1">
      <c r="B16" s="31"/>
      <c r="C16" s="7">
        <f>'MASTER DATA '!D9</f>
        <v>45905</v>
      </c>
      <c r="D16" s="12" t="str">
        <f>'MASTER DATA '!E9</f>
        <v>शुक्रवार</v>
      </c>
      <c r="E16" s="8" t="str">
        <f>'MASTER DATA '!G9</f>
        <v>-</v>
      </c>
      <c r="F16" s="59">
        <f>'MASTER DATA '!H9</f>
        <v>0</v>
      </c>
      <c r="G16" s="58">
        <f t="shared" si="1"/>
        <v>0</v>
      </c>
      <c r="H16" s="96" t="str">
        <f>'MASTER DATA '!L9</f>
        <v>सुट्टी</v>
      </c>
      <c r="I16" s="183" t="str">
        <f>IF($H16="सुट्टी","-",VLOOKUP($H16,'प्रमाण 1-5'!$D$3:$X$38,I$11,0)*$F16/1000)</f>
        <v>-</v>
      </c>
      <c r="J16" s="183" t="str">
        <f>IF($H16="सुट्टी","-",VLOOKUP($H16,'प्रमाण 1-5'!$D$3:$X$38,J$11,0)*$F16/1000)</f>
        <v>-</v>
      </c>
      <c r="K16" s="183" t="str">
        <f>IF($H16="सुट्टी","-",VLOOKUP($H16,'प्रमाण 1-5'!$D$3:$X$38,K$11,0)*$F16/1000)</f>
        <v>-</v>
      </c>
      <c r="L16" s="183" t="str">
        <f>IF($H16="सुट्टी","-",VLOOKUP($H16,'प्रमाण 1-5'!$D$3:$X$38,L$11,0)*$F16/1000)</f>
        <v>-</v>
      </c>
      <c r="M16" s="183" t="str">
        <f>IF($H16="सुट्टी","-",VLOOKUP($H16,'प्रमाण 1-5'!$D$3:$X$38,M$11,0)*$F16/1000)</f>
        <v>-</v>
      </c>
      <c r="N16" s="183" t="str">
        <f>IF($H16="सुट्टी","-",VLOOKUP($H16,'प्रमाण 1-5'!$D$3:$X$38,N$11,0)*$F16/1000)</f>
        <v>-</v>
      </c>
      <c r="O16" s="183" t="str">
        <f>IF($H16="सुट्टी","-",VLOOKUP($H16,'प्रमाण 1-5'!$D$3:$X$38,O$11,0)*$F16/1000)</f>
        <v>-</v>
      </c>
      <c r="P16" s="183" t="str">
        <f>IF($H16="सुट्टी","-",VLOOKUP($H16,'प्रमाण 1-5'!$D$3:$X$38,P$11,0)*$F16/1000)</f>
        <v>-</v>
      </c>
      <c r="Q16" s="183" t="str">
        <f>IF($H16="सुट्टी","-",VLOOKUP($H16,'प्रमाण 1-5'!$D$3:$X$38,Q$11,0)*$F16/1000)</f>
        <v>-</v>
      </c>
      <c r="R16" s="183" t="str">
        <f>IF($H16="सुट्टी","-",VLOOKUP($H16,'प्रमाण 1-5'!$D$3:$X$38,R$11,0)*$F16/1000)</f>
        <v>-</v>
      </c>
      <c r="S16" s="287" t="str">
        <f>IF($H16="सुट्टी","-",VLOOKUP($H16,'प्रमाण 1-5'!$D$3:$X$38,S$11,0)*$F16/1000)</f>
        <v>-</v>
      </c>
      <c r="T16" s="287" t="str">
        <f>IF($H16="सुट्टी","-",VLOOKUP($H16,'प्रमाण 1-5'!$D$3:$X$38,T$11,0)*$F16/1000)</f>
        <v>-</v>
      </c>
      <c r="U16" s="287" t="str">
        <f>IF($H16="सुट्टी","-",VLOOKUP($H16,'प्रमाण 1-5'!$D$3:$X$38,U$11,0)*$F16/1000)</f>
        <v>-</v>
      </c>
      <c r="V16" s="287" t="str">
        <f>IF($H16="सुट्टी","-",VLOOKUP($H16,'प्रमाण 1-5'!$D$3:$X$38,V$11,0)*$F16/1000)</f>
        <v>-</v>
      </c>
      <c r="W16" s="183" t="str">
        <f>IF($H16="सुट्टी","-",VLOOKUP($H16,'प्रमाण 1-5'!$D$3:$X$38,W$11,0)*$F16/1000)</f>
        <v>-</v>
      </c>
      <c r="X16" s="183" t="str">
        <f>IF($H16="सुट्टी","-",VLOOKUP($H16,'प्रमाण 1-5'!$D$3:$X$38,X$11,0)*$F16/1000)</f>
        <v>-</v>
      </c>
      <c r="Y16" s="183" t="str">
        <f>IF($H16="सुट्टी","-",VLOOKUP($H16,'प्रमाण 1-5'!$D$3:$X$38,Y$11,0)*$F16)</f>
        <v>-</v>
      </c>
    </row>
    <row r="17" spans="2:25" ht="18" customHeight="1">
      <c r="B17" s="31"/>
      <c r="C17" s="7">
        <f>'MASTER DATA '!D10</f>
        <v>45906</v>
      </c>
      <c r="D17" s="12" t="str">
        <f>'MASTER DATA '!E10</f>
        <v>शनिवार</v>
      </c>
      <c r="E17" s="8" t="str">
        <f>'MASTER DATA '!G10</f>
        <v>-</v>
      </c>
      <c r="F17" s="59">
        <f>'MASTER DATA '!H10</f>
        <v>0</v>
      </c>
      <c r="G17" s="58">
        <f t="shared" si="1"/>
        <v>0</v>
      </c>
      <c r="H17" s="96" t="str">
        <f>'MASTER DATA '!L10</f>
        <v>सुट्टी</v>
      </c>
      <c r="I17" s="183" t="str">
        <f>IF($H17="सुट्टी","-",VLOOKUP($H17,'प्रमाण 1-5'!$D$3:$X$38,I$11,0)*$F17/1000)</f>
        <v>-</v>
      </c>
      <c r="J17" s="183" t="str">
        <f>IF($H17="सुट्टी","-",VLOOKUP($H17,'प्रमाण 1-5'!$D$3:$X$38,J$11,0)*$F17/1000)</f>
        <v>-</v>
      </c>
      <c r="K17" s="183" t="str">
        <f>IF($H17="सुट्टी","-",VLOOKUP($H17,'प्रमाण 1-5'!$D$3:$X$38,K$11,0)*$F17/1000)</f>
        <v>-</v>
      </c>
      <c r="L17" s="183" t="str">
        <f>IF($H17="सुट्टी","-",VLOOKUP($H17,'प्रमाण 1-5'!$D$3:$X$38,L$11,0)*$F17/1000)</f>
        <v>-</v>
      </c>
      <c r="M17" s="183" t="str">
        <f>IF($H17="सुट्टी","-",VLOOKUP($H17,'प्रमाण 1-5'!$D$3:$X$38,M$11,0)*$F17/1000)</f>
        <v>-</v>
      </c>
      <c r="N17" s="183" t="str">
        <f>IF($H17="सुट्टी","-",VLOOKUP($H17,'प्रमाण 1-5'!$D$3:$X$38,N$11,0)*$F17/1000)</f>
        <v>-</v>
      </c>
      <c r="O17" s="183" t="str">
        <f>IF($H17="सुट्टी","-",VLOOKUP($H17,'प्रमाण 1-5'!$D$3:$X$38,O$11,0)*$F17/1000)</f>
        <v>-</v>
      </c>
      <c r="P17" s="183" t="str">
        <f>IF($H17="सुट्टी","-",VLOOKUP($H17,'प्रमाण 1-5'!$D$3:$X$38,P$11,0)*$F17/1000)</f>
        <v>-</v>
      </c>
      <c r="Q17" s="183" t="str">
        <f>IF($H17="सुट्टी","-",VLOOKUP($H17,'प्रमाण 1-5'!$D$3:$X$38,Q$11,0)*$F17/1000)</f>
        <v>-</v>
      </c>
      <c r="R17" s="183" t="str">
        <f>IF($H17="सुट्टी","-",VLOOKUP($H17,'प्रमाण 1-5'!$D$3:$X$38,R$11,0)*$F17/1000)</f>
        <v>-</v>
      </c>
      <c r="S17" s="287" t="str">
        <f>IF($H17="सुट्टी","-",VLOOKUP($H17,'प्रमाण 1-5'!$D$3:$X$38,S$11,0)*$F17/1000)</f>
        <v>-</v>
      </c>
      <c r="T17" s="287" t="str">
        <f>IF($H17="सुट्टी","-",VLOOKUP($H17,'प्रमाण 1-5'!$D$3:$X$38,T$11,0)*$F17/1000)</f>
        <v>-</v>
      </c>
      <c r="U17" s="287" t="str">
        <f>IF($H17="सुट्टी","-",VLOOKUP($H17,'प्रमाण 1-5'!$D$3:$X$38,U$11,0)*$F17/1000)</f>
        <v>-</v>
      </c>
      <c r="V17" s="287" t="str">
        <f>IF($H17="सुट्टी","-",VLOOKUP($H17,'प्रमाण 1-5'!$D$3:$X$38,V$11,0)*$F17/1000)</f>
        <v>-</v>
      </c>
      <c r="W17" s="183" t="str">
        <f>IF($H17="सुट्टी","-",VLOOKUP($H17,'प्रमाण 1-5'!$D$3:$X$38,W$11,0)*$F17/1000)</f>
        <v>-</v>
      </c>
      <c r="X17" s="183" t="str">
        <f>IF($H17="सुट्टी","-",VLOOKUP($H17,'प्रमाण 1-5'!$D$3:$X$38,X$11,0)*$F17/1000)</f>
        <v>-</v>
      </c>
      <c r="Y17" s="183" t="str">
        <f>IF($H17="सुट्टी","-",VLOOKUP($H17,'प्रमाण 1-5'!$D$3:$X$38,Y$11,0)*$F17)</f>
        <v>-</v>
      </c>
    </row>
    <row r="18" spans="2:25" ht="18" customHeight="1">
      <c r="B18" s="31"/>
      <c r="C18" s="7">
        <f>'MASTER DATA '!D11</f>
        <v>45907</v>
      </c>
      <c r="D18" s="12" t="str">
        <f>'MASTER DATA '!E11</f>
        <v>रविवार</v>
      </c>
      <c r="E18" s="8" t="str">
        <f>'MASTER DATA '!G11</f>
        <v>-</v>
      </c>
      <c r="F18" s="59">
        <f>'MASTER DATA '!H11</f>
        <v>0</v>
      </c>
      <c r="G18" s="58">
        <f t="shared" si="1"/>
        <v>0</v>
      </c>
      <c r="H18" s="96" t="str">
        <f>'MASTER DATA '!L11</f>
        <v>सुट्टी</v>
      </c>
      <c r="I18" s="183" t="str">
        <f>IF($H18="सुट्टी","-",VLOOKUP($H18,'प्रमाण 1-5'!$D$3:$X$38,I$11,0)*$F18/1000)</f>
        <v>-</v>
      </c>
      <c r="J18" s="183" t="str">
        <f>IF($H18="सुट्टी","-",VLOOKUP($H18,'प्रमाण 1-5'!$D$3:$X$38,J$11,0)*$F18/1000)</f>
        <v>-</v>
      </c>
      <c r="K18" s="183" t="str">
        <f>IF($H18="सुट्टी","-",VLOOKUP($H18,'प्रमाण 1-5'!$D$3:$X$38,K$11,0)*$F18/1000)</f>
        <v>-</v>
      </c>
      <c r="L18" s="183" t="str">
        <f>IF($H18="सुट्टी","-",VLOOKUP($H18,'प्रमाण 1-5'!$D$3:$X$38,L$11,0)*$F18/1000)</f>
        <v>-</v>
      </c>
      <c r="M18" s="183" t="str">
        <f>IF($H18="सुट्टी","-",VLOOKUP($H18,'प्रमाण 1-5'!$D$3:$X$38,M$11,0)*$F18/1000)</f>
        <v>-</v>
      </c>
      <c r="N18" s="183" t="str">
        <f>IF($H18="सुट्टी","-",VLOOKUP($H18,'प्रमाण 1-5'!$D$3:$X$38,N$11,0)*$F18/1000)</f>
        <v>-</v>
      </c>
      <c r="O18" s="183" t="str">
        <f>IF($H18="सुट्टी","-",VLOOKUP($H18,'प्रमाण 1-5'!$D$3:$X$38,O$11,0)*$F18/1000)</f>
        <v>-</v>
      </c>
      <c r="P18" s="183" t="str">
        <f>IF($H18="सुट्टी","-",VLOOKUP($H18,'प्रमाण 1-5'!$D$3:$X$38,P$11,0)*$F18/1000)</f>
        <v>-</v>
      </c>
      <c r="Q18" s="183" t="str">
        <f>IF($H18="सुट्टी","-",VLOOKUP($H18,'प्रमाण 1-5'!$D$3:$X$38,Q$11,0)*$F18/1000)</f>
        <v>-</v>
      </c>
      <c r="R18" s="183" t="str">
        <f>IF($H18="सुट्टी","-",VLOOKUP($H18,'प्रमाण 1-5'!$D$3:$X$38,R$11,0)*$F18/1000)</f>
        <v>-</v>
      </c>
      <c r="S18" s="287" t="str">
        <f>IF($H18="सुट्टी","-",VLOOKUP($H18,'प्रमाण 1-5'!$D$3:$X$38,S$11,0)*$F18/1000)</f>
        <v>-</v>
      </c>
      <c r="T18" s="287" t="str">
        <f>IF($H18="सुट्टी","-",VLOOKUP($H18,'प्रमाण 1-5'!$D$3:$X$38,T$11,0)*$F18/1000)</f>
        <v>-</v>
      </c>
      <c r="U18" s="287" t="str">
        <f>IF($H18="सुट्टी","-",VLOOKUP($H18,'प्रमाण 1-5'!$D$3:$X$38,U$11,0)*$F18/1000)</f>
        <v>-</v>
      </c>
      <c r="V18" s="287" t="str">
        <f>IF($H18="सुट्टी","-",VLOOKUP($H18,'प्रमाण 1-5'!$D$3:$X$38,V$11,0)*$F18/1000)</f>
        <v>-</v>
      </c>
      <c r="W18" s="183" t="str">
        <f>IF($H18="सुट्टी","-",VLOOKUP($H18,'प्रमाण 1-5'!$D$3:$X$38,W$11,0)*$F18/1000)</f>
        <v>-</v>
      </c>
      <c r="X18" s="183" t="str">
        <f>IF($H18="सुट्टी","-",VLOOKUP($H18,'प्रमाण 1-5'!$D$3:$X$38,X$11,0)*$F18/1000)</f>
        <v>-</v>
      </c>
      <c r="Y18" s="183" t="str">
        <f>IF($H18="सुट्टी","-",VLOOKUP($H18,'प्रमाण 1-5'!$D$3:$X$38,Y$11,0)*$F18)</f>
        <v>-</v>
      </c>
    </row>
    <row r="19" spans="2:25" ht="18" customHeight="1">
      <c r="B19" s="31"/>
      <c r="C19" s="7">
        <f>'MASTER DATA '!D12</f>
        <v>45908</v>
      </c>
      <c r="D19" s="12" t="str">
        <f>'MASTER DATA '!E12</f>
        <v>सोमवार</v>
      </c>
      <c r="E19" s="8">
        <f>'MASTER DATA '!G12</f>
        <v>121</v>
      </c>
      <c r="F19" s="59">
        <f>'MASTER DATA '!H12</f>
        <v>0</v>
      </c>
      <c r="G19" s="58">
        <f t="shared" si="1"/>
        <v>0</v>
      </c>
      <c r="H19" s="96" t="str">
        <f>'MASTER DATA '!L12</f>
        <v>मसुरी पुलाव</v>
      </c>
      <c r="I19" s="183">
        <f>IF($H19="सुट्टी","-",VLOOKUP($H19,'प्रमाण 1-5'!$D$3:$X$38,I$11,0)*$F19/1000)</f>
        <v>0</v>
      </c>
      <c r="J19" s="183">
        <f>IF($H19="सुट्टी","-",VLOOKUP($H19,'प्रमाण 1-5'!$D$3:$X$38,J$11,0)*$F19/1000)</f>
        <v>0</v>
      </c>
      <c r="K19" s="183">
        <f>IF($H19="सुट्टी","-",VLOOKUP($H19,'प्रमाण 1-5'!$D$3:$X$38,K$11,0)*$F19/1000)</f>
        <v>0</v>
      </c>
      <c r="L19" s="183">
        <f>IF($H19="सुट्टी","-",VLOOKUP($H19,'प्रमाण 1-5'!$D$3:$X$38,L$11,0)*$F19/1000)</f>
        <v>0</v>
      </c>
      <c r="M19" s="183">
        <f>IF($H19="सुट्टी","-",VLOOKUP($H19,'प्रमाण 1-5'!$D$3:$X$38,M$11,0)*$F19/1000)</f>
        <v>0</v>
      </c>
      <c r="N19" s="183">
        <f>IF($H19="सुट्टी","-",VLOOKUP($H19,'प्रमाण 1-5'!$D$3:$X$38,N$11,0)*$F19/1000)</f>
        <v>0</v>
      </c>
      <c r="O19" s="183">
        <f>IF($H19="सुट्टी","-",VLOOKUP($H19,'प्रमाण 1-5'!$D$3:$X$38,O$11,0)*$F19/1000)</f>
        <v>0</v>
      </c>
      <c r="P19" s="183">
        <f>IF($H19="सुट्टी","-",VLOOKUP($H19,'प्रमाण 1-5'!$D$3:$X$38,P$11,0)*$F19/1000)</f>
        <v>0</v>
      </c>
      <c r="Q19" s="183">
        <f>IF($H19="सुट्टी","-",VLOOKUP($H19,'प्रमाण 1-5'!$D$3:$X$38,Q$11,0)*$F19/1000)</f>
        <v>0</v>
      </c>
      <c r="R19" s="183">
        <f>IF($H19="सुट्टी","-",VLOOKUP($H19,'प्रमाण 1-5'!$D$3:$X$38,R$11,0)*$F19/1000)</f>
        <v>0</v>
      </c>
      <c r="S19" s="287">
        <f>IF($H19="सुट्टी","-",VLOOKUP($H19,'प्रमाण 1-5'!$D$3:$X$38,S$11,0)*$F19/1000)</f>
        <v>0</v>
      </c>
      <c r="T19" s="287">
        <f>IF($H19="सुट्टी","-",VLOOKUP($H19,'प्रमाण 1-5'!$D$3:$X$38,T$11,0)*$F19/1000)</f>
        <v>0</v>
      </c>
      <c r="U19" s="287">
        <f>IF($H19="सुट्टी","-",VLOOKUP($H19,'प्रमाण 1-5'!$D$3:$X$38,U$11,0)*$F19/1000)</f>
        <v>0</v>
      </c>
      <c r="V19" s="287">
        <f>IF($H19="सुट्टी","-",VLOOKUP($H19,'प्रमाण 1-5'!$D$3:$X$38,V$11,0)*$F19/1000)</f>
        <v>0</v>
      </c>
      <c r="W19" s="183">
        <f>IF($H19="सुट्टी","-",VLOOKUP($H19,'प्रमाण 1-5'!$D$3:$X$38,W$11,0)*$F19/1000)</f>
        <v>0</v>
      </c>
      <c r="X19" s="183">
        <f>IF($H19="सुट्टी","-",VLOOKUP($H19,'प्रमाण 1-5'!$D$3:$X$38,X$11,0)*$F19/1000)</f>
        <v>0</v>
      </c>
      <c r="Y19" s="183">
        <f>IF($H19="सुट्टी","-",VLOOKUP($H19,'प्रमाण 1-5'!$D$3:$X$38,Y$11,0)*$F19)</f>
        <v>0</v>
      </c>
    </row>
    <row r="20" spans="2:25" ht="18" customHeight="1">
      <c r="B20" s="31"/>
      <c r="C20" s="7">
        <f>'MASTER DATA '!D13</f>
        <v>45909</v>
      </c>
      <c r="D20" s="12" t="str">
        <f>'MASTER DATA '!E13</f>
        <v>मंगळवार</v>
      </c>
      <c r="E20" s="8">
        <f>'MASTER DATA '!G13</f>
        <v>121</v>
      </c>
      <c r="F20" s="59">
        <f>'MASTER DATA '!H13</f>
        <v>0</v>
      </c>
      <c r="G20" s="58">
        <f t="shared" si="1"/>
        <v>0</v>
      </c>
      <c r="H20" s="96" t="str">
        <f>'MASTER DATA '!L13</f>
        <v>मुग शेवगा वरणभात</v>
      </c>
      <c r="I20" s="183">
        <f>IF($H20="सुट्टी","-",VLOOKUP($H20,'प्रमाण 1-5'!$D$3:$X$38,I$11,0)*$F20/1000)</f>
        <v>0</v>
      </c>
      <c r="J20" s="183">
        <f>IF($H20="सुट्टी","-",VLOOKUP($H20,'प्रमाण 1-5'!$D$3:$X$38,J$11,0)*$F20/1000)</f>
        <v>0</v>
      </c>
      <c r="K20" s="183">
        <f>IF($H20="सुट्टी","-",VLOOKUP($H20,'प्रमाण 1-5'!$D$3:$X$38,K$11,0)*$F20/1000)</f>
        <v>0</v>
      </c>
      <c r="L20" s="183">
        <f>IF($H20="सुट्टी","-",VLOOKUP($H20,'प्रमाण 1-5'!$D$3:$X$38,L$11,0)*$F20/1000)</f>
        <v>0</v>
      </c>
      <c r="M20" s="183">
        <f>IF($H20="सुट्टी","-",VLOOKUP($H20,'प्रमाण 1-5'!$D$3:$X$38,M$11,0)*$F20/1000)</f>
        <v>0</v>
      </c>
      <c r="N20" s="183">
        <f>IF($H20="सुट्टी","-",VLOOKUP($H20,'प्रमाण 1-5'!$D$3:$X$38,N$11,0)*$F20/1000)</f>
        <v>0</v>
      </c>
      <c r="O20" s="183">
        <f>IF($H20="सुट्टी","-",VLOOKUP($H20,'प्रमाण 1-5'!$D$3:$X$38,O$11,0)*$F20/1000)</f>
        <v>0</v>
      </c>
      <c r="P20" s="183">
        <f>IF($H20="सुट्टी","-",VLOOKUP($H20,'प्रमाण 1-5'!$D$3:$X$38,P$11,0)*$F20/1000)</f>
        <v>0</v>
      </c>
      <c r="Q20" s="183">
        <f>IF($H20="सुट्टी","-",VLOOKUP($H20,'प्रमाण 1-5'!$D$3:$X$38,Q$11,0)*$F20/1000)</f>
        <v>0</v>
      </c>
      <c r="R20" s="183">
        <f>IF($H20="सुट्टी","-",VLOOKUP($H20,'प्रमाण 1-5'!$D$3:$X$38,R$11,0)*$F20/1000)</f>
        <v>0</v>
      </c>
      <c r="S20" s="287">
        <f>IF($H20="सुट्टी","-",VLOOKUP($H20,'प्रमाण 1-5'!$D$3:$X$38,S$11,0)*$F20/1000)</f>
        <v>0</v>
      </c>
      <c r="T20" s="287">
        <f>IF($H20="सुट्टी","-",VLOOKUP($H20,'प्रमाण 1-5'!$D$3:$X$38,T$11,0)*$F20/1000)</f>
        <v>0</v>
      </c>
      <c r="U20" s="287">
        <f>IF($H20="सुट्टी","-",VLOOKUP($H20,'प्रमाण 1-5'!$D$3:$X$38,U$11,0)*$F20/1000)</f>
        <v>0</v>
      </c>
      <c r="V20" s="287">
        <f>IF($H20="सुट्टी","-",VLOOKUP($H20,'प्रमाण 1-5'!$D$3:$X$38,V$11,0)*$F20/1000)</f>
        <v>0</v>
      </c>
      <c r="W20" s="183">
        <f>IF($H20="सुट्टी","-",VLOOKUP($H20,'प्रमाण 1-5'!$D$3:$X$38,W$11,0)*$F20/1000)</f>
        <v>0</v>
      </c>
      <c r="X20" s="183">
        <f>IF($H20="सुट्टी","-",VLOOKUP($H20,'प्रमाण 1-5'!$D$3:$X$38,X$11,0)*$F20/1000)</f>
        <v>0</v>
      </c>
      <c r="Y20" s="183">
        <f>IF($H20="सुट्टी","-",VLOOKUP($H20,'प्रमाण 1-5'!$D$3:$X$38,Y$11,0)*$F20)</f>
        <v>0</v>
      </c>
    </row>
    <row r="21" spans="2:25" ht="18" customHeight="1">
      <c r="C21" s="7">
        <f>'MASTER DATA '!D14</f>
        <v>45910</v>
      </c>
      <c r="D21" s="12" t="str">
        <f>'MASTER DATA '!E14</f>
        <v>बुधवार</v>
      </c>
      <c r="E21" s="8">
        <f>'MASTER DATA '!G14</f>
        <v>121</v>
      </c>
      <c r="F21" s="59">
        <f>'MASTER DATA '!H14</f>
        <v>0</v>
      </c>
      <c r="G21" s="58">
        <f t="shared" si="1"/>
        <v>0</v>
      </c>
      <c r="H21" s="96" t="str">
        <f>'MASTER DATA '!L14</f>
        <v>सोयाबीन पुलाव</v>
      </c>
      <c r="I21" s="183">
        <f>IF($H21="सुट्टी","-",VLOOKUP($H21,'प्रमाण 1-5'!$D$3:$X$38,I$11,0)*$F21/1000)</f>
        <v>0</v>
      </c>
      <c r="J21" s="183">
        <f>IF($H21="सुट्टी","-",VLOOKUP($H21,'प्रमाण 1-5'!$D$3:$X$38,J$11,0)*$F21/1000)</f>
        <v>0</v>
      </c>
      <c r="K21" s="183">
        <f>IF($H21="सुट्टी","-",VLOOKUP($H21,'प्रमाण 1-5'!$D$3:$X$38,K$11,0)*$F21/1000)</f>
        <v>0</v>
      </c>
      <c r="L21" s="183">
        <f>IF($H21="सुट्टी","-",VLOOKUP($H21,'प्रमाण 1-5'!$D$3:$X$38,L$11,0)*$F21/1000)</f>
        <v>0</v>
      </c>
      <c r="M21" s="183">
        <f>IF($H21="सुट्टी","-",VLOOKUP($H21,'प्रमाण 1-5'!$D$3:$X$38,M$11,0)*$F21/1000)</f>
        <v>0</v>
      </c>
      <c r="N21" s="183">
        <f>IF($H21="सुट्टी","-",VLOOKUP($H21,'प्रमाण 1-5'!$D$3:$X$38,N$11,0)*$F21/1000)</f>
        <v>0</v>
      </c>
      <c r="O21" s="183">
        <f>IF($H21="सुट्टी","-",VLOOKUP($H21,'प्रमाण 1-5'!$D$3:$X$38,O$11,0)*$F21/1000)</f>
        <v>0</v>
      </c>
      <c r="P21" s="183">
        <f>IF($H21="सुट्टी","-",VLOOKUP($H21,'प्रमाण 1-5'!$D$3:$X$38,P$11,0)*$F21/1000)</f>
        <v>0</v>
      </c>
      <c r="Q21" s="183">
        <f>IF($H21="सुट्टी","-",VLOOKUP($H21,'प्रमाण 1-5'!$D$3:$X$38,Q$11,0)*$F21/1000)</f>
        <v>0</v>
      </c>
      <c r="R21" s="183">
        <f>IF($H21="सुट्टी","-",VLOOKUP($H21,'प्रमाण 1-5'!$D$3:$X$38,R$11,0)*$F21/1000)</f>
        <v>0</v>
      </c>
      <c r="S21" s="287">
        <f>IF($H21="सुट्टी","-",VLOOKUP($H21,'प्रमाण 1-5'!$D$3:$X$38,S$11,0)*$F21/1000)</f>
        <v>0</v>
      </c>
      <c r="T21" s="287">
        <f>IF($H21="सुट्टी","-",VLOOKUP($H21,'प्रमाण 1-5'!$D$3:$X$38,T$11,0)*$F21/1000)</f>
        <v>0</v>
      </c>
      <c r="U21" s="287">
        <f>IF($H21="सुट्टी","-",VLOOKUP($H21,'प्रमाण 1-5'!$D$3:$X$38,U$11,0)*$F21/1000)</f>
        <v>0</v>
      </c>
      <c r="V21" s="287">
        <f>IF($H21="सुट्टी","-",VLOOKUP($H21,'प्रमाण 1-5'!$D$3:$X$38,V$11,0)*$F21/1000)</f>
        <v>0</v>
      </c>
      <c r="W21" s="183">
        <f>IF($H21="सुट्टी","-",VLOOKUP($H21,'प्रमाण 1-5'!$D$3:$X$38,W$11,0)*$F21/1000)</f>
        <v>0</v>
      </c>
      <c r="X21" s="183">
        <f>IF($H21="सुट्टी","-",VLOOKUP($H21,'प्रमाण 1-5'!$D$3:$X$38,X$11,0)*$F21/1000)</f>
        <v>0</v>
      </c>
      <c r="Y21" s="183">
        <f>IF($H21="सुट्टी","-",VLOOKUP($H21,'प्रमाण 1-5'!$D$3:$X$38,Y$11,0)*$F21)</f>
        <v>0</v>
      </c>
    </row>
    <row r="22" spans="2:25" ht="18" customHeight="1">
      <c r="C22" s="7">
        <f>'MASTER DATA '!D15</f>
        <v>45911</v>
      </c>
      <c r="D22" s="12" t="str">
        <f>'MASTER DATA '!E15</f>
        <v>गुरूवार</v>
      </c>
      <c r="E22" s="8">
        <f>'MASTER DATA '!G15</f>
        <v>121</v>
      </c>
      <c r="F22" s="59">
        <f>'MASTER DATA '!H15</f>
        <v>0</v>
      </c>
      <c r="G22" s="58">
        <f t="shared" si="1"/>
        <v>0</v>
      </c>
      <c r="H22" s="96" t="str">
        <f>'MASTER DATA '!L15</f>
        <v>मोड आलेल्या मटकी उसळभात</v>
      </c>
      <c r="I22" s="183">
        <f>IF($H22="सुट्टी","-",VLOOKUP($H22,'प्रमाण 1-5'!$D$3:$X$38,I$11,0)*$F22/1000)</f>
        <v>0</v>
      </c>
      <c r="J22" s="183">
        <f>IF($H22="सुट्टी","-",VLOOKUP($H22,'प्रमाण 1-5'!$D$3:$X$38,J$11,0)*$F22/1000)</f>
        <v>0</v>
      </c>
      <c r="K22" s="183">
        <f>IF($H22="सुट्टी","-",VLOOKUP($H22,'प्रमाण 1-5'!$D$3:$X$38,K$11,0)*$F22/1000)</f>
        <v>0</v>
      </c>
      <c r="L22" s="183">
        <f>IF($H22="सुट्टी","-",VLOOKUP($H22,'प्रमाण 1-5'!$D$3:$X$38,L$11,0)*$F22/1000)</f>
        <v>0</v>
      </c>
      <c r="M22" s="183">
        <f>IF($H22="सुट्टी","-",VLOOKUP($H22,'प्रमाण 1-5'!$D$3:$X$38,M$11,0)*$F22/1000)</f>
        <v>0</v>
      </c>
      <c r="N22" s="183">
        <f>IF($H22="सुट्टी","-",VLOOKUP($H22,'प्रमाण 1-5'!$D$3:$X$38,N$11,0)*$F22/1000)</f>
        <v>0</v>
      </c>
      <c r="O22" s="183">
        <f>IF($H22="सुट्टी","-",VLOOKUP($H22,'प्रमाण 1-5'!$D$3:$X$38,O$11,0)*$F22/1000)</f>
        <v>0</v>
      </c>
      <c r="P22" s="183">
        <f>IF($H22="सुट्टी","-",VLOOKUP($H22,'प्रमाण 1-5'!$D$3:$X$38,P$11,0)*$F22/1000)</f>
        <v>0</v>
      </c>
      <c r="Q22" s="183">
        <f>IF($H22="सुट्टी","-",VLOOKUP($H22,'प्रमाण 1-5'!$D$3:$X$38,Q$11,0)*$F22/1000)</f>
        <v>0</v>
      </c>
      <c r="R22" s="183">
        <f>IF($H22="सुट्टी","-",VLOOKUP($H22,'प्रमाण 1-5'!$D$3:$X$38,R$11,0)*$F22/1000)</f>
        <v>0</v>
      </c>
      <c r="S22" s="287">
        <f>IF($H22="सुट्टी","-",VLOOKUP($H22,'प्रमाण 1-5'!$D$3:$X$38,S$11,0)*$F22/1000)</f>
        <v>0</v>
      </c>
      <c r="T22" s="287">
        <f>IF($H22="सुट्टी","-",VLOOKUP($H22,'प्रमाण 1-5'!$D$3:$X$38,T$11,0)*$F22/1000)</f>
        <v>0</v>
      </c>
      <c r="U22" s="287">
        <f>IF($H22="सुट्टी","-",VLOOKUP($H22,'प्रमाण 1-5'!$D$3:$X$38,U$11,0)*$F22/1000)</f>
        <v>0</v>
      </c>
      <c r="V22" s="287">
        <f>IF($H22="सुट्टी","-",VLOOKUP($H22,'प्रमाण 1-5'!$D$3:$X$38,V$11,0)*$F22/1000)</f>
        <v>0</v>
      </c>
      <c r="W22" s="183">
        <f>IF($H22="सुट्टी","-",VLOOKUP($H22,'प्रमाण 1-5'!$D$3:$X$38,W$11,0)*$F22/1000)</f>
        <v>0</v>
      </c>
      <c r="X22" s="183">
        <f>IF($H22="सुट्टी","-",VLOOKUP($H22,'प्रमाण 1-5'!$D$3:$X$38,X$11,0)*$F22/1000)</f>
        <v>0</v>
      </c>
      <c r="Y22" s="183">
        <f>IF($H22="सुट्टी","-",VLOOKUP($H22,'प्रमाण 1-5'!$D$3:$X$38,Y$11,0)*$F22)</f>
        <v>0</v>
      </c>
    </row>
    <row r="23" spans="2:25" ht="18" customHeight="1">
      <c r="C23" s="7">
        <f>'MASTER DATA '!D16</f>
        <v>45912</v>
      </c>
      <c r="D23" s="12" t="str">
        <f>'MASTER DATA '!E16</f>
        <v>शुक्रवार</v>
      </c>
      <c r="E23" s="8">
        <f>'MASTER DATA '!G16</f>
        <v>121</v>
      </c>
      <c r="F23" s="59">
        <f>'MASTER DATA '!H16</f>
        <v>0</v>
      </c>
      <c r="G23" s="58">
        <f t="shared" si="1"/>
        <v>0</v>
      </c>
      <c r="H23" s="96" t="str">
        <f>'MASTER DATA '!L16</f>
        <v>हरभरा पुलाव</v>
      </c>
      <c r="I23" s="183">
        <f>IF($H23="सुट्टी","-",VLOOKUP($H23,'प्रमाण 1-5'!$D$3:$X$38,I$11,0)*$F23/1000)</f>
        <v>0</v>
      </c>
      <c r="J23" s="183">
        <f>IF($H23="सुट्टी","-",VLOOKUP($H23,'प्रमाण 1-5'!$D$3:$X$38,J$11,0)*$F23/1000)</f>
        <v>0</v>
      </c>
      <c r="K23" s="183">
        <f>IF($H23="सुट्टी","-",VLOOKUP($H23,'प्रमाण 1-5'!$D$3:$X$38,K$11,0)*$F23/1000)</f>
        <v>0</v>
      </c>
      <c r="L23" s="183">
        <f>IF($H23="सुट्टी","-",VLOOKUP($H23,'प्रमाण 1-5'!$D$3:$X$38,L$11,0)*$F23/1000)</f>
        <v>0</v>
      </c>
      <c r="M23" s="183">
        <f>IF($H23="सुट्टी","-",VLOOKUP($H23,'प्रमाण 1-5'!$D$3:$X$38,M$11,0)*$F23/1000)</f>
        <v>0</v>
      </c>
      <c r="N23" s="183">
        <f>IF($H23="सुट्टी","-",VLOOKUP($H23,'प्रमाण 1-5'!$D$3:$X$38,N$11,0)*$F23/1000)</f>
        <v>0</v>
      </c>
      <c r="O23" s="183">
        <f>IF($H23="सुट्टी","-",VLOOKUP($H23,'प्रमाण 1-5'!$D$3:$X$38,O$11,0)*$F23/1000)</f>
        <v>0</v>
      </c>
      <c r="P23" s="183">
        <f>IF($H23="सुट्टी","-",VLOOKUP($H23,'प्रमाण 1-5'!$D$3:$X$38,P$11,0)*$F23/1000)</f>
        <v>0</v>
      </c>
      <c r="Q23" s="183">
        <f>IF($H23="सुट्टी","-",VLOOKUP($H23,'प्रमाण 1-5'!$D$3:$X$38,Q$11,0)*$F23/1000)</f>
        <v>0</v>
      </c>
      <c r="R23" s="183">
        <f>IF($H23="सुट्टी","-",VLOOKUP($H23,'प्रमाण 1-5'!$D$3:$X$38,R$11,0)*$F23/1000)</f>
        <v>0</v>
      </c>
      <c r="S23" s="287">
        <f>IF($H23="सुट्टी","-",VLOOKUP($H23,'प्रमाण 1-5'!$D$3:$X$38,S$11,0)*$F23/1000)</f>
        <v>0</v>
      </c>
      <c r="T23" s="287">
        <f>IF($H23="सुट्टी","-",VLOOKUP($H23,'प्रमाण 1-5'!$D$3:$X$38,T$11,0)*$F23/1000)</f>
        <v>0</v>
      </c>
      <c r="U23" s="287">
        <f>IF($H23="सुट्टी","-",VLOOKUP($H23,'प्रमाण 1-5'!$D$3:$X$38,U$11,0)*$F23/1000)</f>
        <v>0</v>
      </c>
      <c r="V23" s="287">
        <f>IF($H23="सुट्टी","-",VLOOKUP($H23,'प्रमाण 1-5'!$D$3:$X$38,V$11,0)*$F23/1000)</f>
        <v>0</v>
      </c>
      <c r="W23" s="183">
        <f>IF($H23="सुट्टी","-",VLOOKUP($H23,'प्रमाण 1-5'!$D$3:$X$38,W$11,0)*$F23/1000)</f>
        <v>0</v>
      </c>
      <c r="X23" s="183">
        <f>IF($H23="सुट्टी","-",VLOOKUP($H23,'प्रमाण 1-5'!$D$3:$X$38,X$11,0)*$F23/1000)</f>
        <v>0</v>
      </c>
      <c r="Y23" s="183">
        <f>IF($H23="सुट्टी","-",VLOOKUP($H23,'प्रमाण 1-5'!$D$3:$X$38,Y$11,0)*$F23)</f>
        <v>0</v>
      </c>
    </row>
    <row r="24" spans="2:25" ht="18" customHeight="1">
      <c r="C24" s="7">
        <f>'MASTER DATA '!D17</f>
        <v>45913</v>
      </c>
      <c r="D24" s="12" t="str">
        <f>'MASTER DATA '!E17</f>
        <v>शनिवार</v>
      </c>
      <c r="E24" s="8">
        <f>'MASTER DATA '!G17</f>
        <v>121</v>
      </c>
      <c r="F24" s="59">
        <f>'MASTER DATA '!H17</f>
        <v>0</v>
      </c>
      <c r="G24" s="58">
        <f t="shared" si="1"/>
        <v>0</v>
      </c>
      <c r="H24" s="96" t="str">
        <f>'MASTER DATA '!L17</f>
        <v>मटार पुलाव</v>
      </c>
      <c r="I24" s="183">
        <f>IF($H24="सुट्टी","-",VLOOKUP($H24,'प्रमाण 1-5'!$D$3:$X$38,I$11,0)*$F24/1000)</f>
        <v>0</v>
      </c>
      <c r="J24" s="183">
        <f>IF($H24="सुट्टी","-",VLOOKUP($H24,'प्रमाण 1-5'!$D$3:$X$38,J$11,0)*$F24/1000)</f>
        <v>0</v>
      </c>
      <c r="K24" s="183">
        <f>IF($H24="सुट्टी","-",VLOOKUP($H24,'प्रमाण 1-5'!$D$3:$X$38,K$11,0)*$F24/1000)</f>
        <v>0</v>
      </c>
      <c r="L24" s="183">
        <f>IF($H24="सुट्टी","-",VLOOKUP($H24,'प्रमाण 1-5'!$D$3:$X$38,L$11,0)*$F24/1000)</f>
        <v>0</v>
      </c>
      <c r="M24" s="183">
        <f>IF($H24="सुट्टी","-",VLOOKUP($H24,'प्रमाण 1-5'!$D$3:$X$38,M$11,0)*$F24/1000)</f>
        <v>0</v>
      </c>
      <c r="N24" s="183">
        <f>IF($H24="सुट्टी","-",VLOOKUP($H24,'प्रमाण 1-5'!$D$3:$X$38,N$11,0)*$F24/1000)</f>
        <v>0</v>
      </c>
      <c r="O24" s="183">
        <f>IF($H24="सुट्टी","-",VLOOKUP($H24,'प्रमाण 1-5'!$D$3:$X$38,O$11,0)*$F24/1000)</f>
        <v>0</v>
      </c>
      <c r="P24" s="183">
        <f>IF($H24="सुट्टी","-",VLOOKUP($H24,'प्रमाण 1-5'!$D$3:$X$38,P$11,0)*$F24/1000)</f>
        <v>0</v>
      </c>
      <c r="Q24" s="183">
        <f>IF($H24="सुट्टी","-",VLOOKUP($H24,'प्रमाण 1-5'!$D$3:$X$38,Q$11,0)*$F24/1000)</f>
        <v>0</v>
      </c>
      <c r="R24" s="183">
        <f>IF($H24="सुट्टी","-",VLOOKUP($H24,'प्रमाण 1-5'!$D$3:$X$38,R$11,0)*$F24/1000)</f>
        <v>0</v>
      </c>
      <c r="S24" s="287">
        <f>IF($H24="सुट्टी","-",VLOOKUP($H24,'प्रमाण 1-5'!$D$3:$X$38,S$11,0)*$F24/1000)</f>
        <v>0</v>
      </c>
      <c r="T24" s="287">
        <f>IF($H24="सुट्टी","-",VLOOKUP($H24,'प्रमाण 1-5'!$D$3:$X$38,T$11,0)*$F24/1000)</f>
        <v>0</v>
      </c>
      <c r="U24" s="287">
        <f>IF($H24="सुट्टी","-",VLOOKUP($H24,'प्रमाण 1-5'!$D$3:$X$38,U$11,0)*$F24/1000)</f>
        <v>0</v>
      </c>
      <c r="V24" s="287">
        <f>IF($H24="सुट्टी","-",VLOOKUP($H24,'प्रमाण 1-5'!$D$3:$X$38,V$11,0)*$F24/1000)</f>
        <v>0</v>
      </c>
      <c r="W24" s="183">
        <f>IF($H24="सुट्टी","-",VLOOKUP($H24,'प्रमाण 1-5'!$D$3:$X$38,W$11,0)*$F24/1000)</f>
        <v>0</v>
      </c>
      <c r="X24" s="183">
        <f>IF($H24="सुट्टी","-",VLOOKUP($H24,'प्रमाण 1-5'!$D$3:$X$38,X$11,0)*$F24/1000)</f>
        <v>0</v>
      </c>
      <c r="Y24" s="183">
        <f>IF($H24="सुट्टी","-",VLOOKUP($H24,'प्रमाण 1-5'!$D$3:$X$38,Y$11,0)*$F24)</f>
        <v>0</v>
      </c>
    </row>
    <row r="25" spans="2:25" ht="18" customHeight="1">
      <c r="C25" s="7">
        <f>'MASTER DATA '!D18</f>
        <v>45914</v>
      </c>
      <c r="D25" s="12" t="str">
        <f>'MASTER DATA '!E18</f>
        <v>रविवार</v>
      </c>
      <c r="E25" s="8" t="str">
        <f>'MASTER DATA '!G18</f>
        <v>-</v>
      </c>
      <c r="F25" s="59">
        <f>'MASTER DATA '!H18</f>
        <v>0</v>
      </c>
      <c r="G25" s="58">
        <f t="shared" si="1"/>
        <v>0</v>
      </c>
      <c r="H25" s="96" t="str">
        <f>'MASTER DATA '!L18</f>
        <v>सुट्टी</v>
      </c>
      <c r="I25" s="183" t="str">
        <f>IF($H25="सुट्टी","-",VLOOKUP($H25,'प्रमाण 1-5'!$D$3:$X$38,I$11,0)*$F25/1000)</f>
        <v>-</v>
      </c>
      <c r="J25" s="183" t="str">
        <f>IF($H25="सुट्टी","-",VLOOKUP($H25,'प्रमाण 1-5'!$D$3:$X$38,J$11,0)*$F25/1000)</f>
        <v>-</v>
      </c>
      <c r="K25" s="183" t="str">
        <f>IF($H25="सुट्टी","-",VLOOKUP($H25,'प्रमाण 1-5'!$D$3:$X$38,K$11,0)*$F25/1000)</f>
        <v>-</v>
      </c>
      <c r="L25" s="183" t="str">
        <f>IF($H25="सुट्टी","-",VLOOKUP($H25,'प्रमाण 1-5'!$D$3:$X$38,L$11,0)*$F25/1000)</f>
        <v>-</v>
      </c>
      <c r="M25" s="183" t="str">
        <f>IF($H25="सुट्टी","-",VLOOKUP($H25,'प्रमाण 1-5'!$D$3:$X$38,M$11,0)*$F25/1000)</f>
        <v>-</v>
      </c>
      <c r="N25" s="183" t="str">
        <f>IF($H25="सुट्टी","-",VLOOKUP($H25,'प्रमाण 1-5'!$D$3:$X$38,N$11,0)*$F25/1000)</f>
        <v>-</v>
      </c>
      <c r="O25" s="183" t="str">
        <f>IF($H25="सुट्टी","-",VLOOKUP($H25,'प्रमाण 1-5'!$D$3:$X$38,O$11,0)*$F25/1000)</f>
        <v>-</v>
      </c>
      <c r="P25" s="183" t="str">
        <f>IF($H25="सुट्टी","-",VLOOKUP($H25,'प्रमाण 1-5'!$D$3:$X$38,P$11,0)*$F25/1000)</f>
        <v>-</v>
      </c>
      <c r="Q25" s="183" t="str">
        <f>IF($H25="सुट्टी","-",VLOOKUP($H25,'प्रमाण 1-5'!$D$3:$X$38,Q$11,0)*$F25/1000)</f>
        <v>-</v>
      </c>
      <c r="R25" s="183" t="str">
        <f>IF($H25="सुट्टी","-",VLOOKUP($H25,'प्रमाण 1-5'!$D$3:$X$38,R$11,0)*$F25/1000)</f>
        <v>-</v>
      </c>
      <c r="S25" s="287" t="str">
        <f>IF($H25="सुट्टी","-",VLOOKUP($H25,'प्रमाण 1-5'!$D$3:$X$38,S$11,0)*$F25/1000)</f>
        <v>-</v>
      </c>
      <c r="T25" s="287" t="str">
        <f>IF($H25="सुट्टी","-",VLOOKUP($H25,'प्रमाण 1-5'!$D$3:$X$38,T$11,0)*$F25/1000)</f>
        <v>-</v>
      </c>
      <c r="U25" s="287" t="str">
        <f>IF($H25="सुट्टी","-",VLOOKUP($H25,'प्रमाण 1-5'!$D$3:$X$38,U$11,0)*$F25/1000)</f>
        <v>-</v>
      </c>
      <c r="V25" s="287" t="str">
        <f>IF($H25="सुट्टी","-",VLOOKUP($H25,'प्रमाण 1-5'!$D$3:$X$38,V$11,0)*$F25/1000)</f>
        <v>-</v>
      </c>
      <c r="W25" s="183" t="str">
        <f>IF($H25="सुट्टी","-",VLOOKUP($H25,'प्रमाण 1-5'!$D$3:$X$38,W$11,0)*$F25/1000)</f>
        <v>-</v>
      </c>
      <c r="X25" s="183" t="str">
        <f>IF($H25="सुट्टी","-",VLOOKUP($H25,'प्रमाण 1-5'!$D$3:$X$38,X$11,0)*$F25/1000)</f>
        <v>-</v>
      </c>
      <c r="Y25" s="183" t="str">
        <f>IF($H25="सुट्टी","-",VLOOKUP($H25,'प्रमाण 1-5'!$D$3:$X$38,Y$11,0)*$F25)</f>
        <v>-</v>
      </c>
    </row>
    <row r="26" spans="2:25" ht="18" customHeight="1">
      <c r="C26" s="7">
        <f>'MASTER DATA '!D19</f>
        <v>45915</v>
      </c>
      <c r="D26" s="12" t="str">
        <f>'MASTER DATA '!E19</f>
        <v>सोमवार</v>
      </c>
      <c r="E26" s="8">
        <f>'MASTER DATA '!G19</f>
        <v>121</v>
      </c>
      <c r="F26" s="59">
        <f>'MASTER DATA '!H19</f>
        <v>0</v>
      </c>
      <c r="G26" s="58">
        <f t="shared" si="1"/>
        <v>0</v>
      </c>
      <c r="H26" s="96" t="str">
        <f>'MASTER DATA '!L19</f>
        <v>व्हेजिटेबल पुलाव</v>
      </c>
      <c r="I26" s="183">
        <f>IF($H26="सुट्टी","-",VLOOKUP($H26,'प्रमाण 1-5'!$D$3:$X$38,I$11,0)*$F26/1000)</f>
        <v>0</v>
      </c>
      <c r="J26" s="183">
        <f>IF($H26="सुट्टी","-",VLOOKUP($H26,'प्रमाण 1-5'!$D$3:$X$38,J$11,0)*$F26/1000)</f>
        <v>0</v>
      </c>
      <c r="K26" s="183">
        <f>IF($H26="सुट्टी","-",VLOOKUP($H26,'प्रमाण 1-5'!$D$3:$X$38,K$11,0)*$F26/1000)</f>
        <v>0</v>
      </c>
      <c r="L26" s="183">
        <f>IF($H26="सुट्टी","-",VLOOKUP($H26,'प्रमाण 1-5'!$D$3:$X$38,L$11,0)*$F26/1000)</f>
        <v>0</v>
      </c>
      <c r="M26" s="183">
        <f>IF($H26="सुट्टी","-",VLOOKUP($H26,'प्रमाण 1-5'!$D$3:$X$38,M$11,0)*$F26/1000)</f>
        <v>0</v>
      </c>
      <c r="N26" s="183">
        <f>IF($H26="सुट्टी","-",VLOOKUP($H26,'प्रमाण 1-5'!$D$3:$X$38,N$11,0)*$F26/1000)</f>
        <v>0</v>
      </c>
      <c r="O26" s="183">
        <f>IF($H26="सुट्टी","-",VLOOKUP($H26,'प्रमाण 1-5'!$D$3:$X$38,O$11,0)*$F26/1000)</f>
        <v>0</v>
      </c>
      <c r="P26" s="183">
        <f>IF($H26="सुट्टी","-",VLOOKUP($H26,'प्रमाण 1-5'!$D$3:$X$38,P$11,0)*$F26/1000)</f>
        <v>0</v>
      </c>
      <c r="Q26" s="183">
        <f>IF($H26="सुट्टी","-",VLOOKUP($H26,'प्रमाण 1-5'!$D$3:$X$38,Q$11,0)*$F26/1000)</f>
        <v>0</v>
      </c>
      <c r="R26" s="183">
        <f>IF($H26="सुट्टी","-",VLOOKUP($H26,'प्रमाण 1-5'!$D$3:$X$38,R$11,0)*$F26/1000)</f>
        <v>0</v>
      </c>
      <c r="S26" s="287">
        <f>IF($H26="सुट्टी","-",VLOOKUP($H26,'प्रमाण 1-5'!$D$3:$X$38,S$11,0)*$F26/1000)</f>
        <v>0</v>
      </c>
      <c r="T26" s="287">
        <f>IF($H26="सुट्टी","-",VLOOKUP($H26,'प्रमाण 1-5'!$D$3:$X$38,T$11,0)*$F26/1000)</f>
        <v>0</v>
      </c>
      <c r="U26" s="287">
        <f>IF($H26="सुट्टी","-",VLOOKUP($H26,'प्रमाण 1-5'!$D$3:$X$38,U$11,0)*$F26/1000)</f>
        <v>0</v>
      </c>
      <c r="V26" s="287">
        <f>IF($H26="सुट्टी","-",VLOOKUP($H26,'प्रमाण 1-5'!$D$3:$X$38,V$11,0)*$F26/1000)</f>
        <v>0</v>
      </c>
      <c r="W26" s="183">
        <f>IF($H26="सुट्टी","-",VLOOKUP($H26,'प्रमाण 1-5'!$D$3:$X$38,W$11,0)*$F26/1000)</f>
        <v>0</v>
      </c>
      <c r="X26" s="183">
        <f>IF($H26="सुट्टी","-",VLOOKUP($H26,'प्रमाण 1-5'!$D$3:$X$38,X$11,0)*$F26/1000)</f>
        <v>0</v>
      </c>
      <c r="Y26" s="183">
        <f>IF($H26="सुट्टी","-",VLOOKUP($H26,'प्रमाण 1-5'!$D$3:$X$38,Y$11,0)*$F26)</f>
        <v>0</v>
      </c>
    </row>
    <row r="27" spans="2:25" ht="18" customHeight="1">
      <c r="C27" s="7">
        <f>'MASTER DATA '!D20</f>
        <v>45916</v>
      </c>
      <c r="D27" s="12" t="str">
        <f>'MASTER DATA '!E20</f>
        <v>मंगळवार</v>
      </c>
      <c r="E27" s="8">
        <f>'MASTER DATA '!G20</f>
        <v>121</v>
      </c>
      <c r="F27" s="59">
        <f>'MASTER DATA '!H20</f>
        <v>0</v>
      </c>
      <c r="G27" s="58">
        <f t="shared" si="1"/>
        <v>0</v>
      </c>
      <c r="H27" s="96" t="str">
        <f>'MASTER DATA '!L20</f>
        <v>मोड आलेल्या मटकी उसळभात</v>
      </c>
      <c r="I27" s="183">
        <f>IF($H27="सुट्टी","-",VLOOKUP($H27,'प्रमाण 1-5'!$D$3:$X$38,I$11,0)*$F27/1000)</f>
        <v>0</v>
      </c>
      <c r="J27" s="183">
        <f>IF($H27="सुट्टी","-",VLOOKUP($H27,'प्रमाण 1-5'!$D$3:$X$38,J$11,0)*$F27/1000)</f>
        <v>0</v>
      </c>
      <c r="K27" s="183">
        <f>IF($H27="सुट्टी","-",VLOOKUP($H27,'प्रमाण 1-5'!$D$3:$X$38,K$11,0)*$F27/1000)</f>
        <v>0</v>
      </c>
      <c r="L27" s="183">
        <f>IF($H27="सुट्टी","-",VLOOKUP($H27,'प्रमाण 1-5'!$D$3:$X$38,L$11,0)*$F27/1000)</f>
        <v>0</v>
      </c>
      <c r="M27" s="183">
        <f>IF($H27="सुट्टी","-",VLOOKUP($H27,'प्रमाण 1-5'!$D$3:$X$38,M$11,0)*$F27/1000)</f>
        <v>0</v>
      </c>
      <c r="N27" s="183">
        <f>IF($H27="सुट्टी","-",VLOOKUP($H27,'प्रमाण 1-5'!$D$3:$X$38,N$11,0)*$F27/1000)</f>
        <v>0</v>
      </c>
      <c r="O27" s="183">
        <f>IF($H27="सुट्टी","-",VLOOKUP($H27,'प्रमाण 1-5'!$D$3:$X$38,O$11,0)*$F27/1000)</f>
        <v>0</v>
      </c>
      <c r="P27" s="183">
        <f>IF($H27="सुट्टी","-",VLOOKUP($H27,'प्रमाण 1-5'!$D$3:$X$38,P$11,0)*$F27/1000)</f>
        <v>0</v>
      </c>
      <c r="Q27" s="183">
        <f>IF($H27="सुट्टी","-",VLOOKUP($H27,'प्रमाण 1-5'!$D$3:$X$38,Q$11,0)*$F27/1000)</f>
        <v>0</v>
      </c>
      <c r="R27" s="183">
        <f>IF($H27="सुट्टी","-",VLOOKUP($H27,'प्रमाण 1-5'!$D$3:$X$38,R$11,0)*$F27/1000)</f>
        <v>0</v>
      </c>
      <c r="S27" s="287">
        <f>IF($H27="सुट्टी","-",VLOOKUP($H27,'प्रमाण 1-5'!$D$3:$X$38,S$11,0)*$F27/1000)</f>
        <v>0</v>
      </c>
      <c r="T27" s="287">
        <f>IF($H27="सुट्टी","-",VLOOKUP($H27,'प्रमाण 1-5'!$D$3:$X$38,T$11,0)*$F27/1000)</f>
        <v>0</v>
      </c>
      <c r="U27" s="287">
        <f>IF($H27="सुट्टी","-",VLOOKUP($H27,'प्रमाण 1-5'!$D$3:$X$38,U$11,0)*$F27/1000)</f>
        <v>0</v>
      </c>
      <c r="V27" s="287">
        <f>IF($H27="सुट्टी","-",VLOOKUP($H27,'प्रमाण 1-5'!$D$3:$X$38,V$11,0)*$F27/1000)</f>
        <v>0</v>
      </c>
      <c r="W27" s="183">
        <f>IF($H27="सुट्टी","-",VLOOKUP($H27,'प्रमाण 1-5'!$D$3:$X$38,W$11,0)*$F27/1000)</f>
        <v>0</v>
      </c>
      <c r="X27" s="183">
        <f>IF($H27="सुट्टी","-",VLOOKUP($H27,'प्रमाण 1-5'!$D$3:$X$38,X$11,0)*$F27/1000)</f>
        <v>0</v>
      </c>
      <c r="Y27" s="183">
        <f>IF($H27="सुट्टी","-",VLOOKUP($H27,'प्रमाण 1-5'!$D$3:$X$38,Y$11,0)*$F27)</f>
        <v>0</v>
      </c>
    </row>
    <row r="28" spans="2:25" ht="18" customHeight="1">
      <c r="C28" s="7">
        <f>'MASTER DATA '!D21</f>
        <v>45917</v>
      </c>
      <c r="D28" s="12" t="str">
        <f>'MASTER DATA '!E21</f>
        <v>बुधवार</v>
      </c>
      <c r="E28" s="8">
        <f>'MASTER DATA '!G21</f>
        <v>121</v>
      </c>
      <c r="F28" s="59">
        <f>'MASTER DATA '!H21</f>
        <v>0</v>
      </c>
      <c r="G28" s="58">
        <f t="shared" si="1"/>
        <v>0</v>
      </c>
      <c r="H28" s="96" t="str">
        <f>'MASTER DATA '!L21</f>
        <v>चवळीची खिचडी</v>
      </c>
      <c r="I28" s="183">
        <f>IF($H28="सुट्टी","-",VLOOKUP($H28,'प्रमाण 1-5'!$D$3:$X$38,I$11,0)*$F28/1000)</f>
        <v>0</v>
      </c>
      <c r="J28" s="183">
        <f>IF($H28="सुट्टी","-",VLOOKUP($H28,'प्रमाण 1-5'!$D$3:$X$38,J$11,0)*$F28/1000)</f>
        <v>0</v>
      </c>
      <c r="K28" s="183">
        <f>IF($H28="सुट्टी","-",VLOOKUP($H28,'प्रमाण 1-5'!$D$3:$X$38,K$11,0)*$F28/1000)</f>
        <v>0</v>
      </c>
      <c r="L28" s="183">
        <f>IF($H28="सुट्टी","-",VLOOKUP($H28,'प्रमाण 1-5'!$D$3:$X$38,L$11,0)*$F28/1000)</f>
        <v>0</v>
      </c>
      <c r="M28" s="183">
        <f>IF($H28="सुट्टी","-",VLOOKUP($H28,'प्रमाण 1-5'!$D$3:$X$38,M$11,0)*$F28/1000)</f>
        <v>0</v>
      </c>
      <c r="N28" s="183">
        <f>IF($H28="सुट्टी","-",VLOOKUP($H28,'प्रमाण 1-5'!$D$3:$X$38,N$11,0)*$F28/1000)</f>
        <v>0</v>
      </c>
      <c r="O28" s="183">
        <f>IF($H28="सुट्टी","-",VLOOKUP($H28,'प्रमाण 1-5'!$D$3:$X$38,O$11,0)*$F28/1000)</f>
        <v>0</v>
      </c>
      <c r="P28" s="183">
        <f>IF($H28="सुट्टी","-",VLOOKUP($H28,'प्रमाण 1-5'!$D$3:$X$38,P$11,0)*$F28/1000)</f>
        <v>0</v>
      </c>
      <c r="Q28" s="183">
        <f>IF($H28="सुट्टी","-",VLOOKUP($H28,'प्रमाण 1-5'!$D$3:$X$38,Q$11,0)*$F28/1000)</f>
        <v>0</v>
      </c>
      <c r="R28" s="183">
        <f>IF($H28="सुट्टी","-",VLOOKUP($H28,'प्रमाण 1-5'!$D$3:$X$38,R$11,0)*$F28/1000)</f>
        <v>0</v>
      </c>
      <c r="S28" s="287">
        <f>IF($H28="सुट्टी","-",VLOOKUP($H28,'प्रमाण 1-5'!$D$3:$X$38,S$11,0)*$F28/1000)</f>
        <v>0</v>
      </c>
      <c r="T28" s="287">
        <f>IF($H28="सुट्टी","-",VLOOKUP($H28,'प्रमाण 1-5'!$D$3:$X$38,T$11,0)*$F28/1000)</f>
        <v>0</v>
      </c>
      <c r="U28" s="287">
        <f>IF($H28="सुट्टी","-",VLOOKUP($H28,'प्रमाण 1-5'!$D$3:$X$38,U$11,0)*$F28/1000)</f>
        <v>0</v>
      </c>
      <c r="V28" s="287">
        <f>IF($H28="सुट्टी","-",VLOOKUP($H28,'प्रमाण 1-5'!$D$3:$X$38,V$11,0)*$F28/1000)</f>
        <v>0</v>
      </c>
      <c r="W28" s="183">
        <f>IF($H28="सुट्टी","-",VLOOKUP($H28,'प्रमाण 1-5'!$D$3:$X$38,W$11,0)*$F28/1000)</f>
        <v>0</v>
      </c>
      <c r="X28" s="183">
        <f>IF($H28="सुट्टी","-",VLOOKUP($H28,'प्रमाण 1-5'!$D$3:$X$38,X$11,0)*$F28/1000)</f>
        <v>0</v>
      </c>
      <c r="Y28" s="183">
        <f>IF($H28="सुट्टी","-",VLOOKUP($H28,'प्रमाण 1-5'!$D$3:$X$38,Y$11,0)*$F28)</f>
        <v>0</v>
      </c>
    </row>
    <row r="29" spans="2:25" ht="18" customHeight="1">
      <c r="C29" s="7">
        <f>'MASTER DATA '!D22</f>
        <v>45918</v>
      </c>
      <c r="D29" s="12" t="str">
        <f>'MASTER DATA '!E22</f>
        <v>गुरूवार</v>
      </c>
      <c r="E29" s="8">
        <f>'MASTER DATA '!G22</f>
        <v>121</v>
      </c>
      <c r="F29" s="59">
        <f>'MASTER DATA '!H22</f>
        <v>0</v>
      </c>
      <c r="G29" s="58">
        <f t="shared" si="1"/>
        <v>0</v>
      </c>
      <c r="H29" s="96" t="str">
        <f>'MASTER DATA '!L22</f>
        <v>हरभरा पुलाव</v>
      </c>
      <c r="I29" s="183">
        <f>IF($H29="सुट्टी","-",VLOOKUP($H29,'प्रमाण 1-5'!$D$3:$X$38,I$11,0)*$F29/1000)</f>
        <v>0</v>
      </c>
      <c r="J29" s="183">
        <f>IF($H29="सुट्टी","-",VLOOKUP($H29,'प्रमाण 1-5'!$D$3:$X$38,J$11,0)*$F29/1000)</f>
        <v>0</v>
      </c>
      <c r="K29" s="183">
        <f>IF($H29="सुट्टी","-",VLOOKUP($H29,'प्रमाण 1-5'!$D$3:$X$38,K$11,0)*$F29/1000)</f>
        <v>0</v>
      </c>
      <c r="L29" s="183">
        <f>IF($H29="सुट्टी","-",VLOOKUP($H29,'प्रमाण 1-5'!$D$3:$X$38,L$11,0)*$F29/1000)</f>
        <v>0</v>
      </c>
      <c r="M29" s="183">
        <f>IF($H29="सुट्टी","-",VLOOKUP($H29,'प्रमाण 1-5'!$D$3:$X$38,M$11,0)*$F29/1000)</f>
        <v>0</v>
      </c>
      <c r="N29" s="183">
        <f>IF($H29="सुट्टी","-",VLOOKUP($H29,'प्रमाण 1-5'!$D$3:$X$38,N$11,0)*$F29/1000)</f>
        <v>0</v>
      </c>
      <c r="O29" s="183">
        <f>IF($H29="सुट्टी","-",VLOOKUP($H29,'प्रमाण 1-5'!$D$3:$X$38,O$11,0)*$F29/1000)</f>
        <v>0</v>
      </c>
      <c r="P29" s="183">
        <f>IF($H29="सुट्टी","-",VLOOKUP($H29,'प्रमाण 1-5'!$D$3:$X$38,P$11,0)*$F29/1000)</f>
        <v>0</v>
      </c>
      <c r="Q29" s="183">
        <f>IF($H29="सुट्टी","-",VLOOKUP($H29,'प्रमाण 1-5'!$D$3:$X$38,Q$11,0)*$F29/1000)</f>
        <v>0</v>
      </c>
      <c r="R29" s="183">
        <f>IF($H29="सुट्टी","-",VLOOKUP($H29,'प्रमाण 1-5'!$D$3:$X$38,R$11,0)*$F29/1000)</f>
        <v>0</v>
      </c>
      <c r="S29" s="287">
        <f>IF($H29="सुट्टी","-",VLOOKUP($H29,'प्रमाण 1-5'!$D$3:$X$38,S$11,0)*$F29/1000)</f>
        <v>0</v>
      </c>
      <c r="T29" s="287">
        <f>IF($H29="सुट्टी","-",VLOOKUP($H29,'प्रमाण 1-5'!$D$3:$X$38,T$11,0)*$F29/1000)</f>
        <v>0</v>
      </c>
      <c r="U29" s="287">
        <f>IF($H29="सुट्टी","-",VLOOKUP($H29,'प्रमाण 1-5'!$D$3:$X$38,U$11,0)*$F29/1000)</f>
        <v>0</v>
      </c>
      <c r="V29" s="287">
        <f>IF($H29="सुट्टी","-",VLOOKUP($H29,'प्रमाण 1-5'!$D$3:$X$38,V$11,0)*$F29/1000)</f>
        <v>0</v>
      </c>
      <c r="W29" s="183">
        <f>IF($H29="सुट्टी","-",VLOOKUP($H29,'प्रमाण 1-5'!$D$3:$X$38,W$11,0)*$F29/1000)</f>
        <v>0</v>
      </c>
      <c r="X29" s="183">
        <f>IF($H29="सुट्टी","-",VLOOKUP($H29,'प्रमाण 1-5'!$D$3:$X$38,X$11,0)*$F29/1000)</f>
        <v>0</v>
      </c>
      <c r="Y29" s="183">
        <f>IF($H29="सुट्टी","-",VLOOKUP($H29,'प्रमाण 1-5'!$D$3:$X$38,Y$11,0)*$F29)</f>
        <v>0</v>
      </c>
    </row>
    <row r="30" spans="2:25" ht="18" customHeight="1">
      <c r="C30" s="7">
        <f>'MASTER DATA '!D23</f>
        <v>45919</v>
      </c>
      <c r="D30" s="12" t="str">
        <f>'MASTER DATA '!E23</f>
        <v>शुक्रवार</v>
      </c>
      <c r="E30" s="8">
        <f>'MASTER DATA '!G23</f>
        <v>121</v>
      </c>
      <c r="F30" s="59">
        <f>'MASTER DATA '!H23</f>
        <v>0</v>
      </c>
      <c r="G30" s="58">
        <f t="shared" si="1"/>
        <v>0</v>
      </c>
      <c r="H30" s="96" t="str">
        <f>'MASTER DATA '!L23</f>
        <v>मसालेभात</v>
      </c>
      <c r="I30" s="183">
        <f>IF($H30="सुट्टी","-",VLOOKUP($H30,'प्रमाण 1-5'!$D$3:$X$38,I$11,0)*$F30/1000)</f>
        <v>0</v>
      </c>
      <c r="J30" s="183">
        <f>IF($H30="सुट्टी","-",VLOOKUP($H30,'प्रमाण 1-5'!$D$3:$X$38,J$11,0)*$F30/1000)</f>
        <v>0</v>
      </c>
      <c r="K30" s="183">
        <f>IF($H30="सुट्टी","-",VLOOKUP($H30,'प्रमाण 1-5'!$D$3:$X$38,K$11,0)*$F30/1000)</f>
        <v>0</v>
      </c>
      <c r="L30" s="183">
        <f>IF($H30="सुट्टी","-",VLOOKUP($H30,'प्रमाण 1-5'!$D$3:$X$38,L$11,0)*$F30/1000)</f>
        <v>0</v>
      </c>
      <c r="M30" s="183">
        <f>IF($H30="सुट्टी","-",VLOOKUP($H30,'प्रमाण 1-5'!$D$3:$X$38,M$11,0)*$F30/1000)</f>
        <v>0</v>
      </c>
      <c r="N30" s="183">
        <f>IF($H30="सुट्टी","-",VLOOKUP($H30,'प्रमाण 1-5'!$D$3:$X$38,N$11,0)*$F30/1000)</f>
        <v>0</v>
      </c>
      <c r="O30" s="183">
        <f>IF($H30="सुट्टी","-",VLOOKUP($H30,'प्रमाण 1-5'!$D$3:$X$38,O$11,0)*$F30/1000)</f>
        <v>0</v>
      </c>
      <c r="P30" s="183">
        <f>IF($H30="सुट्टी","-",VLOOKUP($H30,'प्रमाण 1-5'!$D$3:$X$38,P$11,0)*$F30/1000)</f>
        <v>0</v>
      </c>
      <c r="Q30" s="183">
        <f>IF($H30="सुट्टी","-",VLOOKUP($H30,'प्रमाण 1-5'!$D$3:$X$38,Q$11,0)*$F30/1000)</f>
        <v>0</v>
      </c>
      <c r="R30" s="183">
        <f>IF($H30="सुट्टी","-",VLOOKUP($H30,'प्रमाण 1-5'!$D$3:$X$38,R$11,0)*$F30/1000)</f>
        <v>0</v>
      </c>
      <c r="S30" s="287">
        <f>IF($H30="सुट्टी","-",VLOOKUP($H30,'प्रमाण 1-5'!$D$3:$X$38,S$11,0)*$F30/1000)</f>
        <v>0</v>
      </c>
      <c r="T30" s="287">
        <f>IF($H30="सुट्टी","-",VLOOKUP($H30,'प्रमाण 1-5'!$D$3:$X$38,T$11,0)*$F30/1000)</f>
        <v>0</v>
      </c>
      <c r="U30" s="287">
        <f>IF($H30="सुट्टी","-",VLOOKUP($H30,'प्रमाण 1-5'!$D$3:$X$38,U$11,0)*$F30/1000)</f>
        <v>0</v>
      </c>
      <c r="V30" s="287">
        <f>IF($H30="सुट्टी","-",VLOOKUP($H30,'प्रमाण 1-5'!$D$3:$X$38,V$11,0)*$F30/1000)</f>
        <v>0</v>
      </c>
      <c r="W30" s="183">
        <f>IF($H30="सुट्टी","-",VLOOKUP($H30,'प्रमाण 1-5'!$D$3:$X$38,W$11,0)*$F30/1000)</f>
        <v>0</v>
      </c>
      <c r="X30" s="183">
        <f>IF($H30="सुट्टी","-",VLOOKUP($H30,'प्रमाण 1-5'!$D$3:$X$38,X$11,0)*$F30/1000)</f>
        <v>0</v>
      </c>
      <c r="Y30" s="183">
        <f>IF($H30="सुट्टी","-",VLOOKUP($H30,'प्रमाण 1-5'!$D$3:$X$38,Y$11,0)*$F30)</f>
        <v>0</v>
      </c>
    </row>
    <row r="31" spans="2:25" ht="18" customHeight="1">
      <c r="C31" s="7">
        <f>'MASTER DATA '!D24</f>
        <v>45920</v>
      </c>
      <c r="D31" s="12" t="str">
        <f>'MASTER DATA '!E24</f>
        <v>शनिवार</v>
      </c>
      <c r="E31" s="8">
        <f>'MASTER DATA '!G24</f>
        <v>121</v>
      </c>
      <c r="F31" s="59">
        <f>'MASTER DATA '!H24</f>
        <v>0</v>
      </c>
      <c r="G31" s="58">
        <f t="shared" si="1"/>
        <v>0</v>
      </c>
      <c r="H31" s="96" t="str">
        <f>'MASTER DATA '!L24</f>
        <v>मुगडाळ खिचडी</v>
      </c>
      <c r="I31" s="183">
        <f>IF($H31="सुट्टी","-",VLOOKUP($H31,'प्रमाण 1-5'!$D$3:$X$38,I$11,0)*$F31/1000)</f>
        <v>0</v>
      </c>
      <c r="J31" s="183">
        <f>IF($H31="सुट्टी","-",VLOOKUP($H31,'प्रमाण 1-5'!$D$3:$X$38,J$11,0)*$F31/1000)</f>
        <v>0</v>
      </c>
      <c r="K31" s="183">
        <f>IF($H31="सुट्टी","-",VLOOKUP($H31,'प्रमाण 1-5'!$D$3:$X$38,K$11,0)*$F31/1000)</f>
        <v>0</v>
      </c>
      <c r="L31" s="183">
        <f>IF($H31="सुट्टी","-",VLOOKUP($H31,'प्रमाण 1-5'!$D$3:$X$38,L$11,0)*$F31/1000)</f>
        <v>0</v>
      </c>
      <c r="M31" s="183">
        <f>IF($H31="सुट्टी","-",VLOOKUP($H31,'प्रमाण 1-5'!$D$3:$X$38,M$11,0)*$F31/1000)</f>
        <v>0</v>
      </c>
      <c r="N31" s="183">
        <f>IF($H31="सुट्टी","-",VLOOKUP($H31,'प्रमाण 1-5'!$D$3:$X$38,N$11,0)*$F31/1000)</f>
        <v>0</v>
      </c>
      <c r="O31" s="183">
        <f>IF($H31="सुट्टी","-",VLOOKUP($H31,'प्रमाण 1-5'!$D$3:$X$38,O$11,0)*$F31/1000)</f>
        <v>0</v>
      </c>
      <c r="P31" s="183">
        <f>IF($H31="सुट्टी","-",VLOOKUP($H31,'प्रमाण 1-5'!$D$3:$X$38,P$11,0)*$F31/1000)</f>
        <v>0</v>
      </c>
      <c r="Q31" s="183">
        <f>IF($H31="सुट्टी","-",VLOOKUP($H31,'प्रमाण 1-5'!$D$3:$X$38,Q$11,0)*$F31/1000)</f>
        <v>0</v>
      </c>
      <c r="R31" s="183">
        <f>IF($H31="सुट्टी","-",VLOOKUP($H31,'प्रमाण 1-5'!$D$3:$X$38,R$11,0)*$F31/1000)</f>
        <v>0</v>
      </c>
      <c r="S31" s="287">
        <f>IF($H31="सुट्टी","-",VLOOKUP($H31,'प्रमाण 1-5'!$D$3:$X$38,S$11,0)*$F31/1000)</f>
        <v>0</v>
      </c>
      <c r="T31" s="287">
        <f>IF($H31="सुट्टी","-",VLOOKUP($H31,'प्रमाण 1-5'!$D$3:$X$38,T$11,0)*$F31/1000)</f>
        <v>0</v>
      </c>
      <c r="U31" s="287">
        <f>IF($H31="सुट्टी","-",VLOOKUP($H31,'प्रमाण 1-5'!$D$3:$X$38,U$11,0)*$F31/1000)</f>
        <v>0</v>
      </c>
      <c r="V31" s="287">
        <f>IF($H31="सुट्टी","-",VLOOKUP($H31,'प्रमाण 1-5'!$D$3:$X$38,V$11,0)*$F31/1000)</f>
        <v>0</v>
      </c>
      <c r="W31" s="183">
        <f>IF($H31="सुट्टी","-",VLOOKUP($H31,'प्रमाण 1-5'!$D$3:$X$38,W$11,0)*$F31/1000)</f>
        <v>0</v>
      </c>
      <c r="X31" s="183">
        <f>IF($H31="सुट्टी","-",VLOOKUP($H31,'प्रमाण 1-5'!$D$3:$X$38,X$11,0)*$F31/1000)</f>
        <v>0</v>
      </c>
      <c r="Y31" s="183">
        <f>IF($H31="सुट्टी","-",VLOOKUP($H31,'प्रमाण 1-5'!$D$3:$X$38,Y$11,0)*$F31)</f>
        <v>0</v>
      </c>
    </row>
    <row r="32" spans="2:25" ht="18" customHeight="1">
      <c r="C32" s="7">
        <f>'MASTER DATA '!D25</f>
        <v>45921</v>
      </c>
      <c r="D32" s="12" t="str">
        <f>'MASTER DATA '!E25</f>
        <v>रविवार</v>
      </c>
      <c r="E32" s="8" t="str">
        <f>'MASTER DATA '!G25</f>
        <v>-</v>
      </c>
      <c r="F32" s="59">
        <f>'MASTER DATA '!H25</f>
        <v>0</v>
      </c>
      <c r="G32" s="58">
        <f t="shared" si="1"/>
        <v>0</v>
      </c>
      <c r="H32" s="96" t="str">
        <f>'MASTER DATA '!L25</f>
        <v>सुट्टी</v>
      </c>
      <c r="I32" s="183" t="str">
        <f>IF($H32="सुट्टी","-",VLOOKUP($H32,'प्रमाण 1-5'!$D$3:$X$38,I$11,0)*$F32/1000)</f>
        <v>-</v>
      </c>
      <c r="J32" s="183" t="str">
        <f>IF($H32="सुट्टी","-",VLOOKUP($H32,'प्रमाण 1-5'!$D$3:$X$38,J$11,0)*$F32/1000)</f>
        <v>-</v>
      </c>
      <c r="K32" s="183" t="str">
        <f>IF($H32="सुट्टी","-",VLOOKUP($H32,'प्रमाण 1-5'!$D$3:$X$38,K$11,0)*$F32/1000)</f>
        <v>-</v>
      </c>
      <c r="L32" s="183" t="str">
        <f>IF($H32="सुट्टी","-",VLOOKUP($H32,'प्रमाण 1-5'!$D$3:$X$38,L$11,0)*$F32/1000)</f>
        <v>-</v>
      </c>
      <c r="M32" s="183" t="str">
        <f>IF($H32="सुट्टी","-",VLOOKUP($H32,'प्रमाण 1-5'!$D$3:$X$38,M$11,0)*$F32/1000)</f>
        <v>-</v>
      </c>
      <c r="N32" s="183" t="str">
        <f>IF($H32="सुट्टी","-",VLOOKUP($H32,'प्रमाण 1-5'!$D$3:$X$38,N$11,0)*$F32/1000)</f>
        <v>-</v>
      </c>
      <c r="O32" s="183" t="str">
        <f>IF($H32="सुट्टी","-",VLOOKUP($H32,'प्रमाण 1-5'!$D$3:$X$38,O$11,0)*$F32/1000)</f>
        <v>-</v>
      </c>
      <c r="P32" s="183" t="str">
        <f>IF($H32="सुट्टी","-",VLOOKUP($H32,'प्रमाण 1-5'!$D$3:$X$38,P$11,0)*$F32/1000)</f>
        <v>-</v>
      </c>
      <c r="Q32" s="183" t="str">
        <f>IF($H32="सुट्टी","-",VLOOKUP($H32,'प्रमाण 1-5'!$D$3:$X$38,Q$11,0)*$F32/1000)</f>
        <v>-</v>
      </c>
      <c r="R32" s="183" t="str">
        <f>IF($H32="सुट्टी","-",VLOOKUP($H32,'प्रमाण 1-5'!$D$3:$X$38,R$11,0)*$F32/1000)</f>
        <v>-</v>
      </c>
      <c r="S32" s="287" t="str">
        <f>IF($H32="सुट्टी","-",VLOOKUP($H32,'प्रमाण 1-5'!$D$3:$X$38,S$11,0)*$F32/1000)</f>
        <v>-</v>
      </c>
      <c r="T32" s="287" t="str">
        <f>IF($H32="सुट्टी","-",VLOOKUP($H32,'प्रमाण 1-5'!$D$3:$X$38,T$11,0)*$F32/1000)</f>
        <v>-</v>
      </c>
      <c r="U32" s="287" t="str">
        <f>IF($H32="सुट्टी","-",VLOOKUP($H32,'प्रमाण 1-5'!$D$3:$X$38,U$11,0)*$F32/1000)</f>
        <v>-</v>
      </c>
      <c r="V32" s="287" t="str">
        <f>IF($H32="सुट्टी","-",VLOOKUP($H32,'प्रमाण 1-5'!$D$3:$X$38,V$11,0)*$F32/1000)</f>
        <v>-</v>
      </c>
      <c r="W32" s="183" t="str">
        <f>IF($H32="सुट्टी","-",VLOOKUP($H32,'प्रमाण 1-5'!$D$3:$X$38,W$11,0)*$F32/1000)</f>
        <v>-</v>
      </c>
      <c r="X32" s="183" t="str">
        <f>IF($H32="सुट्टी","-",VLOOKUP($H32,'प्रमाण 1-5'!$D$3:$X$38,X$11,0)*$F32/1000)</f>
        <v>-</v>
      </c>
      <c r="Y32" s="183" t="str">
        <f>IF($H32="सुट्टी","-",VLOOKUP($H32,'प्रमाण 1-5'!$D$3:$X$38,Y$11,0)*$F32)</f>
        <v>-</v>
      </c>
    </row>
    <row r="33" spans="3:25" ht="18" customHeight="1">
      <c r="C33" s="7">
        <f>'MASTER DATA '!D26</f>
        <v>45922</v>
      </c>
      <c r="D33" s="12" t="str">
        <f>'MASTER DATA '!E26</f>
        <v>सोमवार</v>
      </c>
      <c r="E33" s="8" t="str">
        <f>'MASTER DATA '!G26</f>
        <v>-</v>
      </c>
      <c r="F33" s="59">
        <f>'MASTER DATA '!H26</f>
        <v>0</v>
      </c>
      <c r="G33" s="58">
        <f t="shared" si="1"/>
        <v>0</v>
      </c>
      <c r="H33" s="96" t="str">
        <f>'MASTER DATA '!L26</f>
        <v>सुट्टी</v>
      </c>
      <c r="I33" s="183" t="str">
        <f>IF($H33="सुट्टी","-",VLOOKUP($H33,'प्रमाण 1-5'!$D$3:$X$38,I$11,0)*$F33/1000)</f>
        <v>-</v>
      </c>
      <c r="J33" s="183" t="str">
        <f>IF($H33="सुट्टी","-",VLOOKUP($H33,'प्रमाण 1-5'!$D$3:$X$38,J$11,0)*$F33/1000)</f>
        <v>-</v>
      </c>
      <c r="K33" s="183" t="str">
        <f>IF($H33="सुट्टी","-",VLOOKUP($H33,'प्रमाण 1-5'!$D$3:$X$38,K$11,0)*$F33/1000)</f>
        <v>-</v>
      </c>
      <c r="L33" s="183" t="str">
        <f>IF($H33="सुट्टी","-",VLOOKUP($H33,'प्रमाण 1-5'!$D$3:$X$38,L$11,0)*$F33/1000)</f>
        <v>-</v>
      </c>
      <c r="M33" s="183" t="str">
        <f>IF($H33="सुट्टी","-",VLOOKUP($H33,'प्रमाण 1-5'!$D$3:$X$38,M$11,0)*$F33/1000)</f>
        <v>-</v>
      </c>
      <c r="N33" s="183" t="str">
        <f>IF($H33="सुट्टी","-",VLOOKUP($H33,'प्रमाण 1-5'!$D$3:$X$38,N$11,0)*$F33/1000)</f>
        <v>-</v>
      </c>
      <c r="O33" s="183" t="str">
        <f>IF($H33="सुट्टी","-",VLOOKUP($H33,'प्रमाण 1-5'!$D$3:$X$38,O$11,0)*$F33/1000)</f>
        <v>-</v>
      </c>
      <c r="P33" s="183" t="str">
        <f>IF($H33="सुट्टी","-",VLOOKUP($H33,'प्रमाण 1-5'!$D$3:$X$38,P$11,0)*$F33/1000)</f>
        <v>-</v>
      </c>
      <c r="Q33" s="183" t="str">
        <f>IF($H33="सुट्टी","-",VLOOKUP($H33,'प्रमाण 1-5'!$D$3:$X$38,Q$11,0)*$F33/1000)</f>
        <v>-</v>
      </c>
      <c r="R33" s="183" t="str">
        <f>IF($H33="सुट्टी","-",VLOOKUP($H33,'प्रमाण 1-5'!$D$3:$X$38,R$11,0)*$F33/1000)</f>
        <v>-</v>
      </c>
      <c r="S33" s="287" t="str">
        <f>IF($H33="सुट्टी","-",VLOOKUP($H33,'प्रमाण 1-5'!$D$3:$X$38,S$11,0)*$F33/1000)</f>
        <v>-</v>
      </c>
      <c r="T33" s="287" t="str">
        <f>IF($H33="सुट्टी","-",VLOOKUP($H33,'प्रमाण 1-5'!$D$3:$X$38,T$11,0)*$F33/1000)</f>
        <v>-</v>
      </c>
      <c r="U33" s="287" t="str">
        <f>IF($H33="सुट्टी","-",VLOOKUP($H33,'प्रमाण 1-5'!$D$3:$X$38,U$11,0)*$F33/1000)</f>
        <v>-</v>
      </c>
      <c r="V33" s="287" t="str">
        <f>IF($H33="सुट्टी","-",VLOOKUP($H33,'प्रमाण 1-5'!$D$3:$X$38,V$11,0)*$F33/1000)</f>
        <v>-</v>
      </c>
      <c r="W33" s="183" t="str">
        <f>IF($H33="सुट्टी","-",VLOOKUP($H33,'प्रमाण 1-5'!$D$3:$X$38,W$11,0)*$F33/1000)</f>
        <v>-</v>
      </c>
      <c r="X33" s="183" t="str">
        <f>IF($H33="सुट्टी","-",VLOOKUP($H33,'प्रमाण 1-5'!$D$3:$X$38,X$11,0)*$F33/1000)</f>
        <v>-</v>
      </c>
      <c r="Y33" s="183" t="str">
        <f>IF($H33="सुट्टी","-",VLOOKUP($H33,'प्रमाण 1-5'!$D$3:$X$38,Y$11,0)*$F33)</f>
        <v>-</v>
      </c>
    </row>
    <row r="34" spans="3:25" ht="18" customHeight="1">
      <c r="C34" s="7">
        <f>'MASTER DATA '!D27</f>
        <v>45923</v>
      </c>
      <c r="D34" s="12" t="str">
        <f>'MASTER DATA '!E27</f>
        <v>मंगळवार</v>
      </c>
      <c r="E34" s="8">
        <f>'MASTER DATA '!G27</f>
        <v>121</v>
      </c>
      <c r="F34" s="59">
        <f>'MASTER DATA '!H27</f>
        <v>0</v>
      </c>
      <c r="G34" s="58">
        <f t="shared" si="1"/>
        <v>0</v>
      </c>
      <c r="H34" s="96" t="str">
        <f>'MASTER DATA '!L27</f>
        <v>मुग शेवगा वरणभात</v>
      </c>
      <c r="I34" s="183">
        <f>IF($H34="सुट्टी","-",VLOOKUP($H34,'प्रमाण 1-5'!$D$3:$X$38,I$11,0)*$F34/1000)</f>
        <v>0</v>
      </c>
      <c r="J34" s="183">
        <f>IF($H34="सुट्टी","-",VLOOKUP($H34,'प्रमाण 1-5'!$D$3:$X$38,J$11,0)*$F34/1000)</f>
        <v>0</v>
      </c>
      <c r="K34" s="183">
        <f>IF($H34="सुट्टी","-",VLOOKUP($H34,'प्रमाण 1-5'!$D$3:$X$38,K$11,0)*$F34/1000)</f>
        <v>0</v>
      </c>
      <c r="L34" s="183">
        <f>IF($H34="सुट्टी","-",VLOOKUP($H34,'प्रमाण 1-5'!$D$3:$X$38,L$11,0)*$F34/1000)</f>
        <v>0</v>
      </c>
      <c r="M34" s="183">
        <f>IF($H34="सुट्टी","-",VLOOKUP($H34,'प्रमाण 1-5'!$D$3:$X$38,M$11,0)*$F34/1000)</f>
        <v>0</v>
      </c>
      <c r="N34" s="183">
        <f>IF($H34="सुट्टी","-",VLOOKUP($H34,'प्रमाण 1-5'!$D$3:$X$38,N$11,0)*$F34/1000)</f>
        <v>0</v>
      </c>
      <c r="O34" s="183">
        <f>IF($H34="सुट्टी","-",VLOOKUP($H34,'प्रमाण 1-5'!$D$3:$X$38,O$11,0)*$F34/1000)</f>
        <v>0</v>
      </c>
      <c r="P34" s="183">
        <f>IF($H34="सुट्टी","-",VLOOKUP($H34,'प्रमाण 1-5'!$D$3:$X$38,P$11,0)*$F34/1000)</f>
        <v>0</v>
      </c>
      <c r="Q34" s="183">
        <f>IF($H34="सुट्टी","-",VLOOKUP($H34,'प्रमाण 1-5'!$D$3:$X$38,Q$11,0)*$F34/1000)</f>
        <v>0</v>
      </c>
      <c r="R34" s="183">
        <f>IF($H34="सुट्टी","-",VLOOKUP($H34,'प्रमाण 1-5'!$D$3:$X$38,R$11,0)*$F34/1000)</f>
        <v>0</v>
      </c>
      <c r="S34" s="287">
        <f>IF($H34="सुट्टी","-",VLOOKUP($H34,'प्रमाण 1-5'!$D$3:$X$38,S$11,0)*$F34/1000)</f>
        <v>0</v>
      </c>
      <c r="T34" s="287">
        <f>IF($H34="सुट्टी","-",VLOOKUP($H34,'प्रमाण 1-5'!$D$3:$X$38,T$11,0)*$F34/1000)</f>
        <v>0</v>
      </c>
      <c r="U34" s="287">
        <f>IF($H34="सुट्टी","-",VLOOKUP($H34,'प्रमाण 1-5'!$D$3:$X$38,U$11,0)*$F34/1000)</f>
        <v>0</v>
      </c>
      <c r="V34" s="287">
        <f>IF($H34="सुट्टी","-",VLOOKUP($H34,'प्रमाण 1-5'!$D$3:$X$38,V$11,0)*$F34/1000)</f>
        <v>0</v>
      </c>
      <c r="W34" s="183">
        <f>IF($H34="सुट्टी","-",VLOOKUP($H34,'प्रमाण 1-5'!$D$3:$X$38,W$11,0)*$F34/1000)</f>
        <v>0</v>
      </c>
      <c r="X34" s="183">
        <f>IF($H34="सुट्टी","-",VLOOKUP($H34,'प्रमाण 1-5'!$D$3:$X$38,X$11,0)*$F34/1000)</f>
        <v>0</v>
      </c>
      <c r="Y34" s="183">
        <f>IF($H34="सुट्टी","-",VLOOKUP($H34,'प्रमाण 1-5'!$D$3:$X$38,Y$11,0)*$F34)</f>
        <v>0</v>
      </c>
    </row>
    <row r="35" spans="3:25" ht="18" customHeight="1">
      <c r="C35" s="7">
        <f>'MASTER DATA '!D28</f>
        <v>45924</v>
      </c>
      <c r="D35" s="12" t="str">
        <f>'MASTER DATA '!E28</f>
        <v>बुधवार</v>
      </c>
      <c r="E35" s="8">
        <f>'MASTER DATA '!G28</f>
        <v>121</v>
      </c>
      <c r="F35" s="59">
        <f>'MASTER DATA '!H28</f>
        <v>0</v>
      </c>
      <c r="G35" s="58">
        <f t="shared" si="1"/>
        <v>0</v>
      </c>
      <c r="H35" s="96" t="str">
        <f>'MASTER DATA '!L28</f>
        <v>सोयाबीन पुलाव</v>
      </c>
      <c r="I35" s="183">
        <f>IF($H35="सुट्टी","-",VLOOKUP($H35,'प्रमाण 1-5'!$D$3:$X$38,I$11,0)*$F35/1000)</f>
        <v>0</v>
      </c>
      <c r="J35" s="183">
        <f>IF($H35="सुट्टी","-",VLOOKUP($H35,'प्रमाण 1-5'!$D$3:$X$38,J$11,0)*$F35/1000)</f>
        <v>0</v>
      </c>
      <c r="K35" s="183">
        <f>IF($H35="सुट्टी","-",VLOOKUP($H35,'प्रमाण 1-5'!$D$3:$X$38,K$11,0)*$F35/1000)</f>
        <v>0</v>
      </c>
      <c r="L35" s="183">
        <f>IF($H35="सुट्टी","-",VLOOKUP($H35,'प्रमाण 1-5'!$D$3:$X$38,L$11,0)*$F35/1000)</f>
        <v>0</v>
      </c>
      <c r="M35" s="183">
        <f>IF($H35="सुट्टी","-",VLOOKUP($H35,'प्रमाण 1-5'!$D$3:$X$38,M$11,0)*$F35/1000)</f>
        <v>0</v>
      </c>
      <c r="N35" s="183">
        <f>IF($H35="सुट्टी","-",VLOOKUP($H35,'प्रमाण 1-5'!$D$3:$X$38,N$11,0)*$F35/1000)</f>
        <v>0</v>
      </c>
      <c r="O35" s="183">
        <f>IF($H35="सुट्टी","-",VLOOKUP($H35,'प्रमाण 1-5'!$D$3:$X$38,O$11,0)*$F35/1000)</f>
        <v>0</v>
      </c>
      <c r="P35" s="183">
        <f>IF($H35="सुट्टी","-",VLOOKUP($H35,'प्रमाण 1-5'!$D$3:$X$38,P$11,0)*$F35/1000)</f>
        <v>0</v>
      </c>
      <c r="Q35" s="183">
        <f>IF($H35="सुट्टी","-",VLOOKUP($H35,'प्रमाण 1-5'!$D$3:$X$38,Q$11,0)*$F35/1000)</f>
        <v>0</v>
      </c>
      <c r="R35" s="183">
        <f>IF($H35="सुट्टी","-",VLOOKUP($H35,'प्रमाण 1-5'!$D$3:$X$38,R$11,0)*$F35/1000)</f>
        <v>0</v>
      </c>
      <c r="S35" s="287">
        <f>IF($H35="सुट्टी","-",VLOOKUP($H35,'प्रमाण 1-5'!$D$3:$X$38,S$11,0)*$F35/1000)</f>
        <v>0</v>
      </c>
      <c r="T35" s="287">
        <f>IF($H35="सुट्टी","-",VLOOKUP($H35,'प्रमाण 1-5'!$D$3:$X$38,T$11,0)*$F35/1000)</f>
        <v>0</v>
      </c>
      <c r="U35" s="287">
        <f>IF($H35="सुट्टी","-",VLOOKUP($H35,'प्रमाण 1-5'!$D$3:$X$38,U$11,0)*$F35/1000)</f>
        <v>0</v>
      </c>
      <c r="V35" s="287">
        <f>IF($H35="सुट्टी","-",VLOOKUP($H35,'प्रमाण 1-5'!$D$3:$X$38,V$11,0)*$F35/1000)</f>
        <v>0</v>
      </c>
      <c r="W35" s="183">
        <f>IF($H35="सुट्टी","-",VLOOKUP($H35,'प्रमाण 1-5'!$D$3:$X$38,W$11,0)*$F35/1000)</f>
        <v>0</v>
      </c>
      <c r="X35" s="183">
        <f>IF($H35="सुट्टी","-",VLOOKUP($H35,'प्रमाण 1-5'!$D$3:$X$38,X$11,0)*$F35/1000)</f>
        <v>0</v>
      </c>
      <c r="Y35" s="183">
        <f>IF($H35="सुट्टी","-",VLOOKUP($H35,'प्रमाण 1-5'!$D$3:$X$38,Y$11,0)*$F35)</f>
        <v>0</v>
      </c>
    </row>
    <row r="36" spans="3:25" ht="18" customHeight="1">
      <c r="C36" s="7">
        <f>'MASTER DATA '!D29</f>
        <v>45925</v>
      </c>
      <c r="D36" s="12" t="str">
        <f>'MASTER DATA '!E29</f>
        <v>गुरूवार</v>
      </c>
      <c r="E36" s="8">
        <f>'MASTER DATA '!G29</f>
        <v>121</v>
      </c>
      <c r="F36" s="59">
        <f>'MASTER DATA '!H29</f>
        <v>0</v>
      </c>
      <c r="G36" s="58">
        <f t="shared" si="1"/>
        <v>0</v>
      </c>
      <c r="H36" s="96" t="str">
        <f>'MASTER DATA '!L29</f>
        <v>मोड आलेल्या मटकी उसळभात</v>
      </c>
      <c r="I36" s="183">
        <f>IF($H36="सुट्टी","-",VLOOKUP($H36,'प्रमाण 1-5'!$D$3:$X$38,I$11,0)*$F36/1000)</f>
        <v>0</v>
      </c>
      <c r="J36" s="183">
        <f>IF($H36="सुट्टी","-",VLOOKUP($H36,'प्रमाण 1-5'!$D$3:$X$38,J$11,0)*$F36/1000)</f>
        <v>0</v>
      </c>
      <c r="K36" s="183">
        <f>IF($H36="सुट्टी","-",VLOOKUP($H36,'प्रमाण 1-5'!$D$3:$X$38,K$11,0)*$F36/1000)</f>
        <v>0</v>
      </c>
      <c r="L36" s="183">
        <f>IF($H36="सुट्टी","-",VLOOKUP($H36,'प्रमाण 1-5'!$D$3:$X$38,L$11,0)*$F36/1000)</f>
        <v>0</v>
      </c>
      <c r="M36" s="183">
        <f>IF($H36="सुट्टी","-",VLOOKUP($H36,'प्रमाण 1-5'!$D$3:$X$38,M$11,0)*$F36/1000)</f>
        <v>0</v>
      </c>
      <c r="N36" s="183">
        <f>IF($H36="सुट्टी","-",VLOOKUP($H36,'प्रमाण 1-5'!$D$3:$X$38,N$11,0)*$F36/1000)</f>
        <v>0</v>
      </c>
      <c r="O36" s="183">
        <f>IF($H36="सुट्टी","-",VLOOKUP($H36,'प्रमाण 1-5'!$D$3:$X$38,O$11,0)*$F36/1000)</f>
        <v>0</v>
      </c>
      <c r="P36" s="183">
        <f>IF($H36="सुट्टी","-",VLOOKUP($H36,'प्रमाण 1-5'!$D$3:$X$38,P$11,0)*$F36/1000)</f>
        <v>0</v>
      </c>
      <c r="Q36" s="183">
        <f>IF($H36="सुट्टी","-",VLOOKUP($H36,'प्रमाण 1-5'!$D$3:$X$38,Q$11,0)*$F36/1000)</f>
        <v>0</v>
      </c>
      <c r="R36" s="183">
        <f>IF($H36="सुट्टी","-",VLOOKUP($H36,'प्रमाण 1-5'!$D$3:$X$38,R$11,0)*$F36/1000)</f>
        <v>0</v>
      </c>
      <c r="S36" s="287">
        <f>IF($H36="सुट्टी","-",VLOOKUP($H36,'प्रमाण 1-5'!$D$3:$X$38,S$11,0)*$F36/1000)</f>
        <v>0</v>
      </c>
      <c r="T36" s="287">
        <f>IF($H36="सुट्टी","-",VLOOKUP($H36,'प्रमाण 1-5'!$D$3:$X$38,T$11,0)*$F36/1000)</f>
        <v>0</v>
      </c>
      <c r="U36" s="287">
        <f>IF($H36="सुट्टी","-",VLOOKUP($H36,'प्रमाण 1-5'!$D$3:$X$38,U$11,0)*$F36/1000)</f>
        <v>0</v>
      </c>
      <c r="V36" s="287">
        <f>IF($H36="सुट्टी","-",VLOOKUP($H36,'प्रमाण 1-5'!$D$3:$X$38,V$11,0)*$F36/1000)</f>
        <v>0</v>
      </c>
      <c r="W36" s="183">
        <f>IF($H36="सुट्टी","-",VLOOKUP($H36,'प्रमाण 1-5'!$D$3:$X$38,W$11,0)*$F36/1000)</f>
        <v>0</v>
      </c>
      <c r="X36" s="183">
        <f>IF($H36="सुट्टी","-",VLOOKUP($H36,'प्रमाण 1-5'!$D$3:$X$38,X$11,0)*$F36/1000)</f>
        <v>0</v>
      </c>
      <c r="Y36" s="183">
        <f>IF($H36="सुट्टी","-",VLOOKUP($H36,'प्रमाण 1-5'!$D$3:$X$38,Y$11,0)*$F36)</f>
        <v>0</v>
      </c>
    </row>
    <row r="37" spans="3:25" ht="18" customHeight="1">
      <c r="C37" s="7">
        <f>'MASTER DATA '!D30</f>
        <v>45926</v>
      </c>
      <c r="D37" s="12" t="str">
        <f>'MASTER DATA '!E30</f>
        <v>शुक्रवार</v>
      </c>
      <c r="E37" s="8">
        <f>'MASTER DATA '!G30</f>
        <v>121</v>
      </c>
      <c r="F37" s="59">
        <f>'MASTER DATA '!H30</f>
        <v>0</v>
      </c>
      <c r="G37" s="58">
        <f t="shared" si="1"/>
        <v>0</v>
      </c>
      <c r="H37" s="96" t="str">
        <f>'MASTER DATA '!L30</f>
        <v>हरभरा पुलाव</v>
      </c>
      <c r="I37" s="183">
        <f>IF($H37="सुट्टी","-",VLOOKUP($H37,'प्रमाण 1-5'!$D$3:$X$38,I$11,0)*$F37/1000)</f>
        <v>0</v>
      </c>
      <c r="J37" s="183">
        <f>IF($H37="सुट्टी","-",VLOOKUP($H37,'प्रमाण 1-5'!$D$3:$X$38,J$11,0)*$F37/1000)</f>
        <v>0</v>
      </c>
      <c r="K37" s="183">
        <f>IF($H37="सुट्टी","-",VLOOKUP($H37,'प्रमाण 1-5'!$D$3:$X$38,K$11,0)*$F37/1000)</f>
        <v>0</v>
      </c>
      <c r="L37" s="183">
        <f>IF($H37="सुट्टी","-",VLOOKUP($H37,'प्रमाण 1-5'!$D$3:$X$38,L$11,0)*$F37/1000)</f>
        <v>0</v>
      </c>
      <c r="M37" s="183">
        <f>IF($H37="सुट्टी","-",VLOOKUP($H37,'प्रमाण 1-5'!$D$3:$X$38,M$11,0)*$F37/1000)</f>
        <v>0</v>
      </c>
      <c r="N37" s="183">
        <f>IF($H37="सुट्टी","-",VLOOKUP($H37,'प्रमाण 1-5'!$D$3:$X$38,N$11,0)*$F37/1000)</f>
        <v>0</v>
      </c>
      <c r="O37" s="183">
        <f>IF($H37="सुट्टी","-",VLOOKUP($H37,'प्रमाण 1-5'!$D$3:$X$38,O$11,0)*$F37/1000)</f>
        <v>0</v>
      </c>
      <c r="P37" s="183">
        <f>IF($H37="सुट्टी","-",VLOOKUP($H37,'प्रमाण 1-5'!$D$3:$X$38,P$11,0)*$F37/1000)</f>
        <v>0</v>
      </c>
      <c r="Q37" s="183">
        <f>IF($H37="सुट्टी","-",VLOOKUP($H37,'प्रमाण 1-5'!$D$3:$X$38,Q$11,0)*$F37/1000)</f>
        <v>0</v>
      </c>
      <c r="R37" s="183">
        <f>IF($H37="सुट्टी","-",VLOOKUP($H37,'प्रमाण 1-5'!$D$3:$X$38,R$11,0)*$F37/1000)</f>
        <v>0</v>
      </c>
      <c r="S37" s="287">
        <f>IF($H37="सुट्टी","-",VLOOKUP($H37,'प्रमाण 1-5'!$D$3:$X$38,S$11,0)*$F37/1000)</f>
        <v>0</v>
      </c>
      <c r="T37" s="287">
        <f>IF($H37="सुट्टी","-",VLOOKUP($H37,'प्रमाण 1-5'!$D$3:$X$38,T$11,0)*$F37/1000)</f>
        <v>0</v>
      </c>
      <c r="U37" s="287">
        <f>IF($H37="सुट्टी","-",VLOOKUP($H37,'प्रमाण 1-5'!$D$3:$X$38,U$11,0)*$F37/1000)</f>
        <v>0</v>
      </c>
      <c r="V37" s="287">
        <f>IF($H37="सुट्टी","-",VLOOKUP($H37,'प्रमाण 1-5'!$D$3:$X$38,V$11,0)*$F37/1000)</f>
        <v>0</v>
      </c>
      <c r="W37" s="183">
        <f>IF($H37="सुट्टी","-",VLOOKUP($H37,'प्रमाण 1-5'!$D$3:$X$38,W$11,0)*$F37/1000)</f>
        <v>0</v>
      </c>
      <c r="X37" s="183">
        <f>IF($H37="सुट्टी","-",VLOOKUP($H37,'प्रमाण 1-5'!$D$3:$X$38,X$11,0)*$F37/1000)</f>
        <v>0</v>
      </c>
      <c r="Y37" s="183">
        <f>IF($H37="सुट्टी","-",VLOOKUP($H37,'प्रमाण 1-5'!$D$3:$X$38,Y$11,0)*$F37)</f>
        <v>0</v>
      </c>
    </row>
    <row r="38" spans="3:25" ht="18" customHeight="1">
      <c r="C38" s="7">
        <f>'MASTER DATA '!D31</f>
        <v>45927</v>
      </c>
      <c r="D38" s="12" t="str">
        <f>'MASTER DATA '!E31</f>
        <v>शनिवार</v>
      </c>
      <c r="E38" s="8">
        <f>'MASTER DATA '!G31</f>
        <v>121</v>
      </c>
      <c r="F38" s="59">
        <f>'MASTER DATA '!H31</f>
        <v>0</v>
      </c>
      <c r="G38" s="58">
        <f t="shared" si="1"/>
        <v>0</v>
      </c>
      <c r="H38" s="96" t="str">
        <f>'MASTER DATA '!L31</f>
        <v>मटार पुलाव</v>
      </c>
      <c r="I38" s="183">
        <f>IF($H38="सुट्टी","-",VLOOKUP($H38,'प्रमाण 1-5'!$D$3:$X$38,I$11,0)*$F38/1000)</f>
        <v>0</v>
      </c>
      <c r="J38" s="183">
        <f>IF($H38="सुट्टी","-",VLOOKUP($H38,'प्रमाण 1-5'!$D$3:$X$38,J$11,0)*$F38/1000)</f>
        <v>0</v>
      </c>
      <c r="K38" s="183">
        <f>IF($H38="सुट्टी","-",VLOOKUP($H38,'प्रमाण 1-5'!$D$3:$X$38,K$11,0)*$F38/1000)</f>
        <v>0</v>
      </c>
      <c r="L38" s="183">
        <f>IF($H38="सुट्टी","-",VLOOKUP($H38,'प्रमाण 1-5'!$D$3:$X$38,L$11,0)*$F38/1000)</f>
        <v>0</v>
      </c>
      <c r="M38" s="183">
        <f>IF($H38="सुट्टी","-",VLOOKUP($H38,'प्रमाण 1-5'!$D$3:$X$38,M$11,0)*$F38/1000)</f>
        <v>0</v>
      </c>
      <c r="N38" s="183">
        <f>IF($H38="सुट्टी","-",VLOOKUP($H38,'प्रमाण 1-5'!$D$3:$X$38,N$11,0)*$F38/1000)</f>
        <v>0</v>
      </c>
      <c r="O38" s="183">
        <f>IF($H38="सुट्टी","-",VLOOKUP($H38,'प्रमाण 1-5'!$D$3:$X$38,O$11,0)*$F38/1000)</f>
        <v>0</v>
      </c>
      <c r="P38" s="183">
        <f>IF($H38="सुट्टी","-",VLOOKUP($H38,'प्रमाण 1-5'!$D$3:$X$38,P$11,0)*$F38/1000)</f>
        <v>0</v>
      </c>
      <c r="Q38" s="183">
        <f>IF($H38="सुट्टी","-",VLOOKUP($H38,'प्रमाण 1-5'!$D$3:$X$38,Q$11,0)*$F38/1000)</f>
        <v>0</v>
      </c>
      <c r="R38" s="183">
        <f>IF($H38="सुट्टी","-",VLOOKUP($H38,'प्रमाण 1-5'!$D$3:$X$38,R$11,0)*$F38/1000)</f>
        <v>0</v>
      </c>
      <c r="S38" s="287">
        <f>IF($H38="सुट्टी","-",VLOOKUP($H38,'प्रमाण 1-5'!$D$3:$X$38,S$11,0)*$F38/1000)</f>
        <v>0</v>
      </c>
      <c r="T38" s="287">
        <f>IF($H38="सुट्टी","-",VLOOKUP($H38,'प्रमाण 1-5'!$D$3:$X$38,T$11,0)*$F38/1000)</f>
        <v>0</v>
      </c>
      <c r="U38" s="287">
        <f>IF($H38="सुट्टी","-",VLOOKUP($H38,'प्रमाण 1-5'!$D$3:$X$38,U$11,0)*$F38/1000)</f>
        <v>0</v>
      </c>
      <c r="V38" s="287">
        <f>IF($H38="सुट्टी","-",VLOOKUP($H38,'प्रमाण 1-5'!$D$3:$X$38,V$11,0)*$F38/1000)</f>
        <v>0</v>
      </c>
      <c r="W38" s="183">
        <f>IF($H38="सुट्टी","-",VLOOKUP($H38,'प्रमाण 1-5'!$D$3:$X$38,W$11,0)*$F38/1000)</f>
        <v>0</v>
      </c>
      <c r="X38" s="183">
        <f>IF($H38="सुट्टी","-",VLOOKUP($H38,'प्रमाण 1-5'!$D$3:$X$38,X$11,0)*$F38/1000)</f>
        <v>0</v>
      </c>
      <c r="Y38" s="183">
        <f>IF($H38="सुट्टी","-",VLOOKUP($H38,'प्रमाण 1-5'!$D$3:$X$38,Y$11,0)*$F38)</f>
        <v>0</v>
      </c>
    </row>
    <row r="39" spans="3:25" ht="18" customHeight="1">
      <c r="C39" s="7">
        <f>'MASTER DATA '!D32</f>
        <v>45928</v>
      </c>
      <c r="D39" s="12" t="str">
        <f>'MASTER DATA '!E32</f>
        <v>रविवार</v>
      </c>
      <c r="E39" s="8" t="str">
        <f>'MASTER DATA '!G32</f>
        <v>-</v>
      </c>
      <c r="F39" s="59">
        <f>'MASTER DATA '!H32</f>
        <v>0</v>
      </c>
      <c r="G39" s="58">
        <f t="shared" si="1"/>
        <v>0</v>
      </c>
      <c r="H39" s="96" t="str">
        <f>'MASTER DATA '!L32</f>
        <v>सुट्टी</v>
      </c>
      <c r="I39" s="183" t="str">
        <f>IF($H39="सुट्टी","-",VLOOKUP($H39,'प्रमाण 1-5'!$D$3:$X$38,I$11,0)*$F39/1000)</f>
        <v>-</v>
      </c>
      <c r="J39" s="183" t="str">
        <f>IF($H39="सुट्टी","-",VLOOKUP($H39,'प्रमाण 1-5'!$D$3:$X$38,J$11,0)*$F39/1000)</f>
        <v>-</v>
      </c>
      <c r="K39" s="183" t="str">
        <f>IF($H39="सुट्टी","-",VLOOKUP($H39,'प्रमाण 1-5'!$D$3:$X$38,K$11,0)*$F39/1000)</f>
        <v>-</v>
      </c>
      <c r="L39" s="183" t="str">
        <f>IF($H39="सुट्टी","-",VLOOKUP($H39,'प्रमाण 1-5'!$D$3:$X$38,L$11,0)*$F39/1000)</f>
        <v>-</v>
      </c>
      <c r="M39" s="183" t="str">
        <f>IF($H39="सुट्टी","-",VLOOKUP($H39,'प्रमाण 1-5'!$D$3:$X$38,M$11,0)*$F39/1000)</f>
        <v>-</v>
      </c>
      <c r="N39" s="183" t="str">
        <f>IF($H39="सुट्टी","-",VLOOKUP($H39,'प्रमाण 1-5'!$D$3:$X$38,N$11,0)*$F39/1000)</f>
        <v>-</v>
      </c>
      <c r="O39" s="183" t="str">
        <f>IF($H39="सुट्टी","-",VLOOKUP($H39,'प्रमाण 1-5'!$D$3:$X$38,O$11,0)*$F39/1000)</f>
        <v>-</v>
      </c>
      <c r="P39" s="183" t="str">
        <f>IF($H39="सुट्टी","-",VLOOKUP($H39,'प्रमाण 1-5'!$D$3:$X$38,P$11,0)*$F39/1000)</f>
        <v>-</v>
      </c>
      <c r="Q39" s="183" t="str">
        <f>IF($H39="सुट्टी","-",VLOOKUP($H39,'प्रमाण 1-5'!$D$3:$X$38,Q$11,0)*$F39/1000)</f>
        <v>-</v>
      </c>
      <c r="R39" s="183" t="str">
        <f>IF($H39="सुट्टी","-",VLOOKUP($H39,'प्रमाण 1-5'!$D$3:$X$38,R$11,0)*$F39/1000)</f>
        <v>-</v>
      </c>
      <c r="S39" s="287" t="str">
        <f>IF($H39="सुट्टी","-",VLOOKUP($H39,'प्रमाण 1-5'!$D$3:$X$38,S$11,0)*$F39/1000)</f>
        <v>-</v>
      </c>
      <c r="T39" s="287" t="str">
        <f>IF($H39="सुट्टी","-",VLOOKUP($H39,'प्रमाण 1-5'!$D$3:$X$38,T$11,0)*$F39/1000)</f>
        <v>-</v>
      </c>
      <c r="U39" s="287" t="str">
        <f>IF($H39="सुट्टी","-",VLOOKUP($H39,'प्रमाण 1-5'!$D$3:$X$38,U$11,0)*$F39/1000)</f>
        <v>-</v>
      </c>
      <c r="V39" s="287" t="str">
        <f>IF($H39="सुट्टी","-",VLOOKUP($H39,'प्रमाण 1-5'!$D$3:$X$38,V$11,0)*$F39/1000)</f>
        <v>-</v>
      </c>
      <c r="W39" s="183" t="str">
        <f>IF($H39="सुट्टी","-",VLOOKUP($H39,'प्रमाण 1-5'!$D$3:$X$38,W$11,0)*$F39/1000)</f>
        <v>-</v>
      </c>
      <c r="X39" s="183" t="str">
        <f>IF($H39="सुट्टी","-",VLOOKUP($H39,'प्रमाण 1-5'!$D$3:$X$38,X$11,0)*$F39/1000)</f>
        <v>-</v>
      </c>
      <c r="Y39" s="183" t="str">
        <f>IF($H39="सुट्टी","-",VLOOKUP($H39,'प्रमाण 1-5'!$D$3:$X$38,Y$11,0)*$F39)</f>
        <v>-</v>
      </c>
    </row>
    <row r="40" spans="3:25" ht="18" customHeight="1">
      <c r="C40" s="7">
        <f>'MASTER DATA '!D33</f>
        <v>45929</v>
      </c>
      <c r="D40" s="12" t="str">
        <f>'MASTER DATA '!E33</f>
        <v>सोमवार</v>
      </c>
      <c r="E40" s="8">
        <f>'MASTER DATA '!G33</f>
        <v>121</v>
      </c>
      <c r="F40" s="59">
        <f>'MASTER DATA '!H33</f>
        <v>0</v>
      </c>
      <c r="G40" s="58">
        <f t="shared" si="1"/>
        <v>0</v>
      </c>
      <c r="H40" s="96" t="str">
        <f>'MASTER DATA '!L33</f>
        <v>व्हेजिटेबल पुलाव</v>
      </c>
      <c r="I40" s="183">
        <f>IF($H40="सुट्टी","-",VLOOKUP($H40,'प्रमाण 1-5'!$D$3:$X$38,I$11,0)*$F40/1000)</f>
        <v>0</v>
      </c>
      <c r="J40" s="183">
        <f>IF($H40="सुट्टी","-",VLOOKUP($H40,'प्रमाण 1-5'!$D$3:$X$38,J$11,0)*$F40/1000)</f>
        <v>0</v>
      </c>
      <c r="K40" s="183">
        <f>IF($H40="सुट्टी","-",VLOOKUP($H40,'प्रमाण 1-5'!$D$3:$X$38,K$11,0)*$F40/1000)</f>
        <v>0</v>
      </c>
      <c r="L40" s="183">
        <f>IF($H40="सुट्टी","-",VLOOKUP($H40,'प्रमाण 1-5'!$D$3:$X$38,L$11,0)*$F40/1000)</f>
        <v>0</v>
      </c>
      <c r="M40" s="183">
        <f>IF($H40="सुट्टी","-",VLOOKUP($H40,'प्रमाण 1-5'!$D$3:$X$38,M$11,0)*$F40/1000)</f>
        <v>0</v>
      </c>
      <c r="N40" s="183">
        <f>IF($H40="सुट्टी","-",VLOOKUP($H40,'प्रमाण 1-5'!$D$3:$X$38,N$11,0)*$F40/1000)</f>
        <v>0</v>
      </c>
      <c r="O40" s="183">
        <f>IF($H40="सुट्टी","-",VLOOKUP($H40,'प्रमाण 1-5'!$D$3:$X$38,O$11,0)*$F40/1000)</f>
        <v>0</v>
      </c>
      <c r="P40" s="183">
        <f>IF($H40="सुट्टी","-",VLOOKUP($H40,'प्रमाण 1-5'!$D$3:$X$38,P$11,0)*$F40/1000)</f>
        <v>0</v>
      </c>
      <c r="Q40" s="183">
        <f>IF($H40="सुट्टी","-",VLOOKUP($H40,'प्रमाण 1-5'!$D$3:$X$38,Q$11,0)*$F40/1000)</f>
        <v>0</v>
      </c>
      <c r="R40" s="183">
        <f>IF($H40="सुट्टी","-",VLOOKUP($H40,'प्रमाण 1-5'!$D$3:$X$38,R$11,0)*$F40/1000)</f>
        <v>0</v>
      </c>
      <c r="S40" s="287">
        <f>IF($H40="सुट्टी","-",VLOOKUP($H40,'प्रमाण 1-5'!$D$3:$X$38,S$11,0)*$F40/1000)</f>
        <v>0</v>
      </c>
      <c r="T40" s="287">
        <f>IF($H40="सुट्टी","-",VLOOKUP($H40,'प्रमाण 1-5'!$D$3:$X$38,T$11,0)*$F40/1000)</f>
        <v>0</v>
      </c>
      <c r="U40" s="287">
        <f>IF($H40="सुट्टी","-",VLOOKUP($H40,'प्रमाण 1-5'!$D$3:$X$38,U$11,0)*$F40/1000)</f>
        <v>0</v>
      </c>
      <c r="V40" s="287">
        <f>IF($H40="सुट्टी","-",VLOOKUP($H40,'प्रमाण 1-5'!$D$3:$X$38,V$11,0)*$F40/1000)</f>
        <v>0</v>
      </c>
      <c r="W40" s="183">
        <f>IF($H40="सुट्टी","-",VLOOKUP($H40,'प्रमाण 1-5'!$D$3:$X$38,W$11,0)*$F40/1000)</f>
        <v>0</v>
      </c>
      <c r="X40" s="183">
        <f>IF($H40="सुट्टी","-",VLOOKUP($H40,'प्रमाण 1-5'!$D$3:$X$38,X$11,0)*$F40/1000)</f>
        <v>0</v>
      </c>
      <c r="Y40" s="183">
        <f>IF($H40="सुट्टी","-",VLOOKUP($H40,'प्रमाण 1-5'!$D$3:$X$38,Y$11,0)*$F40)</f>
        <v>0</v>
      </c>
    </row>
    <row r="41" spans="3:25" ht="18" customHeight="1">
      <c r="C41" s="7">
        <f>'MASTER DATA '!D34</f>
        <v>45930</v>
      </c>
      <c r="D41" s="12" t="str">
        <f>'MASTER DATA '!E34</f>
        <v>मंगळवार</v>
      </c>
      <c r="E41" s="8">
        <f>'MASTER DATA '!G34</f>
        <v>121</v>
      </c>
      <c r="F41" s="59">
        <f>'MASTER DATA '!H34</f>
        <v>0</v>
      </c>
      <c r="G41" s="58">
        <f t="shared" si="1"/>
        <v>0</v>
      </c>
      <c r="H41" s="96" t="str">
        <f>'MASTER DATA '!L34</f>
        <v>मोड आलेल्या मटकी उसळभात</v>
      </c>
      <c r="I41" s="183">
        <f>IF($H41="सुट्टी","-",VLOOKUP($H41,'प्रमाण 1-5'!$D$3:$X$38,I$11,0)*$F41/1000)</f>
        <v>0</v>
      </c>
      <c r="J41" s="183">
        <f>IF($H41="सुट्टी","-",VLOOKUP($H41,'प्रमाण 1-5'!$D$3:$X$38,J$11,0)*$F41/1000)</f>
        <v>0</v>
      </c>
      <c r="K41" s="183">
        <f>IF($H41="सुट्टी","-",VLOOKUP($H41,'प्रमाण 1-5'!$D$3:$X$38,K$11,0)*$F41/1000)</f>
        <v>0</v>
      </c>
      <c r="L41" s="183">
        <f>IF($H41="सुट्टी","-",VLOOKUP($H41,'प्रमाण 1-5'!$D$3:$X$38,L$11,0)*$F41/1000)</f>
        <v>0</v>
      </c>
      <c r="M41" s="183">
        <f>IF($H41="सुट्टी","-",VLOOKUP($H41,'प्रमाण 1-5'!$D$3:$X$38,M$11,0)*$F41/1000)</f>
        <v>0</v>
      </c>
      <c r="N41" s="183">
        <f>IF($H41="सुट्टी","-",VLOOKUP($H41,'प्रमाण 1-5'!$D$3:$X$38,N$11,0)*$F41/1000)</f>
        <v>0</v>
      </c>
      <c r="O41" s="183">
        <f>IF($H41="सुट्टी","-",VLOOKUP($H41,'प्रमाण 1-5'!$D$3:$X$38,O$11,0)*$F41/1000)</f>
        <v>0</v>
      </c>
      <c r="P41" s="183">
        <f>IF($H41="सुट्टी","-",VLOOKUP($H41,'प्रमाण 1-5'!$D$3:$X$38,P$11,0)*$F41/1000)</f>
        <v>0</v>
      </c>
      <c r="Q41" s="183">
        <f>IF($H41="सुट्टी","-",VLOOKUP($H41,'प्रमाण 1-5'!$D$3:$X$38,Q$11,0)*$F41/1000)</f>
        <v>0</v>
      </c>
      <c r="R41" s="183">
        <f>IF($H41="सुट्टी","-",VLOOKUP($H41,'प्रमाण 1-5'!$D$3:$X$38,R$11,0)*$F41/1000)</f>
        <v>0</v>
      </c>
      <c r="S41" s="287">
        <f>IF($H41="सुट्टी","-",VLOOKUP($H41,'प्रमाण 1-5'!$D$3:$X$38,S$11,0)*$F41/1000)</f>
        <v>0</v>
      </c>
      <c r="T41" s="287">
        <f>IF($H41="सुट्टी","-",VLOOKUP($H41,'प्रमाण 1-5'!$D$3:$X$38,T$11,0)*$F41/1000)</f>
        <v>0</v>
      </c>
      <c r="U41" s="287">
        <f>IF($H41="सुट्टी","-",VLOOKUP($H41,'प्रमाण 1-5'!$D$3:$X$38,U$11,0)*$F41/1000)</f>
        <v>0</v>
      </c>
      <c r="V41" s="287">
        <f>IF($H41="सुट्टी","-",VLOOKUP($H41,'प्रमाण 1-5'!$D$3:$X$38,V$11,0)*$F41/1000)</f>
        <v>0</v>
      </c>
      <c r="W41" s="183">
        <f>IF($H41="सुट्टी","-",VLOOKUP($H41,'प्रमाण 1-5'!$D$3:$X$38,W$11,0)*$F41/1000)</f>
        <v>0</v>
      </c>
      <c r="X41" s="183">
        <f>IF($H41="सुट्टी","-",VLOOKUP($H41,'प्रमाण 1-5'!$D$3:$X$38,X$11,0)*$F41/1000)</f>
        <v>0</v>
      </c>
      <c r="Y41" s="183">
        <f>IF($H41="सुट्टी","-",VLOOKUP($H41,'प्रमाण 1-5'!$D$3:$X$38,Y$11,0)*$F41)</f>
        <v>0</v>
      </c>
    </row>
    <row r="42" spans="3:25" ht="18" customHeight="1">
      <c r="C42" s="7" t="str">
        <f>'MASTER DATA '!D35</f>
        <v xml:space="preserve"> </v>
      </c>
      <c r="D42" s="12" t="e">
        <f>'MASTER DATA '!E35</f>
        <v>#VALUE!</v>
      </c>
      <c r="E42" s="8" t="e">
        <f>'MASTER DATA '!G35</f>
        <v>#VALUE!</v>
      </c>
      <c r="F42" s="59">
        <f>'MASTER DATA '!H35</f>
        <v>0</v>
      </c>
      <c r="G42" s="58">
        <f t="shared" si="1"/>
        <v>0</v>
      </c>
      <c r="H42" s="96" t="e">
        <f>'MASTER DATA '!L35</f>
        <v>#VALUE!</v>
      </c>
      <c r="I42" s="183" t="e">
        <f>IF($H42="सुट्टी","-",VLOOKUP($H42,'प्रमाण 1-5'!$D$3:$X$38,I$11,0)*$F42/1000)</f>
        <v>#VALUE!</v>
      </c>
      <c r="J42" s="183" t="e">
        <f>IF($H42="सुट्टी","-",VLOOKUP($H42,'प्रमाण 1-5'!$D$3:$X$38,J$11,0)*$F42/1000)</f>
        <v>#VALUE!</v>
      </c>
      <c r="K42" s="183" t="e">
        <f>IF($H42="सुट्टी","-",VLOOKUP($H42,'प्रमाण 1-5'!$D$3:$X$38,K$11,0)*$F42/1000)</f>
        <v>#VALUE!</v>
      </c>
      <c r="L42" s="183" t="e">
        <f>IF($H42="सुट्टी","-",VLOOKUP($H42,'प्रमाण 1-5'!$D$3:$X$38,L$11,0)*$F42/1000)</f>
        <v>#VALUE!</v>
      </c>
      <c r="M42" s="183" t="e">
        <f>IF($H42="सुट्टी","-",VLOOKUP($H42,'प्रमाण 1-5'!$D$3:$X$38,M$11,0)*$F42/1000)</f>
        <v>#VALUE!</v>
      </c>
      <c r="N42" s="183" t="e">
        <f>IF($H42="सुट्टी","-",VLOOKUP($H42,'प्रमाण 1-5'!$D$3:$X$38,N$11,0)*$F42/1000)</f>
        <v>#VALUE!</v>
      </c>
      <c r="O42" s="183" t="e">
        <f>IF($H42="सुट्टी","-",VLOOKUP($H42,'प्रमाण 1-5'!$D$3:$X$38,O$11,0)*$F42/1000)</f>
        <v>#VALUE!</v>
      </c>
      <c r="P42" s="183" t="e">
        <f>IF($H42="सुट्टी","-",VLOOKUP($H42,'प्रमाण 1-5'!$D$3:$X$38,P$11,0)*$F42/1000)</f>
        <v>#VALUE!</v>
      </c>
      <c r="Q42" s="183" t="e">
        <f>IF($H42="सुट्टी","-",VLOOKUP($H42,'प्रमाण 1-5'!$D$3:$X$38,Q$11,0)*$F42/1000)</f>
        <v>#VALUE!</v>
      </c>
      <c r="R42" s="183" t="e">
        <f>IF($H42="सुट्टी","-",VLOOKUP($H42,'प्रमाण 1-5'!$D$3:$X$38,R$11,0)*$F42/1000)</f>
        <v>#VALUE!</v>
      </c>
      <c r="S42" s="287" t="e">
        <f>IF($H42="सुट्टी","-",VLOOKUP($H42,'प्रमाण 1-5'!$D$3:$X$38,S$11,0)*$F42/1000)</f>
        <v>#VALUE!</v>
      </c>
      <c r="T42" s="287" t="e">
        <f>IF($H42="सुट्टी","-",VLOOKUP($H42,'प्रमाण 1-5'!$D$3:$X$38,T$11,0)*$F42/1000)</f>
        <v>#VALUE!</v>
      </c>
      <c r="U42" s="287" t="e">
        <f>IF($H42="सुट्टी","-",VLOOKUP($H42,'प्रमाण 1-5'!$D$3:$X$38,U$11,0)*$F42/1000)</f>
        <v>#VALUE!</v>
      </c>
      <c r="V42" s="287" t="e">
        <f>IF($H42="सुट्टी","-",VLOOKUP($H42,'प्रमाण 1-5'!$D$3:$X$38,V$11,0)*$F42/1000)</f>
        <v>#VALUE!</v>
      </c>
      <c r="W42" s="183" t="e">
        <f>IF($H42="सुट्टी","-",VLOOKUP($H42,'प्रमाण 1-5'!$D$3:$X$38,W$11,0)*$F42/1000)</f>
        <v>#VALUE!</v>
      </c>
      <c r="X42" s="183" t="e">
        <f>IF($H42="सुट्टी","-",VLOOKUP($H42,'प्रमाण 1-5'!$D$3:$X$38,X$11,0)*$F42/1000)</f>
        <v>#VALUE!</v>
      </c>
      <c r="Y42" s="183" t="e">
        <f>IF($H42="सुट्टी","-",VLOOKUP($H42,'प्रमाण 1-5'!$D$3:$X$38,Y$11,0)*$F42)</f>
        <v>#VALUE!</v>
      </c>
    </row>
    <row r="43" spans="3:25" s="3" customFormat="1" ht="22.5" customHeight="1">
      <c r="C43" s="417" t="s">
        <v>25</v>
      </c>
      <c r="D43" s="418"/>
      <c r="E43" s="418"/>
      <c r="F43" s="419"/>
      <c r="G43" s="420">
        <f>_xlfn.AGGREGATE(9,6,G12:G42)</f>
        <v>120</v>
      </c>
      <c r="H43" s="421"/>
      <c r="I43" s="184">
        <f>_xlfn.AGGREGATE(9,6,I12:I42)</f>
        <v>0</v>
      </c>
      <c r="J43" s="184">
        <f>_xlfn.AGGREGATE(9,6,J12:J42)</f>
        <v>0</v>
      </c>
      <c r="K43" s="184">
        <f t="shared" ref="K43:X43" si="2">_xlfn.AGGREGATE(9,6,K12:K42)</f>
        <v>0</v>
      </c>
      <c r="L43" s="184">
        <f t="shared" si="2"/>
        <v>0</v>
      </c>
      <c r="M43" s="184">
        <f t="shared" si="2"/>
        <v>0</v>
      </c>
      <c r="N43" s="184">
        <f t="shared" si="2"/>
        <v>0</v>
      </c>
      <c r="O43" s="184">
        <f t="shared" si="2"/>
        <v>0</v>
      </c>
      <c r="P43" s="184">
        <f t="shared" si="2"/>
        <v>0</v>
      </c>
      <c r="Q43" s="184">
        <f t="shared" si="2"/>
        <v>0</v>
      </c>
      <c r="R43" s="184">
        <f t="shared" si="2"/>
        <v>0</v>
      </c>
      <c r="S43" s="288">
        <f t="shared" si="2"/>
        <v>0</v>
      </c>
      <c r="T43" s="288">
        <f t="shared" si="2"/>
        <v>0</v>
      </c>
      <c r="U43" s="288">
        <f t="shared" si="2"/>
        <v>0</v>
      </c>
      <c r="V43" s="288">
        <f t="shared" si="2"/>
        <v>0</v>
      </c>
      <c r="W43" s="184">
        <f t="shared" si="2"/>
        <v>0</v>
      </c>
      <c r="X43" s="184">
        <f t="shared" si="2"/>
        <v>0</v>
      </c>
      <c r="Y43" s="403">
        <f>ROUND(_xlfn.AGGREGATE(9,6,Y12:Y42),0)</f>
        <v>0</v>
      </c>
    </row>
    <row r="44" spans="3:25" s="3" customFormat="1" ht="24.75" customHeight="1">
      <c r="C44" s="417" t="s">
        <v>26</v>
      </c>
      <c r="D44" s="418"/>
      <c r="E44" s="418"/>
      <c r="F44" s="418"/>
      <c r="G44" s="418"/>
      <c r="H44" s="419"/>
      <c r="I44" s="184">
        <f>I10-I43</f>
        <v>0</v>
      </c>
      <c r="J44" s="184">
        <f>J10-J43</f>
        <v>0</v>
      </c>
      <c r="K44" s="184">
        <f t="shared" ref="K44:X44" si="3">K10-K43</f>
        <v>0</v>
      </c>
      <c r="L44" s="184">
        <f t="shared" si="3"/>
        <v>0</v>
      </c>
      <c r="M44" s="184">
        <f t="shared" si="3"/>
        <v>0</v>
      </c>
      <c r="N44" s="184">
        <f t="shared" si="3"/>
        <v>0</v>
      </c>
      <c r="O44" s="184">
        <f t="shared" si="3"/>
        <v>0</v>
      </c>
      <c r="P44" s="184">
        <f t="shared" si="3"/>
        <v>0</v>
      </c>
      <c r="Q44" s="184">
        <f t="shared" si="3"/>
        <v>0</v>
      </c>
      <c r="R44" s="184">
        <f t="shared" si="3"/>
        <v>0</v>
      </c>
      <c r="S44" s="288">
        <f t="shared" si="3"/>
        <v>0</v>
      </c>
      <c r="T44" s="288">
        <f t="shared" si="3"/>
        <v>0</v>
      </c>
      <c r="U44" s="288">
        <f t="shared" si="3"/>
        <v>0</v>
      </c>
      <c r="V44" s="288">
        <f t="shared" si="3"/>
        <v>0</v>
      </c>
      <c r="W44" s="184">
        <f t="shared" si="3"/>
        <v>0</v>
      </c>
      <c r="X44" s="184">
        <f t="shared" si="3"/>
        <v>0</v>
      </c>
      <c r="Y44" s="404"/>
    </row>
  </sheetData>
  <sheetProtection algorithmName="SHA-512" hashValue="m4szvTqcqmUipzt9P6LxhkpFos29kpLsjRcCiNsfqQHa/MVlDrPYVOsR583lB1eilEWVZNvkuuJ2cvervh74TA==" saltValue="fbUIsTS+fcuyqwyH64btZw==" spinCount="100000" sheet="1" objects="1" scenarios="1"/>
  <mergeCells count="15">
    <mergeCell ref="Y43:Y44"/>
    <mergeCell ref="U2:Y2"/>
    <mergeCell ref="L2:T2"/>
    <mergeCell ref="C2:K2"/>
    <mergeCell ref="C1:Y1"/>
    <mergeCell ref="C3:N3"/>
    <mergeCell ref="O3:R3"/>
    <mergeCell ref="C44:H44"/>
    <mergeCell ref="G43:H43"/>
    <mergeCell ref="C43:F43"/>
    <mergeCell ref="C6:F6"/>
    <mergeCell ref="C7:F7"/>
    <mergeCell ref="C10:F10"/>
    <mergeCell ref="C9:F9"/>
    <mergeCell ref="D5:F5"/>
  </mergeCells>
  <conditionalFormatting sqref="A40:H42">
    <cfRule type="containsErrors" dxfId="49" priority="11">
      <formula>ISERROR(A40)</formula>
    </cfRule>
  </conditionalFormatting>
  <conditionalFormatting sqref="C12:C42">
    <cfRule type="timePeriod" dxfId="48" priority="12" timePeriod="today">
      <formula>FLOOR(C12,1)=TODAY()</formula>
    </cfRule>
    <cfRule type="timePeriod" dxfId="47" priority="13" timePeriod="thisWeek">
      <formula>AND(TODAY()-ROUNDDOWN(C12,0)&lt;=WEEKDAY(TODAY())-1,ROUNDDOWN(C12,0)-TODAY()&lt;=7-WEEKDAY(TODAY()))</formula>
    </cfRule>
    <cfRule type="timePeriod" dxfId="46" priority="16" timePeriod="thisWeek">
      <formula>AND(TODAY()-ROUNDDOWN(C12,0)&lt;=WEEKDAY(TODAY())-1,ROUNDDOWN(C12,0)-TODAY()&lt;=7-WEEKDAY(TODAY()))</formula>
    </cfRule>
  </conditionalFormatting>
  <conditionalFormatting sqref="D12:D42">
    <cfRule type="containsText" dxfId="45" priority="14" operator="containsText" text="रविवार">
      <formula>NOT(ISERROR(SEARCH("रविवार",D12)))</formula>
    </cfRule>
  </conditionalFormatting>
  <conditionalFormatting sqref="F40:F42">
    <cfRule type="containsText" dxfId="44" priority="7" operator="containsText" text="0">
      <formula>NOT(ISERROR(SEARCH("0",F40)))</formula>
    </cfRule>
    <cfRule type="containsErrors" dxfId="43" priority="8">
      <formula>ISERROR(F40)</formula>
    </cfRule>
  </conditionalFormatting>
  <conditionalFormatting sqref="H7:H9">
    <cfRule type="containsText" dxfId="42" priority="3" operator="containsText" text="00">
      <formula>NOT(ISERROR(SEARCH("00",H7)))</formula>
    </cfRule>
    <cfRule type="containsBlanks" dxfId="41" priority="5">
      <formula>LEN(TRIM(H7))=0</formula>
    </cfRule>
  </conditionalFormatting>
  <conditionalFormatting sqref="H7:H11">
    <cfRule type="cellIs" dxfId="40" priority="2" operator="equal">
      <formula>0</formula>
    </cfRule>
    <cfRule type="containsText" dxfId="39" priority="4" operator="containsText" text="00/01/1900">
      <formula>NOT(ISERROR(SEARCH("00/01/1900",H7)))</formula>
    </cfRule>
  </conditionalFormatting>
  <conditionalFormatting sqref="H12:H42">
    <cfRule type="containsText" dxfId="38" priority="15" operator="containsText" text="सुट्टी">
      <formula>NOT(ISERROR(SEARCH("सुट्टी",H12)))</formula>
    </cfRule>
  </conditionalFormatting>
  <conditionalFormatting sqref="H40:H42">
    <cfRule type="containsErrors" dxfId="37" priority="10">
      <formula>ISERROR(H40)</formula>
    </cfRule>
  </conditionalFormatting>
  <conditionalFormatting sqref="I12:Y42">
    <cfRule type="cellIs" dxfId="36" priority="21" operator="equal">
      <formula>0</formula>
    </cfRule>
    <cfRule type="cellIs" dxfId="35" priority="22" operator="equal">
      <formula>$L$2</formula>
    </cfRule>
  </conditionalFormatting>
  <conditionalFormatting sqref="I40:Y42">
    <cfRule type="containsErrors" dxfId="34" priority="28">
      <formula>ISERROR(I40)</formula>
    </cfRule>
  </conditionalFormatting>
  <conditionalFormatting sqref="Z40:XFD42">
    <cfRule type="containsErrors" dxfId="33" priority="9">
      <formula>ISERROR(Z40)</formula>
    </cfRule>
  </conditionalFormatting>
  <dataValidations disablePrompts="1" count="1">
    <dataValidation type="whole" operator="lessThanOrEqual" allowBlank="1" showErrorMessage="1" errorTitle="कुरणवाडीचे सर " error="पट चेक करा.पटापेक्षा जादा हजर झालेत. " sqref="F12:F42">
      <formula1>E12</formula1>
    </dataValidation>
  </dataValidations>
  <printOptions horizontalCentered="1"/>
  <pageMargins left="0.35433070866141736" right="0.31496062992125984" top="0.23622047244094491" bottom="0.35433070866141736" header="0.19685039370078741" footer="0.19685039370078741"/>
  <pageSetup paperSize="9" scale="66" fitToHeight="0" orientation="landscape" blackAndWhite="1" errors="dash" r:id="rId1"/>
  <headerFooter>
    <oddFooter>&amp;L@SGTelore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6CAD837F-366B-4F20-9BB5-13BD55200334}">
            <xm:f>NOT(ISERROR(SEARCH("-",E12)))</xm:f>
            <xm:f>"-"</xm:f>
            <x14:dxf>
              <fill>
                <patternFill>
                  <bgColor rgb="FFFFFF00"/>
                </patternFill>
              </fill>
            </x14:dxf>
          </x14:cfRule>
          <xm:sqref>E12:Y42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  <pageSetUpPr fitToPage="1"/>
  </sheetPr>
  <dimension ref="A1:Z44"/>
  <sheetViews>
    <sheetView view="pageBreakPreview" zoomScale="89" zoomScaleNormal="100" zoomScaleSheetLayoutView="89" workbookViewId="0">
      <pane xSplit="7" ySplit="10" topLeftCell="K37" activePane="bottomRight" state="frozen"/>
      <selection activeCell="C1" sqref="C1"/>
      <selection pane="topRight" activeCell="H1" sqref="H1"/>
      <selection pane="bottomLeft" activeCell="C10" sqref="C10"/>
      <selection pane="bottomRight" activeCell="L17" sqref="L17"/>
    </sheetView>
  </sheetViews>
  <sheetFormatPr defaultColWidth="9.140625" defaultRowHeight="19.5"/>
  <cols>
    <col min="1" max="1" width="11.85546875" style="1" hidden="1" customWidth="1"/>
    <col min="2" max="2" width="9.85546875" style="1" hidden="1" customWidth="1"/>
    <col min="3" max="3" width="13" style="1" customWidth="1"/>
    <col min="4" max="4" width="7.42578125" style="1" customWidth="1"/>
    <col min="5" max="5" width="5.85546875" style="1" customWidth="1"/>
    <col min="6" max="6" width="5.7109375" style="1" customWidth="1"/>
    <col min="7" max="7" width="6.5703125" style="1" customWidth="1"/>
    <col min="8" max="8" width="22.140625" style="30" customWidth="1"/>
    <col min="9" max="9" width="11.5703125" style="1" customWidth="1"/>
    <col min="10" max="10" width="9.140625" style="1" customWidth="1"/>
    <col min="11" max="11" width="9" style="1" customWidth="1"/>
    <col min="12" max="12" width="8.5703125" style="1" customWidth="1"/>
    <col min="13" max="13" width="10" style="1" customWidth="1"/>
    <col min="14" max="14" width="9.140625" style="1" customWidth="1"/>
    <col min="15" max="15" width="8.5703125" style="1" customWidth="1"/>
    <col min="16" max="17" width="8.140625" style="1" customWidth="1"/>
    <col min="18" max="18" width="8.28515625" style="1" customWidth="1"/>
    <col min="19" max="22" width="9.42578125" style="1" customWidth="1"/>
    <col min="23" max="24" width="9.140625" style="1" customWidth="1"/>
    <col min="25" max="25" width="8.42578125" style="1" customWidth="1"/>
    <col min="26" max="26" width="12.85546875" style="1" bestFit="1" customWidth="1"/>
    <col min="27" max="16384" width="9.140625" style="1"/>
  </cols>
  <sheetData>
    <row r="1" spans="2:26" ht="24.95" customHeight="1">
      <c r="C1" s="411" t="s">
        <v>166</v>
      </c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3"/>
    </row>
    <row r="2" spans="2:26" ht="24.95" customHeight="1">
      <c r="C2" s="405" t="str">
        <f>'MASTER DATA '!D1</f>
        <v xml:space="preserve">जिल्हा परिषद प्राथमिक शाळा पिंप्री अवघड </v>
      </c>
      <c r="D2" s="406"/>
      <c r="E2" s="406"/>
      <c r="F2" s="406"/>
      <c r="G2" s="406"/>
      <c r="H2" s="406"/>
      <c r="I2" s="406"/>
      <c r="J2" s="406"/>
      <c r="K2" s="407"/>
      <c r="L2" s="408" t="str">
        <f>'MASTER DATA '!I1</f>
        <v>केंद्र- सडे</v>
      </c>
      <c r="M2" s="409"/>
      <c r="N2" s="409"/>
      <c r="O2" s="409"/>
      <c r="P2" s="409"/>
      <c r="Q2" s="409"/>
      <c r="R2" s="409"/>
      <c r="S2" s="409"/>
      <c r="T2" s="410"/>
      <c r="U2" s="405" t="str">
        <f>'MASTER DATA '!K1</f>
        <v>तालुका-राहुरी,जिल्हा-अहमदनगर</v>
      </c>
      <c r="V2" s="406"/>
      <c r="W2" s="406"/>
      <c r="X2" s="406"/>
      <c r="Y2" s="407"/>
    </row>
    <row r="3" spans="2:26" ht="24.95" customHeight="1">
      <c r="C3" s="414" t="s">
        <v>41</v>
      </c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6" t="str">
        <f>'MASTER DATA '!D3</f>
        <v>सप्टेंबर-2025</v>
      </c>
      <c r="P3" s="416"/>
      <c r="Q3" s="416"/>
      <c r="R3" s="416"/>
      <c r="S3" s="10"/>
      <c r="T3" s="10"/>
      <c r="U3" s="10"/>
      <c r="V3" s="10"/>
      <c r="W3" s="10"/>
      <c r="X3" s="10"/>
      <c r="Y3" s="11"/>
      <c r="Z3" s="9"/>
    </row>
    <row r="4" spans="2:26" s="60" customFormat="1" ht="33.75" customHeight="1">
      <c r="C4" s="61" t="s">
        <v>19</v>
      </c>
      <c r="D4" s="62" t="s">
        <v>54</v>
      </c>
      <c r="E4" s="61" t="s">
        <v>15</v>
      </c>
      <c r="F4" s="61" t="s">
        <v>16</v>
      </c>
      <c r="G4" s="61" t="s">
        <v>17</v>
      </c>
      <c r="H4" s="63" t="s">
        <v>18</v>
      </c>
      <c r="I4" s="61" t="s">
        <v>0</v>
      </c>
      <c r="J4" s="61" t="s">
        <v>220</v>
      </c>
      <c r="K4" s="61" t="s">
        <v>1</v>
      </c>
      <c r="L4" s="61" t="s">
        <v>2</v>
      </c>
      <c r="M4" s="61" t="s">
        <v>3</v>
      </c>
      <c r="N4" s="61" t="s">
        <v>4</v>
      </c>
      <c r="O4" s="61" t="s">
        <v>5</v>
      </c>
      <c r="P4" s="61" t="s">
        <v>6</v>
      </c>
      <c r="Q4" s="61" t="s">
        <v>7</v>
      </c>
      <c r="R4" s="61" t="s">
        <v>8</v>
      </c>
      <c r="S4" s="61" t="s">
        <v>9</v>
      </c>
      <c r="T4" s="61" t="s">
        <v>10</v>
      </c>
      <c r="U4" s="61" t="s">
        <v>11</v>
      </c>
      <c r="V4" s="61" t="s">
        <v>12</v>
      </c>
      <c r="W4" s="61" t="s">
        <v>13</v>
      </c>
      <c r="X4" s="61" t="s">
        <v>14</v>
      </c>
      <c r="Y4" s="61" t="s">
        <v>24</v>
      </c>
    </row>
    <row r="5" spans="2:26" s="357" customFormat="1" ht="14.25" customHeight="1">
      <c r="C5" s="360" t="s">
        <v>221</v>
      </c>
      <c r="D5" s="428" t="s">
        <v>222</v>
      </c>
      <c r="E5" s="429"/>
      <c r="F5" s="430"/>
      <c r="G5" s="358"/>
      <c r="H5" s="359"/>
      <c r="I5" s="358">
        <v>150</v>
      </c>
      <c r="J5" s="358">
        <v>30</v>
      </c>
      <c r="K5" s="358">
        <v>30</v>
      </c>
      <c r="L5" s="358">
        <v>30</v>
      </c>
      <c r="M5" s="358">
        <v>30</v>
      </c>
      <c r="N5" s="358">
        <v>30</v>
      </c>
      <c r="O5" s="358">
        <v>30</v>
      </c>
      <c r="P5" s="358">
        <v>30</v>
      </c>
      <c r="Q5" s="358">
        <v>30</v>
      </c>
      <c r="R5" s="358">
        <v>30</v>
      </c>
      <c r="S5" s="358">
        <v>0.2</v>
      </c>
      <c r="T5" s="358">
        <v>0.3</v>
      </c>
      <c r="U5" s="358">
        <v>0.3</v>
      </c>
      <c r="V5" s="358">
        <v>2.2000000000000002</v>
      </c>
      <c r="W5" s="358">
        <v>7.5</v>
      </c>
      <c r="X5" s="358">
        <v>2</v>
      </c>
      <c r="Y5" s="358">
        <v>3.88</v>
      </c>
    </row>
    <row r="6" spans="2:26" s="2" customFormat="1" ht="21" customHeight="1">
      <c r="C6" s="422" t="s">
        <v>20</v>
      </c>
      <c r="D6" s="423"/>
      <c r="E6" s="423"/>
      <c r="F6" s="424"/>
      <c r="G6" s="4"/>
      <c r="H6" s="334">
        <f>'प्राप्त माल 6-8'!R4</f>
        <v>45900</v>
      </c>
      <c r="I6" s="180">
        <f>'प्राप्त माल 6-8'!B4</f>
        <v>0</v>
      </c>
      <c r="J6" s="180">
        <f>'प्राप्त माल 6-8'!C4</f>
        <v>0</v>
      </c>
      <c r="K6" s="180">
        <f>'प्राप्त माल 6-8'!D4</f>
        <v>0</v>
      </c>
      <c r="L6" s="180">
        <f>'प्राप्त माल 6-8'!E4</f>
        <v>0</v>
      </c>
      <c r="M6" s="180">
        <f>'प्राप्त माल 6-8'!F4</f>
        <v>0</v>
      </c>
      <c r="N6" s="180">
        <f>'प्राप्त माल 6-8'!G4</f>
        <v>0</v>
      </c>
      <c r="O6" s="180">
        <f>'प्राप्त माल 6-8'!H4</f>
        <v>0</v>
      </c>
      <c r="P6" s="180">
        <f>'प्राप्त माल 6-8'!I4</f>
        <v>0</v>
      </c>
      <c r="Q6" s="180">
        <f>'प्राप्त माल 6-8'!J4</f>
        <v>0</v>
      </c>
      <c r="R6" s="180">
        <f>'प्राप्त माल 6-8'!K4</f>
        <v>0</v>
      </c>
      <c r="S6" s="285">
        <f>'प्राप्त माल 6-8'!L4</f>
        <v>0</v>
      </c>
      <c r="T6" s="285">
        <f>'प्राप्त माल 6-8'!M4</f>
        <v>0</v>
      </c>
      <c r="U6" s="285">
        <f>'प्राप्त माल 6-8'!N4</f>
        <v>0</v>
      </c>
      <c r="V6" s="285">
        <f>'प्राप्त माल 6-8'!O4</f>
        <v>0</v>
      </c>
      <c r="W6" s="180">
        <f>'प्राप्त माल 6-8'!P4</f>
        <v>0</v>
      </c>
      <c r="X6" s="180">
        <f>'प्राप्त माल 6-8'!Q4</f>
        <v>0</v>
      </c>
      <c r="Y6" s="181">
        <v>0</v>
      </c>
    </row>
    <row r="7" spans="2:26" s="2" customFormat="1" ht="21" customHeight="1">
      <c r="C7" s="422" t="s">
        <v>87</v>
      </c>
      <c r="D7" s="423"/>
      <c r="E7" s="423"/>
      <c r="F7" s="424"/>
      <c r="G7" s="4"/>
      <c r="H7" s="334">
        <f>'प्राप्त माल 6-8'!R5</f>
        <v>0</v>
      </c>
      <c r="I7" s="180">
        <f>'प्राप्त माल 6-8'!B5</f>
        <v>0</v>
      </c>
      <c r="J7" s="180">
        <f>'प्राप्त माल 6-8'!C5</f>
        <v>0</v>
      </c>
      <c r="K7" s="180">
        <f>'प्राप्त माल 6-8'!D5</f>
        <v>0</v>
      </c>
      <c r="L7" s="180">
        <f>'प्राप्त माल 6-8'!E5</f>
        <v>0</v>
      </c>
      <c r="M7" s="180">
        <f>'प्राप्त माल 6-8'!F5</f>
        <v>0</v>
      </c>
      <c r="N7" s="180">
        <f>'प्राप्त माल 6-8'!G5</f>
        <v>0</v>
      </c>
      <c r="O7" s="180">
        <f>'प्राप्त माल 6-8'!H5</f>
        <v>0</v>
      </c>
      <c r="P7" s="180">
        <f>'प्राप्त माल 6-8'!I5</f>
        <v>0</v>
      </c>
      <c r="Q7" s="180">
        <f>'प्राप्त माल 6-8'!J5</f>
        <v>0</v>
      </c>
      <c r="R7" s="180">
        <f>'प्राप्त माल 6-8'!K5</f>
        <v>0</v>
      </c>
      <c r="S7" s="285">
        <f>'प्राप्त माल 6-8'!L5</f>
        <v>0</v>
      </c>
      <c r="T7" s="285">
        <f>'प्राप्त माल 6-8'!M5</f>
        <v>0</v>
      </c>
      <c r="U7" s="285">
        <f>'प्राप्त माल 6-8'!N5</f>
        <v>0</v>
      </c>
      <c r="V7" s="285">
        <f>'प्राप्त माल 6-8'!O5</f>
        <v>0</v>
      </c>
      <c r="W7" s="180">
        <f>'प्राप्त माल 6-8'!P5</f>
        <v>0</v>
      </c>
      <c r="X7" s="180">
        <f>'प्राप्त माल 6-8'!Q5</f>
        <v>0</v>
      </c>
      <c r="Y7" s="181">
        <v>0</v>
      </c>
    </row>
    <row r="8" spans="2:26" s="2" customFormat="1" ht="21" customHeight="1">
      <c r="C8" s="23" t="s">
        <v>61</v>
      </c>
      <c r="D8" s="24"/>
      <c r="E8" s="24"/>
      <c r="F8" s="25"/>
      <c r="G8" s="4"/>
      <c r="H8" s="334">
        <f>'प्राप्त माल 6-8'!R6</f>
        <v>0</v>
      </c>
      <c r="I8" s="180">
        <f>'प्राप्त माल 6-8'!B6</f>
        <v>0</v>
      </c>
      <c r="J8" s="180">
        <f>'प्राप्त माल 6-8'!C6</f>
        <v>0</v>
      </c>
      <c r="K8" s="180">
        <f>'प्राप्त माल 6-8'!D6</f>
        <v>0</v>
      </c>
      <c r="L8" s="180">
        <f>'प्राप्त माल 6-8'!E6</f>
        <v>0</v>
      </c>
      <c r="M8" s="180">
        <f>'प्राप्त माल 6-8'!F6</f>
        <v>0</v>
      </c>
      <c r="N8" s="180">
        <f>'प्राप्त माल 6-8'!G6</f>
        <v>0</v>
      </c>
      <c r="O8" s="180">
        <f>'प्राप्त माल 6-8'!H6</f>
        <v>0</v>
      </c>
      <c r="P8" s="180">
        <f>'प्राप्त माल 6-8'!I6</f>
        <v>0</v>
      </c>
      <c r="Q8" s="180">
        <f>'प्राप्त माल 6-8'!J6</f>
        <v>0</v>
      </c>
      <c r="R8" s="180">
        <f>'प्राप्त माल 6-8'!K6</f>
        <v>0</v>
      </c>
      <c r="S8" s="285">
        <f>'प्राप्त माल 6-8'!L6</f>
        <v>0</v>
      </c>
      <c r="T8" s="285">
        <f>'प्राप्त माल 6-8'!M6</f>
        <v>0</v>
      </c>
      <c r="U8" s="285">
        <f>'प्राप्त माल 6-8'!N6</f>
        <v>0</v>
      </c>
      <c r="V8" s="285">
        <f>'प्राप्त माल 6-8'!O6</f>
        <v>0</v>
      </c>
      <c r="W8" s="180">
        <f>'प्राप्त माल 6-8'!P6</f>
        <v>0</v>
      </c>
      <c r="X8" s="180">
        <f>'प्राप्त माल 6-8'!Q6</f>
        <v>0</v>
      </c>
      <c r="Y8" s="181">
        <v>0</v>
      </c>
    </row>
    <row r="9" spans="2:26" s="2" customFormat="1" ht="21" customHeight="1">
      <c r="C9" s="425" t="s">
        <v>92</v>
      </c>
      <c r="D9" s="426"/>
      <c r="E9" s="426"/>
      <c r="F9" s="427"/>
      <c r="G9" s="4"/>
      <c r="H9" s="334">
        <f>'प्राप्त माल 6-8'!R7</f>
        <v>0</v>
      </c>
      <c r="I9" s="180">
        <f>'प्राप्त माल 6-8'!B7</f>
        <v>0</v>
      </c>
      <c r="J9" s="180">
        <f>'प्राप्त माल 6-8'!C7</f>
        <v>0</v>
      </c>
      <c r="K9" s="180">
        <f>'प्राप्त माल 6-8'!D7</f>
        <v>0</v>
      </c>
      <c r="L9" s="180">
        <f>'प्राप्त माल 6-8'!E7</f>
        <v>0</v>
      </c>
      <c r="M9" s="180">
        <f>'प्राप्त माल 6-8'!F7</f>
        <v>0</v>
      </c>
      <c r="N9" s="180">
        <f>'प्राप्त माल 6-8'!G7</f>
        <v>0</v>
      </c>
      <c r="O9" s="180">
        <f>'प्राप्त माल 6-8'!H7</f>
        <v>0</v>
      </c>
      <c r="P9" s="180">
        <f>'प्राप्त माल 6-8'!I7</f>
        <v>0</v>
      </c>
      <c r="Q9" s="180">
        <f>'प्राप्त माल 6-8'!J7</f>
        <v>0</v>
      </c>
      <c r="R9" s="180">
        <f>'प्राप्त माल 6-8'!K7</f>
        <v>0</v>
      </c>
      <c r="S9" s="285">
        <f>'प्राप्त माल 6-8'!L7</f>
        <v>0</v>
      </c>
      <c r="T9" s="285">
        <f>'प्राप्त माल 6-8'!M7</f>
        <v>0</v>
      </c>
      <c r="U9" s="285">
        <f>'प्राप्त माल 6-8'!N7</f>
        <v>0</v>
      </c>
      <c r="V9" s="285">
        <f>'प्राप्त माल 6-8'!O7</f>
        <v>0</v>
      </c>
      <c r="W9" s="180">
        <f>'प्राप्त माल 6-8'!P7</f>
        <v>0</v>
      </c>
      <c r="X9" s="180">
        <f>'प्राप्त माल 6-8'!Q7</f>
        <v>0</v>
      </c>
      <c r="Y9" s="181">
        <v>0</v>
      </c>
    </row>
    <row r="10" spans="2:26" s="2" customFormat="1" ht="21" customHeight="1">
      <c r="C10" s="422" t="s">
        <v>22</v>
      </c>
      <c r="D10" s="423"/>
      <c r="E10" s="423"/>
      <c r="F10" s="424"/>
      <c r="G10" s="4"/>
      <c r="H10" s="29"/>
      <c r="I10" s="182">
        <f>I6+I7+I8-I9</f>
        <v>0</v>
      </c>
      <c r="J10" s="182">
        <f>J6+J7+J8-J9</f>
        <v>0</v>
      </c>
      <c r="K10" s="182">
        <f t="shared" ref="K10:X10" si="0">K6+K7+K8-K9</f>
        <v>0</v>
      </c>
      <c r="L10" s="182">
        <f t="shared" si="0"/>
        <v>0</v>
      </c>
      <c r="M10" s="182">
        <f t="shared" si="0"/>
        <v>0</v>
      </c>
      <c r="N10" s="182">
        <f t="shared" si="0"/>
        <v>0</v>
      </c>
      <c r="O10" s="182">
        <f t="shared" si="0"/>
        <v>0</v>
      </c>
      <c r="P10" s="182">
        <f t="shared" si="0"/>
        <v>0</v>
      </c>
      <c r="Q10" s="182">
        <f t="shared" si="0"/>
        <v>0</v>
      </c>
      <c r="R10" s="182">
        <f t="shared" si="0"/>
        <v>0</v>
      </c>
      <c r="S10" s="286">
        <f t="shared" si="0"/>
        <v>0</v>
      </c>
      <c r="T10" s="286">
        <f t="shared" si="0"/>
        <v>0</v>
      </c>
      <c r="U10" s="286">
        <f t="shared" si="0"/>
        <v>0</v>
      </c>
      <c r="V10" s="286">
        <f t="shared" si="0"/>
        <v>0</v>
      </c>
      <c r="W10" s="182">
        <f t="shared" si="0"/>
        <v>0</v>
      </c>
      <c r="X10" s="182">
        <f t="shared" si="0"/>
        <v>0</v>
      </c>
      <c r="Y10" s="181">
        <v>0</v>
      </c>
    </row>
    <row r="11" spans="2:26" s="2" customFormat="1" ht="21" hidden="1" customHeight="1">
      <c r="C11" s="23"/>
      <c r="D11" s="24"/>
      <c r="E11" s="24"/>
      <c r="F11" s="25"/>
      <c r="G11" s="4"/>
      <c r="H11" s="29"/>
      <c r="I11" s="356">
        <v>5</v>
      </c>
      <c r="J11" s="356">
        <v>6</v>
      </c>
      <c r="K11" s="356">
        <v>7</v>
      </c>
      <c r="L11" s="356">
        <v>8</v>
      </c>
      <c r="M11" s="356">
        <v>9</v>
      </c>
      <c r="N11" s="356">
        <v>10</v>
      </c>
      <c r="O11" s="356">
        <v>11</v>
      </c>
      <c r="P11" s="356">
        <v>12</v>
      </c>
      <c r="Q11" s="356">
        <v>13</v>
      </c>
      <c r="R11" s="356">
        <v>14</v>
      </c>
      <c r="S11" s="356">
        <v>15</v>
      </c>
      <c r="T11" s="356">
        <v>16</v>
      </c>
      <c r="U11" s="356">
        <v>17</v>
      </c>
      <c r="V11" s="356">
        <v>18</v>
      </c>
      <c r="W11" s="356">
        <v>19</v>
      </c>
      <c r="X11" s="356">
        <v>20</v>
      </c>
      <c r="Y11" s="356">
        <v>21</v>
      </c>
    </row>
    <row r="12" spans="2:26" ht="18" customHeight="1">
      <c r="B12" s="31"/>
      <c r="C12" s="7">
        <f>'MASTER DATA '!D5</f>
        <v>45901</v>
      </c>
      <c r="D12" s="12" t="str">
        <f>'MASTER DATA '!E5</f>
        <v>सोमवार</v>
      </c>
      <c r="E12" s="8" t="str">
        <f>'MASTER DATA '!I5</f>
        <v>-</v>
      </c>
      <c r="F12" s="59">
        <f>'MASTER DATA '!J5</f>
        <v>30</v>
      </c>
      <c r="G12" s="58">
        <f t="shared" ref="G12:G42" si="1">F12</f>
        <v>30</v>
      </c>
      <c r="H12" s="96" t="str">
        <f>'MASTER DATA '!L5</f>
        <v>सुट्टी</v>
      </c>
      <c r="I12" s="183" t="str">
        <f>IF($H12="सुट्टी","-",VLOOKUP($H12,'प्रमाण 6-8'!$D$3:$X$38,I$11,0)*$F12/1000)</f>
        <v>-</v>
      </c>
      <c r="J12" s="183" t="str">
        <f>IF($H12="सुट्टी","-",VLOOKUP($H12,'प्रमाण 6-8'!$D$3:$X$38,J$11,0)*$F12/1000)</f>
        <v>-</v>
      </c>
      <c r="K12" s="183" t="str">
        <f>IF($H12="सुट्टी","-",VLOOKUP($H12,'प्रमाण 6-8'!$D$3:$X$38,K$11,0)*$F12/1000)</f>
        <v>-</v>
      </c>
      <c r="L12" s="183" t="str">
        <f>IF($H12="सुट्टी","-",VLOOKUP($H12,'प्रमाण 6-8'!$D$3:$X$38,L$11,0)*$F12/1000)</f>
        <v>-</v>
      </c>
      <c r="M12" s="183" t="str">
        <f>IF($H12="सुट्टी","-",VLOOKUP($H12,'प्रमाण 6-8'!$D$3:$X$38,M$11,0)*$F12/1000)</f>
        <v>-</v>
      </c>
      <c r="N12" s="183" t="str">
        <f>IF($H12="सुट्टी","-",VLOOKUP($H12,'प्रमाण 6-8'!$D$3:$X$38,N$11,0)*$F12/1000)</f>
        <v>-</v>
      </c>
      <c r="O12" s="183" t="str">
        <f>IF($H12="सुट्टी","-",VLOOKUP($H12,'प्रमाण 6-8'!$D$3:$X$38,O$11,0)*$F12/1000)</f>
        <v>-</v>
      </c>
      <c r="P12" s="183" t="str">
        <f>IF($H12="सुट्टी","-",VLOOKUP($H12,'प्रमाण 6-8'!$D$3:$X$38,P$11,0)*$F12/1000)</f>
        <v>-</v>
      </c>
      <c r="Q12" s="183" t="str">
        <f>IF($H12="सुट्टी","-",VLOOKUP($H12,'प्रमाण 6-8'!$D$3:$X$38,Q$11,0)*$F12/1000)</f>
        <v>-</v>
      </c>
      <c r="R12" s="183" t="str">
        <f>IF($H12="सुट्टी","-",VLOOKUP($H12,'प्रमाण 6-8'!$D$3:$X$38,R$11,0)*$F12/1000)</f>
        <v>-</v>
      </c>
      <c r="S12" s="287" t="str">
        <f>IF($H12="सुट्टी","-",VLOOKUP($H12,'प्रमाण 6-8'!$D$3:$X$38,S$11,0)*$F12/1000)</f>
        <v>-</v>
      </c>
      <c r="T12" s="287" t="str">
        <f>IF($H12="सुट्टी","-",VLOOKUP($H12,'प्रमाण 6-8'!$D$3:$X$38,T$11,0)*$F12/1000)</f>
        <v>-</v>
      </c>
      <c r="U12" s="287" t="str">
        <f>IF($H12="सुट्टी","-",VLOOKUP($H12,'प्रमाण 6-8'!$D$3:$X$38,U$11,0)*$F12/1000)</f>
        <v>-</v>
      </c>
      <c r="V12" s="287" t="str">
        <f>IF($H12="सुट्टी","-",VLOOKUP($H12,'प्रमाण 6-8'!$D$3:$X$38,V$11,0)*$F12/1000)</f>
        <v>-</v>
      </c>
      <c r="W12" s="183" t="str">
        <f>IF($H12="सुट्टी","-",VLOOKUP($H12,'प्रमाण 6-8'!$D$3:$X$38,W$11,0)*$F12/1000)</f>
        <v>-</v>
      </c>
      <c r="X12" s="183" t="str">
        <f>IF($H12="सुट्टी","-",VLOOKUP($H12,'प्रमाण 6-8'!$D$3:$X$38,X$11,0)*$F12/1000)</f>
        <v>-</v>
      </c>
      <c r="Y12" s="183" t="str">
        <f>IF($H12="सुट्टी","-",VLOOKUP($H12,'प्रमाण 6-8'!$D$3:$X$38,Y$11,0)*$F12/1000)</f>
        <v>-</v>
      </c>
    </row>
    <row r="13" spans="2:26" ht="18" customHeight="1">
      <c r="B13" s="31"/>
      <c r="C13" s="7">
        <f>'MASTER DATA '!D6</f>
        <v>45902</v>
      </c>
      <c r="D13" s="12" t="str">
        <f>'MASTER DATA '!E6</f>
        <v>मंगळवार</v>
      </c>
      <c r="E13" s="8">
        <f>'MASTER DATA '!I6</f>
        <v>34</v>
      </c>
      <c r="F13" s="59">
        <f>'MASTER DATA '!J6</f>
        <v>0</v>
      </c>
      <c r="G13" s="58">
        <f t="shared" si="1"/>
        <v>0</v>
      </c>
      <c r="H13" s="96" t="str">
        <f>'MASTER DATA '!L6</f>
        <v>मोड आलेल्या मटकी उसळभात</v>
      </c>
      <c r="I13" s="183">
        <f>IF($H13="सुट्टी","-",VLOOKUP($H13,'प्रमाण 6-8'!$D$3:$X$38,I$11,0)*$F13/1000)</f>
        <v>0</v>
      </c>
      <c r="J13" s="183">
        <f>IF($H13="सुट्टी","-",VLOOKUP($H13,'प्रमाण 6-8'!$D$3:$X$38,J$11,0)*$F13/1000)</f>
        <v>0</v>
      </c>
      <c r="K13" s="183">
        <f>IF($H13="सुट्टी","-",VLOOKUP($H13,'प्रमाण 6-8'!$D$3:$X$38,K$11,0)*$F13/1000)</f>
        <v>0</v>
      </c>
      <c r="L13" s="183">
        <f>IF($H13="सुट्टी","-",VLOOKUP($H13,'प्रमाण 6-8'!$D$3:$X$38,L$11,0)*$F13/1000)</f>
        <v>0</v>
      </c>
      <c r="M13" s="183">
        <f>IF($H13="सुट्टी","-",VLOOKUP($H13,'प्रमाण 6-8'!$D$3:$X$38,M$11,0)*$F13/1000)</f>
        <v>0</v>
      </c>
      <c r="N13" s="183">
        <f>IF($H13="सुट्टी","-",VLOOKUP($H13,'प्रमाण 6-8'!$D$3:$X$38,N$11,0)*$F13/1000)</f>
        <v>0</v>
      </c>
      <c r="O13" s="183">
        <f>IF($H13="सुट्टी","-",VLOOKUP($H13,'प्रमाण 6-8'!$D$3:$X$38,O$11,0)*$F13/1000)</f>
        <v>0</v>
      </c>
      <c r="P13" s="183">
        <f>IF($H13="सुट्टी","-",VLOOKUP($H13,'प्रमाण 6-8'!$D$3:$X$38,P$11,0)*$F13/1000)</f>
        <v>0</v>
      </c>
      <c r="Q13" s="183">
        <f>IF($H13="सुट्टी","-",VLOOKUP($H13,'प्रमाण 6-8'!$D$3:$X$38,Q$11,0)*$F13/1000)</f>
        <v>0</v>
      </c>
      <c r="R13" s="183">
        <f>IF($H13="सुट्टी","-",VLOOKUP($H13,'प्रमाण 6-8'!$D$3:$X$38,R$11,0)*$F13/1000)</f>
        <v>0</v>
      </c>
      <c r="S13" s="287">
        <f>IF($H13="सुट्टी","-",VLOOKUP($H13,'प्रमाण 6-8'!$D$3:$X$38,S$11,0)*$F13/1000)</f>
        <v>0</v>
      </c>
      <c r="T13" s="287">
        <f>IF($H13="सुट्टी","-",VLOOKUP($H13,'प्रमाण 6-8'!$D$3:$X$38,T$11,0)*$F13/1000)</f>
        <v>0</v>
      </c>
      <c r="U13" s="287">
        <f>IF($H13="सुट्टी","-",VLOOKUP($H13,'प्रमाण 6-8'!$D$3:$X$38,U$11,0)*$F13/1000)</f>
        <v>0</v>
      </c>
      <c r="V13" s="287">
        <f>IF($H13="सुट्टी","-",VLOOKUP($H13,'प्रमाण 6-8'!$D$3:$X$38,V$11,0)*$F13/1000)</f>
        <v>0</v>
      </c>
      <c r="W13" s="183">
        <f>IF($H13="सुट्टी","-",VLOOKUP($H13,'प्रमाण 6-8'!$D$3:$X$38,W$11,0)*$F13/1000)</f>
        <v>0</v>
      </c>
      <c r="X13" s="183">
        <f>IF($H13="सुट्टी","-",VLOOKUP($H13,'प्रमाण 6-8'!$D$3:$X$38,X$11,0)*$F13/1000)</f>
        <v>0</v>
      </c>
      <c r="Y13" s="183">
        <f>IF($H13="सुट्टी","-",VLOOKUP($H13,'प्रमाण 6-8'!$D$3:$X$38,Y$11,0)*$F13/1000)</f>
        <v>0</v>
      </c>
    </row>
    <row r="14" spans="2:26" ht="18" customHeight="1">
      <c r="B14" s="31"/>
      <c r="C14" s="7">
        <f>'MASTER DATA '!D7</f>
        <v>45903</v>
      </c>
      <c r="D14" s="12" t="str">
        <f>'MASTER DATA '!E7</f>
        <v>बुधवार</v>
      </c>
      <c r="E14" s="8">
        <f>'MASTER DATA '!I7</f>
        <v>34</v>
      </c>
      <c r="F14" s="59">
        <f>'MASTER DATA '!J7</f>
        <v>0</v>
      </c>
      <c r="G14" s="58">
        <f t="shared" si="1"/>
        <v>0</v>
      </c>
      <c r="H14" s="96" t="str">
        <f>'MASTER DATA '!L7</f>
        <v>चवळीची खिचडी</v>
      </c>
      <c r="I14" s="183">
        <f>IF($H14="सुट्टी","-",VLOOKUP($H14,'प्रमाण 6-8'!$D$3:$X$38,I$11,0)*$F14/1000)</f>
        <v>0</v>
      </c>
      <c r="J14" s="183">
        <f>IF($H14="सुट्टी","-",VLOOKUP($H14,'प्रमाण 6-8'!$D$3:$X$38,J$11,0)*$F14/1000)</f>
        <v>0</v>
      </c>
      <c r="K14" s="183">
        <f>IF($H14="सुट्टी","-",VLOOKUP($H14,'प्रमाण 6-8'!$D$3:$X$38,K$11,0)*$F14/1000)</f>
        <v>0</v>
      </c>
      <c r="L14" s="183">
        <f>IF($H14="सुट्टी","-",VLOOKUP($H14,'प्रमाण 6-8'!$D$3:$X$38,L$11,0)*$F14/1000)</f>
        <v>0</v>
      </c>
      <c r="M14" s="183">
        <f>IF($H14="सुट्टी","-",VLOOKUP($H14,'प्रमाण 6-8'!$D$3:$X$38,M$11,0)*$F14/1000)</f>
        <v>0</v>
      </c>
      <c r="N14" s="183">
        <f>IF($H14="सुट्टी","-",VLOOKUP($H14,'प्रमाण 6-8'!$D$3:$X$38,N$11,0)*$F14/1000)</f>
        <v>0</v>
      </c>
      <c r="O14" s="183">
        <f>IF($H14="सुट्टी","-",VLOOKUP($H14,'प्रमाण 6-8'!$D$3:$X$38,O$11,0)*$F14/1000)</f>
        <v>0</v>
      </c>
      <c r="P14" s="183">
        <f>IF($H14="सुट्टी","-",VLOOKUP($H14,'प्रमाण 6-8'!$D$3:$X$38,P$11,0)*$F14/1000)</f>
        <v>0</v>
      </c>
      <c r="Q14" s="183">
        <f>IF($H14="सुट्टी","-",VLOOKUP($H14,'प्रमाण 6-8'!$D$3:$X$38,Q$11,0)*$F14/1000)</f>
        <v>0</v>
      </c>
      <c r="R14" s="183">
        <f>IF($H14="सुट्टी","-",VLOOKUP($H14,'प्रमाण 6-8'!$D$3:$X$38,R$11,0)*$F14/1000)</f>
        <v>0</v>
      </c>
      <c r="S14" s="287">
        <f>IF($H14="सुट्टी","-",VLOOKUP($H14,'प्रमाण 6-8'!$D$3:$X$38,S$11,0)*$F14/1000)</f>
        <v>0</v>
      </c>
      <c r="T14" s="287">
        <f>IF($H14="सुट्टी","-",VLOOKUP($H14,'प्रमाण 6-8'!$D$3:$X$38,T$11,0)*$F14/1000)</f>
        <v>0</v>
      </c>
      <c r="U14" s="287">
        <f>IF($H14="सुट्टी","-",VLOOKUP($H14,'प्रमाण 6-8'!$D$3:$X$38,U$11,0)*$F14/1000)</f>
        <v>0</v>
      </c>
      <c r="V14" s="287">
        <f>IF($H14="सुट्टी","-",VLOOKUP($H14,'प्रमाण 6-8'!$D$3:$X$38,V$11,0)*$F14/1000)</f>
        <v>0</v>
      </c>
      <c r="W14" s="183">
        <f>IF($H14="सुट्टी","-",VLOOKUP($H14,'प्रमाण 6-8'!$D$3:$X$38,W$11,0)*$F14/1000)</f>
        <v>0</v>
      </c>
      <c r="X14" s="183">
        <f>IF($H14="सुट्टी","-",VLOOKUP($H14,'प्रमाण 6-8'!$D$3:$X$38,X$11,0)*$F14/1000)</f>
        <v>0</v>
      </c>
      <c r="Y14" s="183">
        <f>IF($H14="सुट्टी","-",VLOOKUP($H14,'प्रमाण 6-8'!$D$3:$X$38,Y$11,0)*$F14/1000)</f>
        <v>0</v>
      </c>
    </row>
    <row r="15" spans="2:26" ht="18" customHeight="1">
      <c r="B15" s="31"/>
      <c r="C15" s="7">
        <f>'MASTER DATA '!D8</f>
        <v>45904</v>
      </c>
      <c r="D15" s="12" t="str">
        <f>'MASTER DATA '!E8</f>
        <v>गुरूवार</v>
      </c>
      <c r="E15" s="8">
        <f>'MASTER DATA '!I8</f>
        <v>34</v>
      </c>
      <c r="F15" s="59">
        <f>'MASTER DATA '!J8</f>
        <v>0</v>
      </c>
      <c r="G15" s="58">
        <f t="shared" si="1"/>
        <v>0</v>
      </c>
      <c r="H15" s="96" t="str">
        <f>'MASTER DATA '!L8</f>
        <v>हरभरा पुलाव</v>
      </c>
      <c r="I15" s="183">
        <f>IF($H15="सुट्टी","-",VLOOKUP($H15,'प्रमाण 6-8'!$D$3:$X$38,I$11,0)*$F15/1000)</f>
        <v>0</v>
      </c>
      <c r="J15" s="183">
        <f>IF($H15="सुट्टी","-",VLOOKUP($H15,'प्रमाण 6-8'!$D$3:$X$38,J$11,0)*$F15/1000)</f>
        <v>0</v>
      </c>
      <c r="K15" s="183">
        <f>IF($H15="सुट्टी","-",VLOOKUP($H15,'प्रमाण 6-8'!$D$3:$X$38,K$11,0)*$F15/1000)</f>
        <v>0</v>
      </c>
      <c r="L15" s="183">
        <f>IF($H15="सुट्टी","-",VLOOKUP($H15,'प्रमाण 6-8'!$D$3:$X$38,L$11,0)*$F15/1000)</f>
        <v>0</v>
      </c>
      <c r="M15" s="183">
        <f>IF($H15="सुट्टी","-",VLOOKUP($H15,'प्रमाण 6-8'!$D$3:$X$38,M$11,0)*$F15/1000)</f>
        <v>0</v>
      </c>
      <c r="N15" s="183">
        <f>IF($H15="सुट्टी","-",VLOOKUP($H15,'प्रमाण 6-8'!$D$3:$X$38,N$11,0)*$F15/1000)</f>
        <v>0</v>
      </c>
      <c r="O15" s="183">
        <f>IF($H15="सुट्टी","-",VLOOKUP($H15,'प्रमाण 6-8'!$D$3:$X$38,O$11,0)*$F15/1000)</f>
        <v>0</v>
      </c>
      <c r="P15" s="183">
        <f>IF($H15="सुट्टी","-",VLOOKUP($H15,'प्रमाण 6-8'!$D$3:$X$38,P$11,0)*$F15/1000)</f>
        <v>0</v>
      </c>
      <c r="Q15" s="183">
        <f>IF($H15="सुट्टी","-",VLOOKUP($H15,'प्रमाण 6-8'!$D$3:$X$38,Q$11,0)*$F15/1000)</f>
        <v>0</v>
      </c>
      <c r="R15" s="183">
        <f>IF($H15="सुट्टी","-",VLOOKUP($H15,'प्रमाण 6-8'!$D$3:$X$38,R$11,0)*$F15/1000)</f>
        <v>0</v>
      </c>
      <c r="S15" s="287">
        <f>IF($H15="सुट्टी","-",VLOOKUP($H15,'प्रमाण 6-8'!$D$3:$X$38,S$11,0)*$F15/1000)</f>
        <v>0</v>
      </c>
      <c r="T15" s="287">
        <f>IF($H15="सुट्टी","-",VLOOKUP($H15,'प्रमाण 6-8'!$D$3:$X$38,T$11,0)*$F15/1000)</f>
        <v>0</v>
      </c>
      <c r="U15" s="287">
        <f>IF($H15="सुट्टी","-",VLOOKUP($H15,'प्रमाण 6-8'!$D$3:$X$38,U$11,0)*$F15/1000)</f>
        <v>0</v>
      </c>
      <c r="V15" s="287">
        <f>IF($H15="सुट्टी","-",VLOOKUP($H15,'प्रमाण 6-8'!$D$3:$X$38,V$11,0)*$F15/1000)</f>
        <v>0</v>
      </c>
      <c r="W15" s="183">
        <f>IF($H15="सुट्टी","-",VLOOKUP($H15,'प्रमाण 6-8'!$D$3:$X$38,W$11,0)*$F15/1000)</f>
        <v>0</v>
      </c>
      <c r="X15" s="183">
        <f>IF($H15="सुट्टी","-",VLOOKUP($H15,'प्रमाण 6-8'!$D$3:$X$38,X$11,0)*$F15/1000)</f>
        <v>0</v>
      </c>
      <c r="Y15" s="183">
        <f>IF($H15="सुट्टी","-",VLOOKUP($H15,'प्रमाण 6-8'!$D$3:$X$38,Y$11,0)*$F15/1000)</f>
        <v>0</v>
      </c>
    </row>
    <row r="16" spans="2:26" ht="18" customHeight="1">
      <c r="B16" s="31"/>
      <c r="C16" s="7">
        <f>'MASTER DATA '!D9</f>
        <v>45905</v>
      </c>
      <c r="D16" s="12" t="str">
        <f>'MASTER DATA '!E9</f>
        <v>शुक्रवार</v>
      </c>
      <c r="E16" s="8" t="str">
        <f>'MASTER DATA '!I9</f>
        <v>-</v>
      </c>
      <c r="F16" s="59">
        <f>'MASTER DATA '!J9</f>
        <v>0</v>
      </c>
      <c r="G16" s="58">
        <f t="shared" si="1"/>
        <v>0</v>
      </c>
      <c r="H16" s="96" t="str">
        <f>'MASTER DATA '!L9</f>
        <v>सुट्टी</v>
      </c>
      <c r="I16" s="183" t="str">
        <f>IF($H16="सुट्टी","-",VLOOKUP($H16,'प्रमाण 6-8'!$D$3:$X$38,I$11,0)*$F16/1000)</f>
        <v>-</v>
      </c>
      <c r="J16" s="183" t="str">
        <f>IF($H16="सुट्टी","-",VLOOKUP($H16,'प्रमाण 6-8'!$D$3:$X$38,J$11,0)*$F16/1000)</f>
        <v>-</v>
      </c>
      <c r="K16" s="183" t="str">
        <f>IF($H16="सुट्टी","-",VLOOKUP($H16,'प्रमाण 6-8'!$D$3:$X$38,K$11,0)*$F16/1000)</f>
        <v>-</v>
      </c>
      <c r="L16" s="183" t="str">
        <f>IF($H16="सुट्टी","-",VLOOKUP($H16,'प्रमाण 6-8'!$D$3:$X$38,L$11,0)*$F16/1000)</f>
        <v>-</v>
      </c>
      <c r="M16" s="183" t="str">
        <f>IF($H16="सुट्टी","-",VLOOKUP($H16,'प्रमाण 6-8'!$D$3:$X$38,M$11,0)*$F16/1000)</f>
        <v>-</v>
      </c>
      <c r="N16" s="183" t="str">
        <f>IF($H16="सुट्टी","-",VLOOKUP($H16,'प्रमाण 6-8'!$D$3:$X$38,N$11,0)*$F16/1000)</f>
        <v>-</v>
      </c>
      <c r="O16" s="183" t="str">
        <f>IF($H16="सुट्टी","-",VLOOKUP($H16,'प्रमाण 6-8'!$D$3:$X$38,O$11,0)*$F16/1000)</f>
        <v>-</v>
      </c>
      <c r="P16" s="183" t="str">
        <f>IF($H16="सुट्टी","-",VLOOKUP($H16,'प्रमाण 6-8'!$D$3:$X$38,P$11,0)*$F16/1000)</f>
        <v>-</v>
      </c>
      <c r="Q16" s="183" t="str">
        <f>IF($H16="सुट्टी","-",VLOOKUP($H16,'प्रमाण 6-8'!$D$3:$X$38,Q$11,0)*$F16/1000)</f>
        <v>-</v>
      </c>
      <c r="R16" s="183" t="str">
        <f>IF($H16="सुट्टी","-",VLOOKUP($H16,'प्रमाण 6-8'!$D$3:$X$38,R$11,0)*$F16/1000)</f>
        <v>-</v>
      </c>
      <c r="S16" s="287" t="str">
        <f>IF($H16="सुट्टी","-",VLOOKUP($H16,'प्रमाण 6-8'!$D$3:$X$38,S$11,0)*$F16/1000)</f>
        <v>-</v>
      </c>
      <c r="T16" s="287" t="str">
        <f>IF($H16="सुट्टी","-",VLOOKUP($H16,'प्रमाण 6-8'!$D$3:$X$38,T$11,0)*$F16/1000)</f>
        <v>-</v>
      </c>
      <c r="U16" s="287" t="str">
        <f>IF($H16="सुट्टी","-",VLOOKUP($H16,'प्रमाण 6-8'!$D$3:$X$38,U$11,0)*$F16/1000)</f>
        <v>-</v>
      </c>
      <c r="V16" s="287" t="str">
        <f>IF($H16="सुट्टी","-",VLOOKUP($H16,'प्रमाण 6-8'!$D$3:$X$38,V$11,0)*$F16/1000)</f>
        <v>-</v>
      </c>
      <c r="W16" s="183" t="str">
        <f>IF($H16="सुट्टी","-",VLOOKUP($H16,'प्रमाण 6-8'!$D$3:$X$38,W$11,0)*$F16/1000)</f>
        <v>-</v>
      </c>
      <c r="X16" s="183" t="str">
        <f>IF($H16="सुट्टी","-",VLOOKUP($H16,'प्रमाण 6-8'!$D$3:$X$38,X$11,0)*$F16/1000)</f>
        <v>-</v>
      </c>
      <c r="Y16" s="183" t="str">
        <f>IF($H16="सुट्टी","-",VLOOKUP($H16,'प्रमाण 6-8'!$D$3:$X$38,Y$11,0)*$F16/1000)</f>
        <v>-</v>
      </c>
    </row>
    <row r="17" spans="2:25" ht="18" customHeight="1">
      <c r="B17" s="31"/>
      <c r="C17" s="7">
        <f>'MASTER DATA '!D10</f>
        <v>45906</v>
      </c>
      <c r="D17" s="12" t="str">
        <f>'MASTER DATA '!E10</f>
        <v>शनिवार</v>
      </c>
      <c r="E17" s="8" t="str">
        <f>'MASTER DATA '!I10</f>
        <v>-</v>
      </c>
      <c r="F17" s="59">
        <f>'MASTER DATA '!J10</f>
        <v>0</v>
      </c>
      <c r="G17" s="58">
        <f t="shared" si="1"/>
        <v>0</v>
      </c>
      <c r="H17" s="96" t="str">
        <f>'MASTER DATA '!L10</f>
        <v>सुट्टी</v>
      </c>
      <c r="I17" s="183" t="str">
        <f>IF($H17="सुट्टी","-",VLOOKUP($H17,'प्रमाण 6-8'!$D$3:$X$38,I$11,0)*$F17/1000)</f>
        <v>-</v>
      </c>
      <c r="J17" s="183" t="str">
        <f>IF($H17="सुट्टी","-",VLOOKUP($H17,'प्रमाण 6-8'!$D$3:$X$38,J$11,0)*$F17/1000)</f>
        <v>-</v>
      </c>
      <c r="K17" s="183" t="str">
        <f>IF($H17="सुट्टी","-",VLOOKUP($H17,'प्रमाण 6-8'!$D$3:$X$38,K$11,0)*$F17/1000)</f>
        <v>-</v>
      </c>
      <c r="L17" s="183" t="str">
        <f>IF($H17="सुट्टी","-",VLOOKUP($H17,'प्रमाण 6-8'!$D$3:$X$38,L$11,0)*$F17/1000)</f>
        <v>-</v>
      </c>
      <c r="M17" s="183" t="str">
        <f>IF($H17="सुट्टी","-",VLOOKUP($H17,'प्रमाण 6-8'!$D$3:$X$38,M$11,0)*$F17/1000)</f>
        <v>-</v>
      </c>
      <c r="N17" s="183" t="str">
        <f>IF($H17="सुट्टी","-",VLOOKUP($H17,'प्रमाण 6-8'!$D$3:$X$38,N$11,0)*$F17/1000)</f>
        <v>-</v>
      </c>
      <c r="O17" s="183" t="str">
        <f>IF($H17="सुट्टी","-",VLOOKUP($H17,'प्रमाण 6-8'!$D$3:$X$38,O$11,0)*$F17/1000)</f>
        <v>-</v>
      </c>
      <c r="P17" s="183" t="str">
        <f>IF($H17="सुट्टी","-",VLOOKUP($H17,'प्रमाण 6-8'!$D$3:$X$38,P$11,0)*$F17/1000)</f>
        <v>-</v>
      </c>
      <c r="Q17" s="183" t="str">
        <f>IF($H17="सुट्टी","-",VLOOKUP($H17,'प्रमाण 6-8'!$D$3:$X$38,Q$11,0)*$F17/1000)</f>
        <v>-</v>
      </c>
      <c r="R17" s="183" t="str">
        <f>IF($H17="सुट्टी","-",VLOOKUP($H17,'प्रमाण 6-8'!$D$3:$X$38,R$11,0)*$F17/1000)</f>
        <v>-</v>
      </c>
      <c r="S17" s="287" t="str">
        <f>IF($H17="सुट्टी","-",VLOOKUP($H17,'प्रमाण 6-8'!$D$3:$X$38,S$11,0)*$F17/1000)</f>
        <v>-</v>
      </c>
      <c r="T17" s="287" t="str">
        <f>IF($H17="सुट्टी","-",VLOOKUP($H17,'प्रमाण 6-8'!$D$3:$X$38,T$11,0)*$F17/1000)</f>
        <v>-</v>
      </c>
      <c r="U17" s="287" t="str">
        <f>IF($H17="सुट्टी","-",VLOOKUP($H17,'प्रमाण 6-8'!$D$3:$X$38,U$11,0)*$F17/1000)</f>
        <v>-</v>
      </c>
      <c r="V17" s="287" t="str">
        <f>IF($H17="सुट्टी","-",VLOOKUP($H17,'प्रमाण 6-8'!$D$3:$X$38,V$11,0)*$F17/1000)</f>
        <v>-</v>
      </c>
      <c r="W17" s="183" t="str">
        <f>IF($H17="सुट्टी","-",VLOOKUP($H17,'प्रमाण 6-8'!$D$3:$X$38,W$11,0)*$F17/1000)</f>
        <v>-</v>
      </c>
      <c r="X17" s="183" t="str">
        <f>IF($H17="सुट्टी","-",VLOOKUP($H17,'प्रमाण 6-8'!$D$3:$X$38,X$11,0)*$F17/1000)</f>
        <v>-</v>
      </c>
      <c r="Y17" s="183" t="str">
        <f>IF($H17="सुट्टी","-",VLOOKUP($H17,'प्रमाण 6-8'!$D$3:$X$38,Y$11,0)*$F17/1000)</f>
        <v>-</v>
      </c>
    </row>
    <row r="18" spans="2:25" ht="18" customHeight="1">
      <c r="B18" s="31"/>
      <c r="C18" s="7">
        <f>'MASTER DATA '!D11</f>
        <v>45907</v>
      </c>
      <c r="D18" s="12" t="str">
        <f>'MASTER DATA '!E11</f>
        <v>रविवार</v>
      </c>
      <c r="E18" s="8" t="str">
        <f>'MASTER DATA '!I11</f>
        <v>-</v>
      </c>
      <c r="F18" s="59">
        <f>'MASTER DATA '!J11</f>
        <v>0</v>
      </c>
      <c r="G18" s="58">
        <f t="shared" si="1"/>
        <v>0</v>
      </c>
      <c r="H18" s="96" t="str">
        <f>'MASTER DATA '!L11</f>
        <v>सुट्टी</v>
      </c>
      <c r="I18" s="183" t="str">
        <f>IF($H18="सुट्टी","-",VLOOKUP($H18,'प्रमाण 6-8'!$D$3:$X$38,I$11,0)*$F18/1000)</f>
        <v>-</v>
      </c>
      <c r="J18" s="183" t="str">
        <f>IF($H18="सुट्टी","-",VLOOKUP($H18,'प्रमाण 6-8'!$D$3:$X$38,J$11,0)*$F18/1000)</f>
        <v>-</v>
      </c>
      <c r="K18" s="183" t="str">
        <f>IF($H18="सुट्टी","-",VLOOKUP($H18,'प्रमाण 6-8'!$D$3:$X$38,K$11,0)*$F18/1000)</f>
        <v>-</v>
      </c>
      <c r="L18" s="183" t="str">
        <f>IF($H18="सुट्टी","-",VLOOKUP($H18,'प्रमाण 6-8'!$D$3:$X$38,L$11,0)*$F18/1000)</f>
        <v>-</v>
      </c>
      <c r="M18" s="183" t="str">
        <f>IF($H18="सुट्टी","-",VLOOKUP($H18,'प्रमाण 6-8'!$D$3:$X$38,M$11,0)*$F18/1000)</f>
        <v>-</v>
      </c>
      <c r="N18" s="183" t="str">
        <f>IF($H18="सुट्टी","-",VLOOKUP($H18,'प्रमाण 6-8'!$D$3:$X$38,N$11,0)*$F18/1000)</f>
        <v>-</v>
      </c>
      <c r="O18" s="183" t="str">
        <f>IF($H18="सुट्टी","-",VLOOKUP($H18,'प्रमाण 6-8'!$D$3:$X$38,O$11,0)*$F18/1000)</f>
        <v>-</v>
      </c>
      <c r="P18" s="183" t="str">
        <f>IF($H18="सुट्टी","-",VLOOKUP($H18,'प्रमाण 6-8'!$D$3:$X$38,P$11,0)*$F18/1000)</f>
        <v>-</v>
      </c>
      <c r="Q18" s="183" t="str">
        <f>IF($H18="सुट्टी","-",VLOOKUP($H18,'प्रमाण 6-8'!$D$3:$X$38,Q$11,0)*$F18/1000)</f>
        <v>-</v>
      </c>
      <c r="R18" s="183" t="str">
        <f>IF($H18="सुट्टी","-",VLOOKUP($H18,'प्रमाण 6-8'!$D$3:$X$38,R$11,0)*$F18/1000)</f>
        <v>-</v>
      </c>
      <c r="S18" s="287" t="str">
        <f>IF($H18="सुट्टी","-",VLOOKUP($H18,'प्रमाण 6-8'!$D$3:$X$38,S$11,0)*$F18/1000)</f>
        <v>-</v>
      </c>
      <c r="T18" s="287" t="str">
        <f>IF($H18="सुट्टी","-",VLOOKUP($H18,'प्रमाण 6-8'!$D$3:$X$38,T$11,0)*$F18/1000)</f>
        <v>-</v>
      </c>
      <c r="U18" s="287" t="str">
        <f>IF($H18="सुट्टी","-",VLOOKUP($H18,'प्रमाण 6-8'!$D$3:$X$38,U$11,0)*$F18/1000)</f>
        <v>-</v>
      </c>
      <c r="V18" s="287" t="str">
        <f>IF($H18="सुट्टी","-",VLOOKUP($H18,'प्रमाण 6-8'!$D$3:$X$38,V$11,0)*$F18/1000)</f>
        <v>-</v>
      </c>
      <c r="W18" s="183" t="str">
        <f>IF($H18="सुट्टी","-",VLOOKUP($H18,'प्रमाण 6-8'!$D$3:$X$38,W$11,0)*$F18/1000)</f>
        <v>-</v>
      </c>
      <c r="X18" s="183" t="str">
        <f>IF($H18="सुट्टी","-",VLOOKUP($H18,'प्रमाण 6-8'!$D$3:$X$38,X$11,0)*$F18/1000)</f>
        <v>-</v>
      </c>
      <c r="Y18" s="183" t="str">
        <f>IF($H18="सुट्टी","-",VLOOKUP($H18,'प्रमाण 6-8'!$D$3:$X$38,Y$11,0)*$F18/1000)</f>
        <v>-</v>
      </c>
    </row>
    <row r="19" spans="2:25" ht="18" customHeight="1">
      <c r="B19" s="31"/>
      <c r="C19" s="7">
        <f>'MASTER DATA '!D12</f>
        <v>45908</v>
      </c>
      <c r="D19" s="12" t="str">
        <f>'MASTER DATA '!E12</f>
        <v>सोमवार</v>
      </c>
      <c r="E19" s="8">
        <f>'MASTER DATA '!I12</f>
        <v>34</v>
      </c>
      <c r="F19" s="59">
        <f>'MASTER DATA '!J12</f>
        <v>0</v>
      </c>
      <c r="G19" s="58">
        <f t="shared" si="1"/>
        <v>0</v>
      </c>
      <c r="H19" s="96" t="str">
        <f>'MASTER DATA '!L12</f>
        <v>मसुरी पुलाव</v>
      </c>
      <c r="I19" s="183">
        <f>IF($H19="सुट्टी","-",VLOOKUP($H19,'प्रमाण 6-8'!$D$3:$X$38,I$11,0)*$F19/1000)</f>
        <v>0</v>
      </c>
      <c r="J19" s="183">
        <f>IF($H19="सुट्टी","-",VLOOKUP($H19,'प्रमाण 6-8'!$D$3:$X$38,J$11,0)*$F19/1000)</f>
        <v>0</v>
      </c>
      <c r="K19" s="183">
        <f>IF($H19="सुट्टी","-",VLOOKUP($H19,'प्रमाण 6-8'!$D$3:$X$38,K$11,0)*$F19/1000)</f>
        <v>0</v>
      </c>
      <c r="L19" s="183">
        <f>IF($H19="सुट्टी","-",VLOOKUP($H19,'प्रमाण 6-8'!$D$3:$X$38,L$11,0)*$F19/1000)</f>
        <v>0</v>
      </c>
      <c r="M19" s="183">
        <f>IF($H19="सुट्टी","-",VLOOKUP($H19,'प्रमाण 6-8'!$D$3:$X$38,M$11,0)*$F19/1000)</f>
        <v>0</v>
      </c>
      <c r="N19" s="183">
        <f>IF($H19="सुट्टी","-",VLOOKUP($H19,'प्रमाण 6-8'!$D$3:$X$38,N$11,0)*$F19/1000)</f>
        <v>0</v>
      </c>
      <c r="O19" s="183">
        <f>IF($H19="सुट्टी","-",VLOOKUP($H19,'प्रमाण 6-8'!$D$3:$X$38,O$11,0)*$F19/1000)</f>
        <v>0</v>
      </c>
      <c r="P19" s="183">
        <f>IF($H19="सुट्टी","-",VLOOKUP($H19,'प्रमाण 6-8'!$D$3:$X$38,P$11,0)*$F19/1000)</f>
        <v>0</v>
      </c>
      <c r="Q19" s="183">
        <f>IF($H19="सुट्टी","-",VLOOKUP($H19,'प्रमाण 6-8'!$D$3:$X$38,Q$11,0)*$F19/1000)</f>
        <v>0</v>
      </c>
      <c r="R19" s="183">
        <f>IF($H19="सुट्टी","-",VLOOKUP($H19,'प्रमाण 6-8'!$D$3:$X$38,R$11,0)*$F19/1000)</f>
        <v>0</v>
      </c>
      <c r="S19" s="287">
        <f>IF($H19="सुट्टी","-",VLOOKUP($H19,'प्रमाण 6-8'!$D$3:$X$38,S$11,0)*$F19/1000)</f>
        <v>0</v>
      </c>
      <c r="T19" s="287">
        <f>IF($H19="सुट्टी","-",VLOOKUP($H19,'प्रमाण 6-8'!$D$3:$X$38,T$11,0)*$F19/1000)</f>
        <v>0</v>
      </c>
      <c r="U19" s="287">
        <f>IF($H19="सुट्टी","-",VLOOKUP($H19,'प्रमाण 6-8'!$D$3:$X$38,U$11,0)*$F19/1000)</f>
        <v>0</v>
      </c>
      <c r="V19" s="287">
        <f>IF($H19="सुट्टी","-",VLOOKUP($H19,'प्रमाण 6-8'!$D$3:$X$38,V$11,0)*$F19/1000)</f>
        <v>0</v>
      </c>
      <c r="W19" s="183">
        <f>IF($H19="सुट्टी","-",VLOOKUP($H19,'प्रमाण 6-8'!$D$3:$X$38,W$11,0)*$F19/1000)</f>
        <v>0</v>
      </c>
      <c r="X19" s="183">
        <f>IF($H19="सुट्टी","-",VLOOKUP($H19,'प्रमाण 6-8'!$D$3:$X$38,X$11,0)*$F19/1000)</f>
        <v>0</v>
      </c>
      <c r="Y19" s="183">
        <f>IF($H19="सुट्टी","-",VLOOKUP($H19,'प्रमाण 6-8'!$D$3:$X$38,Y$11,0)*$F19/1000)</f>
        <v>0</v>
      </c>
    </row>
    <row r="20" spans="2:25" ht="18" customHeight="1">
      <c r="B20" s="31"/>
      <c r="C20" s="7">
        <f>'MASTER DATA '!D13</f>
        <v>45909</v>
      </c>
      <c r="D20" s="12" t="str">
        <f>'MASTER DATA '!E13</f>
        <v>मंगळवार</v>
      </c>
      <c r="E20" s="8">
        <f>'MASTER DATA '!I13</f>
        <v>34</v>
      </c>
      <c r="F20" s="59">
        <f>'MASTER DATA '!J13</f>
        <v>0</v>
      </c>
      <c r="G20" s="58">
        <f t="shared" si="1"/>
        <v>0</v>
      </c>
      <c r="H20" s="96" t="str">
        <f>'MASTER DATA '!L13</f>
        <v>मुग शेवगा वरणभात</v>
      </c>
      <c r="I20" s="183">
        <f>IF($H20="सुट्टी","-",VLOOKUP($H20,'प्रमाण 6-8'!$D$3:$X$38,I$11,0)*$F20/1000)</f>
        <v>0</v>
      </c>
      <c r="J20" s="183">
        <f>IF($H20="सुट्टी","-",VLOOKUP($H20,'प्रमाण 6-8'!$D$3:$X$38,J$11,0)*$F20/1000)</f>
        <v>0</v>
      </c>
      <c r="K20" s="183">
        <f>IF($H20="सुट्टी","-",VLOOKUP($H20,'प्रमाण 6-8'!$D$3:$X$38,K$11,0)*$F20/1000)</f>
        <v>0</v>
      </c>
      <c r="L20" s="183">
        <f>IF($H20="सुट्टी","-",VLOOKUP($H20,'प्रमाण 6-8'!$D$3:$X$38,L$11,0)*$F20/1000)</f>
        <v>0</v>
      </c>
      <c r="M20" s="183">
        <f>IF($H20="सुट्टी","-",VLOOKUP($H20,'प्रमाण 6-8'!$D$3:$X$38,M$11,0)*$F20/1000)</f>
        <v>0</v>
      </c>
      <c r="N20" s="183">
        <f>IF($H20="सुट्टी","-",VLOOKUP($H20,'प्रमाण 6-8'!$D$3:$X$38,N$11,0)*$F20/1000)</f>
        <v>0</v>
      </c>
      <c r="O20" s="183">
        <f>IF($H20="सुट्टी","-",VLOOKUP($H20,'प्रमाण 6-8'!$D$3:$X$38,O$11,0)*$F20/1000)</f>
        <v>0</v>
      </c>
      <c r="P20" s="183">
        <f>IF($H20="सुट्टी","-",VLOOKUP($H20,'प्रमाण 6-8'!$D$3:$X$38,P$11,0)*$F20/1000)</f>
        <v>0</v>
      </c>
      <c r="Q20" s="183">
        <f>IF($H20="सुट्टी","-",VLOOKUP($H20,'प्रमाण 6-8'!$D$3:$X$38,Q$11,0)*$F20/1000)</f>
        <v>0</v>
      </c>
      <c r="R20" s="183">
        <f>IF($H20="सुट्टी","-",VLOOKUP($H20,'प्रमाण 6-8'!$D$3:$X$38,R$11,0)*$F20/1000)</f>
        <v>0</v>
      </c>
      <c r="S20" s="287">
        <f>IF($H20="सुट्टी","-",VLOOKUP($H20,'प्रमाण 6-8'!$D$3:$X$38,S$11,0)*$F20/1000)</f>
        <v>0</v>
      </c>
      <c r="T20" s="287">
        <f>IF($H20="सुट्टी","-",VLOOKUP($H20,'प्रमाण 6-8'!$D$3:$X$38,T$11,0)*$F20/1000)</f>
        <v>0</v>
      </c>
      <c r="U20" s="287">
        <f>IF($H20="सुट्टी","-",VLOOKUP($H20,'प्रमाण 6-8'!$D$3:$X$38,U$11,0)*$F20/1000)</f>
        <v>0</v>
      </c>
      <c r="V20" s="287">
        <f>IF($H20="सुट्टी","-",VLOOKUP($H20,'प्रमाण 6-8'!$D$3:$X$38,V$11,0)*$F20/1000)</f>
        <v>0</v>
      </c>
      <c r="W20" s="183">
        <f>IF($H20="सुट्टी","-",VLOOKUP($H20,'प्रमाण 6-8'!$D$3:$X$38,W$11,0)*$F20/1000)</f>
        <v>0</v>
      </c>
      <c r="X20" s="183">
        <f>IF($H20="सुट्टी","-",VLOOKUP($H20,'प्रमाण 6-8'!$D$3:$X$38,X$11,0)*$F20/1000)</f>
        <v>0</v>
      </c>
      <c r="Y20" s="183">
        <f>IF($H20="सुट्टी","-",VLOOKUP($H20,'प्रमाण 6-8'!$D$3:$X$38,Y$11,0)*$F20/1000)</f>
        <v>0</v>
      </c>
    </row>
    <row r="21" spans="2:25" ht="18" customHeight="1">
      <c r="C21" s="7">
        <f>'MASTER DATA '!D14</f>
        <v>45910</v>
      </c>
      <c r="D21" s="12" t="str">
        <f>'MASTER DATA '!E14</f>
        <v>बुधवार</v>
      </c>
      <c r="E21" s="8">
        <f>'MASTER DATA '!I14</f>
        <v>34</v>
      </c>
      <c r="F21" s="59">
        <f>'MASTER DATA '!J14</f>
        <v>0</v>
      </c>
      <c r="G21" s="58">
        <f t="shared" si="1"/>
        <v>0</v>
      </c>
      <c r="H21" s="96" t="str">
        <f>'MASTER DATA '!L14</f>
        <v>सोयाबीन पुलाव</v>
      </c>
      <c r="I21" s="183">
        <f>IF($H21="सुट्टी","-",VLOOKUP($H21,'प्रमाण 6-8'!$D$3:$X$38,I$11,0)*$F21/1000)</f>
        <v>0</v>
      </c>
      <c r="J21" s="183">
        <f>IF($H21="सुट्टी","-",VLOOKUP($H21,'प्रमाण 6-8'!$D$3:$X$38,J$11,0)*$F21/1000)</f>
        <v>0</v>
      </c>
      <c r="K21" s="183">
        <f>IF($H21="सुट्टी","-",VLOOKUP($H21,'प्रमाण 6-8'!$D$3:$X$38,K$11,0)*$F21/1000)</f>
        <v>0</v>
      </c>
      <c r="L21" s="183">
        <f>IF($H21="सुट्टी","-",VLOOKUP($H21,'प्रमाण 6-8'!$D$3:$X$38,L$11,0)*$F21/1000)</f>
        <v>0</v>
      </c>
      <c r="M21" s="183">
        <f>IF($H21="सुट्टी","-",VLOOKUP($H21,'प्रमाण 6-8'!$D$3:$X$38,M$11,0)*$F21/1000)</f>
        <v>0</v>
      </c>
      <c r="N21" s="183">
        <f>IF($H21="सुट्टी","-",VLOOKUP($H21,'प्रमाण 6-8'!$D$3:$X$38,N$11,0)*$F21/1000)</f>
        <v>0</v>
      </c>
      <c r="O21" s="183">
        <f>IF($H21="सुट्टी","-",VLOOKUP($H21,'प्रमाण 6-8'!$D$3:$X$38,O$11,0)*$F21/1000)</f>
        <v>0</v>
      </c>
      <c r="P21" s="183">
        <f>IF($H21="सुट्टी","-",VLOOKUP($H21,'प्रमाण 6-8'!$D$3:$X$38,P$11,0)*$F21/1000)</f>
        <v>0</v>
      </c>
      <c r="Q21" s="183">
        <f>IF($H21="सुट्टी","-",VLOOKUP($H21,'प्रमाण 6-8'!$D$3:$X$38,Q$11,0)*$F21/1000)</f>
        <v>0</v>
      </c>
      <c r="R21" s="183">
        <f>IF($H21="सुट्टी","-",VLOOKUP($H21,'प्रमाण 6-8'!$D$3:$X$38,R$11,0)*$F21/1000)</f>
        <v>0</v>
      </c>
      <c r="S21" s="287">
        <f>IF($H21="सुट्टी","-",VLOOKUP($H21,'प्रमाण 6-8'!$D$3:$X$38,S$11,0)*$F21/1000)</f>
        <v>0</v>
      </c>
      <c r="T21" s="287">
        <f>IF($H21="सुट्टी","-",VLOOKUP($H21,'प्रमाण 6-8'!$D$3:$X$38,T$11,0)*$F21/1000)</f>
        <v>0</v>
      </c>
      <c r="U21" s="287">
        <f>IF($H21="सुट्टी","-",VLOOKUP($H21,'प्रमाण 6-8'!$D$3:$X$38,U$11,0)*$F21/1000)</f>
        <v>0</v>
      </c>
      <c r="V21" s="287">
        <f>IF($H21="सुट्टी","-",VLOOKUP($H21,'प्रमाण 6-8'!$D$3:$X$38,V$11,0)*$F21/1000)</f>
        <v>0</v>
      </c>
      <c r="W21" s="183">
        <f>IF($H21="सुट्टी","-",VLOOKUP($H21,'प्रमाण 6-8'!$D$3:$X$38,W$11,0)*$F21/1000)</f>
        <v>0</v>
      </c>
      <c r="X21" s="183">
        <f>IF($H21="सुट्टी","-",VLOOKUP($H21,'प्रमाण 6-8'!$D$3:$X$38,X$11,0)*$F21/1000)</f>
        <v>0</v>
      </c>
      <c r="Y21" s="183">
        <f>IF($H21="सुट्टी","-",VLOOKUP($H21,'प्रमाण 6-8'!$D$3:$X$38,Y$11,0)*$F21/1000)</f>
        <v>0</v>
      </c>
    </row>
    <row r="22" spans="2:25" ht="18" customHeight="1">
      <c r="C22" s="7">
        <f>'MASTER DATA '!D15</f>
        <v>45911</v>
      </c>
      <c r="D22" s="12" t="str">
        <f>'MASTER DATA '!E15</f>
        <v>गुरूवार</v>
      </c>
      <c r="E22" s="8">
        <f>'MASTER DATA '!I15</f>
        <v>34</v>
      </c>
      <c r="F22" s="59">
        <f>'MASTER DATA '!J15</f>
        <v>0</v>
      </c>
      <c r="G22" s="58">
        <f t="shared" si="1"/>
        <v>0</v>
      </c>
      <c r="H22" s="96" t="str">
        <f>'MASTER DATA '!L15</f>
        <v>मोड आलेल्या मटकी उसळभात</v>
      </c>
      <c r="I22" s="183">
        <f>IF($H22="सुट्टी","-",VLOOKUP($H22,'प्रमाण 6-8'!$D$3:$X$38,I$11,0)*$F22/1000)</f>
        <v>0</v>
      </c>
      <c r="J22" s="183">
        <f>IF($H22="सुट्टी","-",VLOOKUP($H22,'प्रमाण 6-8'!$D$3:$X$38,J$11,0)*$F22/1000)</f>
        <v>0</v>
      </c>
      <c r="K22" s="183">
        <f>IF($H22="सुट्टी","-",VLOOKUP($H22,'प्रमाण 6-8'!$D$3:$X$38,K$11,0)*$F22/1000)</f>
        <v>0</v>
      </c>
      <c r="L22" s="183">
        <f>IF($H22="सुट्टी","-",VLOOKUP($H22,'प्रमाण 6-8'!$D$3:$X$38,L$11,0)*$F22/1000)</f>
        <v>0</v>
      </c>
      <c r="M22" s="183">
        <f>IF($H22="सुट्टी","-",VLOOKUP($H22,'प्रमाण 6-8'!$D$3:$X$38,M$11,0)*$F22/1000)</f>
        <v>0</v>
      </c>
      <c r="N22" s="183">
        <f>IF($H22="सुट्टी","-",VLOOKUP($H22,'प्रमाण 6-8'!$D$3:$X$38,N$11,0)*$F22/1000)</f>
        <v>0</v>
      </c>
      <c r="O22" s="183">
        <f>IF($H22="सुट्टी","-",VLOOKUP($H22,'प्रमाण 6-8'!$D$3:$X$38,O$11,0)*$F22/1000)</f>
        <v>0</v>
      </c>
      <c r="P22" s="183">
        <f>IF($H22="सुट्टी","-",VLOOKUP($H22,'प्रमाण 6-8'!$D$3:$X$38,P$11,0)*$F22/1000)</f>
        <v>0</v>
      </c>
      <c r="Q22" s="183">
        <f>IF($H22="सुट्टी","-",VLOOKUP($H22,'प्रमाण 6-8'!$D$3:$X$38,Q$11,0)*$F22/1000)</f>
        <v>0</v>
      </c>
      <c r="R22" s="183">
        <f>IF($H22="सुट्टी","-",VLOOKUP($H22,'प्रमाण 6-8'!$D$3:$X$38,R$11,0)*$F22/1000)</f>
        <v>0</v>
      </c>
      <c r="S22" s="287">
        <f>IF($H22="सुट्टी","-",VLOOKUP($H22,'प्रमाण 6-8'!$D$3:$X$38,S$11,0)*$F22/1000)</f>
        <v>0</v>
      </c>
      <c r="T22" s="287">
        <f>IF($H22="सुट्टी","-",VLOOKUP($H22,'प्रमाण 6-8'!$D$3:$X$38,T$11,0)*$F22/1000)</f>
        <v>0</v>
      </c>
      <c r="U22" s="287">
        <f>IF($H22="सुट्टी","-",VLOOKUP($H22,'प्रमाण 6-8'!$D$3:$X$38,U$11,0)*$F22/1000)</f>
        <v>0</v>
      </c>
      <c r="V22" s="287">
        <f>IF($H22="सुट्टी","-",VLOOKUP($H22,'प्रमाण 6-8'!$D$3:$X$38,V$11,0)*$F22/1000)</f>
        <v>0</v>
      </c>
      <c r="W22" s="183">
        <f>IF($H22="सुट्टी","-",VLOOKUP($H22,'प्रमाण 6-8'!$D$3:$X$38,W$11,0)*$F22/1000)</f>
        <v>0</v>
      </c>
      <c r="X22" s="183">
        <f>IF($H22="सुट्टी","-",VLOOKUP($H22,'प्रमाण 6-8'!$D$3:$X$38,X$11,0)*$F22/1000)</f>
        <v>0</v>
      </c>
      <c r="Y22" s="183">
        <f>IF($H22="सुट्टी","-",VLOOKUP($H22,'प्रमाण 6-8'!$D$3:$X$38,Y$11,0)*$F22/1000)</f>
        <v>0</v>
      </c>
    </row>
    <row r="23" spans="2:25" ht="18" customHeight="1">
      <c r="C23" s="7">
        <f>'MASTER DATA '!D16</f>
        <v>45912</v>
      </c>
      <c r="D23" s="12" t="str">
        <f>'MASTER DATA '!E16</f>
        <v>शुक्रवार</v>
      </c>
      <c r="E23" s="8">
        <f>'MASTER DATA '!I16</f>
        <v>34</v>
      </c>
      <c r="F23" s="59">
        <f>'MASTER DATA '!J16</f>
        <v>0</v>
      </c>
      <c r="G23" s="58">
        <f t="shared" si="1"/>
        <v>0</v>
      </c>
      <c r="H23" s="96" t="str">
        <f>'MASTER DATA '!L16</f>
        <v>हरभरा पुलाव</v>
      </c>
      <c r="I23" s="183">
        <f>IF($H23="सुट्टी","-",VLOOKUP($H23,'प्रमाण 6-8'!$D$3:$X$38,I$11,0)*$F23/1000)</f>
        <v>0</v>
      </c>
      <c r="J23" s="183">
        <f>IF($H23="सुट्टी","-",VLOOKUP($H23,'प्रमाण 6-8'!$D$3:$X$38,J$11,0)*$F23/1000)</f>
        <v>0</v>
      </c>
      <c r="K23" s="183">
        <f>IF($H23="सुट्टी","-",VLOOKUP($H23,'प्रमाण 6-8'!$D$3:$X$38,K$11,0)*$F23/1000)</f>
        <v>0</v>
      </c>
      <c r="L23" s="183">
        <f>IF($H23="सुट्टी","-",VLOOKUP($H23,'प्रमाण 6-8'!$D$3:$X$38,L$11,0)*$F23/1000)</f>
        <v>0</v>
      </c>
      <c r="M23" s="183">
        <f>IF($H23="सुट्टी","-",VLOOKUP($H23,'प्रमाण 6-8'!$D$3:$X$38,M$11,0)*$F23/1000)</f>
        <v>0</v>
      </c>
      <c r="N23" s="183">
        <f>IF($H23="सुट्टी","-",VLOOKUP($H23,'प्रमाण 6-8'!$D$3:$X$38,N$11,0)*$F23/1000)</f>
        <v>0</v>
      </c>
      <c r="O23" s="183">
        <f>IF($H23="सुट्टी","-",VLOOKUP($H23,'प्रमाण 6-8'!$D$3:$X$38,O$11,0)*$F23/1000)</f>
        <v>0</v>
      </c>
      <c r="P23" s="183">
        <f>IF($H23="सुट्टी","-",VLOOKUP($H23,'प्रमाण 6-8'!$D$3:$X$38,P$11,0)*$F23/1000)</f>
        <v>0</v>
      </c>
      <c r="Q23" s="183">
        <f>IF($H23="सुट्टी","-",VLOOKUP($H23,'प्रमाण 6-8'!$D$3:$X$38,Q$11,0)*$F23/1000)</f>
        <v>0</v>
      </c>
      <c r="R23" s="183">
        <f>IF($H23="सुट्टी","-",VLOOKUP($H23,'प्रमाण 6-8'!$D$3:$X$38,R$11,0)*$F23/1000)</f>
        <v>0</v>
      </c>
      <c r="S23" s="287">
        <f>IF($H23="सुट्टी","-",VLOOKUP($H23,'प्रमाण 6-8'!$D$3:$X$38,S$11,0)*$F23/1000)</f>
        <v>0</v>
      </c>
      <c r="T23" s="287">
        <f>IF($H23="सुट्टी","-",VLOOKUP($H23,'प्रमाण 6-8'!$D$3:$X$38,T$11,0)*$F23/1000)</f>
        <v>0</v>
      </c>
      <c r="U23" s="287">
        <f>IF($H23="सुट्टी","-",VLOOKUP($H23,'प्रमाण 6-8'!$D$3:$X$38,U$11,0)*$F23/1000)</f>
        <v>0</v>
      </c>
      <c r="V23" s="287">
        <f>IF($H23="सुट्टी","-",VLOOKUP($H23,'प्रमाण 6-8'!$D$3:$X$38,V$11,0)*$F23/1000)</f>
        <v>0</v>
      </c>
      <c r="W23" s="183">
        <f>IF($H23="सुट्टी","-",VLOOKUP($H23,'प्रमाण 6-8'!$D$3:$X$38,W$11,0)*$F23/1000)</f>
        <v>0</v>
      </c>
      <c r="X23" s="183">
        <f>IF($H23="सुट्टी","-",VLOOKUP($H23,'प्रमाण 6-8'!$D$3:$X$38,X$11,0)*$F23/1000)</f>
        <v>0</v>
      </c>
      <c r="Y23" s="183">
        <f>IF($H23="सुट्टी","-",VLOOKUP($H23,'प्रमाण 6-8'!$D$3:$X$38,Y$11,0)*$F23/1000)</f>
        <v>0</v>
      </c>
    </row>
    <row r="24" spans="2:25" ht="18" customHeight="1">
      <c r="C24" s="7">
        <f>'MASTER DATA '!D17</f>
        <v>45913</v>
      </c>
      <c r="D24" s="12" t="str">
        <f>'MASTER DATA '!E17</f>
        <v>शनिवार</v>
      </c>
      <c r="E24" s="8">
        <f>'MASTER DATA '!I17</f>
        <v>34</v>
      </c>
      <c r="F24" s="59">
        <f>'MASTER DATA '!J17</f>
        <v>0</v>
      </c>
      <c r="G24" s="58">
        <f t="shared" si="1"/>
        <v>0</v>
      </c>
      <c r="H24" s="96" t="str">
        <f>'MASTER DATA '!L17</f>
        <v>मटार पुलाव</v>
      </c>
      <c r="I24" s="183">
        <f>IF($H24="सुट्टी","-",VLOOKUP($H24,'प्रमाण 6-8'!$D$3:$X$38,I$11,0)*$F24/1000)</f>
        <v>0</v>
      </c>
      <c r="J24" s="183">
        <f>IF($H24="सुट्टी","-",VLOOKUP($H24,'प्रमाण 6-8'!$D$3:$X$38,J$11,0)*$F24/1000)</f>
        <v>0</v>
      </c>
      <c r="K24" s="183">
        <f>IF($H24="सुट्टी","-",VLOOKUP($H24,'प्रमाण 6-8'!$D$3:$X$38,K$11,0)*$F24/1000)</f>
        <v>0</v>
      </c>
      <c r="L24" s="183">
        <f>IF($H24="सुट्टी","-",VLOOKUP($H24,'प्रमाण 6-8'!$D$3:$X$38,L$11,0)*$F24/1000)</f>
        <v>0</v>
      </c>
      <c r="M24" s="183">
        <f>IF($H24="सुट्टी","-",VLOOKUP($H24,'प्रमाण 6-8'!$D$3:$X$38,M$11,0)*$F24/1000)</f>
        <v>0</v>
      </c>
      <c r="N24" s="183">
        <f>IF($H24="सुट्टी","-",VLOOKUP($H24,'प्रमाण 6-8'!$D$3:$X$38,N$11,0)*$F24/1000)</f>
        <v>0</v>
      </c>
      <c r="O24" s="183">
        <f>IF($H24="सुट्टी","-",VLOOKUP($H24,'प्रमाण 6-8'!$D$3:$X$38,O$11,0)*$F24/1000)</f>
        <v>0</v>
      </c>
      <c r="P24" s="183">
        <f>IF($H24="सुट्टी","-",VLOOKUP($H24,'प्रमाण 6-8'!$D$3:$X$38,P$11,0)*$F24/1000)</f>
        <v>0</v>
      </c>
      <c r="Q24" s="183">
        <f>IF($H24="सुट्टी","-",VLOOKUP($H24,'प्रमाण 6-8'!$D$3:$X$38,Q$11,0)*$F24/1000)</f>
        <v>0</v>
      </c>
      <c r="R24" s="183">
        <f>IF($H24="सुट्टी","-",VLOOKUP($H24,'प्रमाण 6-8'!$D$3:$X$38,R$11,0)*$F24/1000)</f>
        <v>0</v>
      </c>
      <c r="S24" s="287">
        <f>IF($H24="सुट्टी","-",VLOOKUP($H24,'प्रमाण 6-8'!$D$3:$X$38,S$11,0)*$F24/1000)</f>
        <v>0</v>
      </c>
      <c r="T24" s="287">
        <f>IF($H24="सुट्टी","-",VLOOKUP($H24,'प्रमाण 6-8'!$D$3:$X$38,T$11,0)*$F24/1000)</f>
        <v>0</v>
      </c>
      <c r="U24" s="287">
        <f>IF($H24="सुट्टी","-",VLOOKUP($H24,'प्रमाण 6-8'!$D$3:$X$38,U$11,0)*$F24/1000)</f>
        <v>0</v>
      </c>
      <c r="V24" s="287">
        <f>IF($H24="सुट्टी","-",VLOOKUP($H24,'प्रमाण 6-8'!$D$3:$X$38,V$11,0)*$F24/1000)</f>
        <v>0</v>
      </c>
      <c r="W24" s="183">
        <f>IF($H24="सुट्टी","-",VLOOKUP($H24,'प्रमाण 6-8'!$D$3:$X$38,W$11,0)*$F24/1000)</f>
        <v>0</v>
      </c>
      <c r="X24" s="183">
        <f>IF($H24="सुट्टी","-",VLOOKUP($H24,'प्रमाण 6-8'!$D$3:$X$38,X$11,0)*$F24/1000)</f>
        <v>0</v>
      </c>
      <c r="Y24" s="183">
        <f>IF($H24="सुट्टी","-",VLOOKUP($H24,'प्रमाण 6-8'!$D$3:$X$38,Y$11,0)*$F24/1000)</f>
        <v>0</v>
      </c>
    </row>
    <row r="25" spans="2:25" ht="18" customHeight="1">
      <c r="C25" s="7">
        <f>'MASTER DATA '!D18</f>
        <v>45914</v>
      </c>
      <c r="D25" s="12" t="str">
        <f>'MASTER DATA '!E18</f>
        <v>रविवार</v>
      </c>
      <c r="E25" s="8" t="str">
        <f>'MASTER DATA '!I18</f>
        <v>-</v>
      </c>
      <c r="F25" s="59">
        <f>'MASTER DATA '!J18</f>
        <v>0</v>
      </c>
      <c r="G25" s="58">
        <f t="shared" si="1"/>
        <v>0</v>
      </c>
      <c r="H25" s="96" t="str">
        <f>'MASTER DATA '!L18</f>
        <v>सुट्टी</v>
      </c>
      <c r="I25" s="183" t="str">
        <f>IF($H25="सुट्टी","-",VLOOKUP($H25,'प्रमाण 6-8'!$D$3:$X$38,I$11,0)*$F25/1000)</f>
        <v>-</v>
      </c>
      <c r="J25" s="183" t="str">
        <f>IF($H25="सुट्टी","-",VLOOKUP($H25,'प्रमाण 6-8'!$D$3:$X$38,J$11,0)*$F25/1000)</f>
        <v>-</v>
      </c>
      <c r="K25" s="183" t="str">
        <f>IF($H25="सुट्टी","-",VLOOKUP($H25,'प्रमाण 6-8'!$D$3:$X$38,K$11,0)*$F25/1000)</f>
        <v>-</v>
      </c>
      <c r="L25" s="183" t="str">
        <f>IF($H25="सुट्टी","-",VLOOKUP($H25,'प्रमाण 6-8'!$D$3:$X$38,L$11,0)*$F25/1000)</f>
        <v>-</v>
      </c>
      <c r="M25" s="183" t="str">
        <f>IF($H25="सुट्टी","-",VLOOKUP($H25,'प्रमाण 6-8'!$D$3:$X$38,M$11,0)*$F25/1000)</f>
        <v>-</v>
      </c>
      <c r="N25" s="183" t="str">
        <f>IF($H25="सुट्टी","-",VLOOKUP($H25,'प्रमाण 6-8'!$D$3:$X$38,N$11,0)*$F25/1000)</f>
        <v>-</v>
      </c>
      <c r="O25" s="183" t="str">
        <f>IF($H25="सुट्टी","-",VLOOKUP($H25,'प्रमाण 6-8'!$D$3:$X$38,O$11,0)*$F25/1000)</f>
        <v>-</v>
      </c>
      <c r="P25" s="183" t="str">
        <f>IF($H25="सुट्टी","-",VLOOKUP($H25,'प्रमाण 6-8'!$D$3:$X$38,P$11,0)*$F25/1000)</f>
        <v>-</v>
      </c>
      <c r="Q25" s="183" t="str">
        <f>IF($H25="सुट्टी","-",VLOOKUP($H25,'प्रमाण 6-8'!$D$3:$X$38,Q$11,0)*$F25/1000)</f>
        <v>-</v>
      </c>
      <c r="R25" s="183" t="str">
        <f>IF($H25="सुट्टी","-",VLOOKUP($H25,'प्रमाण 6-8'!$D$3:$X$38,R$11,0)*$F25/1000)</f>
        <v>-</v>
      </c>
      <c r="S25" s="287" t="str">
        <f>IF($H25="सुट्टी","-",VLOOKUP($H25,'प्रमाण 6-8'!$D$3:$X$38,S$11,0)*$F25/1000)</f>
        <v>-</v>
      </c>
      <c r="T25" s="287" t="str">
        <f>IF($H25="सुट्टी","-",VLOOKUP($H25,'प्रमाण 6-8'!$D$3:$X$38,T$11,0)*$F25/1000)</f>
        <v>-</v>
      </c>
      <c r="U25" s="287" t="str">
        <f>IF($H25="सुट्टी","-",VLOOKUP($H25,'प्रमाण 6-8'!$D$3:$X$38,U$11,0)*$F25/1000)</f>
        <v>-</v>
      </c>
      <c r="V25" s="287" t="str">
        <f>IF($H25="सुट्टी","-",VLOOKUP($H25,'प्रमाण 6-8'!$D$3:$X$38,V$11,0)*$F25/1000)</f>
        <v>-</v>
      </c>
      <c r="W25" s="183" t="str">
        <f>IF($H25="सुट्टी","-",VLOOKUP($H25,'प्रमाण 6-8'!$D$3:$X$38,W$11,0)*$F25/1000)</f>
        <v>-</v>
      </c>
      <c r="X25" s="183" t="str">
        <f>IF($H25="सुट्टी","-",VLOOKUP($H25,'प्रमाण 6-8'!$D$3:$X$38,X$11,0)*$F25/1000)</f>
        <v>-</v>
      </c>
      <c r="Y25" s="183" t="str">
        <f>IF($H25="सुट्टी","-",VLOOKUP($H25,'प्रमाण 6-8'!$D$3:$X$38,Y$11,0)*$F25/1000)</f>
        <v>-</v>
      </c>
    </row>
    <row r="26" spans="2:25" ht="18" customHeight="1">
      <c r="C26" s="7">
        <f>'MASTER DATA '!D19</f>
        <v>45915</v>
      </c>
      <c r="D26" s="12" t="str">
        <f>'MASTER DATA '!E19</f>
        <v>सोमवार</v>
      </c>
      <c r="E26" s="8">
        <f>'MASTER DATA '!I19</f>
        <v>34</v>
      </c>
      <c r="F26" s="59">
        <f>'MASTER DATA '!J19</f>
        <v>0</v>
      </c>
      <c r="G26" s="58">
        <f t="shared" si="1"/>
        <v>0</v>
      </c>
      <c r="H26" s="96" t="str">
        <f>'MASTER DATA '!L19</f>
        <v>व्हेजिटेबल पुलाव</v>
      </c>
      <c r="I26" s="183">
        <f>IF($H26="सुट्टी","-",VLOOKUP($H26,'प्रमाण 6-8'!$D$3:$X$38,I$11,0)*$F26/1000)</f>
        <v>0</v>
      </c>
      <c r="J26" s="183">
        <f>IF($H26="सुट्टी","-",VLOOKUP($H26,'प्रमाण 6-8'!$D$3:$X$38,J$11,0)*$F26/1000)</f>
        <v>0</v>
      </c>
      <c r="K26" s="183">
        <f>IF($H26="सुट्टी","-",VLOOKUP($H26,'प्रमाण 6-8'!$D$3:$X$38,K$11,0)*$F26/1000)</f>
        <v>0</v>
      </c>
      <c r="L26" s="183">
        <f>IF($H26="सुट्टी","-",VLOOKUP($H26,'प्रमाण 6-8'!$D$3:$X$38,L$11,0)*$F26/1000)</f>
        <v>0</v>
      </c>
      <c r="M26" s="183">
        <f>IF($H26="सुट्टी","-",VLOOKUP($H26,'प्रमाण 6-8'!$D$3:$X$38,M$11,0)*$F26/1000)</f>
        <v>0</v>
      </c>
      <c r="N26" s="183">
        <f>IF($H26="सुट्टी","-",VLOOKUP($H26,'प्रमाण 6-8'!$D$3:$X$38,N$11,0)*$F26/1000)</f>
        <v>0</v>
      </c>
      <c r="O26" s="183">
        <f>IF($H26="सुट्टी","-",VLOOKUP($H26,'प्रमाण 6-8'!$D$3:$X$38,O$11,0)*$F26/1000)</f>
        <v>0</v>
      </c>
      <c r="P26" s="183">
        <f>IF($H26="सुट्टी","-",VLOOKUP($H26,'प्रमाण 6-8'!$D$3:$X$38,P$11,0)*$F26/1000)</f>
        <v>0</v>
      </c>
      <c r="Q26" s="183">
        <f>IF($H26="सुट्टी","-",VLOOKUP($H26,'प्रमाण 6-8'!$D$3:$X$38,Q$11,0)*$F26/1000)</f>
        <v>0</v>
      </c>
      <c r="R26" s="183">
        <f>IF($H26="सुट्टी","-",VLOOKUP($H26,'प्रमाण 6-8'!$D$3:$X$38,R$11,0)*$F26/1000)</f>
        <v>0</v>
      </c>
      <c r="S26" s="287">
        <f>IF($H26="सुट्टी","-",VLOOKUP($H26,'प्रमाण 6-8'!$D$3:$X$38,S$11,0)*$F26/1000)</f>
        <v>0</v>
      </c>
      <c r="T26" s="287">
        <f>IF($H26="सुट्टी","-",VLOOKUP($H26,'प्रमाण 6-8'!$D$3:$X$38,T$11,0)*$F26/1000)</f>
        <v>0</v>
      </c>
      <c r="U26" s="287">
        <f>IF($H26="सुट्टी","-",VLOOKUP($H26,'प्रमाण 6-8'!$D$3:$X$38,U$11,0)*$F26/1000)</f>
        <v>0</v>
      </c>
      <c r="V26" s="287">
        <f>IF($H26="सुट्टी","-",VLOOKUP($H26,'प्रमाण 6-8'!$D$3:$X$38,V$11,0)*$F26/1000)</f>
        <v>0</v>
      </c>
      <c r="W26" s="183">
        <f>IF($H26="सुट्टी","-",VLOOKUP($H26,'प्रमाण 6-8'!$D$3:$X$38,W$11,0)*$F26/1000)</f>
        <v>0</v>
      </c>
      <c r="X26" s="183">
        <f>IF($H26="सुट्टी","-",VLOOKUP($H26,'प्रमाण 6-8'!$D$3:$X$38,X$11,0)*$F26/1000)</f>
        <v>0</v>
      </c>
      <c r="Y26" s="183">
        <f>IF($H26="सुट्टी","-",VLOOKUP($H26,'प्रमाण 6-8'!$D$3:$X$38,Y$11,0)*$F26/1000)</f>
        <v>0</v>
      </c>
    </row>
    <row r="27" spans="2:25" ht="18" customHeight="1">
      <c r="C27" s="7">
        <f>'MASTER DATA '!D20</f>
        <v>45916</v>
      </c>
      <c r="D27" s="12" t="str">
        <f>'MASTER DATA '!E20</f>
        <v>मंगळवार</v>
      </c>
      <c r="E27" s="8">
        <f>'MASTER DATA '!I20</f>
        <v>34</v>
      </c>
      <c r="F27" s="59">
        <f>'MASTER DATA '!J20</f>
        <v>0</v>
      </c>
      <c r="G27" s="58">
        <f t="shared" si="1"/>
        <v>0</v>
      </c>
      <c r="H27" s="96" t="str">
        <f>'MASTER DATA '!L20</f>
        <v>मोड आलेल्या मटकी उसळभात</v>
      </c>
      <c r="I27" s="183">
        <f>IF($H27="सुट्टी","-",VLOOKUP($H27,'प्रमाण 6-8'!$D$3:$X$38,I$11,0)*$F27/1000)</f>
        <v>0</v>
      </c>
      <c r="J27" s="183">
        <f>IF($H27="सुट्टी","-",VLOOKUP($H27,'प्रमाण 6-8'!$D$3:$X$38,J$11,0)*$F27/1000)</f>
        <v>0</v>
      </c>
      <c r="K27" s="183">
        <f>IF($H27="सुट्टी","-",VLOOKUP($H27,'प्रमाण 6-8'!$D$3:$X$38,K$11,0)*$F27/1000)</f>
        <v>0</v>
      </c>
      <c r="L27" s="183">
        <f>IF($H27="सुट्टी","-",VLOOKUP($H27,'प्रमाण 6-8'!$D$3:$X$38,L$11,0)*$F27/1000)</f>
        <v>0</v>
      </c>
      <c r="M27" s="183">
        <f>IF($H27="सुट्टी","-",VLOOKUP($H27,'प्रमाण 6-8'!$D$3:$X$38,M$11,0)*$F27/1000)</f>
        <v>0</v>
      </c>
      <c r="N27" s="183">
        <f>IF($H27="सुट्टी","-",VLOOKUP($H27,'प्रमाण 6-8'!$D$3:$X$38,N$11,0)*$F27/1000)</f>
        <v>0</v>
      </c>
      <c r="O27" s="183">
        <f>IF($H27="सुट्टी","-",VLOOKUP($H27,'प्रमाण 6-8'!$D$3:$X$38,O$11,0)*$F27/1000)</f>
        <v>0</v>
      </c>
      <c r="P27" s="183">
        <f>IF($H27="सुट्टी","-",VLOOKUP($H27,'प्रमाण 6-8'!$D$3:$X$38,P$11,0)*$F27/1000)</f>
        <v>0</v>
      </c>
      <c r="Q27" s="183">
        <f>IF($H27="सुट्टी","-",VLOOKUP($H27,'प्रमाण 6-8'!$D$3:$X$38,Q$11,0)*$F27/1000)</f>
        <v>0</v>
      </c>
      <c r="R27" s="183">
        <f>IF($H27="सुट्टी","-",VLOOKUP($H27,'प्रमाण 6-8'!$D$3:$X$38,R$11,0)*$F27/1000)</f>
        <v>0</v>
      </c>
      <c r="S27" s="287">
        <f>IF($H27="सुट्टी","-",VLOOKUP($H27,'प्रमाण 6-8'!$D$3:$X$38,S$11,0)*$F27/1000)</f>
        <v>0</v>
      </c>
      <c r="T27" s="287">
        <f>IF($H27="सुट्टी","-",VLOOKUP($H27,'प्रमाण 6-8'!$D$3:$X$38,T$11,0)*$F27/1000)</f>
        <v>0</v>
      </c>
      <c r="U27" s="287">
        <f>IF($H27="सुट्टी","-",VLOOKUP($H27,'प्रमाण 6-8'!$D$3:$X$38,U$11,0)*$F27/1000)</f>
        <v>0</v>
      </c>
      <c r="V27" s="287">
        <f>IF($H27="सुट्टी","-",VLOOKUP($H27,'प्रमाण 6-8'!$D$3:$X$38,V$11,0)*$F27/1000)</f>
        <v>0</v>
      </c>
      <c r="W27" s="183">
        <f>IF($H27="सुट्टी","-",VLOOKUP($H27,'प्रमाण 6-8'!$D$3:$X$38,W$11,0)*$F27/1000)</f>
        <v>0</v>
      </c>
      <c r="X27" s="183">
        <f>IF($H27="सुट्टी","-",VLOOKUP($H27,'प्रमाण 6-8'!$D$3:$X$38,X$11,0)*$F27/1000)</f>
        <v>0</v>
      </c>
      <c r="Y27" s="183">
        <f>IF($H27="सुट्टी","-",VLOOKUP($H27,'प्रमाण 6-8'!$D$3:$X$38,Y$11,0)*$F27/1000)</f>
        <v>0</v>
      </c>
    </row>
    <row r="28" spans="2:25" ht="18" customHeight="1">
      <c r="C28" s="7">
        <f>'MASTER DATA '!D21</f>
        <v>45917</v>
      </c>
      <c r="D28" s="12" t="str">
        <f>'MASTER DATA '!E21</f>
        <v>बुधवार</v>
      </c>
      <c r="E28" s="8">
        <f>'MASTER DATA '!I21</f>
        <v>34</v>
      </c>
      <c r="F28" s="59">
        <f>'MASTER DATA '!J21</f>
        <v>0</v>
      </c>
      <c r="G28" s="58">
        <f t="shared" si="1"/>
        <v>0</v>
      </c>
      <c r="H28" s="96" t="str">
        <f>'MASTER DATA '!L21</f>
        <v>चवळीची खिचडी</v>
      </c>
      <c r="I28" s="183">
        <f>IF($H28="सुट्टी","-",VLOOKUP($H28,'प्रमाण 6-8'!$D$3:$X$38,I$11,0)*$F28/1000)</f>
        <v>0</v>
      </c>
      <c r="J28" s="183">
        <f>IF($H28="सुट्टी","-",VLOOKUP($H28,'प्रमाण 6-8'!$D$3:$X$38,J$11,0)*$F28/1000)</f>
        <v>0</v>
      </c>
      <c r="K28" s="183">
        <f>IF($H28="सुट्टी","-",VLOOKUP($H28,'प्रमाण 6-8'!$D$3:$X$38,K$11,0)*$F28/1000)</f>
        <v>0</v>
      </c>
      <c r="L28" s="183">
        <f>IF($H28="सुट्टी","-",VLOOKUP($H28,'प्रमाण 6-8'!$D$3:$X$38,L$11,0)*$F28/1000)</f>
        <v>0</v>
      </c>
      <c r="M28" s="183">
        <f>IF($H28="सुट्टी","-",VLOOKUP($H28,'प्रमाण 6-8'!$D$3:$X$38,M$11,0)*$F28/1000)</f>
        <v>0</v>
      </c>
      <c r="N28" s="183">
        <f>IF($H28="सुट्टी","-",VLOOKUP($H28,'प्रमाण 6-8'!$D$3:$X$38,N$11,0)*$F28/1000)</f>
        <v>0</v>
      </c>
      <c r="O28" s="183">
        <f>IF($H28="सुट्टी","-",VLOOKUP($H28,'प्रमाण 6-8'!$D$3:$X$38,O$11,0)*$F28/1000)</f>
        <v>0</v>
      </c>
      <c r="P28" s="183">
        <f>IF($H28="सुट्टी","-",VLOOKUP($H28,'प्रमाण 6-8'!$D$3:$X$38,P$11,0)*$F28/1000)</f>
        <v>0</v>
      </c>
      <c r="Q28" s="183">
        <f>IF($H28="सुट्टी","-",VLOOKUP($H28,'प्रमाण 6-8'!$D$3:$X$38,Q$11,0)*$F28/1000)</f>
        <v>0</v>
      </c>
      <c r="R28" s="183">
        <f>IF($H28="सुट्टी","-",VLOOKUP($H28,'प्रमाण 6-8'!$D$3:$X$38,R$11,0)*$F28/1000)</f>
        <v>0</v>
      </c>
      <c r="S28" s="287">
        <f>IF($H28="सुट्टी","-",VLOOKUP($H28,'प्रमाण 6-8'!$D$3:$X$38,S$11,0)*$F28/1000)</f>
        <v>0</v>
      </c>
      <c r="T28" s="287">
        <f>IF($H28="सुट्टी","-",VLOOKUP($H28,'प्रमाण 6-8'!$D$3:$X$38,T$11,0)*$F28/1000)</f>
        <v>0</v>
      </c>
      <c r="U28" s="287">
        <f>IF($H28="सुट्टी","-",VLOOKUP($H28,'प्रमाण 6-8'!$D$3:$X$38,U$11,0)*$F28/1000)</f>
        <v>0</v>
      </c>
      <c r="V28" s="287">
        <f>IF($H28="सुट्टी","-",VLOOKUP($H28,'प्रमाण 6-8'!$D$3:$X$38,V$11,0)*$F28/1000)</f>
        <v>0</v>
      </c>
      <c r="W28" s="183">
        <f>IF($H28="सुट्टी","-",VLOOKUP($H28,'प्रमाण 6-8'!$D$3:$X$38,W$11,0)*$F28/1000)</f>
        <v>0</v>
      </c>
      <c r="X28" s="183">
        <f>IF($H28="सुट्टी","-",VLOOKUP($H28,'प्रमाण 6-8'!$D$3:$X$38,X$11,0)*$F28/1000)</f>
        <v>0</v>
      </c>
      <c r="Y28" s="183">
        <f>IF($H28="सुट्टी","-",VLOOKUP($H28,'प्रमाण 6-8'!$D$3:$X$38,Y$11,0)*$F28/1000)</f>
        <v>0</v>
      </c>
    </row>
    <row r="29" spans="2:25" ht="18" customHeight="1">
      <c r="C29" s="7">
        <f>'MASTER DATA '!D22</f>
        <v>45918</v>
      </c>
      <c r="D29" s="12" t="str">
        <f>'MASTER DATA '!E22</f>
        <v>गुरूवार</v>
      </c>
      <c r="E29" s="8">
        <f>'MASTER DATA '!I22</f>
        <v>34</v>
      </c>
      <c r="F29" s="59">
        <f>'MASTER DATA '!J22</f>
        <v>0</v>
      </c>
      <c r="G29" s="58">
        <f t="shared" si="1"/>
        <v>0</v>
      </c>
      <c r="H29" s="96" t="str">
        <f>'MASTER DATA '!L22</f>
        <v>हरभरा पुलाव</v>
      </c>
      <c r="I29" s="183">
        <f>IF($H29="सुट्टी","-",VLOOKUP($H29,'प्रमाण 6-8'!$D$3:$X$38,I$11,0)*$F29/1000)</f>
        <v>0</v>
      </c>
      <c r="J29" s="183">
        <f>IF($H29="सुट्टी","-",VLOOKUP($H29,'प्रमाण 6-8'!$D$3:$X$38,J$11,0)*$F29/1000)</f>
        <v>0</v>
      </c>
      <c r="K29" s="183">
        <f>IF($H29="सुट्टी","-",VLOOKUP($H29,'प्रमाण 6-8'!$D$3:$X$38,K$11,0)*$F29/1000)</f>
        <v>0</v>
      </c>
      <c r="L29" s="183">
        <f>IF($H29="सुट्टी","-",VLOOKUP($H29,'प्रमाण 6-8'!$D$3:$X$38,L$11,0)*$F29/1000)</f>
        <v>0</v>
      </c>
      <c r="M29" s="183">
        <f>IF($H29="सुट्टी","-",VLOOKUP($H29,'प्रमाण 6-8'!$D$3:$X$38,M$11,0)*$F29/1000)</f>
        <v>0</v>
      </c>
      <c r="N29" s="183">
        <f>IF($H29="सुट्टी","-",VLOOKUP($H29,'प्रमाण 6-8'!$D$3:$X$38,N$11,0)*$F29/1000)</f>
        <v>0</v>
      </c>
      <c r="O29" s="183">
        <f>IF($H29="सुट्टी","-",VLOOKUP($H29,'प्रमाण 6-8'!$D$3:$X$38,O$11,0)*$F29/1000)</f>
        <v>0</v>
      </c>
      <c r="P29" s="183">
        <f>IF($H29="सुट्टी","-",VLOOKUP($H29,'प्रमाण 6-8'!$D$3:$X$38,P$11,0)*$F29/1000)</f>
        <v>0</v>
      </c>
      <c r="Q29" s="183">
        <f>IF($H29="सुट्टी","-",VLOOKUP($H29,'प्रमाण 6-8'!$D$3:$X$38,Q$11,0)*$F29/1000)</f>
        <v>0</v>
      </c>
      <c r="R29" s="183">
        <f>IF($H29="सुट्टी","-",VLOOKUP($H29,'प्रमाण 6-8'!$D$3:$X$38,R$11,0)*$F29/1000)</f>
        <v>0</v>
      </c>
      <c r="S29" s="287">
        <f>IF($H29="सुट्टी","-",VLOOKUP($H29,'प्रमाण 6-8'!$D$3:$X$38,S$11,0)*$F29/1000)</f>
        <v>0</v>
      </c>
      <c r="T29" s="287">
        <f>IF($H29="सुट्टी","-",VLOOKUP($H29,'प्रमाण 6-8'!$D$3:$X$38,T$11,0)*$F29/1000)</f>
        <v>0</v>
      </c>
      <c r="U29" s="287">
        <f>IF($H29="सुट्टी","-",VLOOKUP($H29,'प्रमाण 6-8'!$D$3:$X$38,U$11,0)*$F29/1000)</f>
        <v>0</v>
      </c>
      <c r="V29" s="287">
        <f>IF($H29="सुट्टी","-",VLOOKUP($H29,'प्रमाण 6-8'!$D$3:$X$38,V$11,0)*$F29/1000)</f>
        <v>0</v>
      </c>
      <c r="W29" s="183">
        <f>IF($H29="सुट्टी","-",VLOOKUP($H29,'प्रमाण 6-8'!$D$3:$X$38,W$11,0)*$F29/1000)</f>
        <v>0</v>
      </c>
      <c r="X29" s="183">
        <f>IF($H29="सुट्टी","-",VLOOKUP($H29,'प्रमाण 6-8'!$D$3:$X$38,X$11,0)*$F29/1000)</f>
        <v>0</v>
      </c>
      <c r="Y29" s="183">
        <f>IF($H29="सुट्टी","-",VLOOKUP($H29,'प्रमाण 6-8'!$D$3:$X$38,Y$11,0)*$F29/1000)</f>
        <v>0</v>
      </c>
    </row>
    <row r="30" spans="2:25" ht="18" customHeight="1">
      <c r="C30" s="7">
        <f>'MASTER DATA '!D23</f>
        <v>45919</v>
      </c>
      <c r="D30" s="12" t="str">
        <f>'MASTER DATA '!E23</f>
        <v>शुक्रवार</v>
      </c>
      <c r="E30" s="8">
        <f>'MASTER DATA '!I23</f>
        <v>34</v>
      </c>
      <c r="F30" s="59">
        <f>'MASTER DATA '!J23</f>
        <v>0</v>
      </c>
      <c r="G30" s="58">
        <f t="shared" si="1"/>
        <v>0</v>
      </c>
      <c r="H30" s="96" t="str">
        <f>'MASTER DATA '!L23</f>
        <v>मसालेभात</v>
      </c>
      <c r="I30" s="183">
        <f>IF($H30="सुट्टी","-",VLOOKUP($H30,'प्रमाण 6-8'!$D$3:$X$38,I$11,0)*$F30/1000)</f>
        <v>0</v>
      </c>
      <c r="J30" s="183">
        <f>IF($H30="सुट्टी","-",VLOOKUP($H30,'प्रमाण 6-8'!$D$3:$X$38,J$11,0)*$F30/1000)</f>
        <v>0</v>
      </c>
      <c r="K30" s="183">
        <f>IF($H30="सुट्टी","-",VLOOKUP($H30,'प्रमाण 6-8'!$D$3:$X$38,K$11,0)*$F30/1000)</f>
        <v>0</v>
      </c>
      <c r="L30" s="183">
        <f>IF($H30="सुट्टी","-",VLOOKUP($H30,'प्रमाण 6-8'!$D$3:$X$38,L$11,0)*$F30/1000)</f>
        <v>0</v>
      </c>
      <c r="M30" s="183">
        <f>IF($H30="सुट्टी","-",VLOOKUP($H30,'प्रमाण 6-8'!$D$3:$X$38,M$11,0)*$F30/1000)</f>
        <v>0</v>
      </c>
      <c r="N30" s="183">
        <f>IF($H30="सुट्टी","-",VLOOKUP($H30,'प्रमाण 6-8'!$D$3:$X$38,N$11,0)*$F30/1000)</f>
        <v>0</v>
      </c>
      <c r="O30" s="183">
        <f>IF($H30="सुट्टी","-",VLOOKUP($H30,'प्रमाण 6-8'!$D$3:$X$38,O$11,0)*$F30/1000)</f>
        <v>0</v>
      </c>
      <c r="P30" s="183">
        <f>IF($H30="सुट्टी","-",VLOOKUP($H30,'प्रमाण 6-8'!$D$3:$X$38,P$11,0)*$F30/1000)</f>
        <v>0</v>
      </c>
      <c r="Q30" s="183">
        <f>IF($H30="सुट्टी","-",VLOOKUP($H30,'प्रमाण 6-8'!$D$3:$X$38,Q$11,0)*$F30/1000)</f>
        <v>0</v>
      </c>
      <c r="R30" s="183">
        <f>IF($H30="सुट्टी","-",VLOOKUP($H30,'प्रमाण 6-8'!$D$3:$X$38,R$11,0)*$F30/1000)</f>
        <v>0</v>
      </c>
      <c r="S30" s="287">
        <f>IF($H30="सुट्टी","-",VLOOKUP($H30,'प्रमाण 6-8'!$D$3:$X$38,S$11,0)*$F30/1000)</f>
        <v>0</v>
      </c>
      <c r="T30" s="287">
        <f>IF($H30="सुट्टी","-",VLOOKUP($H30,'प्रमाण 6-8'!$D$3:$X$38,T$11,0)*$F30/1000)</f>
        <v>0</v>
      </c>
      <c r="U30" s="287">
        <f>IF($H30="सुट्टी","-",VLOOKUP($H30,'प्रमाण 6-8'!$D$3:$X$38,U$11,0)*$F30/1000)</f>
        <v>0</v>
      </c>
      <c r="V30" s="287">
        <f>IF($H30="सुट्टी","-",VLOOKUP($H30,'प्रमाण 6-8'!$D$3:$X$38,V$11,0)*$F30/1000)</f>
        <v>0</v>
      </c>
      <c r="W30" s="183">
        <f>IF($H30="सुट्टी","-",VLOOKUP($H30,'प्रमाण 6-8'!$D$3:$X$38,W$11,0)*$F30/1000)</f>
        <v>0</v>
      </c>
      <c r="X30" s="183">
        <f>IF($H30="सुट्टी","-",VLOOKUP($H30,'प्रमाण 6-8'!$D$3:$X$38,X$11,0)*$F30/1000)</f>
        <v>0</v>
      </c>
      <c r="Y30" s="183">
        <f>IF($H30="सुट्टी","-",VLOOKUP($H30,'प्रमाण 6-8'!$D$3:$X$38,Y$11,0)*$F30/1000)</f>
        <v>0</v>
      </c>
    </row>
    <row r="31" spans="2:25" ht="18" customHeight="1">
      <c r="C31" s="7">
        <f>'MASTER DATA '!D24</f>
        <v>45920</v>
      </c>
      <c r="D31" s="12" t="str">
        <f>'MASTER DATA '!E24</f>
        <v>शनिवार</v>
      </c>
      <c r="E31" s="8">
        <f>'MASTER DATA '!I24</f>
        <v>34</v>
      </c>
      <c r="F31" s="59">
        <f>'MASTER DATA '!J24</f>
        <v>0</v>
      </c>
      <c r="G31" s="58">
        <f t="shared" si="1"/>
        <v>0</v>
      </c>
      <c r="H31" s="96" t="str">
        <f>'MASTER DATA '!L24</f>
        <v>मुगडाळ खिचडी</v>
      </c>
      <c r="I31" s="183">
        <f>IF($H31="सुट्टी","-",VLOOKUP($H31,'प्रमाण 6-8'!$D$3:$X$38,I$11,0)*$F31/1000)</f>
        <v>0</v>
      </c>
      <c r="J31" s="183">
        <f>IF($H31="सुट्टी","-",VLOOKUP($H31,'प्रमाण 6-8'!$D$3:$X$38,J$11,0)*$F31/1000)</f>
        <v>0</v>
      </c>
      <c r="K31" s="183">
        <f>IF($H31="सुट्टी","-",VLOOKUP($H31,'प्रमाण 6-8'!$D$3:$X$38,K$11,0)*$F31/1000)</f>
        <v>0</v>
      </c>
      <c r="L31" s="183">
        <f>IF($H31="सुट्टी","-",VLOOKUP($H31,'प्रमाण 6-8'!$D$3:$X$38,L$11,0)*$F31/1000)</f>
        <v>0</v>
      </c>
      <c r="M31" s="183">
        <f>IF($H31="सुट्टी","-",VLOOKUP($H31,'प्रमाण 6-8'!$D$3:$X$38,M$11,0)*$F31/1000)</f>
        <v>0</v>
      </c>
      <c r="N31" s="183">
        <f>IF($H31="सुट्टी","-",VLOOKUP($H31,'प्रमाण 6-8'!$D$3:$X$38,N$11,0)*$F31/1000)</f>
        <v>0</v>
      </c>
      <c r="O31" s="183">
        <f>IF($H31="सुट्टी","-",VLOOKUP($H31,'प्रमाण 6-8'!$D$3:$X$38,O$11,0)*$F31/1000)</f>
        <v>0</v>
      </c>
      <c r="P31" s="183">
        <f>IF($H31="सुट्टी","-",VLOOKUP($H31,'प्रमाण 6-8'!$D$3:$X$38,P$11,0)*$F31/1000)</f>
        <v>0</v>
      </c>
      <c r="Q31" s="183">
        <f>IF($H31="सुट्टी","-",VLOOKUP($H31,'प्रमाण 6-8'!$D$3:$X$38,Q$11,0)*$F31/1000)</f>
        <v>0</v>
      </c>
      <c r="R31" s="183">
        <f>IF($H31="सुट्टी","-",VLOOKUP($H31,'प्रमाण 6-8'!$D$3:$X$38,R$11,0)*$F31/1000)</f>
        <v>0</v>
      </c>
      <c r="S31" s="287">
        <f>IF($H31="सुट्टी","-",VLOOKUP($H31,'प्रमाण 6-8'!$D$3:$X$38,S$11,0)*$F31/1000)</f>
        <v>0</v>
      </c>
      <c r="T31" s="287">
        <f>IF($H31="सुट्टी","-",VLOOKUP($H31,'प्रमाण 6-8'!$D$3:$X$38,T$11,0)*$F31/1000)</f>
        <v>0</v>
      </c>
      <c r="U31" s="287">
        <f>IF($H31="सुट्टी","-",VLOOKUP($H31,'प्रमाण 6-8'!$D$3:$X$38,U$11,0)*$F31/1000)</f>
        <v>0</v>
      </c>
      <c r="V31" s="287">
        <f>IF($H31="सुट्टी","-",VLOOKUP($H31,'प्रमाण 6-8'!$D$3:$X$38,V$11,0)*$F31/1000)</f>
        <v>0</v>
      </c>
      <c r="W31" s="183">
        <f>IF($H31="सुट्टी","-",VLOOKUP($H31,'प्रमाण 6-8'!$D$3:$X$38,W$11,0)*$F31/1000)</f>
        <v>0</v>
      </c>
      <c r="X31" s="183">
        <f>IF($H31="सुट्टी","-",VLOOKUP($H31,'प्रमाण 6-8'!$D$3:$X$38,X$11,0)*$F31/1000)</f>
        <v>0</v>
      </c>
      <c r="Y31" s="183">
        <f>IF($H31="सुट्टी","-",VLOOKUP($H31,'प्रमाण 6-8'!$D$3:$X$38,Y$11,0)*$F31/1000)</f>
        <v>0</v>
      </c>
    </row>
    <row r="32" spans="2:25" ht="18" customHeight="1">
      <c r="C32" s="7">
        <f>'MASTER DATA '!D25</f>
        <v>45921</v>
      </c>
      <c r="D32" s="12" t="str">
        <f>'MASTER DATA '!E25</f>
        <v>रविवार</v>
      </c>
      <c r="E32" s="8" t="str">
        <f>'MASTER DATA '!I25</f>
        <v>-</v>
      </c>
      <c r="F32" s="59">
        <f>'MASTER DATA '!J25</f>
        <v>0</v>
      </c>
      <c r="G32" s="58">
        <f t="shared" si="1"/>
        <v>0</v>
      </c>
      <c r="H32" s="96" t="str">
        <f>'MASTER DATA '!L25</f>
        <v>सुट्टी</v>
      </c>
      <c r="I32" s="183" t="str">
        <f>IF($H32="सुट्टी","-",VLOOKUP($H32,'प्रमाण 6-8'!$D$3:$X$38,I$11,0)*$F32/1000)</f>
        <v>-</v>
      </c>
      <c r="J32" s="183" t="str">
        <f>IF($H32="सुट्टी","-",VLOOKUP($H32,'प्रमाण 6-8'!$D$3:$X$38,J$11,0)*$F32/1000)</f>
        <v>-</v>
      </c>
      <c r="K32" s="183" t="str">
        <f>IF($H32="सुट्टी","-",VLOOKUP($H32,'प्रमाण 6-8'!$D$3:$X$38,K$11,0)*$F32/1000)</f>
        <v>-</v>
      </c>
      <c r="L32" s="183" t="str">
        <f>IF($H32="सुट्टी","-",VLOOKUP($H32,'प्रमाण 6-8'!$D$3:$X$38,L$11,0)*$F32/1000)</f>
        <v>-</v>
      </c>
      <c r="M32" s="183" t="str">
        <f>IF($H32="सुट्टी","-",VLOOKUP($H32,'प्रमाण 6-8'!$D$3:$X$38,M$11,0)*$F32/1000)</f>
        <v>-</v>
      </c>
      <c r="N32" s="183" t="str">
        <f>IF($H32="सुट्टी","-",VLOOKUP($H32,'प्रमाण 6-8'!$D$3:$X$38,N$11,0)*$F32/1000)</f>
        <v>-</v>
      </c>
      <c r="O32" s="183" t="str">
        <f>IF($H32="सुट्टी","-",VLOOKUP($H32,'प्रमाण 6-8'!$D$3:$X$38,O$11,0)*$F32/1000)</f>
        <v>-</v>
      </c>
      <c r="P32" s="183" t="str">
        <f>IF($H32="सुट्टी","-",VLOOKUP($H32,'प्रमाण 6-8'!$D$3:$X$38,P$11,0)*$F32/1000)</f>
        <v>-</v>
      </c>
      <c r="Q32" s="183" t="str">
        <f>IF($H32="सुट्टी","-",VLOOKUP($H32,'प्रमाण 6-8'!$D$3:$X$38,Q$11,0)*$F32/1000)</f>
        <v>-</v>
      </c>
      <c r="R32" s="183" t="str">
        <f>IF($H32="सुट्टी","-",VLOOKUP($H32,'प्रमाण 6-8'!$D$3:$X$38,R$11,0)*$F32/1000)</f>
        <v>-</v>
      </c>
      <c r="S32" s="287" t="str">
        <f>IF($H32="सुट्टी","-",VLOOKUP($H32,'प्रमाण 6-8'!$D$3:$X$38,S$11,0)*$F32/1000)</f>
        <v>-</v>
      </c>
      <c r="T32" s="287" t="str">
        <f>IF($H32="सुट्टी","-",VLOOKUP($H32,'प्रमाण 6-8'!$D$3:$X$38,T$11,0)*$F32/1000)</f>
        <v>-</v>
      </c>
      <c r="U32" s="287" t="str">
        <f>IF($H32="सुट्टी","-",VLOOKUP($H32,'प्रमाण 6-8'!$D$3:$X$38,U$11,0)*$F32/1000)</f>
        <v>-</v>
      </c>
      <c r="V32" s="287" t="str">
        <f>IF($H32="सुट्टी","-",VLOOKUP($H32,'प्रमाण 6-8'!$D$3:$X$38,V$11,0)*$F32/1000)</f>
        <v>-</v>
      </c>
      <c r="W32" s="183" t="str">
        <f>IF($H32="सुट्टी","-",VLOOKUP($H32,'प्रमाण 6-8'!$D$3:$X$38,W$11,0)*$F32/1000)</f>
        <v>-</v>
      </c>
      <c r="X32" s="183" t="str">
        <f>IF($H32="सुट्टी","-",VLOOKUP($H32,'प्रमाण 6-8'!$D$3:$X$38,X$11,0)*$F32/1000)</f>
        <v>-</v>
      </c>
      <c r="Y32" s="183" t="str">
        <f>IF($H32="सुट्टी","-",VLOOKUP($H32,'प्रमाण 6-8'!$D$3:$X$38,Y$11,0)*$F32/1000)</f>
        <v>-</v>
      </c>
    </row>
    <row r="33" spans="3:25" ht="18" customHeight="1">
      <c r="C33" s="7">
        <f>'MASTER DATA '!D26</f>
        <v>45922</v>
      </c>
      <c r="D33" s="12" t="str">
        <f>'MASTER DATA '!E26</f>
        <v>सोमवार</v>
      </c>
      <c r="E33" s="8" t="str">
        <f>'MASTER DATA '!I26</f>
        <v>-</v>
      </c>
      <c r="F33" s="59">
        <f>'MASTER DATA '!J26</f>
        <v>0</v>
      </c>
      <c r="G33" s="58">
        <f t="shared" si="1"/>
        <v>0</v>
      </c>
      <c r="H33" s="96" t="str">
        <f>'MASTER DATA '!L26</f>
        <v>सुट्टी</v>
      </c>
      <c r="I33" s="183" t="str">
        <f>IF($H33="सुट्टी","-",VLOOKUP($H33,'प्रमाण 6-8'!$D$3:$X$38,I$11,0)*$F33/1000)</f>
        <v>-</v>
      </c>
      <c r="J33" s="183" t="str">
        <f>IF($H33="सुट्टी","-",VLOOKUP($H33,'प्रमाण 6-8'!$D$3:$X$38,J$11,0)*$F33/1000)</f>
        <v>-</v>
      </c>
      <c r="K33" s="183" t="str">
        <f>IF($H33="सुट्टी","-",VLOOKUP($H33,'प्रमाण 6-8'!$D$3:$X$38,K$11,0)*$F33/1000)</f>
        <v>-</v>
      </c>
      <c r="L33" s="183" t="str">
        <f>IF($H33="सुट्टी","-",VLOOKUP($H33,'प्रमाण 6-8'!$D$3:$X$38,L$11,0)*$F33/1000)</f>
        <v>-</v>
      </c>
      <c r="M33" s="183" t="str">
        <f>IF($H33="सुट्टी","-",VLOOKUP($H33,'प्रमाण 6-8'!$D$3:$X$38,M$11,0)*$F33/1000)</f>
        <v>-</v>
      </c>
      <c r="N33" s="183" t="str">
        <f>IF($H33="सुट्टी","-",VLOOKUP($H33,'प्रमाण 6-8'!$D$3:$X$38,N$11,0)*$F33/1000)</f>
        <v>-</v>
      </c>
      <c r="O33" s="183" t="str">
        <f>IF($H33="सुट्टी","-",VLOOKUP($H33,'प्रमाण 6-8'!$D$3:$X$38,O$11,0)*$F33/1000)</f>
        <v>-</v>
      </c>
      <c r="P33" s="183" t="str">
        <f>IF($H33="सुट्टी","-",VLOOKUP($H33,'प्रमाण 6-8'!$D$3:$X$38,P$11,0)*$F33/1000)</f>
        <v>-</v>
      </c>
      <c r="Q33" s="183" t="str">
        <f>IF($H33="सुट्टी","-",VLOOKUP($H33,'प्रमाण 6-8'!$D$3:$X$38,Q$11,0)*$F33/1000)</f>
        <v>-</v>
      </c>
      <c r="R33" s="183" t="str">
        <f>IF($H33="सुट्टी","-",VLOOKUP($H33,'प्रमाण 6-8'!$D$3:$X$38,R$11,0)*$F33/1000)</f>
        <v>-</v>
      </c>
      <c r="S33" s="287" t="str">
        <f>IF($H33="सुट्टी","-",VLOOKUP($H33,'प्रमाण 6-8'!$D$3:$X$38,S$11,0)*$F33/1000)</f>
        <v>-</v>
      </c>
      <c r="T33" s="287" t="str">
        <f>IF($H33="सुट्टी","-",VLOOKUP($H33,'प्रमाण 6-8'!$D$3:$X$38,T$11,0)*$F33/1000)</f>
        <v>-</v>
      </c>
      <c r="U33" s="287" t="str">
        <f>IF($H33="सुट्टी","-",VLOOKUP($H33,'प्रमाण 6-8'!$D$3:$X$38,U$11,0)*$F33/1000)</f>
        <v>-</v>
      </c>
      <c r="V33" s="287" t="str">
        <f>IF($H33="सुट्टी","-",VLOOKUP($H33,'प्रमाण 6-8'!$D$3:$X$38,V$11,0)*$F33/1000)</f>
        <v>-</v>
      </c>
      <c r="W33" s="183" t="str">
        <f>IF($H33="सुट्टी","-",VLOOKUP($H33,'प्रमाण 6-8'!$D$3:$X$38,W$11,0)*$F33/1000)</f>
        <v>-</v>
      </c>
      <c r="X33" s="183" t="str">
        <f>IF($H33="सुट्टी","-",VLOOKUP($H33,'प्रमाण 6-8'!$D$3:$X$38,X$11,0)*$F33/1000)</f>
        <v>-</v>
      </c>
      <c r="Y33" s="183" t="str">
        <f>IF($H33="सुट्टी","-",VLOOKUP($H33,'प्रमाण 6-8'!$D$3:$X$38,Y$11,0)*$F33/1000)</f>
        <v>-</v>
      </c>
    </row>
    <row r="34" spans="3:25" ht="18" customHeight="1">
      <c r="C34" s="7">
        <f>'MASTER DATA '!D27</f>
        <v>45923</v>
      </c>
      <c r="D34" s="12" t="str">
        <f>'MASTER DATA '!E27</f>
        <v>मंगळवार</v>
      </c>
      <c r="E34" s="8">
        <f>'MASTER DATA '!I27</f>
        <v>34</v>
      </c>
      <c r="F34" s="59">
        <f>'MASTER DATA '!J27</f>
        <v>0</v>
      </c>
      <c r="G34" s="58">
        <f t="shared" si="1"/>
        <v>0</v>
      </c>
      <c r="H34" s="96" t="str">
        <f>'MASTER DATA '!L27</f>
        <v>मुग शेवगा वरणभात</v>
      </c>
      <c r="I34" s="183">
        <f>IF($H34="सुट्टी","-",VLOOKUP($H34,'प्रमाण 6-8'!$D$3:$X$38,I$11,0)*$F34/1000)</f>
        <v>0</v>
      </c>
      <c r="J34" s="183">
        <f>IF($H34="सुट्टी","-",VLOOKUP($H34,'प्रमाण 6-8'!$D$3:$X$38,J$11,0)*$F34/1000)</f>
        <v>0</v>
      </c>
      <c r="K34" s="183">
        <f>IF($H34="सुट्टी","-",VLOOKUP($H34,'प्रमाण 6-8'!$D$3:$X$38,K$11,0)*$F34/1000)</f>
        <v>0</v>
      </c>
      <c r="L34" s="183">
        <f>IF($H34="सुट्टी","-",VLOOKUP($H34,'प्रमाण 6-8'!$D$3:$X$38,L$11,0)*$F34/1000)</f>
        <v>0</v>
      </c>
      <c r="M34" s="183">
        <f>IF($H34="सुट्टी","-",VLOOKUP($H34,'प्रमाण 6-8'!$D$3:$X$38,M$11,0)*$F34/1000)</f>
        <v>0</v>
      </c>
      <c r="N34" s="183">
        <f>IF($H34="सुट्टी","-",VLOOKUP($H34,'प्रमाण 6-8'!$D$3:$X$38,N$11,0)*$F34/1000)</f>
        <v>0</v>
      </c>
      <c r="O34" s="183">
        <f>IF($H34="सुट्टी","-",VLOOKUP($H34,'प्रमाण 6-8'!$D$3:$X$38,O$11,0)*$F34/1000)</f>
        <v>0</v>
      </c>
      <c r="P34" s="183">
        <f>IF($H34="सुट्टी","-",VLOOKUP($H34,'प्रमाण 6-8'!$D$3:$X$38,P$11,0)*$F34/1000)</f>
        <v>0</v>
      </c>
      <c r="Q34" s="183">
        <f>IF($H34="सुट्टी","-",VLOOKUP($H34,'प्रमाण 6-8'!$D$3:$X$38,Q$11,0)*$F34/1000)</f>
        <v>0</v>
      </c>
      <c r="R34" s="183">
        <f>IF($H34="सुट्टी","-",VLOOKUP($H34,'प्रमाण 6-8'!$D$3:$X$38,R$11,0)*$F34/1000)</f>
        <v>0</v>
      </c>
      <c r="S34" s="287">
        <f>IF($H34="सुट्टी","-",VLOOKUP($H34,'प्रमाण 6-8'!$D$3:$X$38,S$11,0)*$F34/1000)</f>
        <v>0</v>
      </c>
      <c r="T34" s="287">
        <f>IF($H34="सुट्टी","-",VLOOKUP($H34,'प्रमाण 6-8'!$D$3:$X$38,T$11,0)*$F34/1000)</f>
        <v>0</v>
      </c>
      <c r="U34" s="287">
        <f>IF($H34="सुट्टी","-",VLOOKUP($H34,'प्रमाण 6-8'!$D$3:$X$38,U$11,0)*$F34/1000)</f>
        <v>0</v>
      </c>
      <c r="V34" s="287">
        <f>IF($H34="सुट्टी","-",VLOOKUP($H34,'प्रमाण 6-8'!$D$3:$X$38,V$11,0)*$F34/1000)</f>
        <v>0</v>
      </c>
      <c r="W34" s="183">
        <f>IF($H34="सुट्टी","-",VLOOKUP($H34,'प्रमाण 6-8'!$D$3:$X$38,W$11,0)*$F34/1000)</f>
        <v>0</v>
      </c>
      <c r="X34" s="183">
        <f>IF($H34="सुट्टी","-",VLOOKUP($H34,'प्रमाण 6-8'!$D$3:$X$38,X$11,0)*$F34/1000)</f>
        <v>0</v>
      </c>
      <c r="Y34" s="183">
        <f>IF($H34="सुट्टी","-",VLOOKUP($H34,'प्रमाण 6-8'!$D$3:$X$38,Y$11,0)*$F34/1000)</f>
        <v>0</v>
      </c>
    </row>
    <row r="35" spans="3:25" ht="18" customHeight="1">
      <c r="C35" s="7">
        <f>'MASTER DATA '!D28</f>
        <v>45924</v>
      </c>
      <c r="D35" s="12" t="str">
        <f>'MASTER DATA '!E28</f>
        <v>बुधवार</v>
      </c>
      <c r="E35" s="8">
        <f>'MASTER DATA '!I28</f>
        <v>34</v>
      </c>
      <c r="F35" s="59">
        <f>'MASTER DATA '!J28</f>
        <v>0</v>
      </c>
      <c r="G35" s="58">
        <f t="shared" si="1"/>
        <v>0</v>
      </c>
      <c r="H35" s="96" t="str">
        <f>'MASTER DATA '!L28</f>
        <v>सोयाबीन पुलाव</v>
      </c>
      <c r="I35" s="183">
        <f>IF($H35="सुट्टी","-",VLOOKUP($H35,'प्रमाण 6-8'!$D$3:$X$38,I$11,0)*$F35/1000)</f>
        <v>0</v>
      </c>
      <c r="J35" s="183">
        <f>IF($H35="सुट्टी","-",VLOOKUP($H35,'प्रमाण 6-8'!$D$3:$X$38,J$11,0)*$F35/1000)</f>
        <v>0</v>
      </c>
      <c r="K35" s="183">
        <f>IF($H35="सुट्टी","-",VLOOKUP($H35,'प्रमाण 6-8'!$D$3:$X$38,K$11,0)*$F35/1000)</f>
        <v>0</v>
      </c>
      <c r="L35" s="183">
        <f>IF($H35="सुट्टी","-",VLOOKUP($H35,'प्रमाण 6-8'!$D$3:$X$38,L$11,0)*$F35/1000)</f>
        <v>0</v>
      </c>
      <c r="M35" s="183">
        <f>IF($H35="सुट्टी","-",VLOOKUP($H35,'प्रमाण 6-8'!$D$3:$X$38,M$11,0)*$F35/1000)</f>
        <v>0</v>
      </c>
      <c r="N35" s="183">
        <f>IF($H35="सुट्टी","-",VLOOKUP($H35,'प्रमाण 6-8'!$D$3:$X$38,N$11,0)*$F35/1000)</f>
        <v>0</v>
      </c>
      <c r="O35" s="183">
        <f>IF($H35="सुट्टी","-",VLOOKUP($H35,'प्रमाण 6-8'!$D$3:$X$38,O$11,0)*$F35/1000)</f>
        <v>0</v>
      </c>
      <c r="P35" s="183">
        <f>IF($H35="सुट्टी","-",VLOOKUP($H35,'प्रमाण 6-8'!$D$3:$X$38,P$11,0)*$F35/1000)</f>
        <v>0</v>
      </c>
      <c r="Q35" s="183">
        <f>IF($H35="सुट्टी","-",VLOOKUP($H35,'प्रमाण 6-8'!$D$3:$X$38,Q$11,0)*$F35/1000)</f>
        <v>0</v>
      </c>
      <c r="R35" s="183">
        <f>IF($H35="सुट्टी","-",VLOOKUP($H35,'प्रमाण 6-8'!$D$3:$X$38,R$11,0)*$F35/1000)</f>
        <v>0</v>
      </c>
      <c r="S35" s="287">
        <f>IF($H35="सुट्टी","-",VLOOKUP($H35,'प्रमाण 6-8'!$D$3:$X$38,S$11,0)*$F35/1000)</f>
        <v>0</v>
      </c>
      <c r="T35" s="287">
        <f>IF($H35="सुट्टी","-",VLOOKUP($H35,'प्रमाण 6-8'!$D$3:$X$38,T$11,0)*$F35/1000)</f>
        <v>0</v>
      </c>
      <c r="U35" s="287">
        <f>IF($H35="सुट्टी","-",VLOOKUP($H35,'प्रमाण 6-8'!$D$3:$X$38,U$11,0)*$F35/1000)</f>
        <v>0</v>
      </c>
      <c r="V35" s="287">
        <f>IF($H35="सुट्टी","-",VLOOKUP($H35,'प्रमाण 6-8'!$D$3:$X$38,V$11,0)*$F35/1000)</f>
        <v>0</v>
      </c>
      <c r="W35" s="183">
        <f>IF($H35="सुट्टी","-",VLOOKUP($H35,'प्रमाण 6-8'!$D$3:$X$38,W$11,0)*$F35/1000)</f>
        <v>0</v>
      </c>
      <c r="X35" s="183">
        <f>IF($H35="सुट्टी","-",VLOOKUP($H35,'प्रमाण 6-8'!$D$3:$X$38,X$11,0)*$F35/1000)</f>
        <v>0</v>
      </c>
      <c r="Y35" s="183">
        <f>IF($H35="सुट्टी","-",VLOOKUP($H35,'प्रमाण 6-8'!$D$3:$X$38,Y$11,0)*$F35/1000)</f>
        <v>0</v>
      </c>
    </row>
    <row r="36" spans="3:25" ht="18" customHeight="1">
      <c r="C36" s="7">
        <f>'MASTER DATA '!D29</f>
        <v>45925</v>
      </c>
      <c r="D36" s="12" t="str">
        <f>'MASTER DATA '!E29</f>
        <v>गुरूवार</v>
      </c>
      <c r="E36" s="8">
        <f>'MASTER DATA '!I29</f>
        <v>34</v>
      </c>
      <c r="F36" s="59">
        <f>'MASTER DATA '!J29</f>
        <v>0</v>
      </c>
      <c r="G36" s="58">
        <f t="shared" si="1"/>
        <v>0</v>
      </c>
      <c r="H36" s="96" t="str">
        <f>'MASTER DATA '!L29</f>
        <v>मोड आलेल्या मटकी उसळभात</v>
      </c>
      <c r="I36" s="183">
        <f>IF($H36="सुट्टी","-",VLOOKUP($H36,'प्रमाण 6-8'!$D$3:$X$38,I$11,0)*$F36/1000)</f>
        <v>0</v>
      </c>
      <c r="J36" s="183">
        <f>IF($H36="सुट्टी","-",VLOOKUP($H36,'प्रमाण 6-8'!$D$3:$X$38,J$11,0)*$F36/1000)</f>
        <v>0</v>
      </c>
      <c r="K36" s="183">
        <f>IF($H36="सुट्टी","-",VLOOKUP($H36,'प्रमाण 6-8'!$D$3:$X$38,K$11,0)*$F36/1000)</f>
        <v>0</v>
      </c>
      <c r="L36" s="183">
        <f>IF($H36="सुट्टी","-",VLOOKUP($H36,'प्रमाण 6-8'!$D$3:$X$38,L$11,0)*$F36/1000)</f>
        <v>0</v>
      </c>
      <c r="M36" s="183">
        <f>IF($H36="सुट्टी","-",VLOOKUP($H36,'प्रमाण 6-8'!$D$3:$X$38,M$11,0)*$F36/1000)</f>
        <v>0</v>
      </c>
      <c r="N36" s="183">
        <f>IF($H36="सुट्टी","-",VLOOKUP($H36,'प्रमाण 6-8'!$D$3:$X$38,N$11,0)*$F36/1000)</f>
        <v>0</v>
      </c>
      <c r="O36" s="183">
        <f>IF($H36="सुट्टी","-",VLOOKUP($H36,'प्रमाण 6-8'!$D$3:$X$38,O$11,0)*$F36/1000)</f>
        <v>0</v>
      </c>
      <c r="P36" s="183">
        <f>IF($H36="सुट्टी","-",VLOOKUP($H36,'प्रमाण 6-8'!$D$3:$X$38,P$11,0)*$F36/1000)</f>
        <v>0</v>
      </c>
      <c r="Q36" s="183">
        <f>IF($H36="सुट्टी","-",VLOOKUP($H36,'प्रमाण 6-8'!$D$3:$X$38,Q$11,0)*$F36/1000)</f>
        <v>0</v>
      </c>
      <c r="R36" s="183">
        <f>IF($H36="सुट्टी","-",VLOOKUP($H36,'प्रमाण 6-8'!$D$3:$X$38,R$11,0)*$F36/1000)</f>
        <v>0</v>
      </c>
      <c r="S36" s="287">
        <f>IF($H36="सुट्टी","-",VLOOKUP($H36,'प्रमाण 6-8'!$D$3:$X$38,S$11,0)*$F36/1000)</f>
        <v>0</v>
      </c>
      <c r="T36" s="287">
        <f>IF($H36="सुट्टी","-",VLOOKUP($H36,'प्रमाण 6-8'!$D$3:$X$38,T$11,0)*$F36/1000)</f>
        <v>0</v>
      </c>
      <c r="U36" s="287">
        <f>IF($H36="सुट्टी","-",VLOOKUP($H36,'प्रमाण 6-8'!$D$3:$X$38,U$11,0)*$F36/1000)</f>
        <v>0</v>
      </c>
      <c r="V36" s="287">
        <f>IF($H36="सुट्टी","-",VLOOKUP($H36,'प्रमाण 6-8'!$D$3:$X$38,V$11,0)*$F36/1000)</f>
        <v>0</v>
      </c>
      <c r="W36" s="183">
        <f>IF($H36="सुट्टी","-",VLOOKUP($H36,'प्रमाण 6-8'!$D$3:$X$38,W$11,0)*$F36/1000)</f>
        <v>0</v>
      </c>
      <c r="X36" s="183">
        <f>IF($H36="सुट्टी","-",VLOOKUP($H36,'प्रमाण 6-8'!$D$3:$X$38,X$11,0)*$F36/1000)</f>
        <v>0</v>
      </c>
      <c r="Y36" s="183">
        <f>IF($H36="सुट्टी","-",VLOOKUP($H36,'प्रमाण 6-8'!$D$3:$X$38,Y$11,0)*$F36)</f>
        <v>0</v>
      </c>
    </row>
    <row r="37" spans="3:25" ht="18" customHeight="1">
      <c r="C37" s="7">
        <f>'MASTER DATA '!D30</f>
        <v>45926</v>
      </c>
      <c r="D37" s="12" t="str">
        <f>'MASTER DATA '!E30</f>
        <v>शुक्रवार</v>
      </c>
      <c r="E37" s="8">
        <f>'MASTER DATA '!I30</f>
        <v>34</v>
      </c>
      <c r="F37" s="59">
        <f>'MASTER DATA '!J30</f>
        <v>0</v>
      </c>
      <c r="G37" s="58">
        <f t="shared" si="1"/>
        <v>0</v>
      </c>
      <c r="H37" s="96" t="str">
        <f>'MASTER DATA '!L30</f>
        <v>हरभरा पुलाव</v>
      </c>
      <c r="I37" s="183">
        <f>IF($H37="सुट्टी","-",VLOOKUP($H37,'प्रमाण 6-8'!$D$3:$X$38,I$11,0)*$F37/1000)</f>
        <v>0</v>
      </c>
      <c r="J37" s="183">
        <f>IF($H37="सुट्टी","-",VLOOKUP($H37,'प्रमाण 6-8'!$D$3:$X$38,J$11,0)*$F37/1000)</f>
        <v>0</v>
      </c>
      <c r="K37" s="183">
        <f>IF($H37="सुट्टी","-",VLOOKUP($H37,'प्रमाण 6-8'!$D$3:$X$38,K$11,0)*$F37/1000)</f>
        <v>0</v>
      </c>
      <c r="L37" s="183">
        <f>IF($H37="सुट्टी","-",VLOOKUP($H37,'प्रमाण 6-8'!$D$3:$X$38,L$11,0)*$F37/1000)</f>
        <v>0</v>
      </c>
      <c r="M37" s="183">
        <f>IF($H37="सुट्टी","-",VLOOKUP($H37,'प्रमाण 6-8'!$D$3:$X$38,M$11,0)*$F37/1000)</f>
        <v>0</v>
      </c>
      <c r="N37" s="183">
        <f>IF($H37="सुट्टी","-",VLOOKUP($H37,'प्रमाण 6-8'!$D$3:$X$38,N$11,0)*$F37/1000)</f>
        <v>0</v>
      </c>
      <c r="O37" s="183">
        <f>IF($H37="सुट्टी","-",VLOOKUP($H37,'प्रमाण 6-8'!$D$3:$X$38,O$11,0)*$F37/1000)</f>
        <v>0</v>
      </c>
      <c r="P37" s="183">
        <f>IF($H37="सुट्टी","-",VLOOKUP($H37,'प्रमाण 6-8'!$D$3:$X$38,P$11,0)*$F37/1000)</f>
        <v>0</v>
      </c>
      <c r="Q37" s="183">
        <f>IF($H37="सुट्टी","-",VLOOKUP($H37,'प्रमाण 6-8'!$D$3:$X$38,Q$11,0)*$F37/1000)</f>
        <v>0</v>
      </c>
      <c r="R37" s="183">
        <f>IF($H37="सुट्टी","-",VLOOKUP($H37,'प्रमाण 6-8'!$D$3:$X$38,R$11,0)*$F37/1000)</f>
        <v>0</v>
      </c>
      <c r="S37" s="287">
        <f>IF($H37="सुट्टी","-",VLOOKUP($H37,'प्रमाण 6-8'!$D$3:$X$38,S$11,0)*$F37/1000)</f>
        <v>0</v>
      </c>
      <c r="T37" s="287">
        <f>IF($H37="सुट्टी","-",VLOOKUP($H37,'प्रमाण 6-8'!$D$3:$X$38,T$11,0)*$F37/1000)</f>
        <v>0</v>
      </c>
      <c r="U37" s="287">
        <f>IF($H37="सुट्टी","-",VLOOKUP($H37,'प्रमाण 6-8'!$D$3:$X$38,U$11,0)*$F37/1000)</f>
        <v>0</v>
      </c>
      <c r="V37" s="287">
        <f>IF($H37="सुट्टी","-",VLOOKUP($H37,'प्रमाण 6-8'!$D$3:$X$38,V$11,0)*$F37/1000)</f>
        <v>0</v>
      </c>
      <c r="W37" s="183">
        <f>IF($H37="सुट्टी","-",VLOOKUP($H37,'प्रमाण 6-8'!$D$3:$X$38,W$11,0)*$F37/1000)</f>
        <v>0</v>
      </c>
      <c r="X37" s="183">
        <f>IF($H37="सुट्टी","-",VLOOKUP($H37,'प्रमाण 6-8'!$D$3:$X$38,X$11,0)*$F37/1000)</f>
        <v>0</v>
      </c>
      <c r="Y37" s="183">
        <f>IF($H37="सुट्टी","-",VLOOKUP($H37,'प्रमाण 6-8'!$D$3:$X$38,Y$11,0)*$F37/1000)</f>
        <v>0</v>
      </c>
    </row>
    <row r="38" spans="3:25" ht="18" customHeight="1">
      <c r="C38" s="7">
        <f>'MASTER DATA '!D31</f>
        <v>45927</v>
      </c>
      <c r="D38" s="12" t="str">
        <f>'MASTER DATA '!E31</f>
        <v>शनिवार</v>
      </c>
      <c r="E38" s="8">
        <f>'MASTER DATA '!I31</f>
        <v>34</v>
      </c>
      <c r="F38" s="59">
        <f>'MASTER DATA '!J31</f>
        <v>0</v>
      </c>
      <c r="G38" s="58">
        <f t="shared" si="1"/>
        <v>0</v>
      </c>
      <c r="H38" s="96" t="str">
        <f>'MASTER DATA '!L31</f>
        <v>मटार पुलाव</v>
      </c>
      <c r="I38" s="183">
        <f>IF($H38="सुट्टी","-",VLOOKUP($H38,'प्रमाण 6-8'!$D$3:$X$38,I$11,0)*$F38/1000)</f>
        <v>0</v>
      </c>
      <c r="J38" s="183">
        <f>IF($H38="सुट्टी","-",VLOOKUP($H38,'प्रमाण 6-8'!$D$3:$X$38,J$11,0)*$F38/1000)</f>
        <v>0</v>
      </c>
      <c r="K38" s="183">
        <f>IF($H38="सुट्टी","-",VLOOKUP($H38,'प्रमाण 6-8'!$D$3:$X$38,K$11,0)*$F38/1000)</f>
        <v>0</v>
      </c>
      <c r="L38" s="183">
        <f>IF($H38="सुट्टी","-",VLOOKUP($H38,'प्रमाण 6-8'!$D$3:$X$38,L$11,0)*$F38/1000)</f>
        <v>0</v>
      </c>
      <c r="M38" s="183">
        <f>IF($H38="सुट्टी","-",VLOOKUP($H38,'प्रमाण 6-8'!$D$3:$X$38,M$11,0)*$F38/1000)</f>
        <v>0</v>
      </c>
      <c r="N38" s="183">
        <f>IF($H38="सुट्टी","-",VLOOKUP($H38,'प्रमाण 6-8'!$D$3:$X$38,N$11,0)*$F38/1000)</f>
        <v>0</v>
      </c>
      <c r="O38" s="183">
        <f>IF($H38="सुट्टी","-",VLOOKUP($H38,'प्रमाण 6-8'!$D$3:$X$38,O$11,0)*$F38/1000)</f>
        <v>0</v>
      </c>
      <c r="P38" s="183">
        <f>IF($H38="सुट्टी","-",VLOOKUP($H38,'प्रमाण 6-8'!$D$3:$X$38,P$11,0)*$F38/1000)</f>
        <v>0</v>
      </c>
      <c r="Q38" s="183">
        <f>IF($H38="सुट्टी","-",VLOOKUP($H38,'प्रमाण 6-8'!$D$3:$X$38,Q$11,0)*$F38/1000)</f>
        <v>0</v>
      </c>
      <c r="R38" s="183">
        <f>IF($H38="सुट्टी","-",VLOOKUP($H38,'प्रमाण 6-8'!$D$3:$X$38,R$11,0)*$F38/1000)</f>
        <v>0</v>
      </c>
      <c r="S38" s="287">
        <f>IF($H38="सुट्टी","-",VLOOKUP($H38,'प्रमाण 6-8'!$D$3:$X$38,S$11,0)*$F38/1000)</f>
        <v>0</v>
      </c>
      <c r="T38" s="287">
        <f>IF($H38="सुट्टी","-",VLOOKUP($H38,'प्रमाण 6-8'!$D$3:$X$38,T$11,0)*$F38/1000)</f>
        <v>0</v>
      </c>
      <c r="U38" s="287">
        <f>IF($H38="सुट्टी","-",VLOOKUP($H38,'प्रमाण 6-8'!$D$3:$X$38,U$11,0)*$F38/1000)</f>
        <v>0</v>
      </c>
      <c r="V38" s="287">
        <f>IF($H38="सुट्टी","-",VLOOKUP($H38,'प्रमाण 6-8'!$D$3:$X$38,V$11,0)*$F38/1000)</f>
        <v>0</v>
      </c>
      <c r="W38" s="183">
        <f>IF($H38="सुट्टी","-",VLOOKUP($H38,'प्रमाण 6-8'!$D$3:$X$38,W$11,0)*$F38/1000)</f>
        <v>0</v>
      </c>
      <c r="X38" s="183">
        <f>IF($H38="सुट्टी","-",VLOOKUP($H38,'प्रमाण 6-8'!$D$3:$X$38,X$11,0)*$F38/1000)</f>
        <v>0</v>
      </c>
      <c r="Y38" s="183">
        <f>IF($H38="सुट्टी","-",VLOOKUP($H38,'प्रमाण 6-8'!$D$3:$X$38,Y$11,0)*$F38/1000)</f>
        <v>0</v>
      </c>
    </row>
    <row r="39" spans="3:25" ht="18" customHeight="1">
      <c r="C39" s="7">
        <f>'MASTER DATA '!D32</f>
        <v>45928</v>
      </c>
      <c r="D39" s="12" t="str">
        <f>'MASTER DATA '!E32</f>
        <v>रविवार</v>
      </c>
      <c r="E39" s="8" t="str">
        <f>'MASTER DATA '!I32</f>
        <v>-</v>
      </c>
      <c r="F39" s="59">
        <f>'MASTER DATA '!J32</f>
        <v>0</v>
      </c>
      <c r="G39" s="58">
        <f t="shared" si="1"/>
        <v>0</v>
      </c>
      <c r="H39" s="96" t="str">
        <f>'MASTER DATA '!L32</f>
        <v>सुट्टी</v>
      </c>
      <c r="I39" s="183" t="str">
        <f>IF($H39="सुट्टी","-",VLOOKUP($H39,'प्रमाण 6-8'!$D$3:$X$38,I$11,0)*$F39/1000)</f>
        <v>-</v>
      </c>
      <c r="J39" s="183" t="str">
        <f>IF($H39="सुट्टी","-",VLOOKUP($H39,'प्रमाण 6-8'!$D$3:$X$38,J$11,0)*$F39/1000)</f>
        <v>-</v>
      </c>
      <c r="K39" s="183" t="str">
        <f>IF($H39="सुट्टी","-",VLOOKUP($H39,'प्रमाण 6-8'!$D$3:$X$38,K$11,0)*$F39/1000)</f>
        <v>-</v>
      </c>
      <c r="L39" s="183" t="str">
        <f>IF($H39="सुट्टी","-",VLOOKUP($H39,'प्रमाण 6-8'!$D$3:$X$38,L$11,0)*$F39/1000)</f>
        <v>-</v>
      </c>
      <c r="M39" s="183" t="str">
        <f>IF($H39="सुट्टी","-",VLOOKUP($H39,'प्रमाण 6-8'!$D$3:$X$38,M$11,0)*$F39/1000)</f>
        <v>-</v>
      </c>
      <c r="N39" s="183" t="str">
        <f>IF($H39="सुट्टी","-",VLOOKUP($H39,'प्रमाण 6-8'!$D$3:$X$38,N$11,0)*$F39/1000)</f>
        <v>-</v>
      </c>
      <c r="O39" s="183" t="str">
        <f>IF($H39="सुट्टी","-",VLOOKUP($H39,'प्रमाण 6-8'!$D$3:$X$38,O$11,0)*$F39/1000)</f>
        <v>-</v>
      </c>
      <c r="P39" s="183" t="str">
        <f>IF($H39="सुट्टी","-",VLOOKUP($H39,'प्रमाण 6-8'!$D$3:$X$38,P$11,0)*$F39/1000)</f>
        <v>-</v>
      </c>
      <c r="Q39" s="183" t="str">
        <f>IF($H39="सुट्टी","-",VLOOKUP($H39,'प्रमाण 6-8'!$D$3:$X$38,Q$11,0)*$F39/1000)</f>
        <v>-</v>
      </c>
      <c r="R39" s="183" t="str">
        <f>IF($H39="सुट्टी","-",VLOOKUP($H39,'प्रमाण 6-8'!$D$3:$X$38,R$11,0)*$F39/1000)</f>
        <v>-</v>
      </c>
      <c r="S39" s="287" t="str">
        <f>IF($H39="सुट्टी","-",VLOOKUP($H39,'प्रमाण 6-8'!$D$3:$X$38,S$11,0)*$F39/1000)</f>
        <v>-</v>
      </c>
      <c r="T39" s="287" t="str">
        <f>IF($H39="सुट्टी","-",VLOOKUP($H39,'प्रमाण 6-8'!$D$3:$X$38,T$11,0)*$F39/1000)</f>
        <v>-</v>
      </c>
      <c r="U39" s="287" t="str">
        <f>IF($H39="सुट्टी","-",VLOOKUP($H39,'प्रमाण 6-8'!$D$3:$X$38,U$11,0)*$F39/1000)</f>
        <v>-</v>
      </c>
      <c r="V39" s="287" t="str">
        <f>IF($H39="सुट्टी","-",VLOOKUP($H39,'प्रमाण 6-8'!$D$3:$X$38,V$11,0)*$F39/1000)</f>
        <v>-</v>
      </c>
      <c r="W39" s="183" t="str">
        <f>IF($H39="सुट्टी","-",VLOOKUP($H39,'प्रमाण 6-8'!$D$3:$X$38,W$11,0)*$F39/1000)</f>
        <v>-</v>
      </c>
      <c r="X39" s="183" t="str">
        <f>IF($H39="सुट्टी","-",VLOOKUP($H39,'प्रमाण 6-8'!$D$3:$X$38,X$11,0)*$F39/1000)</f>
        <v>-</v>
      </c>
      <c r="Y39" s="183" t="str">
        <f>IF($H39="सुट्टी","-",VLOOKUP($H39,'प्रमाण 6-8'!$D$3:$X$38,Y$11,0)*$F39/1000)</f>
        <v>-</v>
      </c>
    </row>
    <row r="40" spans="3:25" ht="18" customHeight="1">
      <c r="C40" s="7">
        <f>'MASTER DATA '!D33</f>
        <v>45929</v>
      </c>
      <c r="D40" s="12" t="str">
        <f>'MASTER DATA '!E33</f>
        <v>सोमवार</v>
      </c>
      <c r="E40" s="8">
        <f>'MASTER DATA '!I33</f>
        <v>34</v>
      </c>
      <c r="F40" s="59">
        <f>'MASTER DATA '!J33</f>
        <v>0</v>
      </c>
      <c r="G40" s="58">
        <f t="shared" si="1"/>
        <v>0</v>
      </c>
      <c r="H40" s="96" t="str">
        <f>'MASTER DATA '!L33</f>
        <v>व्हेजिटेबल पुलाव</v>
      </c>
      <c r="I40" s="183">
        <f>IF($H40="सुट्टी","-",VLOOKUP($H40,'प्रमाण 6-8'!$D$3:$X$38,I$11,0)*$F40/1000)</f>
        <v>0</v>
      </c>
      <c r="J40" s="183">
        <f>IF($H40="सुट्टी","-",VLOOKUP($H40,'प्रमाण 6-8'!$D$3:$X$38,J$11,0)*$F40/1000)</f>
        <v>0</v>
      </c>
      <c r="K40" s="183">
        <f>IF($H40="सुट्टी","-",VLOOKUP($H40,'प्रमाण 6-8'!$D$3:$X$38,K$11,0)*$F40/1000)</f>
        <v>0</v>
      </c>
      <c r="L40" s="183">
        <f>IF($H40="सुट्टी","-",VLOOKUP($H40,'प्रमाण 6-8'!$D$3:$X$38,L$11,0)*$F40/1000)</f>
        <v>0</v>
      </c>
      <c r="M40" s="183">
        <f>IF($H40="सुट्टी","-",VLOOKUP($H40,'प्रमाण 6-8'!$D$3:$X$38,M$11,0)*$F40/1000)</f>
        <v>0</v>
      </c>
      <c r="N40" s="183">
        <f>IF($H40="सुट्टी","-",VLOOKUP($H40,'प्रमाण 6-8'!$D$3:$X$38,N$11,0)*$F40/1000)</f>
        <v>0</v>
      </c>
      <c r="O40" s="183">
        <f>IF($H40="सुट्टी","-",VLOOKUP($H40,'प्रमाण 6-8'!$D$3:$X$38,O$11,0)*$F40/1000)</f>
        <v>0</v>
      </c>
      <c r="P40" s="183">
        <f>IF($H40="सुट्टी","-",VLOOKUP($H40,'प्रमाण 6-8'!$D$3:$X$38,P$11,0)*$F40/1000)</f>
        <v>0</v>
      </c>
      <c r="Q40" s="183">
        <f>IF($H40="सुट्टी","-",VLOOKUP($H40,'प्रमाण 6-8'!$D$3:$X$38,Q$11,0)*$F40/1000)</f>
        <v>0</v>
      </c>
      <c r="R40" s="183">
        <f>IF($H40="सुट्टी","-",VLOOKUP($H40,'प्रमाण 6-8'!$D$3:$X$38,R$11,0)*$F40/1000)</f>
        <v>0</v>
      </c>
      <c r="S40" s="287">
        <f>IF($H40="सुट्टी","-",VLOOKUP($H40,'प्रमाण 6-8'!$D$3:$X$38,S$11,0)*$F40/1000)</f>
        <v>0</v>
      </c>
      <c r="T40" s="287">
        <f>IF($H40="सुट्टी","-",VLOOKUP($H40,'प्रमाण 6-8'!$D$3:$X$38,T$11,0)*$F40/1000)</f>
        <v>0</v>
      </c>
      <c r="U40" s="287">
        <f>IF($H40="सुट्टी","-",VLOOKUP($H40,'प्रमाण 6-8'!$D$3:$X$38,U$11,0)*$F40/1000)</f>
        <v>0</v>
      </c>
      <c r="V40" s="287">
        <f>IF($H40="सुट्टी","-",VLOOKUP($H40,'प्रमाण 6-8'!$D$3:$X$38,V$11,0)*$F40/1000)</f>
        <v>0</v>
      </c>
      <c r="W40" s="183">
        <f>IF($H40="सुट्टी","-",VLOOKUP($H40,'प्रमाण 6-8'!$D$3:$X$38,W$11,0)*$F40/1000)</f>
        <v>0</v>
      </c>
      <c r="X40" s="183">
        <f>IF($H40="सुट्टी","-",VLOOKUP($H40,'प्रमाण 6-8'!$D$3:$X$38,X$11,0)*$F40/1000)</f>
        <v>0</v>
      </c>
      <c r="Y40" s="183">
        <f>IF($H40="सुट्टी","-",VLOOKUP($H40,'प्रमाण 6-8'!$D$3:$X$38,Y$11,0)*$F40/1000)</f>
        <v>0</v>
      </c>
    </row>
    <row r="41" spans="3:25" ht="18" customHeight="1">
      <c r="C41" s="7">
        <f>'MASTER DATA '!D34</f>
        <v>45930</v>
      </c>
      <c r="D41" s="12" t="str">
        <f>'MASTER DATA '!E34</f>
        <v>मंगळवार</v>
      </c>
      <c r="E41" s="8">
        <f>'MASTER DATA '!I34</f>
        <v>34</v>
      </c>
      <c r="F41" s="59">
        <f>'MASTER DATA '!J34</f>
        <v>0</v>
      </c>
      <c r="G41" s="58">
        <f t="shared" si="1"/>
        <v>0</v>
      </c>
      <c r="H41" s="96" t="str">
        <f>'MASTER DATA '!L34</f>
        <v>मोड आलेल्या मटकी उसळभात</v>
      </c>
      <c r="I41" s="183">
        <f>IF($H41="सुट्टी","-",VLOOKUP($H41,'प्रमाण 6-8'!$D$3:$X$38,I$11,0)*$F41/1000)</f>
        <v>0</v>
      </c>
      <c r="J41" s="183">
        <f>IF($H41="सुट्टी","-",VLOOKUP($H41,'प्रमाण 6-8'!$D$3:$X$38,J$11,0)*$F41/1000)</f>
        <v>0</v>
      </c>
      <c r="K41" s="183">
        <f>IF($H41="सुट्टी","-",VLOOKUP($H41,'प्रमाण 6-8'!$D$3:$X$38,K$11,0)*$F41/1000)</f>
        <v>0</v>
      </c>
      <c r="L41" s="183">
        <f>IF($H41="सुट्टी","-",VLOOKUP($H41,'प्रमाण 6-8'!$D$3:$X$38,L$11,0)*$F41/1000)</f>
        <v>0</v>
      </c>
      <c r="M41" s="183">
        <f>IF($H41="सुट्टी","-",VLOOKUP($H41,'प्रमाण 6-8'!$D$3:$X$38,M$11,0)*$F41/1000)</f>
        <v>0</v>
      </c>
      <c r="N41" s="183">
        <f>IF($H41="सुट्टी","-",VLOOKUP($H41,'प्रमाण 6-8'!$D$3:$X$38,N$11,0)*$F41/1000)</f>
        <v>0</v>
      </c>
      <c r="O41" s="183">
        <f>IF($H41="सुट्टी","-",VLOOKUP($H41,'प्रमाण 6-8'!$D$3:$X$38,O$11,0)*$F41/1000)</f>
        <v>0</v>
      </c>
      <c r="P41" s="183">
        <f>IF($H41="सुट्टी","-",VLOOKUP($H41,'प्रमाण 6-8'!$D$3:$X$38,P$11,0)*$F41/1000)</f>
        <v>0</v>
      </c>
      <c r="Q41" s="183">
        <f>IF($H41="सुट्टी","-",VLOOKUP($H41,'प्रमाण 6-8'!$D$3:$X$38,Q$11,0)*$F41/1000)</f>
        <v>0</v>
      </c>
      <c r="R41" s="183">
        <f>IF($H41="सुट्टी","-",VLOOKUP($H41,'प्रमाण 6-8'!$D$3:$X$38,R$11,0)*$F41/1000)</f>
        <v>0</v>
      </c>
      <c r="S41" s="287">
        <f>IF($H41="सुट्टी","-",VLOOKUP($H41,'प्रमाण 6-8'!$D$3:$X$38,S$11,0)*$F41/1000)</f>
        <v>0</v>
      </c>
      <c r="T41" s="287">
        <f>IF($H41="सुट्टी","-",VLOOKUP($H41,'प्रमाण 6-8'!$D$3:$X$38,T$11,0)*$F41/1000)</f>
        <v>0</v>
      </c>
      <c r="U41" s="287">
        <f>IF($H41="सुट्टी","-",VLOOKUP($H41,'प्रमाण 6-8'!$D$3:$X$38,U$11,0)*$F41/1000)</f>
        <v>0</v>
      </c>
      <c r="V41" s="287">
        <f>IF($H41="सुट्टी","-",VLOOKUP($H41,'प्रमाण 6-8'!$D$3:$X$38,V$11,0)*$F41/1000)</f>
        <v>0</v>
      </c>
      <c r="W41" s="183">
        <f>IF($H41="सुट्टी","-",VLOOKUP($H41,'प्रमाण 6-8'!$D$3:$X$38,W$11,0)*$F41/1000)</f>
        <v>0</v>
      </c>
      <c r="X41" s="183">
        <f>IF($H41="सुट्टी","-",VLOOKUP($H41,'प्रमाण 6-8'!$D$3:$X$38,X$11,0)*$F41/1000)</f>
        <v>0</v>
      </c>
      <c r="Y41" s="183">
        <f>IF($H41="सुट्टी","-",VLOOKUP($H41,'प्रमाण 6-8'!$D$3:$X$38,Y$11,0)*$F41/1000)</f>
        <v>0</v>
      </c>
    </row>
    <row r="42" spans="3:25" ht="18" customHeight="1">
      <c r="C42" s="7" t="str">
        <f>'MASTER DATA '!D35</f>
        <v xml:space="preserve"> </v>
      </c>
      <c r="D42" s="12" t="e">
        <f>'MASTER DATA '!E35</f>
        <v>#VALUE!</v>
      </c>
      <c r="E42" s="8" t="e">
        <f>'MASTER DATA '!I35</f>
        <v>#VALUE!</v>
      </c>
      <c r="F42" s="59">
        <f>'MASTER DATA '!J35</f>
        <v>0</v>
      </c>
      <c r="G42" s="58">
        <f t="shared" si="1"/>
        <v>0</v>
      </c>
      <c r="H42" s="96" t="e">
        <f>'MASTER DATA '!L35</f>
        <v>#VALUE!</v>
      </c>
      <c r="I42" s="183" t="e">
        <f>IF($H42="सुट्टी","-",VLOOKUP($H42,'प्रमाण 6-8'!$D$3:$X$38,I$11,0)*$F42/1000)</f>
        <v>#VALUE!</v>
      </c>
      <c r="J42" s="183" t="e">
        <f>IF($H42="सुट्टी","-",VLOOKUP($H42,'प्रमाण 6-8'!$D$3:$X$38,J$11,0)*$F42/1000)</f>
        <v>#VALUE!</v>
      </c>
      <c r="K42" s="183" t="e">
        <f>IF($H42="सुट्टी","-",VLOOKUP($H42,'प्रमाण 6-8'!$D$3:$X$38,K$11,0)*$F42/1000)</f>
        <v>#VALUE!</v>
      </c>
      <c r="L42" s="183" t="e">
        <f>IF($H42="सुट्टी","-",VLOOKUP($H42,'प्रमाण 6-8'!$D$3:$X$38,L$11,0)*$F42/1000)</f>
        <v>#VALUE!</v>
      </c>
      <c r="M42" s="183" t="e">
        <f>IF($H42="सुट्टी","-",VLOOKUP($H42,'प्रमाण 6-8'!$D$3:$X$38,M$11,0)*$F42/1000)</f>
        <v>#VALUE!</v>
      </c>
      <c r="N42" s="183" t="e">
        <f>IF($H42="सुट्टी","-",VLOOKUP($H42,'प्रमाण 6-8'!$D$3:$X$38,N$11,0)*$F42/1000)</f>
        <v>#VALUE!</v>
      </c>
      <c r="O42" s="183" t="e">
        <f>IF($H42="सुट्टी","-",VLOOKUP($H42,'प्रमाण 6-8'!$D$3:$X$38,O$11,0)*$F42/1000)</f>
        <v>#VALUE!</v>
      </c>
      <c r="P42" s="183" t="e">
        <f>IF($H42="सुट्टी","-",VLOOKUP($H42,'प्रमाण 6-8'!$D$3:$X$38,P$11,0)*$F42/1000)</f>
        <v>#VALUE!</v>
      </c>
      <c r="Q42" s="183" t="e">
        <f>IF($H42="सुट्टी","-",VLOOKUP($H42,'प्रमाण 6-8'!$D$3:$X$38,Q$11,0)*$F42/1000)</f>
        <v>#VALUE!</v>
      </c>
      <c r="R42" s="183" t="e">
        <f>IF($H42="सुट्टी","-",VLOOKUP($H42,'प्रमाण 6-8'!$D$3:$X$38,R$11,0)*$F42/1000)</f>
        <v>#VALUE!</v>
      </c>
      <c r="S42" s="287" t="e">
        <f>IF($H42="सुट्टी","-",VLOOKUP($H42,'प्रमाण 6-8'!$D$3:$X$38,S$11,0)*$F42/1000)</f>
        <v>#VALUE!</v>
      </c>
      <c r="T42" s="287" t="e">
        <f>IF($H42="सुट्टी","-",VLOOKUP($H42,'प्रमाण 6-8'!$D$3:$X$38,T$11,0)*$F42/1000)</f>
        <v>#VALUE!</v>
      </c>
      <c r="U42" s="287" t="e">
        <f>IF($H42="सुट्टी","-",VLOOKUP($H42,'प्रमाण 6-8'!$D$3:$X$38,U$11,0)*$F42/1000)</f>
        <v>#VALUE!</v>
      </c>
      <c r="V42" s="287" t="e">
        <f>IF($H42="सुट्टी","-",VLOOKUP($H42,'प्रमाण 6-8'!$D$3:$X$38,V$11,0)*$F42/1000)</f>
        <v>#VALUE!</v>
      </c>
      <c r="W42" s="183" t="e">
        <f>IF($H42="सुट्टी","-",VLOOKUP($H42,'प्रमाण 6-8'!$D$3:$X$38,W$11,0)*$F42/1000)</f>
        <v>#VALUE!</v>
      </c>
      <c r="X42" s="183" t="e">
        <f>IF($H42="सुट्टी","-",VLOOKUP($H42,'प्रमाण 6-8'!$D$3:$X$38,X$11,0)*$F42/1000)</f>
        <v>#VALUE!</v>
      </c>
      <c r="Y42" s="183" t="e">
        <f>IF($H42="सुट्टी","-",VLOOKUP($H42,'प्रमाण 6-8'!$D$3:$X$38,Y$11,0)*$F42/1000)</f>
        <v>#VALUE!</v>
      </c>
    </row>
    <row r="43" spans="3:25" s="3" customFormat="1" ht="22.5" customHeight="1">
      <c r="C43" s="417" t="s">
        <v>25</v>
      </c>
      <c r="D43" s="418"/>
      <c r="E43" s="418"/>
      <c r="F43" s="419"/>
      <c r="G43" s="420">
        <f>_xlfn.AGGREGATE(9,6,G12:G42)</f>
        <v>30</v>
      </c>
      <c r="H43" s="421"/>
      <c r="I43" s="184">
        <f>_xlfn.AGGREGATE(9,6,I12:I42)</f>
        <v>0</v>
      </c>
      <c r="J43" s="184">
        <f t="shared" ref="J43:M43" si="2">_xlfn.AGGREGATE(9,6,J12:J42)</f>
        <v>0</v>
      </c>
      <c r="K43" s="184">
        <f t="shared" si="2"/>
        <v>0</v>
      </c>
      <c r="L43" s="184">
        <f t="shared" si="2"/>
        <v>0</v>
      </c>
      <c r="M43" s="184">
        <f t="shared" si="2"/>
        <v>0</v>
      </c>
      <c r="N43" s="184">
        <f t="shared" ref="N43:X43" si="3">_xlfn.AGGREGATE(9,6,N12:N42)</f>
        <v>0</v>
      </c>
      <c r="O43" s="184">
        <f t="shared" si="3"/>
        <v>0</v>
      </c>
      <c r="P43" s="184">
        <f t="shared" si="3"/>
        <v>0</v>
      </c>
      <c r="Q43" s="184">
        <f t="shared" si="3"/>
        <v>0</v>
      </c>
      <c r="R43" s="184">
        <f t="shared" si="3"/>
        <v>0</v>
      </c>
      <c r="S43" s="288">
        <f t="shared" si="3"/>
        <v>0</v>
      </c>
      <c r="T43" s="288">
        <f t="shared" si="3"/>
        <v>0</v>
      </c>
      <c r="U43" s="288">
        <f t="shared" si="3"/>
        <v>0</v>
      </c>
      <c r="V43" s="288">
        <f t="shared" si="3"/>
        <v>0</v>
      </c>
      <c r="W43" s="184">
        <f t="shared" si="3"/>
        <v>0</v>
      </c>
      <c r="X43" s="184">
        <f t="shared" si="3"/>
        <v>0</v>
      </c>
      <c r="Y43" s="403">
        <f>ROUND(_xlfn.AGGREGATE(9,6,Y12:Y42),0)</f>
        <v>0</v>
      </c>
    </row>
    <row r="44" spans="3:25" s="3" customFormat="1" ht="24.75" customHeight="1">
      <c r="C44" s="417" t="s">
        <v>26</v>
      </c>
      <c r="D44" s="418"/>
      <c r="E44" s="418"/>
      <c r="F44" s="418"/>
      <c r="G44" s="418"/>
      <c r="H44" s="419"/>
      <c r="I44" s="184">
        <f t="shared" ref="I44:M44" si="4">I10-I43</f>
        <v>0</v>
      </c>
      <c r="J44" s="184">
        <f t="shared" si="4"/>
        <v>0</v>
      </c>
      <c r="K44" s="184">
        <f t="shared" si="4"/>
        <v>0</v>
      </c>
      <c r="L44" s="184">
        <f t="shared" si="4"/>
        <v>0</v>
      </c>
      <c r="M44" s="184">
        <f t="shared" si="4"/>
        <v>0</v>
      </c>
      <c r="N44" s="184">
        <f t="shared" ref="N44:X44" si="5">N10-N43</f>
        <v>0</v>
      </c>
      <c r="O44" s="184">
        <f t="shared" si="5"/>
        <v>0</v>
      </c>
      <c r="P44" s="184">
        <f t="shared" si="5"/>
        <v>0</v>
      </c>
      <c r="Q44" s="184">
        <f t="shared" si="5"/>
        <v>0</v>
      </c>
      <c r="R44" s="184">
        <f t="shared" si="5"/>
        <v>0</v>
      </c>
      <c r="S44" s="288">
        <f t="shared" si="5"/>
        <v>0</v>
      </c>
      <c r="T44" s="288">
        <f t="shared" si="5"/>
        <v>0</v>
      </c>
      <c r="U44" s="288">
        <f t="shared" si="5"/>
        <v>0</v>
      </c>
      <c r="V44" s="288">
        <f t="shared" si="5"/>
        <v>0</v>
      </c>
      <c r="W44" s="284">
        <f t="shared" si="5"/>
        <v>0</v>
      </c>
      <c r="X44" s="284">
        <f t="shared" si="5"/>
        <v>0</v>
      </c>
      <c r="Y44" s="404"/>
    </row>
  </sheetData>
  <mergeCells count="15">
    <mergeCell ref="Y43:Y44"/>
    <mergeCell ref="C1:Y1"/>
    <mergeCell ref="C2:K2"/>
    <mergeCell ref="L2:T2"/>
    <mergeCell ref="U2:Y2"/>
    <mergeCell ref="C3:N3"/>
    <mergeCell ref="O3:R3"/>
    <mergeCell ref="C44:H44"/>
    <mergeCell ref="C6:F6"/>
    <mergeCell ref="C7:F7"/>
    <mergeCell ref="C9:F9"/>
    <mergeCell ref="C10:F10"/>
    <mergeCell ref="C43:F43"/>
    <mergeCell ref="G43:H43"/>
    <mergeCell ref="D5:F5"/>
  </mergeCells>
  <conditionalFormatting sqref="A40:XFD42">
    <cfRule type="containsErrors" dxfId="31" priority="16">
      <formula>ISERROR(A40)</formula>
    </cfRule>
  </conditionalFormatting>
  <conditionalFormatting sqref="C12:C42">
    <cfRule type="timePeriod" dxfId="30" priority="6" timePeriod="today">
      <formula>FLOOR(C12,1)=TODAY()</formula>
    </cfRule>
    <cfRule type="timePeriod" dxfId="29" priority="8" timePeriod="thisWeek">
      <formula>AND(TODAY()-ROUNDDOWN(C12,0)&lt;=WEEKDAY(TODAY())-1,ROUNDDOWN(C12,0)-TODAY()&lt;=7-WEEKDAY(TODAY()))</formula>
    </cfRule>
    <cfRule type="timePeriod" dxfId="28" priority="11" timePeriod="thisWeek">
      <formula>AND(TODAY()-ROUNDDOWN(C12,0)&lt;=WEEKDAY(TODAY())-1,ROUNDDOWN(C12,0)-TODAY()&lt;=7-WEEKDAY(TODAY()))</formula>
    </cfRule>
  </conditionalFormatting>
  <conditionalFormatting sqref="D12:D42">
    <cfRule type="containsText" dxfId="27" priority="9" operator="containsText" text="रविवार">
      <formula>NOT(ISERROR(SEARCH("रविवार",D12)))</formula>
    </cfRule>
  </conditionalFormatting>
  <conditionalFormatting sqref="F40:F42">
    <cfRule type="containsText" dxfId="26" priority="3" operator="containsText" text="0">
      <formula>NOT(ISERROR(SEARCH("0",F40)))</formula>
    </cfRule>
  </conditionalFormatting>
  <conditionalFormatting sqref="H7:H9">
    <cfRule type="cellIs" dxfId="25" priority="1" operator="equal">
      <formula>0</formula>
    </cfRule>
  </conditionalFormatting>
  <conditionalFormatting sqref="H12:H42">
    <cfRule type="containsText" dxfId="24" priority="10" operator="containsText" text="सुट्टी">
      <formula>NOT(ISERROR(SEARCH("सुट्टी",H12)))</formula>
    </cfRule>
  </conditionalFormatting>
  <conditionalFormatting sqref="H40:H42">
    <cfRule type="containsErrors" dxfId="23" priority="4">
      <formula>ISERROR(H40)</formula>
    </cfRule>
  </conditionalFormatting>
  <conditionalFormatting sqref="I12:Y42">
    <cfRule type="cellIs" dxfId="22" priority="7" operator="equal">
      <formula>0</formula>
    </cfRule>
    <cfRule type="cellIs" dxfId="21" priority="12" operator="equal">
      <formula>0</formula>
    </cfRule>
    <cfRule type="cellIs" dxfId="20" priority="13" operator="equal">
      <formula>$L$2</formula>
    </cfRule>
  </conditionalFormatting>
  <dataValidations count="1">
    <dataValidation type="whole" operator="lessThanOrEqual" allowBlank="1" showErrorMessage="1" errorTitle="कुरणवाडीचे सर " error="पट चेक करा.पटापेक्षा जादा हजर झालेत. " sqref="F12:F42">
      <formula1>E12</formula1>
    </dataValidation>
  </dataValidations>
  <printOptions horizontalCentered="1"/>
  <pageMargins left="0.32" right="0.2" top="0.22" bottom="0.38" header="0.19685039370078741" footer="0.21"/>
  <pageSetup paperSize="9" scale="66" orientation="landscape" blackAndWhite="1" errors="dash" r:id="rId1"/>
  <headerFooter>
    <oddFooter>&amp;L@SGTelore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9C98714-2E5E-4CEE-BC4E-D06E377AA66E}">
            <xm:f>NOT(ISERROR(SEARCH("-",E12)))</xm:f>
            <xm:f>"-"</xm:f>
            <x14:dxf>
              <fill>
                <patternFill>
                  <bgColor rgb="FFFFFF00"/>
                </patternFill>
              </fill>
            </x14:dxf>
          </x14:cfRule>
          <xm:sqref>E12:Y42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D g c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L Q 4 H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O B x Z K I p H u A 4 A A A A R A A A A E w A c A E Z v c m 1 1 b G F z L 1 N l Y 3 R p b 2 4 x L m 0 g o h g A K K A U A A A A A A A A A A A A A A A A A A A A A A A A A A A A K 0 5 N L s n M z 1 M I h t C G 1 g B Q S w E C L Q A U A A I A C A C 0 O B x Z 0 7 3 x u a U A A A D 2 A A A A E g A A A A A A A A A A A A A A A A A A A A A A Q 2 9 u Z m l n L 1 B h Y 2 t h Z 2 U u e G 1 s U E s B A i 0 A F A A C A A g A t D g c W Q / K 6 a u k A A A A 6 Q A A A B M A A A A A A A A A A A A A A A A A 8 Q A A A F t D b 2 5 0 Z W 5 0 X 1 R 5 c G V z X S 5 4 b W x Q S w E C L Q A U A A I A C A C 0 O B x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L U 8 x M d / c 0 m e / O l 0 D P s V p g A A A A A C A A A A A A A Q Z g A A A A E A A C A A A A A 6 j 8 l 9 Z X j b u / B + Q u X g T + u E m 7 6 O 6 8 S C 2 u V a z 3 7 / J k k u d A A A A A A O g A A A A A I A A C A A A A C 8 M c 4 g z g + 6 I X W g w A 7 c q X V d 5 t 6 S w U 8 o h Y 0 a j C X G L I M X q l A A A A A u d E x x k L n / x S H H K p c n + Y X v L k M 6 Q G N s Z r U f A / c v Q y v F c j f f A 5 Y 3 n K Q Z V + + w j Q 7 x S 3 G 2 V d l 6 N V X 1 1 Z x I K N V V b b 9 1 4 L n d O 5 7 2 5 b 6 V S Y C M U i k y S k A A A A C A e u r s W K / T + W 9 o V p M T Z i B h + 9 f l P h e p M o u T Y 4 I n E X m 8 m z M 8 O w 7 R y k X p u W n q w z p W n G l g D s 5 u a N 1 K O b S l S p 6 o / H A Y < / D a t a M a s h u p > 
</file>

<file path=customXml/itemProps1.xml><?xml version="1.0" encoding="utf-8"?>
<ds:datastoreItem xmlns:ds="http://schemas.openxmlformats.org/officeDocument/2006/customXml" ds:itemID="{56D4368E-2021-4D19-A303-C855615F32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MASTER DATA </vt:lpstr>
      <vt:lpstr>चव रजिस्टर</vt:lpstr>
      <vt:lpstr>शाळा माहिती</vt:lpstr>
      <vt:lpstr>प्राप्त माल 1-5 </vt:lpstr>
      <vt:lpstr>प्राप्त माल 6-8</vt:lpstr>
      <vt:lpstr>प्रमाण 1-5</vt:lpstr>
      <vt:lpstr>प्रमाण 6-8</vt:lpstr>
      <vt:lpstr>1-5 नोंदवही </vt:lpstr>
      <vt:lpstr>6-8 नोंदवही</vt:lpstr>
      <vt:lpstr>प्रपत्र ब 1-5</vt:lpstr>
      <vt:lpstr>प्रपत्र ब 6-8</vt:lpstr>
      <vt:lpstr>तांदूळ दैनिक साठा 1-5</vt:lpstr>
      <vt:lpstr>तांदूळ दैनिक साठा 6-8</vt:lpstr>
      <vt:lpstr>1-5 वाटप गोषवारा </vt:lpstr>
      <vt:lpstr>6-8 वाटप गोषवारा</vt:lpstr>
      <vt:lpstr>'1-5 नोंदवही '!Print_Area</vt:lpstr>
      <vt:lpstr>'1-5 वाटप गोषवारा '!Print_Area</vt:lpstr>
      <vt:lpstr>'6-8 नोंदवही'!Print_Area</vt:lpstr>
      <vt:lpstr>'6-8 वाटप गोषवारा'!Print_Area</vt:lpstr>
      <vt:lpstr>'MASTER DATA '!Print_Area</vt:lpstr>
      <vt:lpstr>'चव रजिस्टर'!Print_Area</vt:lpstr>
      <vt:lpstr>'तांदूळ दैनिक साठा 1-5'!Print_Area</vt:lpstr>
      <vt:lpstr>'तांदूळ दैनिक साठा 6-8'!Print_Area</vt:lpstr>
      <vt:lpstr>'प्रपत्र ब 1-5'!Print_Area</vt:lpstr>
      <vt:lpstr>'प्रपत्र ब 6-8'!Print_Area</vt:lpstr>
      <vt:lpstr>'प्रमाण 1-5'!Print_Area</vt:lpstr>
      <vt:lpstr>'प्रमाण 6-8'!Print_Area</vt:lpstr>
      <vt:lpstr>'प्राप्त माल 1-5 '!Print_Area</vt:lpstr>
      <vt:lpstr>'प्राप्त माल 6-8'!Print_Area</vt:lpstr>
    </vt:vector>
  </TitlesOfParts>
  <Company>india2world@ymail.com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india2world@ymail.com</dc:creator>
  <cp:lastModifiedBy>om</cp:lastModifiedBy>
  <cp:lastPrinted>2025-06-17T01:44:23Z</cp:lastPrinted>
  <dcterms:created xsi:type="dcterms:W3CDTF">2018-03-02T09:46:13Z</dcterms:created>
  <dcterms:modified xsi:type="dcterms:W3CDTF">2025-08-30T04:19:04Z</dcterms:modified>
</cp:coreProperties>
</file>