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7761" documentId="11_F25DC773A252ABDACC104884515C48E05BDE58E9" xr6:coauthVersionLast="47" xr6:coauthVersionMax="47" xr10:uidLastSave="{9B517E6E-F781-4A10-92B4-4D8905CD9D0A}"/>
  <bookViews>
    <workbookView xWindow="-108" yWindow="-108" windowWidth="23256" windowHeight="13896" firstSheet="2" activeTab="5" xr2:uid="{00000000-000D-0000-FFFF-FFFF00000000}"/>
  </bookViews>
  <sheets>
    <sheet name="Fifth Avenue Industries" sheetId="1" r:id="rId1"/>
    <sheet name="FAI (Make-Buy)" sheetId="2" r:id="rId2"/>
    <sheet name="Managment Science Associates" sheetId="3" r:id="rId3"/>
    <sheet name="Hong Kong Bank" sheetId="4" r:id="rId4"/>
    <sheet name="Low Knock Oil Company" sheetId="5" r:id="rId5"/>
    <sheet name="Greenberg Motors" sheetId="6" r:id="rId6"/>
  </sheets>
  <definedNames>
    <definedName name="solver_adj" localSheetId="1" hidden="1">'FAI (Make-Buy)'!$B$3:$E$3,'FAI (Make-Buy)'!$I$3:$L$3</definedName>
    <definedName name="solver_adj" localSheetId="0" hidden="1">'Fifth Avenue Industries'!$B$3:$E$3</definedName>
    <definedName name="solver_adj" localSheetId="5" hidden="1">'Greenberg Motors'!$B$7:$E$8</definedName>
    <definedName name="solver_adj" localSheetId="3" hidden="1">'Hong Kong Bank'!$B$3:$G$3</definedName>
    <definedName name="solver_adj" localSheetId="4" hidden="1">'Low Knock Oil Company'!$B$4:$J$4</definedName>
    <definedName name="solver_adj" localSheetId="2" hidden="1">'Managment Science Associates'!$B$3:$D$4</definedName>
    <definedName name="solver_cvg" localSheetId="1" hidden="1">0.0001</definedName>
    <definedName name="solver_cvg" localSheetId="0" hidden="1">0.0001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5" hidden="1">1</definedName>
    <definedName name="solver_drv" localSheetId="3" hidden="1">1</definedName>
    <definedName name="solver_drv" localSheetId="4" hidden="1">2</definedName>
    <definedName name="solver_drv" localSheetId="2" hidden="1">2</definedName>
    <definedName name="solver_eng" localSheetId="1" hidden="1">2</definedName>
    <definedName name="solver_eng" localSheetId="0" hidden="1">2</definedName>
    <definedName name="solver_eng" localSheetId="5" hidden="1">2</definedName>
    <definedName name="solver_eng" localSheetId="3" hidden="1">2</definedName>
    <definedName name="solver_eng" localSheetId="4" hidden="1">2</definedName>
    <definedName name="solver_eng" localSheetId="2" hidden="1">2</definedName>
    <definedName name="solver_est" localSheetId="1" hidden="1">1</definedName>
    <definedName name="solver_est" localSheetId="0" hidden="1">1</definedName>
    <definedName name="solver_est" localSheetId="5" hidden="1">1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itr" localSheetId="2" hidden="1">2147483647</definedName>
    <definedName name="solver_lhs0" localSheetId="5" hidden="1">'Greenberg Motors'!$F$12</definedName>
    <definedName name="solver_lhs1" localSheetId="1" hidden="1">'FAI (Make-Buy)'!$B$3:$E$3</definedName>
    <definedName name="solver_lhs1" localSheetId="0" hidden="1">'Fifth Avenue Industries'!$F$12:$F$15</definedName>
    <definedName name="solver_lhs1" localSheetId="5" hidden="1">'Greenberg Motors'!$F$11</definedName>
    <definedName name="solver_lhs1" localSheetId="3" hidden="1">'Hong Kong Bank'!$B$3:$G$3</definedName>
    <definedName name="solver_lhs1" localSheetId="4" hidden="1">'Low Knock Oil Company'!$K$10:$K$12</definedName>
    <definedName name="solver_lhs1" localSheetId="2" hidden="1">'Managment Science Associates'!$E$11</definedName>
    <definedName name="solver_lhs2" localSheetId="1" hidden="1">'FAI (Make-Buy)'!$F$13:$F$16</definedName>
    <definedName name="solver_lhs2" localSheetId="0" hidden="1">'Fifth Avenue Industries'!$F$17:$F$20</definedName>
    <definedName name="solver_lhs2" localSheetId="5" hidden="1">'Greenberg Motors'!$F$12</definedName>
    <definedName name="solver_lhs2" localSheetId="3" hidden="1">'Hong Kong Bank'!$H$17:$H$18</definedName>
    <definedName name="solver_lhs2" localSheetId="4" hidden="1">'Low Knock Oil Company'!$K$16</definedName>
    <definedName name="solver_lhs2" localSheetId="2" hidden="1">'Managment Science Associates'!$E$13</definedName>
    <definedName name="solver_lhs3" localSheetId="1" hidden="1">'FAI (Make-Buy)'!$F$18:$F$21</definedName>
    <definedName name="solver_lhs3" localSheetId="0" hidden="1">'Fifth Avenue Industries'!$F$22:$F$24</definedName>
    <definedName name="solver_lhs3" localSheetId="5" hidden="1">'Greenberg Motors'!$N$8:$P$9</definedName>
    <definedName name="solver_lhs3" localSheetId="3" hidden="1">'Hong Kong Bank'!$H$6:$H$13</definedName>
    <definedName name="solver_lhs3" localSheetId="4" hidden="1">'Low Knock Oil Company'!$K$17</definedName>
    <definedName name="solver_lhs3" localSheetId="2" hidden="1">'Managment Science Associates'!$E$15</definedName>
    <definedName name="solver_lhs4" localSheetId="1" hidden="1">'FAI (Make-Buy)'!$F$23:$F$25</definedName>
    <definedName name="solver_lhs4" localSheetId="5" hidden="1">'Greenberg Motors'!$Q$8:$Q$9</definedName>
    <definedName name="solver_lhs4" localSheetId="4" hidden="1">'Low Knock Oil Company'!$K$21</definedName>
    <definedName name="solver_lhs4" localSheetId="2" hidden="1">'Managment Science Associates'!$E$17</definedName>
    <definedName name="solver_lhs5" localSheetId="1" hidden="1">'FAI (Make-Buy)'!$I$3:$L$3</definedName>
    <definedName name="solver_lhs5" localSheetId="5" hidden="1">'Greenberg Motors'!$R$10</definedName>
    <definedName name="solver_lhs5" localSheetId="4" hidden="1">'Low Knock Oil Company'!$K$22</definedName>
    <definedName name="solver_lhs5" localSheetId="2" hidden="1">'Managment Science Associates'!$E$19</definedName>
    <definedName name="solver_lhs6" localSheetId="5" hidden="1">'Greenberg Motors'!$R$11</definedName>
    <definedName name="solver_lhs6" localSheetId="4" hidden="1">'Low Knock Oil Company'!$K$24</definedName>
    <definedName name="solver_lhs6" localSheetId="2" hidden="1">'Managment Science Associates'!$E$21</definedName>
    <definedName name="solver_lhs7" localSheetId="5" hidden="1">'Greenberg Motors'!$R$11</definedName>
    <definedName name="solver_lhs7" localSheetId="4" hidden="1">'Low Knock Oil Company'!$K$26</definedName>
    <definedName name="solver_lhs8" localSheetId="4" hidden="1">'Low Knock Oil Company'!$K$7:$K$9</definedName>
    <definedName name="solver_mip" localSheetId="1" hidden="1">2147483647</definedName>
    <definedName name="solver_mip" localSheetId="0" hidden="1">2147483647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5" hidden="1">1</definedName>
    <definedName name="solver_neg" localSheetId="3" hidden="1">1</definedName>
    <definedName name="solver_neg" localSheetId="4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od" localSheetId="2" hidden="1">2147483647</definedName>
    <definedName name="solver_num" localSheetId="1" hidden="1">5</definedName>
    <definedName name="solver_num" localSheetId="0" hidden="1">3</definedName>
    <definedName name="solver_num" localSheetId="5" hidden="1">6</definedName>
    <definedName name="solver_num" localSheetId="3" hidden="1">3</definedName>
    <definedName name="solver_num" localSheetId="4" hidden="1">8</definedName>
    <definedName name="solver_num" localSheetId="2" hidden="1">6</definedName>
    <definedName name="solver_nwt" localSheetId="1" hidden="1">1</definedName>
    <definedName name="solver_nwt" localSheetId="0" hidden="1">1</definedName>
    <definedName name="solver_nwt" localSheetId="5" hidden="1">1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opt" localSheetId="1" hidden="1">'FAI (Make-Buy)'!$B$4</definedName>
    <definedName name="solver_opt" localSheetId="0" hidden="1">'Fifth Avenue Industries'!$B$4</definedName>
    <definedName name="solver_opt" localSheetId="5" hidden="1">'Greenberg Motors'!$D$15</definedName>
    <definedName name="solver_opt" localSheetId="3" hidden="1">'Hong Kong Bank'!$B$4</definedName>
    <definedName name="solver_opt" localSheetId="4" hidden="1">'Low Knock Oil Company'!$B$5</definedName>
    <definedName name="solver_opt" localSheetId="2" hidden="1">'Managment Science Associates'!$B$6</definedName>
    <definedName name="solver_pre" localSheetId="1" hidden="1">0.000001</definedName>
    <definedName name="solver_pre" localSheetId="0" hidden="1">0.000001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5" hidden="1">1</definedName>
    <definedName name="solver_rbv" localSheetId="3" hidden="1">1</definedName>
    <definedName name="solver_rbv" localSheetId="4" hidden="1">2</definedName>
    <definedName name="solver_rbv" localSheetId="2" hidden="1">2</definedName>
    <definedName name="solver_rel0" localSheetId="5" hidden="1">1</definedName>
    <definedName name="solver_rel1" localSheetId="1" hidden="1">4</definedName>
    <definedName name="solver_rel1" localSheetId="0" hidden="1">3</definedName>
    <definedName name="solver_rel1" localSheetId="5" hidden="1">3</definedName>
    <definedName name="solver_rel1" localSheetId="3" hidden="1">4</definedName>
    <definedName name="solver_rel1" localSheetId="4" hidden="1">1</definedName>
    <definedName name="solver_rel1" localSheetId="2" hidden="1">3</definedName>
    <definedName name="solver_rel2" localSheetId="1" hidden="1">3</definedName>
    <definedName name="solver_rel2" localSheetId="0" hidden="1">1</definedName>
    <definedName name="solver_rel2" localSheetId="5" hidden="1">1</definedName>
    <definedName name="solver_rel2" localSheetId="3" hidden="1">1</definedName>
    <definedName name="solver_rel2" localSheetId="4" hidden="1">3</definedName>
    <definedName name="solver_rel2" localSheetId="2" hidden="1">3</definedName>
    <definedName name="solver_rel3" localSheetId="1" hidden="1">1</definedName>
    <definedName name="solver_rel3" localSheetId="0" hidden="1">1</definedName>
    <definedName name="solver_rel3" localSheetId="5" hidden="1">3</definedName>
    <definedName name="solver_rel3" localSheetId="3" hidden="1">3</definedName>
    <definedName name="solver_rel3" localSheetId="4" hidden="1">1</definedName>
    <definedName name="solver_rel3" localSheetId="2" hidden="1">3</definedName>
    <definedName name="solver_rel4" localSheetId="1" hidden="1">1</definedName>
    <definedName name="solver_rel4" localSheetId="5" hidden="1">2</definedName>
    <definedName name="solver_rel4" localSheetId="4" hidden="1">3</definedName>
    <definedName name="solver_rel4" localSheetId="2" hidden="1">3</definedName>
    <definedName name="solver_rel5" localSheetId="1" hidden="1">4</definedName>
    <definedName name="solver_rel5" localSheetId="5" hidden="1">1</definedName>
    <definedName name="solver_rel5" localSheetId="4" hidden="1">1</definedName>
    <definedName name="solver_rel5" localSheetId="2" hidden="1">3</definedName>
    <definedName name="solver_rel6" localSheetId="5" hidden="1">3</definedName>
    <definedName name="solver_rel6" localSheetId="4" hidden="1">3</definedName>
    <definedName name="solver_rel6" localSheetId="2" hidden="1">1</definedName>
    <definedName name="solver_rel7" localSheetId="5" hidden="1">3</definedName>
    <definedName name="solver_rel7" localSheetId="4" hidden="1">1</definedName>
    <definedName name="solver_rel8" localSheetId="4" hidden="1">3</definedName>
    <definedName name="solver_rhs0" localSheetId="5" hidden="1">'Greenberg Motors'!$H$12</definedName>
    <definedName name="solver_rhs1" localSheetId="1" hidden="1">"integer"</definedName>
    <definedName name="solver_rhs1" localSheetId="0" hidden="1">'Fifth Avenue Industries'!$H$12:$H$15</definedName>
    <definedName name="solver_rhs1" localSheetId="5" hidden="1">'Greenberg Motors'!$H$11</definedName>
    <definedName name="solver_rhs1" localSheetId="3" hidden="1">"integer"</definedName>
    <definedName name="solver_rhs1" localSheetId="4" hidden="1">'Low Knock Oil Company'!$M$10:$M$12</definedName>
    <definedName name="solver_rhs1" localSheetId="2" hidden="1">'Managment Science Associates'!$G$11</definedName>
    <definedName name="solver_rhs2" localSheetId="1" hidden="1">'FAI (Make-Buy)'!$H$13:$H$16</definedName>
    <definedName name="solver_rhs2" localSheetId="0" hidden="1">'Fifth Avenue Industries'!$H$17:$H$20</definedName>
    <definedName name="solver_rhs2" localSheetId="5" hidden="1">'Greenberg Motors'!$H$12</definedName>
    <definedName name="solver_rhs2" localSheetId="3" hidden="1">'Hong Kong Bank'!$J$17:$J$18</definedName>
    <definedName name="solver_rhs2" localSheetId="4" hidden="1">'Low Knock Oil Company'!$M$16</definedName>
    <definedName name="solver_rhs2" localSheetId="2" hidden="1">'Managment Science Associates'!$G$13</definedName>
    <definedName name="solver_rhs3" localSheetId="1" hidden="1">'FAI (Make-Buy)'!$H$18:$H$21</definedName>
    <definedName name="solver_rhs3" localSheetId="0" hidden="1">'Fifth Avenue Industries'!$H$22:$H$24</definedName>
    <definedName name="solver_rhs3" localSheetId="5" hidden="1">0</definedName>
    <definedName name="solver_rhs3" localSheetId="3" hidden="1">'Hong Kong Bank'!$J$6:$J$13</definedName>
    <definedName name="solver_rhs3" localSheetId="4" hidden="1">'Low Knock Oil Company'!$M$17</definedName>
    <definedName name="solver_rhs3" localSheetId="2" hidden="1">'Managment Science Associates'!$G$15</definedName>
    <definedName name="solver_rhs4" localSheetId="1" hidden="1">'FAI (Make-Buy)'!$H$23:$H$25</definedName>
    <definedName name="solver_rhs4" localSheetId="5" hidden="1">'Greenberg Motors'!$S$8:$S$9</definedName>
    <definedName name="solver_rhs4" localSheetId="4" hidden="1">'Low Knock Oil Company'!$M$21</definedName>
    <definedName name="solver_rhs4" localSheetId="2" hidden="1">'Managment Science Associates'!$G$17</definedName>
    <definedName name="solver_rhs5" localSheetId="1" hidden="1">"integer"</definedName>
    <definedName name="solver_rhs5" localSheetId="5" hidden="1">'Greenberg Motors'!$T$10</definedName>
    <definedName name="solver_rhs5" localSheetId="4" hidden="1">'Low Knock Oil Company'!$M$22</definedName>
    <definedName name="solver_rhs5" localSheetId="2" hidden="1">'Managment Science Associates'!$G$19</definedName>
    <definedName name="solver_rhs6" localSheetId="5" hidden="1">'Greenberg Motors'!$T$11</definedName>
    <definedName name="solver_rhs6" localSheetId="4" hidden="1">'Low Knock Oil Company'!$M$24</definedName>
    <definedName name="solver_rhs6" localSheetId="2" hidden="1">'Managment Science Associates'!$G$21</definedName>
    <definedName name="solver_rhs7" localSheetId="5" hidden="1">'Greenberg Motors'!$T$11</definedName>
    <definedName name="solver_rhs7" localSheetId="4" hidden="1">'Low Knock Oil Company'!$M$26</definedName>
    <definedName name="solver_rhs8" localSheetId="4" hidden="1">'Low Knock Oil Company'!$M$7:$M$9</definedName>
    <definedName name="solver_rlx" localSheetId="1" hidden="1">2</definedName>
    <definedName name="solver_rlx" localSheetId="0" hidden="1">2</definedName>
    <definedName name="solver_rlx" localSheetId="5" hidden="1">2</definedName>
    <definedName name="solver_rlx" localSheetId="3" hidden="1">2</definedName>
    <definedName name="solver_rlx" localSheetId="4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5" hidden="1">1</definedName>
    <definedName name="solver_scl" localSheetId="3" hidden="1">1</definedName>
    <definedName name="solver_scl" localSheetId="4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5" hidden="1">2</definedName>
    <definedName name="solver_typ" localSheetId="3" hidden="1">2</definedName>
    <definedName name="solver_typ" localSheetId="4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5" hidden="1">3</definedName>
    <definedName name="solver_ver" localSheetId="3" hidden="1">3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N9" i="6" l="1"/>
  <c r="O6" i="6" s="1"/>
  <c r="O9" i="6" s="1"/>
  <c r="P6" i="6" s="1"/>
  <c r="P9" i="6" s="1"/>
  <c r="Q6" i="6" s="1"/>
  <c r="Q9" i="6" s="1"/>
  <c r="N8" i="6"/>
  <c r="O5" i="6" s="1"/>
  <c r="O8" i="6" s="1"/>
  <c r="P5" i="6" s="1"/>
  <c r="P8" i="6" s="1"/>
  <c r="Q5" i="6" s="1"/>
  <c r="Q8" i="6" s="1"/>
  <c r="C12" i="6"/>
  <c r="D12" i="6"/>
  <c r="E12" i="6"/>
  <c r="B12" i="6"/>
  <c r="C11" i="6"/>
  <c r="D11" i="6"/>
  <c r="E11" i="6"/>
  <c r="B11" i="6"/>
  <c r="S9" i="6"/>
  <c r="S8" i="6"/>
  <c r="H12" i="6"/>
  <c r="E4" i="6"/>
  <c r="E3" i="6"/>
  <c r="D4" i="6"/>
  <c r="D3" i="6"/>
  <c r="B15" i="6" s="1"/>
  <c r="K22" i="5"/>
  <c r="M24" i="5"/>
  <c r="M26" i="5"/>
  <c r="M22" i="5"/>
  <c r="M21" i="5"/>
  <c r="M17" i="5"/>
  <c r="M16" i="5"/>
  <c r="K16" i="5"/>
  <c r="K17" i="5"/>
  <c r="K21" i="5"/>
  <c r="K24" i="5"/>
  <c r="K26" i="5"/>
  <c r="B5" i="5"/>
  <c r="K8" i="5"/>
  <c r="K9" i="5"/>
  <c r="K10" i="5"/>
  <c r="K11" i="5"/>
  <c r="K12" i="5"/>
  <c r="K7" i="5"/>
  <c r="J18" i="4"/>
  <c r="B4" i="4"/>
  <c r="H17" i="4"/>
  <c r="H18" i="4"/>
  <c r="H7" i="4"/>
  <c r="H8" i="4"/>
  <c r="H9" i="4"/>
  <c r="H10" i="4"/>
  <c r="H11" i="4"/>
  <c r="H12" i="4"/>
  <c r="H13" i="4"/>
  <c r="H6" i="4"/>
  <c r="G21" i="3"/>
  <c r="E21" i="3"/>
  <c r="G19" i="3"/>
  <c r="E19" i="3"/>
  <c r="G17" i="3"/>
  <c r="E17" i="3"/>
  <c r="B6" i="3"/>
  <c r="E13" i="3"/>
  <c r="E15" i="3"/>
  <c r="E11" i="3"/>
  <c r="F14" i="2"/>
  <c r="F15" i="2"/>
  <c r="F16" i="2"/>
  <c r="F18" i="2"/>
  <c r="F19" i="2"/>
  <c r="F20" i="2"/>
  <c r="F21" i="2"/>
  <c r="F13" i="2"/>
  <c r="C11" i="2"/>
  <c r="I11" i="2"/>
  <c r="J11" i="2"/>
  <c r="K11" i="2"/>
  <c r="L11" i="2"/>
  <c r="E25" i="2"/>
  <c r="D25" i="2"/>
  <c r="C25" i="2"/>
  <c r="B25" i="2"/>
  <c r="F25" i="2" s="1"/>
  <c r="E24" i="2"/>
  <c r="D24" i="2"/>
  <c r="C24" i="2"/>
  <c r="B24" i="2"/>
  <c r="F24" i="2" s="1"/>
  <c r="E23" i="2"/>
  <c r="D23" i="2"/>
  <c r="C23" i="2"/>
  <c r="B23" i="2"/>
  <c r="F23" i="2" s="1"/>
  <c r="E8" i="2"/>
  <c r="E11" i="2" s="1"/>
  <c r="D8" i="2"/>
  <c r="D11" i="2" s="1"/>
  <c r="C8" i="2"/>
  <c r="B8" i="2"/>
  <c r="B11" i="2" s="1"/>
  <c r="F12" i="1"/>
  <c r="F13" i="1"/>
  <c r="F14" i="1"/>
  <c r="F15" i="1"/>
  <c r="F17" i="1"/>
  <c r="F18" i="1"/>
  <c r="F19" i="1"/>
  <c r="F20" i="1"/>
  <c r="C24" i="1"/>
  <c r="D24" i="1"/>
  <c r="E24" i="1"/>
  <c r="C23" i="1"/>
  <c r="D23" i="1"/>
  <c r="E23" i="1"/>
  <c r="B23" i="1"/>
  <c r="B24" i="1"/>
  <c r="C22" i="1"/>
  <c r="D22" i="1"/>
  <c r="E22" i="1"/>
  <c r="B22" i="1"/>
  <c r="F22" i="1" s="1"/>
  <c r="C8" i="1"/>
  <c r="C10" i="1" s="1"/>
  <c r="D8" i="1"/>
  <c r="D10" i="1" s="1"/>
  <c r="E8" i="1"/>
  <c r="E10" i="1" s="1"/>
  <c r="B8" i="1"/>
  <c r="B10" i="1" s="1"/>
  <c r="Q10" i="6" l="1"/>
  <c r="N10" i="6"/>
  <c r="O10" i="6"/>
  <c r="P10" i="6"/>
  <c r="F11" i="6"/>
  <c r="F12" i="6"/>
  <c r="C15" i="6"/>
  <c r="D15" i="6" s="1"/>
  <c r="F24" i="1"/>
  <c r="B4" i="1"/>
  <c r="F23" i="1"/>
  <c r="R11" i="6" l="1"/>
  <c r="R10" i="6"/>
</calcChain>
</file>

<file path=xl/sharedStrings.xml><?xml version="1.0" encoding="utf-8"?>
<sst xmlns="http://schemas.openxmlformats.org/spreadsheetml/2006/main" count="248" uniqueCount="120">
  <si>
    <t>Fifth Avenue Industries</t>
  </si>
  <si>
    <t>Description/Decision Variable</t>
  </si>
  <si>
    <t>All Silk</t>
  </si>
  <si>
    <t>All Polyster</t>
  </si>
  <si>
    <t>Poly Cotton Blend 1</t>
  </si>
  <si>
    <t>Poly Cotton Blend 2</t>
  </si>
  <si>
    <t>LHS</t>
  </si>
  <si>
    <t>Inequality</t>
  </si>
  <si>
    <t>RHS</t>
  </si>
  <si>
    <t>Monthly Contract Minimum</t>
  </si>
  <si>
    <t>Selling Price Per Tie</t>
  </si>
  <si>
    <t>Monthly demnad</t>
  </si>
  <si>
    <t>Profit Per Tie</t>
  </si>
  <si>
    <t>Material Requirment Silk</t>
  </si>
  <si>
    <t>Material Requirment polyster</t>
  </si>
  <si>
    <t>Material Requirment cotton</t>
  </si>
  <si>
    <t>Cost Per Tie</t>
  </si>
  <si>
    <t>Cost Per Yard</t>
  </si>
  <si>
    <t>Labour Cost</t>
  </si>
  <si>
    <t>&gt;=</t>
  </si>
  <si>
    <t>&lt;=</t>
  </si>
  <si>
    <t>Total Material Required (Yard)</t>
  </si>
  <si>
    <t>Silk</t>
  </si>
  <si>
    <t>Polyster</t>
  </si>
  <si>
    <t>Cotton</t>
  </si>
  <si>
    <t>Values</t>
  </si>
  <si>
    <t>Objective Function</t>
  </si>
  <si>
    <t>Profit Maximization</t>
  </si>
  <si>
    <t>Sign</t>
  </si>
  <si>
    <t>Outsourcing Cost</t>
  </si>
  <si>
    <t>Used Integer Constraints</t>
  </si>
  <si>
    <t>Managment Science Associates</t>
  </si>
  <si>
    <t>Decision Varibales</t>
  </si>
  <si>
    <t>Age&lt;=30</t>
  </si>
  <si>
    <t>Age&gt;=51</t>
  </si>
  <si>
    <t>Age 31-50</t>
  </si>
  <si>
    <t>State Bordering Mexico</t>
  </si>
  <si>
    <t>State not Bordering Mexico</t>
  </si>
  <si>
    <t>Cost Per Person For Survey</t>
  </si>
  <si>
    <t>Cost Minimization</t>
  </si>
  <si>
    <t>People Surveyed</t>
  </si>
  <si>
    <t>31-50</t>
  </si>
  <si>
    <t>Mexico Border</t>
  </si>
  <si>
    <t>30&gt;=</t>
  </si>
  <si>
    <t>30&gt;= NBM from 30&gt;=</t>
  </si>
  <si>
    <t>51&lt; NBM</t>
  </si>
  <si>
    <t>Description/Decision variable</t>
  </si>
  <si>
    <t>Hong Kong Bank</t>
  </si>
  <si>
    <t>F</t>
  </si>
  <si>
    <t>P1 (9 AM)</t>
  </si>
  <si>
    <t>11 AM - Noon</t>
  </si>
  <si>
    <t>10 AM - 11 AM</t>
  </si>
  <si>
    <t>9 AM - 10 AM</t>
  </si>
  <si>
    <t>Noon - 1 PM</t>
  </si>
  <si>
    <t>2 PM - 3 PM</t>
  </si>
  <si>
    <t>1 PM -2 PM</t>
  </si>
  <si>
    <t>3 PM - 4 PM</t>
  </si>
  <si>
    <t>4 PM - 5 PM</t>
  </si>
  <si>
    <t>P5 (1 PM)</t>
  </si>
  <si>
    <t>P4 (12 Noon)</t>
  </si>
  <si>
    <t>P3 (11 AM)</t>
  </si>
  <si>
    <t>P2 (10 AM)</t>
  </si>
  <si>
    <t>Employee Salary</t>
  </si>
  <si>
    <t>Number of Full time</t>
  </si>
  <si>
    <t>Number of hours part Time</t>
  </si>
  <si>
    <t>Non Negative constraint in solevr itself</t>
  </si>
  <si>
    <t>Cost minimization</t>
  </si>
  <si>
    <t>Low Knock Oil Company</t>
  </si>
  <si>
    <t>Description\Decison Variable</t>
  </si>
  <si>
    <t>X100</t>
  </si>
  <si>
    <t>X200</t>
  </si>
  <si>
    <t>X300</t>
  </si>
  <si>
    <t>sign</t>
  </si>
  <si>
    <t>Cost/Barrel (₹)</t>
  </si>
  <si>
    <t>Premium</t>
  </si>
  <si>
    <t>Regular</t>
  </si>
  <si>
    <t>Econmoy</t>
  </si>
  <si>
    <t>Demand Premium</t>
  </si>
  <si>
    <t>Demand Regular</t>
  </si>
  <si>
    <t>Demand Economy</t>
  </si>
  <si>
    <t>Compound A in Premiumn</t>
  </si>
  <si>
    <t>Compound B  in Premiumn</t>
  </si>
  <si>
    <t>Compound C  in Premiumn</t>
  </si>
  <si>
    <t>Compound A in Regular</t>
  </si>
  <si>
    <t>Compound B  in Regular</t>
  </si>
  <si>
    <t>Compound C  in Regular</t>
  </si>
  <si>
    <t>Compound A in Economy</t>
  </si>
  <si>
    <t>Compound B in Economy</t>
  </si>
  <si>
    <t>Compound C in Economy</t>
  </si>
  <si>
    <t>Supply X100</t>
  </si>
  <si>
    <t>Supply X200</t>
  </si>
  <si>
    <t>Supply X300</t>
  </si>
  <si>
    <t>Greenberg Motors</t>
  </si>
  <si>
    <t>Jan</t>
  </si>
  <si>
    <t xml:space="preserve">Feb </t>
  </si>
  <si>
    <t>March</t>
  </si>
  <si>
    <t>April</t>
  </si>
  <si>
    <t>Motor/Month</t>
  </si>
  <si>
    <t>GM3A</t>
  </si>
  <si>
    <t>GM3B</t>
  </si>
  <si>
    <t>Decision variable</t>
  </si>
  <si>
    <t>GM3A Price per Unit</t>
  </si>
  <si>
    <t>GM3B Price per Unit</t>
  </si>
  <si>
    <t>Demand</t>
  </si>
  <si>
    <t>Ending Inventory</t>
  </si>
  <si>
    <t xml:space="preserve">GM3A </t>
  </si>
  <si>
    <t>Storage Cost</t>
  </si>
  <si>
    <t xml:space="preserve">GM3B </t>
  </si>
  <si>
    <t>Inventory</t>
  </si>
  <si>
    <t>Labour Time</t>
  </si>
  <si>
    <t xml:space="preserve">GM3A Unit </t>
  </si>
  <si>
    <t xml:space="preserve">GM3B Unit </t>
  </si>
  <si>
    <t>GM3A+GM3B</t>
  </si>
  <si>
    <t xml:space="preserve">Cost of </t>
  </si>
  <si>
    <t>Begning</t>
  </si>
  <si>
    <t>Ending</t>
  </si>
  <si>
    <t>=</t>
  </si>
  <si>
    <t xml:space="preserve">Production </t>
  </si>
  <si>
    <t>Total=</t>
  </si>
  <si>
    <t>Fifth Avenue Industries (Make-Buy)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</si>
</sst>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6" xfId="0" applyBorder="1"/>
    <xf numFmtId="164" fontId="0" fillId="0" borderId="0" xfId="0" applyNumberFormat="1"/>
    <xf numFmtId="9" fontId="0" fillId="0" borderId="0" xfId="0" applyNumberFormat="1"/>
    <xf numFmtId="16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3" xfId="0" applyBorder="1"/>
    <xf numFmtId="0" fontId="0" fillId="0" borderId="4" xfId="0" applyBorder="1"/>
    <xf numFmtId="0" fontId="0" fillId="2" borderId="8" xfId="0" applyFill="1" applyBorder="1"/>
    <xf numFmtId="164" fontId="0" fillId="0" borderId="3" xfId="0" applyNumberFormat="1" applyBorder="1"/>
    <xf numFmtId="0" fontId="0" fillId="0" borderId="10" xfId="0" applyBorder="1"/>
    <xf numFmtId="0" fontId="0" fillId="0" borderId="11" xfId="0" applyBorder="1"/>
    <xf numFmtId="9" fontId="0" fillId="0" borderId="3" xfId="0" applyNumberFormat="1" applyBorder="1"/>
    <xf numFmtId="9" fontId="0" fillId="0" borderId="8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9" fontId="0" fillId="0" borderId="5" xfId="0" applyNumberFormat="1" applyBorder="1"/>
    <xf numFmtId="9" fontId="0" fillId="0" borderId="6" xfId="0" applyNumberFormat="1" applyBorder="1"/>
    <xf numFmtId="2" fontId="0" fillId="0" borderId="6" xfId="0" applyNumberFormat="1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0" fontId="0" fillId="0" borderId="20" xfId="0" applyBorder="1"/>
    <xf numFmtId="2" fontId="0" fillId="0" borderId="18" xfId="0" applyNumberFormat="1" applyBorder="1"/>
    <xf numFmtId="2" fontId="0" fillId="0" borderId="20" xfId="0" applyNumberFormat="1" applyBorder="1"/>
    <xf numFmtId="164" fontId="0" fillId="2" borderId="0" xfId="0" applyNumberFormat="1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18" fontId="0" fillId="0" borderId="12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21" xfId="0" applyBorder="1"/>
    <xf numFmtId="0" fontId="0" fillId="0" borderId="14" xfId="0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2" fontId="0" fillId="0" borderId="0" xfId="0" applyNumberFormat="1"/>
    <xf numFmtId="1" fontId="0" fillId="0" borderId="6" xfId="0" applyNumberFormat="1" applyBorder="1"/>
    <xf numFmtId="2" fontId="0" fillId="0" borderId="8" xfId="0" applyNumberFormat="1" applyBorder="1"/>
    <xf numFmtId="1" fontId="0" fillId="0" borderId="9" xfId="0" applyNumberFormat="1" applyBorder="1"/>
    <xf numFmtId="0" fontId="1" fillId="0" borderId="8" xfId="0" applyFont="1" applyBorder="1"/>
    <xf numFmtId="0" fontId="1" fillId="0" borderId="9" xfId="0" applyFont="1" applyBorder="1"/>
    <xf numFmtId="0" fontId="1" fillId="0" borderId="14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2" fontId="0" fillId="0" borderId="3" xfId="0" applyNumberFormat="1" applyBorder="1"/>
    <xf numFmtId="1" fontId="0" fillId="0" borderId="8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1" fillId="0" borderId="1" xfId="0" applyFont="1" applyBorder="1" applyAlignment="1">
      <alignment horizontal="right"/>
    </xf>
    <xf numFmtId="165" fontId="0" fillId="0" borderId="10" xfId="0" applyNumberFormat="1" applyBorder="1"/>
    <xf numFmtId="165" fontId="0" fillId="0" borderId="11" xfId="0" applyNumberFormat="1" applyBorder="1"/>
    <xf numFmtId="9" fontId="0" fillId="0" borderId="4" xfId="0" applyNumberFormat="1" applyBorder="1"/>
    <xf numFmtId="9" fontId="0" fillId="0" borderId="9" xfId="0" applyNumberFormat="1" applyBorder="1"/>
    <xf numFmtId="9" fontId="0" fillId="0" borderId="2" xfId="0" applyNumberFormat="1" applyBorder="1"/>
    <xf numFmtId="9" fontId="0" fillId="0" borderId="7" xfId="0" applyNumberFormat="1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64" fontId="0" fillId="2" borderId="1" xfId="0" applyNumberFormat="1" applyFill="1" applyBorder="1"/>
    <xf numFmtId="0" fontId="0" fillId="0" borderId="0" xfId="0" applyAlignment="1">
      <alignment wrapText="1"/>
    </xf>
    <xf numFmtId="164" fontId="0" fillId="0" borderId="22" xfId="0" applyNumberFormat="1" applyBorder="1"/>
    <xf numFmtId="0" fontId="0" fillId="0" borderId="8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2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zoomScaleNormal="100" workbookViewId="0">
      <selection activeCell="J12" sqref="J12"/>
    </sheetView>
  </sheetViews>
  <sheetFormatPr defaultRowHeight="14.4" x14ac:dyDescent="0.3"/>
  <cols>
    <col min="1" max="1" width="27.109375" bestFit="1" customWidth="1"/>
    <col min="3" max="3" width="10" bestFit="1" customWidth="1"/>
    <col min="4" max="5" width="17.21875" bestFit="1" customWidth="1"/>
  </cols>
  <sheetData>
    <row r="1" spans="1:12" ht="15" thickBot="1" x14ac:dyDescent="0.35">
      <c r="A1" s="77" t="s">
        <v>0</v>
      </c>
      <c r="B1" s="77"/>
      <c r="C1" s="77"/>
      <c r="D1" s="77"/>
      <c r="E1" s="77"/>
      <c r="F1" s="77"/>
      <c r="G1" s="77"/>
      <c r="H1" s="77"/>
      <c r="I1" s="1"/>
      <c r="J1" s="1"/>
      <c r="K1" s="1"/>
      <c r="L1" s="1"/>
    </row>
    <row r="2" spans="1:12" ht="15" thickBot="1" x14ac:dyDescent="0.35">
      <c r="A2" s="10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</row>
    <row r="3" spans="1:12" x14ac:dyDescent="0.3">
      <c r="A3" s="13" t="s">
        <v>25</v>
      </c>
      <c r="B3" s="14">
        <v>7000</v>
      </c>
      <c r="C3" s="14">
        <v>13624.999999999998</v>
      </c>
      <c r="D3" s="14">
        <v>13100.000000000002</v>
      </c>
      <c r="E3" s="14">
        <v>8500</v>
      </c>
      <c r="F3" s="14"/>
      <c r="G3" s="14"/>
      <c r="H3" s="15"/>
    </row>
    <row r="4" spans="1:12" ht="15" thickBot="1" x14ac:dyDescent="0.35">
      <c r="A4" s="12" t="s">
        <v>26</v>
      </c>
      <c r="B4" s="16">
        <f>SUMPRODUCT(B3:E3,B10:E10)</f>
        <v>120196</v>
      </c>
      <c r="C4" s="76" t="s">
        <v>27</v>
      </c>
      <c r="D4" s="76"/>
      <c r="E4" s="76"/>
      <c r="F4" s="6"/>
      <c r="G4" s="6"/>
      <c r="H4" s="7"/>
    </row>
    <row r="5" spans="1:12" x14ac:dyDescent="0.3">
      <c r="A5" s="11"/>
      <c r="H5" s="2"/>
    </row>
    <row r="6" spans="1:12" ht="15" thickBot="1" x14ac:dyDescent="0.35">
      <c r="A6" s="11"/>
      <c r="H6" s="2"/>
    </row>
    <row r="7" spans="1:12" x14ac:dyDescent="0.3">
      <c r="A7" s="13" t="s">
        <v>10</v>
      </c>
      <c r="B7" s="17">
        <v>6.7</v>
      </c>
      <c r="C7" s="17">
        <v>3.55</v>
      </c>
      <c r="D7" s="17">
        <v>4.3099999999999996</v>
      </c>
      <c r="E7" s="17">
        <v>4.8099999999999996</v>
      </c>
      <c r="F7" s="14"/>
      <c r="G7" s="14"/>
      <c r="H7" s="15"/>
    </row>
    <row r="8" spans="1:12" x14ac:dyDescent="0.3">
      <c r="A8" s="11" t="s">
        <v>16</v>
      </c>
      <c r="B8" s="3">
        <f>SUM(B26:B26)*SUMPRODUCT(B28:B30,$B$32:$B$34)</f>
        <v>2.5</v>
      </c>
      <c r="C8" s="3">
        <f>SUM(C26:C26)*SUMPRODUCT(C28:C30,$B$32:$B$34)</f>
        <v>0.48</v>
      </c>
      <c r="D8" s="3">
        <f>SUM(D26:D26)*SUMPRODUCT(D28:D30,$B$32:$B$34)</f>
        <v>0.75</v>
      </c>
      <c r="E8" s="3">
        <f>SUM(E26:E26)*SUMPRODUCT(E28:E30,$B$32:$B$34)</f>
        <v>0.81</v>
      </c>
      <c r="H8" s="2"/>
    </row>
    <row r="9" spans="1:12" x14ac:dyDescent="0.3">
      <c r="A9" s="11" t="s">
        <v>18</v>
      </c>
      <c r="B9" s="3">
        <v>0.75</v>
      </c>
      <c r="C9" s="3">
        <v>0.75</v>
      </c>
      <c r="D9" s="3">
        <v>0.75</v>
      </c>
      <c r="E9" s="3">
        <v>0.75</v>
      </c>
      <c r="H9" s="2"/>
    </row>
    <row r="10" spans="1:12" ht="15" thickBot="1" x14ac:dyDescent="0.35">
      <c r="A10" s="12" t="s">
        <v>12</v>
      </c>
      <c r="B10" s="5">
        <f>B7-SUM(B8:B9)</f>
        <v>3.45</v>
      </c>
      <c r="C10" s="5">
        <f t="shared" ref="C10:E10" si="0">C7-SUM(C8:C9)</f>
        <v>2.3199999999999998</v>
      </c>
      <c r="D10" s="5">
        <f t="shared" si="0"/>
        <v>2.8099999999999996</v>
      </c>
      <c r="E10" s="5">
        <f t="shared" si="0"/>
        <v>3.2499999999999996</v>
      </c>
      <c r="F10" s="6"/>
      <c r="G10" s="6"/>
      <c r="H10" s="7"/>
    </row>
    <row r="11" spans="1:12" ht="15" thickBot="1" x14ac:dyDescent="0.35">
      <c r="A11" s="11"/>
      <c r="H11" s="2"/>
    </row>
    <row r="12" spans="1:12" x14ac:dyDescent="0.3">
      <c r="A12" s="13" t="s">
        <v>9</v>
      </c>
      <c r="B12" s="14">
        <v>1</v>
      </c>
      <c r="C12" s="14"/>
      <c r="D12" s="14"/>
      <c r="E12" s="14"/>
      <c r="F12" s="14">
        <f t="shared" ref="F12:F20" si="1">SUMPRODUCT(B12:E12,$B$3:$E$3)</f>
        <v>7000</v>
      </c>
      <c r="G12" s="14" t="s">
        <v>19</v>
      </c>
      <c r="H12" s="15">
        <v>6000</v>
      </c>
    </row>
    <row r="13" spans="1:12" x14ac:dyDescent="0.3">
      <c r="A13" s="11" t="s">
        <v>9</v>
      </c>
      <c r="C13">
        <v>1</v>
      </c>
      <c r="F13">
        <f t="shared" si="1"/>
        <v>13624.999999999998</v>
      </c>
      <c r="G13" t="s">
        <v>19</v>
      </c>
      <c r="H13" s="2">
        <v>10000</v>
      </c>
    </row>
    <row r="14" spans="1:12" x14ac:dyDescent="0.3">
      <c r="A14" s="11" t="s">
        <v>9</v>
      </c>
      <c r="D14">
        <v>1</v>
      </c>
      <c r="F14">
        <f t="shared" si="1"/>
        <v>13100.000000000002</v>
      </c>
      <c r="G14" t="s">
        <v>19</v>
      </c>
      <c r="H14" s="2">
        <v>13000</v>
      </c>
    </row>
    <row r="15" spans="1:12" ht="15" thickBot="1" x14ac:dyDescent="0.35">
      <c r="A15" s="12" t="s">
        <v>9</v>
      </c>
      <c r="B15" s="6"/>
      <c r="C15" s="6"/>
      <c r="D15" s="6"/>
      <c r="E15" s="6">
        <v>1</v>
      </c>
      <c r="F15" s="6">
        <f t="shared" si="1"/>
        <v>8500</v>
      </c>
      <c r="G15" s="6" t="s">
        <v>19</v>
      </c>
      <c r="H15" s="7">
        <v>6000</v>
      </c>
    </row>
    <row r="16" spans="1:12" ht="15" thickBot="1" x14ac:dyDescent="0.35">
      <c r="A16" s="11"/>
      <c r="H16" s="2"/>
    </row>
    <row r="17" spans="1:8" x14ac:dyDescent="0.3">
      <c r="A17" s="13" t="s">
        <v>11</v>
      </c>
      <c r="B17" s="14">
        <v>1</v>
      </c>
      <c r="C17" s="14"/>
      <c r="D17" s="14"/>
      <c r="E17" s="14"/>
      <c r="F17" s="14">
        <f t="shared" si="1"/>
        <v>7000</v>
      </c>
      <c r="G17" s="14" t="s">
        <v>20</v>
      </c>
      <c r="H17" s="15">
        <v>7000</v>
      </c>
    </row>
    <row r="18" spans="1:8" x14ac:dyDescent="0.3">
      <c r="A18" s="11" t="s">
        <v>11</v>
      </c>
      <c r="C18">
        <v>1</v>
      </c>
      <c r="F18">
        <f t="shared" si="1"/>
        <v>13624.999999999998</v>
      </c>
      <c r="G18" t="s">
        <v>20</v>
      </c>
      <c r="H18" s="2">
        <v>14000</v>
      </c>
    </row>
    <row r="19" spans="1:8" x14ac:dyDescent="0.3">
      <c r="A19" s="11" t="s">
        <v>11</v>
      </c>
      <c r="D19">
        <v>1</v>
      </c>
      <c r="F19">
        <f t="shared" si="1"/>
        <v>13100.000000000002</v>
      </c>
      <c r="G19" t="s">
        <v>20</v>
      </c>
      <c r="H19" s="2">
        <v>16000</v>
      </c>
    </row>
    <row r="20" spans="1:8" ht="15" thickBot="1" x14ac:dyDescent="0.35">
      <c r="A20" s="12" t="s">
        <v>11</v>
      </c>
      <c r="B20" s="6"/>
      <c r="C20" s="6"/>
      <c r="D20" s="6"/>
      <c r="E20" s="6">
        <v>1</v>
      </c>
      <c r="F20" s="6">
        <f t="shared" si="1"/>
        <v>8500</v>
      </c>
      <c r="G20" s="6" t="s">
        <v>20</v>
      </c>
      <c r="H20" s="7">
        <v>8500</v>
      </c>
    </row>
    <row r="21" spans="1:8" ht="15" thickBot="1" x14ac:dyDescent="0.35">
      <c r="A21" s="11"/>
      <c r="H21" s="2"/>
    </row>
    <row r="22" spans="1:8" x14ac:dyDescent="0.3">
      <c r="A22" s="13" t="s">
        <v>22</v>
      </c>
      <c r="B22" s="14">
        <f>B$26*B28</f>
        <v>0.125</v>
      </c>
      <c r="C22" s="14">
        <f t="shared" ref="C22:E22" si="2">C$26*C28</f>
        <v>0</v>
      </c>
      <c r="D22" s="14">
        <f t="shared" si="2"/>
        <v>0</v>
      </c>
      <c r="E22" s="14">
        <f t="shared" si="2"/>
        <v>0</v>
      </c>
      <c r="F22" s="14">
        <f>SUMPRODUCT(B22:E22,$B$3:$E$3)</f>
        <v>875</v>
      </c>
      <c r="G22" s="14" t="s">
        <v>20</v>
      </c>
      <c r="H22" s="15">
        <v>1000</v>
      </c>
    </row>
    <row r="23" spans="1:8" x14ac:dyDescent="0.3">
      <c r="A23" s="11" t="s">
        <v>23</v>
      </c>
      <c r="B23">
        <f t="shared" ref="B23:E24" si="3">B$26*B29</f>
        <v>0</v>
      </c>
      <c r="C23">
        <f t="shared" si="3"/>
        <v>0.08</v>
      </c>
      <c r="D23">
        <f t="shared" si="3"/>
        <v>0.05</v>
      </c>
      <c r="E23">
        <f t="shared" si="3"/>
        <v>0.03</v>
      </c>
      <c r="F23">
        <f t="shared" ref="F23:F24" si="4">SUMPRODUCT(B23:E23,$B$3:$E$3)</f>
        <v>2000</v>
      </c>
      <c r="G23" t="s">
        <v>20</v>
      </c>
      <c r="H23" s="2">
        <v>2000</v>
      </c>
    </row>
    <row r="24" spans="1:8" ht="15" thickBot="1" x14ac:dyDescent="0.35">
      <c r="A24" s="12" t="s">
        <v>24</v>
      </c>
      <c r="B24" s="6">
        <f t="shared" si="3"/>
        <v>0</v>
      </c>
      <c r="C24" s="6">
        <f t="shared" si="3"/>
        <v>0</v>
      </c>
      <c r="D24" s="6">
        <f t="shared" si="3"/>
        <v>0.05</v>
      </c>
      <c r="E24" s="6">
        <f t="shared" si="3"/>
        <v>6.9999999999999993E-2</v>
      </c>
      <c r="F24" s="6">
        <f t="shared" si="4"/>
        <v>1250</v>
      </c>
      <c r="G24" s="6" t="s">
        <v>20</v>
      </c>
      <c r="H24" s="7">
        <v>1250</v>
      </c>
    </row>
    <row r="25" spans="1:8" ht="15" thickBot="1" x14ac:dyDescent="0.35">
      <c r="A25" s="11"/>
      <c r="H25" s="2"/>
    </row>
    <row r="26" spans="1:8" ht="15" thickBot="1" x14ac:dyDescent="0.35">
      <c r="A26" s="10" t="s">
        <v>21</v>
      </c>
      <c r="B26" s="18">
        <v>0.125</v>
      </c>
      <c r="C26" s="18">
        <v>0.08</v>
      </c>
      <c r="D26" s="18">
        <v>0.1</v>
      </c>
      <c r="E26" s="18">
        <v>0.1</v>
      </c>
      <c r="F26" s="18"/>
      <c r="G26" s="18"/>
      <c r="H26" s="19"/>
    </row>
    <row r="27" spans="1:8" ht="15" thickBot="1" x14ac:dyDescent="0.35">
      <c r="A27" s="11"/>
      <c r="H27" s="2"/>
    </row>
    <row r="28" spans="1:8" x14ac:dyDescent="0.3">
      <c r="A28" s="13" t="s">
        <v>13</v>
      </c>
      <c r="B28" s="20">
        <v>1</v>
      </c>
      <c r="C28" s="14"/>
      <c r="D28" s="14"/>
      <c r="E28" s="14"/>
      <c r="F28" s="14"/>
      <c r="G28" s="14"/>
      <c r="H28" s="15"/>
    </row>
    <row r="29" spans="1:8" x14ac:dyDescent="0.3">
      <c r="A29" s="11" t="s">
        <v>14</v>
      </c>
      <c r="C29" s="4">
        <v>1</v>
      </c>
      <c r="D29" s="4">
        <v>0.5</v>
      </c>
      <c r="E29" s="4">
        <v>0.3</v>
      </c>
      <c r="H29" s="2"/>
    </row>
    <row r="30" spans="1:8" ht="15" thickBot="1" x14ac:dyDescent="0.35">
      <c r="A30" s="12" t="s">
        <v>15</v>
      </c>
      <c r="B30" s="6"/>
      <c r="C30" s="6"/>
      <c r="D30" s="21">
        <v>0.5</v>
      </c>
      <c r="E30" s="21">
        <v>0.7</v>
      </c>
      <c r="F30" s="6"/>
      <c r="G30" s="6"/>
      <c r="H30" s="7"/>
    </row>
    <row r="31" spans="1:8" ht="15" thickBot="1" x14ac:dyDescent="0.35">
      <c r="A31" s="11"/>
      <c r="H31" s="2"/>
    </row>
    <row r="32" spans="1:8" x14ac:dyDescent="0.3">
      <c r="A32" s="13" t="s">
        <v>17</v>
      </c>
      <c r="B32" s="22">
        <v>20</v>
      </c>
      <c r="H32" s="2"/>
    </row>
    <row r="33" spans="1:8" x14ac:dyDescent="0.3">
      <c r="A33" s="11" t="s">
        <v>17</v>
      </c>
      <c r="B33" s="23">
        <v>6</v>
      </c>
      <c r="H33" s="2"/>
    </row>
    <row r="34" spans="1:8" ht="15" thickBot="1" x14ac:dyDescent="0.35">
      <c r="A34" s="12" t="s">
        <v>17</v>
      </c>
      <c r="B34" s="24">
        <v>9</v>
      </c>
      <c r="C34" s="6"/>
      <c r="D34" s="6"/>
      <c r="E34" s="6"/>
      <c r="F34" s="6"/>
      <c r="G34" s="6"/>
      <c r="H34" s="7"/>
    </row>
  </sheetData>
  <mergeCells count="2">
    <mergeCell ref="C4:E4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1D70-C9D5-4B12-8C78-F11B6A4A5BEC}">
  <dimension ref="A1:P36"/>
  <sheetViews>
    <sheetView zoomScale="85" zoomScaleNormal="85" workbookViewId="0">
      <selection activeCell="Q11" sqref="Q11"/>
    </sheetView>
  </sheetViews>
  <sheetFormatPr defaultRowHeight="14.4" x14ac:dyDescent="0.3"/>
  <cols>
    <col min="1" max="1" width="25.5546875" bestFit="1" customWidth="1"/>
    <col min="3" max="3" width="10" bestFit="1" customWidth="1"/>
    <col min="4" max="5" width="17.21875" bestFit="1" customWidth="1"/>
    <col min="7" max="7" width="4.5546875" bestFit="1" customWidth="1"/>
    <col min="9" max="9" width="8" customWidth="1"/>
    <col min="10" max="10" width="12" bestFit="1" customWidth="1"/>
    <col min="11" max="12" width="17.77734375" bestFit="1" customWidth="1"/>
  </cols>
  <sheetData>
    <row r="1" spans="1:16" ht="15" thickBot="1" x14ac:dyDescent="0.35">
      <c r="A1" s="77" t="s">
        <v>119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1"/>
      <c r="N1" s="1"/>
      <c r="O1" s="1"/>
      <c r="P1" s="1"/>
    </row>
    <row r="2" spans="1:16" ht="15" thickBot="1" x14ac:dyDescent="0.35">
      <c r="A2" s="10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28</v>
      </c>
      <c r="H2" s="9" t="s">
        <v>8</v>
      </c>
      <c r="I2" s="8" t="s">
        <v>2</v>
      </c>
      <c r="J2" s="8" t="s">
        <v>3</v>
      </c>
      <c r="K2" s="8" t="s">
        <v>4</v>
      </c>
      <c r="L2" s="9" t="s">
        <v>5</v>
      </c>
    </row>
    <row r="3" spans="1:16" x14ac:dyDescent="0.3">
      <c r="A3" s="13" t="s">
        <v>25</v>
      </c>
      <c r="B3" s="14">
        <v>7000</v>
      </c>
      <c r="C3" s="14">
        <v>12590</v>
      </c>
      <c r="D3" s="14">
        <v>15998</v>
      </c>
      <c r="E3" s="14">
        <v>6430</v>
      </c>
      <c r="F3" s="14"/>
      <c r="G3" s="14"/>
      <c r="H3" s="15"/>
      <c r="I3" s="14">
        <v>0</v>
      </c>
      <c r="J3" s="14">
        <v>1410</v>
      </c>
      <c r="K3" s="14">
        <v>2</v>
      </c>
      <c r="L3" s="15">
        <v>2070</v>
      </c>
    </row>
    <row r="4" spans="1:16" ht="15" thickBot="1" x14ac:dyDescent="0.35">
      <c r="A4" s="12" t="s">
        <v>26</v>
      </c>
      <c r="B4" s="16">
        <f>SUMPRODUCT(B3:E3,B11:E11)+SUMPRODUCT(I3:L3,I11:L11)</f>
        <v>126802.49999999999</v>
      </c>
      <c r="C4" s="76" t="s">
        <v>27</v>
      </c>
      <c r="D4" s="76"/>
      <c r="E4" s="76"/>
      <c r="F4" s="6"/>
      <c r="G4" s="6"/>
      <c r="H4" s="7"/>
      <c r="I4" s="6"/>
      <c r="J4" s="76"/>
      <c r="K4" s="76"/>
      <c r="L4" s="78"/>
    </row>
    <row r="5" spans="1:16" x14ac:dyDescent="0.3">
      <c r="A5" s="11"/>
      <c r="H5" s="2"/>
      <c r="L5" s="2"/>
    </row>
    <row r="6" spans="1:16" ht="15" thickBot="1" x14ac:dyDescent="0.35">
      <c r="A6" s="11"/>
      <c r="H6" s="2"/>
      <c r="L6" s="2"/>
    </row>
    <row r="7" spans="1:16" x14ac:dyDescent="0.3">
      <c r="A7" s="13" t="s">
        <v>10</v>
      </c>
      <c r="B7" s="17">
        <v>6.7</v>
      </c>
      <c r="C7" s="17">
        <v>3.55</v>
      </c>
      <c r="D7" s="17">
        <v>4.3099999999999996</v>
      </c>
      <c r="E7" s="17">
        <v>4.8099999999999996</v>
      </c>
      <c r="F7" s="14"/>
      <c r="G7" s="14"/>
      <c r="H7" s="15"/>
      <c r="I7" s="17">
        <v>6.7</v>
      </c>
      <c r="J7" s="17">
        <v>3.55</v>
      </c>
      <c r="K7" s="17">
        <v>4.3099999999999996</v>
      </c>
      <c r="L7" s="22">
        <v>4.8099999999999996</v>
      </c>
    </row>
    <row r="8" spans="1:16" x14ac:dyDescent="0.3">
      <c r="A8" s="11" t="s">
        <v>16</v>
      </c>
      <c r="B8" s="3">
        <f>SUM(B28:B28)*SUMPRODUCT(B30:B32,$B$34:$B$36)</f>
        <v>2.5</v>
      </c>
      <c r="C8" s="3">
        <f>SUM(C28:C28)*SUMPRODUCT(C30:C32,$B$34:$B$36)</f>
        <v>0.48</v>
      </c>
      <c r="D8" s="3">
        <f>SUM(D28:D28)*SUMPRODUCT(D30:D32,$B$34:$B$36)</f>
        <v>0.75</v>
      </c>
      <c r="E8" s="3">
        <f>SUM(E28:E28)*SUMPRODUCT(E30:E32,$B$34:$B$36)</f>
        <v>0.81</v>
      </c>
      <c r="H8" s="2"/>
      <c r="I8" s="3"/>
      <c r="J8" s="3"/>
      <c r="K8" s="3"/>
      <c r="L8" s="23"/>
    </row>
    <row r="9" spans="1:16" x14ac:dyDescent="0.3">
      <c r="A9" s="11" t="s">
        <v>18</v>
      </c>
      <c r="B9" s="3">
        <v>0.75</v>
      </c>
      <c r="C9" s="3">
        <v>0.75</v>
      </c>
      <c r="D9" s="3">
        <v>0.75</v>
      </c>
      <c r="E9" s="3">
        <v>0.75</v>
      </c>
      <c r="H9" s="2"/>
      <c r="I9" s="3"/>
      <c r="J9" s="3"/>
      <c r="K9" s="3"/>
      <c r="L9" s="23"/>
    </row>
    <row r="10" spans="1:16" x14ac:dyDescent="0.3">
      <c r="A10" s="11" t="s">
        <v>29</v>
      </c>
      <c r="B10" s="3"/>
      <c r="C10" s="3"/>
      <c r="D10" s="3"/>
      <c r="E10" s="3"/>
      <c r="H10" s="2"/>
      <c r="I10" s="3">
        <v>4.25</v>
      </c>
      <c r="J10" s="3">
        <v>2</v>
      </c>
      <c r="K10" s="3">
        <v>2.5</v>
      </c>
      <c r="L10" s="23">
        <v>2.2000000000000002</v>
      </c>
    </row>
    <row r="11" spans="1:16" ht="15" thickBot="1" x14ac:dyDescent="0.35">
      <c r="A11" s="12" t="s">
        <v>12</v>
      </c>
      <c r="B11" s="5">
        <f>B7-SUM(B8:B10)</f>
        <v>3.45</v>
      </c>
      <c r="C11" s="5">
        <f t="shared" ref="C11:L11" si="0">C7-SUM(C8:C10)</f>
        <v>2.3199999999999998</v>
      </c>
      <c r="D11" s="5">
        <f t="shared" si="0"/>
        <v>2.8099999999999996</v>
      </c>
      <c r="E11" s="5">
        <f t="shared" si="0"/>
        <v>3.2499999999999996</v>
      </c>
      <c r="F11" s="5"/>
      <c r="G11" s="5"/>
      <c r="H11" s="7"/>
      <c r="I11" s="5">
        <f t="shared" si="0"/>
        <v>2.4500000000000002</v>
      </c>
      <c r="J11" s="5">
        <f t="shared" si="0"/>
        <v>1.5499999999999998</v>
      </c>
      <c r="K11" s="5">
        <f t="shared" si="0"/>
        <v>1.8099999999999996</v>
      </c>
      <c r="L11" s="24">
        <f t="shared" si="0"/>
        <v>2.6099999999999994</v>
      </c>
    </row>
    <row r="12" spans="1:16" ht="15" thickBot="1" x14ac:dyDescent="0.35">
      <c r="A12" s="11"/>
      <c r="H12" s="2"/>
      <c r="L12" s="2"/>
    </row>
    <row r="13" spans="1:16" x14ac:dyDescent="0.3">
      <c r="A13" s="13" t="s">
        <v>9</v>
      </c>
      <c r="B13" s="14">
        <v>1</v>
      </c>
      <c r="C13" s="14"/>
      <c r="D13" s="14"/>
      <c r="E13" s="14"/>
      <c r="F13" s="14">
        <f>SUMPRODUCT(B13:E13,$B$3:$E$3)+SUMPRODUCT(B13:E13,$I$3:$L$3)</f>
        <v>7000</v>
      </c>
      <c r="G13" s="14" t="s">
        <v>19</v>
      </c>
      <c r="H13" s="14">
        <v>6000</v>
      </c>
      <c r="I13" s="25"/>
      <c r="J13" s="14"/>
      <c r="K13" s="14"/>
      <c r="L13" s="15"/>
    </row>
    <row r="14" spans="1:16" ht="15" thickBot="1" x14ac:dyDescent="0.35">
      <c r="A14" s="11" t="s">
        <v>9</v>
      </c>
      <c r="C14">
        <v>1</v>
      </c>
      <c r="F14">
        <f t="shared" ref="F14:F21" si="1">SUMPRODUCT(B14:E14,$B$3:$E$3)+SUMPRODUCT(B14:E14,$I$3:$L$3)</f>
        <v>14000</v>
      </c>
      <c r="G14" t="s">
        <v>19</v>
      </c>
      <c r="H14">
        <v>10000</v>
      </c>
      <c r="I14" s="26"/>
      <c r="L14" s="2"/>
    </row>
    <row r="15" spans="1:16" ht="15" thickBot="1" x14ac:dyDescent="0.35">
      <c r="A15" s="11" t="s">
        <v>9</v>
      </c>
      <c r="D15">
        <v>1</v>
      </c>
      <c r="F15">
        <f t="shared" si="1"/>
        <v>16000</v>
      </c>
      <c r="G15" t="s">
        <v>19</v>
      </c>
      <c r="H15">
        <v>13000</v>
      </c>
      <c r="I15" s="26"/>
      <c r="J15" s="45" t="s">
        <v>30</v>
      </c>
      <c r="K15" s="19"/>
      <c r="L15" s="2"/>
    </row>
    <row r="16" spans="1:16" ht="15" thickBot="1" x14ac:dyDescent="0.35">
      <c r="A16" s="12" t="s">
        <v>9</v>
      </c>
      <c r="B16" s="6"/>
      <c r="C16" s="6"/>
      <c r="D16" s="6"/>
      <c r="E16" s="6">
        <v>1</v>
      </c>
      <c r="F16">
        <f t="shared" si="1"/>
        <v>8500</v>
      </c>
      <c r="G16" s="6" t="s">
        <v>19</v>
      </c>
      <c r="H16" s="6">
        <v>6000</v>
      </c>
      <c r="I16" s="26"/>
      <c r="L16" s="2"/>
    </row>
    <row r="17" spans="1:12" ht="15" thickBot="1" x14ac:dyDescent="0.35">
      <c r="A17" s="11"/>
      <c r="F17" s="14"/>
      <c r="I17" s="26"/>
      <c r="L17" s="2"/>
    </row>
    <row r="18" spans="1:12" x14ac:dyDescent="0.3">
      <c r="A18" s="13" t="s">
        <v>11</v>
      </c>
      <c r="B18" s="14">
        <v>1</v>
      </c>
      <c r="C18" s="14"/>
      <c r="D18" s="14"/>
      <c r="E18" s="14"/>
      <c r="F18" s="14">
        <f t="shared" si="1"/>
        <v>7000</v>
      </c>
      <c r="G18" s="14" t="s">
        <v>20</v>
      </c>
      <c r="H18" s="14">
        <v>7000</v>
      </c>
      <c r="I18" s="26"/>
      <c r="L18" s="2"/>
    </row>
    <row r="19" spans="1:12" x14ac:dyDescent="0.3">
      <c r="A19" s="11" t="s">
        <v>11</v>
      </c>
      <c r="C19">
        <v>1</v>
      </c>
      <c r="F19">
        <f t="shared" si="1"/>
        <v>14000</v>
      </c>
      <c r="G19" t="s">
        <v>20</v>
      </c>
      <c r="H19">
        <v>14000</v>
      </c>
      <c r="I19" s="26"/>
      <c r="L19" s="2"/>
    </row>
    <row r="20" spans="1:12" x14ac:dyDescent="0.3">
      <c r="A20" s="11" t="s">
        <v>11</v>
      </c>
      <c r="D20">
        <v>1</v>
      </c>
      <c r="F20">
        <f t="shared" si="1"/>
        <v>16000</v>
      </c>
      <c r="G20" t="s">
        <v>20</v>
      </c>
      <c r="H20">
        <v>16000</v>
      </c>
      <c r="I20" s="26"/>
      <c r="L20" s="2"/>
    </row>
    <row r="21" spans="1:12" ht="15" thickBot="1" x14ac:dyDescent="0.35">
      <c r="A21" s="12" t="s">
        <v>11</v>
      </c>
      <c r="B21" s="6"/>
      <c r="C21" s="6"/>
      <c r="D21" s="6"/>
      <c r="E21" s="6">
        <v>1</v>
      </c>
      <c r="F21">
        <f t="shared" si="1"/>
        <v>8500</v>
      </c>
      <c r="G21" s="6" t="s">
        <v>20</v>
      </c>
      <c r="H21" s="6">
        <v>8500</v>
      </c>
      <c r="I21" s="26"/>
      <c r="L21" s="2"/>
    </row>
    <row r="22" spans="1:12" ht="15" thickBot="1" x14ac:dyDescent="0.35">
      <c r="A22" s="11"/>
      <c r="F22" s="14"/>
      <c r="I22" s="26"/>
      <c r="L22" s="2"/>
    </row>
    <row r="23" spans="1:12" x14ac:dyDescent="0.3">
      <c r="A23" s="13" t="s">
        <v>22</v>
      </c>
      <c r="B23" s="25">
        <f>B$28*B30</f>
        <v>0.125</v>
      </c>
      <c r="C23" s="14">
        <f t="shared" ref="C23:E23" si="2">C$28*C30</f>
        <v>0</v>
      </c>
      <c r="D23" s="14">
        <f t="shared" si="2"/>
        <v>0</v>
      </c>
      <c r="E23" s="14">
        <f t="shared" si="2"/>
        <v>0</v>
      </c>
      <c r="F23" s="14">
        <f>SUMPRODUCT(B23:E23,$B$3:$E$3)</f>
        <v>875</v>
      </c>
      <c r="G23" s="14" t="s">
        <v>20</v>
      </c>
      <c r="H23" s="14">
        <v>1000</v>
      </c>
      <c r="I23" s="26"/>
      <c r="L23" s="2"/>
    </row>
    <row r="24" spans="1:12" x14ac:dyDescent="0.3">
      <c r="A24" s="11" t="s">
        <v>23</v>
      </c>
      <c r="B24" s="26">
        <f t="shared" ref="B24:E25" si="3">B$28*B31</f>
        <v>0</v>
      </c>
      <c r="C24">
        <f t="shared" si="3"/>
        <v>0.08</v>
      </c>
      <c r="D24">
        <f t="shared" si="3"/>
        <v>0.05</v>
      </c>
      <c r="E24">
        <f t="shared" si="3"/>
        <v>0.03</v>
      </c>
      <c r="F24">
        <f>SUMPRODUCT(B24:E24,$B$3:$E$3)</f>
        <v>2000.0000000000002</v>
      </c>
      <c r="G24" t="s">
        <v>20</v>
      </c>
      <c r="H24">
        <v>2000</v>
      </c>
      <c r="I24" s="26"/>
      <c r="L24" s="2"/>
    </row>
    <row r="25" spans="1:12" ht="15" thickBot="1" x14ac:dyDescent="0.35">
      <c r="A25" s="12" t="s">
        <v>24</v>
      </c>
      <c r="B25" s="27">
        <f t="shared" si="3"/>
        <v>0</v>
      </c>
      <c r="C25" s="6">
        <f t="shared" si="3"/>
        <v>0</v>
      </c>
      <c r="D25" s="6">
        <f t="shared" si="3"/>
        <v>0.05</v>
      </c>
      <c r="E25" s="6">
        <f t="shared" si="3"/>
        <v>6.9999999999999993E-2</v>
      </c>
      <c r="F25" s="6">
        <f>SUMPRODUCT(B25:E25,$B$3:$E$3)</f>
        <v>1250</v>
      </c>
      <c r="G25" s="6" t="s">
        <v>20</v>
      </c>
      <c r="H25" s="6">
        <v>1250</v>
      </c>
      <c r="I25" s="26"/>
      <c r="L25" s="2"/>
    </row>
    <row r="26" spans="1:12" x14ac:dyDescent="0.3">
      <c r="A26" s="11"/>
      <c r="I26" s="26"/>
      <c r="L26" s="2"/>
    </row>
    <row r="27" spans="1:12" ht="15" thickBot="1" x14ac:dyDescent="0.35">
      <c r="A27" s="11"/>
      <c r="I27" s="26"/>
      <c r="L27" s="2"/>
    </row>
    <row r="28" spans="1:12" ht="15" thickBot="1" x14ac:dyDescent="0.35">
      <c r="A28" s="10" t="s">
        <v>21</v>
      </c>
      <c r="B28" s="18">
        <v>0.125</v>
      </c>
      <c r="C28" s="18">
        <v>0.08</v>
      </c>
      <c r="D28" s="18">
        <v>0.1</v>
      </c>
      <c r="E28" s="18">
        <v>0.1</v>
      </c>
      <c r="F28" s="18"/>
      <c r="G28" s="18"/>
      <c r="H28" s="18"/>
      <c r="I28" s="26"/>
      <c r="L28" s="2"/>
    </row>
    <row r="29" spans="1:12" ht="15" thickBot="1" x14ac:dyDescent="0.35">
      <c r="A29" s="11"/>
      <c r="I29" s="26"/>
      <c r="L29" s="2"/>
    </row>
    <row r="30" spans="1:12" x14ac:dyDescent="0.3">
      <c r="A30" s="13" t="s">
        <v>13</v>
      </c>
      <c r="B30" s="20">
        <v>1</v>
      </c>
      <c r="C30" s="14"/>
      <c r="D30" s="14"/>
      <c r="E30" s="14"/>
      <c r="F30" s="14"/>
      <c r="G30" s="14"/>
      <c r="H30" s="14"/>
      <c r="I30" s="28"/>
      <c r="L30" s="2"/>
    </row>
    <row r="31" spans="1:12" x14ac:dyDescent="0.3">
      <c r="A31" s="11" t="s">
        <v>14</v>
      </c>
      <c r="C31" s="4">
        <v>1</v>
      </c>
      <c r="D31" s="4">
        <v>0.5</v>
      </c>
      <c r="E31" s="4">
        <v>0.3</v>
      </c>
      <c r="I31" s="26"/>
      <c r="J31" s="4"/>
      <c r="K31" s="4"/>
      <c r="L31" s="29"/>
    </row>
    <row r="32" spans="1:12" ht="15" thickBot="1" x14ac:dyDescent="0.35">
      <c r="A32" s="12" t="s">
        <v>15</v>
      </c>
      <c r="B32" s="6"/>
      <c r="C32" s="6"/>
      <c r="D32" s="21">
        <v>0.5</v>
      </c>
      <c r="E32" s="21">
        <v>0.7</v>
      </c>
      <c r="F32" s="6"/>
      <c r="G32" s="6"/>
      <c r="H32" s="6"/>
      <c r="I32" s="26"/>
      <c r="K32" s="4"/>
      <c r="L32" s="29"/>
    </row>
    <row r="33" spans="1:12" ht="15" thickBot="1" x14ac:dyDescent="0.35">
      <c r="A33" s="11"/>
      <c r="I33" s="26"/>
      <c r="L33" s="2"/>
    </row>
    <row r="34" spans="1:12" x14ac:dyDescent="0.3">
      <c r="A34" s="13" t="s">
        <v>17</v>
      </c>
      <c r="B34" s="22">
        <v>20</v>
      </c>
      <c r="I34" s="26"/>
      <c r="L34" s="2"/>
    </row>
    <row r="35" spans="1:12" x14ac:dyDescent="0.3">
      <c r="A35" s="11" t="s">
        <v>17</v>
      </c>
      <c r="B35" s="23">
        <v>6</v>
      </c>
      <c r="I35" s="26"/>
      <c r="L35" s="2"/>
    </row>
    <row r="36" spans="1:12" ht="15" thickBot="1" x14ac:dyDescent="0.35">
      <c r="A36" s="12" t="s">
        <v>17</v>
      </c>
      <c r="B36" s="24">
        <v>9</v>
      </c>
      <c r="C36" s="6"/>
      <c r="D36" s="6"/>
      <c r="E36" s="6"/>
      <c r="F36" s="6"/>
      <c r="G36" s="6"/>
      <c r="H36" s="6"/>
      <c r="I36" s="27"/>
      <c r="J36" s="6"/>
      <c r="K36" s="6"/>
      <c r="L36" s="7"/>
    </row>
  </sheetData>
  <mergeCells count="3">
    <mergeCell ref="C4:E4"/>
    <mergeCell ref="J4:L4"/>
    <mergeCell ref="A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C1AD-B231-4187-920B-43877079364F}">
  <dimension ref="A1:J22"/>
  <sheetViews>
    <sheetView zoomScale="115" zoomScaleNormal="115" workbookViewId="0">
      <selection sqref="A1:G1"/>
    </sheetView>
  </sheetViews>
  <sheetFormatPr defaultRowHeight="14.4" x14ac:dyDescent="0.3"/>
  <cols>
    <col min="1" max="1" width="26.6640625" style="1" bestFit="1" customWidth="1"/>
    <col min="2" max="2" width="11" bestFit="1" customWidth="1"/>
    <col min="3" max="3" width="9.109375" bestFit="1" customWidth="1"/>
    <col min="6" max="6" width="4.5546875" bestFit="1" customWidth="1"/>
  </cols>
  <sheetData>
    <row r="1" spans="1:10" ht="15" thickBot="1" x14ac:dyDescent="0.35">
      <c r="A1" s="80" t="s">
        <v>31</v>
      </c>
      <c r="B1" s="80"/>
      <c r="C1" s="80"/>
      <c r="D1" s="80"/>
      <c r="E1" s="80"/>
      <c r="F1" s="80"/>
      <c r="G1" s="80"/>
      <c r="H1" s="1"/>
      <c r="I1" s="1"/>
      <c r="J1" s="1"/>
    </row>
    <row r="2" spans="1:10" s="1" customFormat="1" ht="15" thickBot="1" x14ac:dyDescent="0.35">
      <c r="A2" s="10" t="s">
        <v>32</v>
      </c>
      <c r="B2" s="8" t="s">
        <v>33</v>
      </c>
      <c r="C2" s="8" t="s">
        <v>35</v>
      </c>
      <c r="D2" s="8" t="s">
        <v>34</v>
      </c>
      <c r="E2" s="8" t="s">
        <v>6</v>
      </c>
      <c r="F2" s="8" t="s">
        <v>28</v>
      </c>
      <c r="G2" s="9" t="s">
        <v>8</v>
      </c>
    </row>
    <row r="3" spans="1:10" x14ac:dyDescent="0.3">
      <c r="A3" s="11" t="s">
        <v>36</v>
      </c>
      <c r="B3">
        <v>0</v>
      </c>
      <c r="C3">
        <v>599.99999999999989</v>
      </c>
      <c r="D3">
        <v>140.00000000000009</v>
      </c>
      <c r="G3" s="2"/>
    </row>
    <row r="4" spans="1:10" x14ac:dyDescent="0.3">
      <c r="A4" s="11" t="s">
        <v>37</v>
      </c>
      <c r="B4">
        <v>1000</v>
      </c>
      <c r="C4">
        <v>0</v>
      </c>
      <c r="D4">
        <v>560.00000000000011</v>
      </c>
      <c r="G4" s="2"/>
    </row>
    <row r="5" spans="1:10" x14ac:dyDescent="0.3">
      <c r="A5" s="11"/>
      <c r="G5" s="2"/>
    </row>
    <row r="6" spans="1:10" x14ac:dyDescent="0.3">
      <c r="A6" s="11" t="s">
        <v>26</v>
      </c>
      <c r="B6" s="39">
        <f>SUMPRODUCT(B3:D4,B8:D9)</f>
        <v>15166</v>
      </c>
      <c r="C6" s="79" t="s">
        <v>39</v>
      </c>
      <c r="D6" s="79"/>
      <c r="E6" s="79"/>
      <c r="G6" s="2"/>
    </row>
    <row r="7" spans="1:10" x14ac:dyDescent="0.3">
      <c r="A7" s="11"/>
      <c r="G7" s="2"/>
    </row>
    <row r="8" spans="1:10" x14ac:dyDescent="0.3">
      <c r="A8" s="11" t="s">
        <v>38</v>
      </c>
      <c r="B8" s="3">
        <v>7.5</v>
      </c>
      <c r="C8" s="3">
        <v>6.8</v>
      </c>
      <c r="D8" s="3">
        <v>5.5</v>
      </c>
      <c r="G8" s="2"/>
    </row>
    <row r="9" spans="1:10" x14ac:dyDescent="0.3">
      <c r="A9" s="11"/>
      <c r="B9" s="3">
        <v>6.9</v>
      </c>
      <c r="C9" s="3">
        <v>7.25</v>
      </c>
      <c r="D9" s="3">
        <v>6.1</v>
      </c>
      <c r="G9" s="2"/>
    </row>
    <row r="10" spans="1:10" x14ac:dyDescent="0.3">
      <c r="A10" s="11"/>
      <c r="G10" s="2"/>
    </row>
    <row r="11" spans="1:10" x14ac:dyDescent="0.3">
      <c r="A11" s="33" t="s">
        <v>40</v>
      </c>
      <c r="B11" s="31">
        <v>1</v>
      </c>
      <c r="C11" s="31">
        <v>1</v>
      </c>
      <c r="D11" s="31">
        <v>1</v>
      </c>
      <c r="E11" s="31">
        <f>SUMPRODUCT($B$3:$D$4,B11:D12)</f>
        <v>2300</v>
      </c>
      <c r="F11" s="31" t="s">
        <v>19</v>
      </c>
      <c r="G11" s="34">
        <v>2300</v>
      </c>
    </row>
    <row r="12" spans="1:10" x14ac:dyDescent="0.3">
      <c r="A12" s="35"/>
      <c r="B12" s="32">
        <v>1</v>
      </c>
      <c r="C12" s="32">
        <v>1</v>
      </c>
      <c r="D12" s="32">
        <v>1</v>
      </c>
      <c r="E12" s="32"/>
      <c r="F12" s="32"/>
      <c r="G12" s="36"/>
    </row>
    <row r="13" spans="1:10" x14ac:dyDescent="0.3">
      <c r="A13" s="33" t="s">
        <v>43</v>
      </c>
      <c r="B13" s="31">
        <v>1</v>
      </c>
      <c r="C13" s="31"/>
      <c r="D13" s="31"/>
      <c r="E13" s="31">
        <f t="shared" ref="E13:E15" si="0">SUMPRODUCT($B$3:$D$4,B13:D14)</f>
        <v>1000</v>
      </c>
      <c r="F13" s="31" t="s">
        <v>19</v>
      </c>
      <c r="G13" s="34">
        <v>1000</v>
      </c>
    </row>
    <row r="14" spans="1:10" x14ac:dyDescent="0.3">
      <c r="A14" s="35"/>
      <c r="B14" s="32">
        <v>1</v>
      </c>
      <c r="C14" s="32"/>
      <c r="D14" s="32"/>
      <c r="E14" s="32"/>
      <c r="F14" s="32"/>
      <c r="G14" s="36"/>
    </row>
    <row r="15" spans="1:10" x14ac:dyDescent="0.3">
      <c r="A15" s="33" t="s">
        <v>41</v>
      </c>
      <c r="B15" s="31"/>
      <c r="C15" s="31">
        <v>1</v>
      </c>
      <c r="D15" s="31"/>
      <c r="E15" s="31">
        <f t="shared" si="0"/>
        <v>599.99999999999989</v>
      </c>
      <c r="F15" s="31" t="s">
        <v>19</v>
      </c>
      <c r="G15" s="34">
        <v>600</v>
      </c>
    </row>
    <row r="16" spans="1:10" x14ac:dyDescent="0.3">
      <c r="A16" s="35"/>
      <c r="B16" s="32"/>
      <c r="C16" s="32">
        <v>1</v>
      </c>
      <c r="D16" s="32"/>
      <c r="E16" s="32"/>
      <c r="F16" s="32"/>
      <c r="G16" s="36"/>
    </row>
    <row r="17" spans="1:7" x14ac:dyDescent="0.3">
      <c r="A17" s="33" t="s">
        <v>42</v>
      </c>
      <c r="B17" s="31">
        <v>1</v>
      </c>
      <c r="C17" s="31">
        <v>1</v>
      </c>
      <c r="D17" s="31">
        <v>1</v>
      </c>
      <c r="E17" s="31">
        <f>SUMPRODUCT($B$3:$D$4,B17:D18)</f>
        <v>740</v>
      </c>
      <c r="F17" s="31" t="s">
        <v>19</v>
      </c>
      <c r="G17" s="37">
        <f>15%*SUM(B3:D4)</f>
        <v>345</v>
      </c>
    </row>
    <row r="18" spans="1:7" x14ac:dyDescent="0.3">
      <c r="A18" s="35"/>
      <c r="B18" s="32"/>
      <c r="C18" s="32"/>
      <c r="D18" s="32"/>
      <c r="E18" s="32"/>
      <c r="F18" s="32"/>
      <c r="G18" s="38"/>
    </row>
    <row r="19" spans="1:7" x14ac:dyDescent="0.3">
      <c r="A19" s="33" t="s">
        <v>44</v>
      </c>
      <c r="B19" s="31"/>
      <c r="C19" s="31"/>
      <c r="D19" s="31"/>
      <c r="E19" s="31">
        <f>SUMPRODUCT($B$3:$D$4,B19:D20)</f>
        <v>1000</v>
      </c>
      <c r="F19" s="31" t="s">
        <v>19</v>
      </c>
      <c r="G19" s="37">
        <f>50%*SUM(B3:B4)</f>
        <v>500</v>
      </c>
    </row>
    <row r="20" spans="1:7" x14ac:dyDescent="0.3">
      <c r="A20" s="11"/>
      <c r="B20">
        <v>1</v>
      </c>
      <c r="G20" s="30"/>
    </row>
    <row r="21" spans="1:7" x14ac:dyDescent="0.3">
      <c r="A21" s="33" t="s">
        <v>45</v>
      </c>
      <c r="B21" s="31"/>
      <c r="C21" s="31"/>
      <c r="D21" s="31">
        <v>1</v>
      </c>
      <c r="E21" s="31">
        <f>SUMPRODUCT($B$3:$D$4,B21:D22)</f>
        <v>140.00000000000009</v>
      </c>
      <c r="F21" s="31" t="s">
        <v>20</v>
      </c>
      <c r="G21" s="37">
        <f>20%*SUM(D3:D4)</f>
        <v>140.00000000000006</v>
      </c>
    </row>
    <row r="22" spans="1:7" ht="15" thickBot="1" x14ac:dyDescent="0.35">
      <c r="A22" s="12"/>
      <c r="B22" s="6"/>
      <c r="C22" s="6"/>
      <c r="D22" s="6"/>
      <c r="E22" s="6"/>
      <c r="F22" s="6"/>
      <c r="G22" s="7"/>
    </row>
  </sheetData>
  <mergeCells count="2">
    <mergeCell ref="C6:E6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40DC-BBAC-41E8-807D-841798916BDA}">
  <dimension ref="A1:K20"/>
  <sheetViews>
    <sheetView zoomScale="145" zoomScaleNormal="145" workbookViewId="0">
      <selection activeCell="C16" sqref="C16"/>
    </sheetView>
  </sheetViews>
  <sheetFormatPr defaultRowHeight="14.4" x14ac:dyDescent="0.3"/>
  <cols>
    <col min="1" max="1" width="25.21875" style="40" bestFit="1" customWidth="1"/>
    <col min="4" max="5" width="10" bestFit="1" customWidth="1"/>
    <col min="6" max="6" width="11.5546875" bestFit="1" customWidth="1"/>
    <col min="9" max="9" width="4.21875" bestFit="1" customWidth="1"/>
  </cols>
  <sheetData>
    <row r="1" spans="1:11" ht="15" thickBot="1" x14ac:dyDescent="0.3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1"/>
    </row>
    <row r="2" spans="1:11" ht="15" thickBot="1" x14ac:dyDescent="0.35">
      <c r="A2" s="41" t="s">
        <v>46</v>
      </c>
      <c r="B2" s="18" t="s">
        <v>48</v>
      </c>
      <c r="C2" s="18" t="s">
        <v>49</v>
      </c>
      <c r="D2" s="18" t="s">
        <v>61</v>
      </c>
      <c r="E2" s="18" t="s">
        <v>60</v>
      </c>
      <c r="F2" s="18" t="s">
        <v>59</v>
      </c>
      <c r="G2" s="18" t="s">
        <v>58</v>
      </c>
      <c r="H2" s="18" t="s">
        <v>6</v>
      </c>
      <c r="I2" s="18" t="s">
        <v>28</v>
      </c>
      <c r="J2" s="19" t="s">
        <v>8</v>
      </c>
    </row>
    <row r="3" spans="1:11" x14ac:dyDescent="0.3">
      <c r="A3" s="46" t="s">
        <v>25</v>
      </c>
      <c r="B3" s="14">
        <v>10</v>
      </c>
      <c r="C3" s="14">
        <v>0</v>
      </c>
      <c r="D3" s="14">
        <v>7</v>
      </c>
      <c r="E3" s="14">
        <v>2</v>
      </c>
      <c r="F3" s="14">
        <v>5</v>
      </c>
      <c r="G3" s="14">
        <v>0</v>
      </c>
      <c r="H3" s="14"/>
      <c r="I3" s="14"/>
      <c r="J3" s="15"/>
    </row>
    <row r="4" spans="1:11" ht="15" thickBot="1" x14ac:dyDescent="0.35">
      <c r="A4" s="44" t="s">
        <v>26</v>
      </c>
      <c r="B4" s="16">
        <f>SUMPRODUCT(B3:G3,B15:G15)</f>
        <v>1292</v>
      </c>
      <c r="C4" s="76" t="s">
        <v>66</v>
      </c>
      <c r="D4" s="76"/>
      <c r="E4" s="76"/>
      <c r="F4" s="76"/>
      <c r="G4" s="76"/>
      <c r="H4" s="6"/>
      <c r="I4" s="6"/>
      <c r="J4" s="7"/>
    </row>
    <row r="5" spans="1:11" ht="15" thickBot="1" x14ac:dyDescent="0.35">
      <c r="A5" s="42"/>
      <c r="J5" s="2"/>
    </row>
    <row r="6" spans="1:11" x14ac:dyDescent="0.3">
      <c r="A6" s="46" t="s">
        <v>52</v>
      </c>
      <c r="B6" s="14">
        <v>1</v>
      </c>
      <c r="C6" s="14">
        <v>1</v>
      </c>
      <c r="D6" s="14"/>
      <c r="E6" s="14"/>
      <c r="F6" s="14"/>
      <c r="G6" s="14"/>
      <c r="H6" s="14">
        <f>SUMPRODUCT(B6:G6,$B$3:$G$3)</f>
        <v>10</v>
      </c>
      <c r="I6" s="14" t="s">
        <v>19</v>
      </c>
      <c r="J6" s="15">
        <v>10</v>
      </c>
    </row>
    <row r="7" spans="1:11" x14ac:dyDescent="0.3">
      <c r="A7" s="42" t="s">
        <v>51</v>
      </c>
      <c r="B7">
        <v>1</v>
      </c>
      <c r="C7">
        <v>1</v>
      </c>
      <c r="D7">
        <v>1</v>
      </c>
      <c r="H7">
        <f t="shared" ref="H7:H18" si="0">SUMPRODUCT(B7:G7,$B$3:$G$3)</f>
        <v>17</v>
      </c>
      <c r="I7" t="s">
        <v>19</v>
      </c>
      <c r="J7" s="2">
        <v>12</v>
      </c>
    </row>
    <row r="8" spans="1:11" x14ac:dyDescent="0.3">
      <c r="A8" s="42" t="s">
        <v>50</v>
      </c>
      <c r="B8">
        <v>0.5</v>
      </c>
      <c r="C8">
        <v>1</v>
      </c>
      <c r="D8">
        <v>1</v>
      </c>
      <c r="E8">
        <v>1</v>
      </c>
      <c r="H8">
        <f t="shared" si="0"/>
        <v>14</v>
      </c>
      <c r="I8" t="s">
        <v>19</v>
      </c>
      <c r="J8" s="2">
        <v>14</v>
      </c>
    </row>
    <row r="9" spans="1:11" x14ac:dyDescent="0.3">
      <c r="A9" s="42" t="s">
        <v>53</v>
      </c>
      <c r="B9">
        <v>0.5</v>
      </c>
      <c r="C9">
        <v>1</v>
      </c>
      <c r="D9">
        <v>1</v>
      </c>
      <c r="E9">
        <v>1</v>
      </c>
      <c r="F9">
        <v>1</v>
      </c>
      <c r="H9">
        <f t="shared" si="0"/>
        <v>19</v>
      </c>
      <c r="I9" t="s">
        <v>19</v>
      </c>
      <c r="J9" s="2">
        <v>16</v>
      </c>
    </row>
    <row r="10" spans="1:11" x14ac:dyDescent="0.3">
      <c r="A10" s="43" t="s">
        <v>55</v>
      </c>
      <c r="B10">
        <v>1</v>
      </c>
      <c r="D10">
        <v>1</v>
      </c>
      <c r="E10">
        <v>1</v>
      </c>
      <c r="F10">
        <v>1</v>
      </c>
      <c r="G10">
        <v>1</v>
      </c>
      <c r="H10">
        <f t="shared" si="0"/>
        <v>24</v>
      </c>
      <c r="I10" t="s">
        <v>19</v>
      </c>
      <c r="J10" s="2">
        <v>18</v>
      </c>
    </row>
    <row r="11" spans="1:11" x14ac:dyDescent="0.3">
      <c r="A11" s="42" t="s">
        <v>54</v>
      </c>
      <c r="B11">
        <v>1</v>
      </c>
      <c r="E11">
        <v>1</v>
      </c>
      <c r="F11">
        <v>1</v>
      </c>
      <c r="G11">
        <v>1</v>
      </c>
      <c r="H11">
        <f t="shared" si="0"/>
        <v>17</v>
      </c>
      <c r="I11" t="s">
        <v>19</v>
      </c>
      <c r="J11" s="2">
        <v>17</v>
      </c>
    </row>
    <row r="12" spans="1:11" x14ac:dyDescent="0.3">
      <c r="A12" s="42" t="s">
        <v>56</v>
      </c>
      <c r="B12">
        <v>1</v>
      </c>
      <c r="F12">
        <v>1</v>
      </c>
      <c r="G12">
        <v>1</v>
      </c>
      <c r="H12">
        <f t="shared" si="0"/>
        <v>15</v>
      </c>
      <c r="I12" t="s">
        <v>19</v>
      </c>
      <c r="J12" s="2">
        <v>15</v>
      </c>
    </row>
    <row r="13" spans="1:11" ht="15" thickBot="1" x14ac:dyDescent="0.35">
      <c r="A13" s="44" t="s">
        <v>57</v>
      </c>
      <c r="B13" s="6">
        <v>1</v>
      </c>
      <c r="C13" s="6"/>
      <c r="D13" s="6"/>
      <c r="E13" s="6"/>
      <c r="F13" s="6"/>
      <c r="G13" s="6">
        <v>1</v>
      </c>
      <c r="H13" s="6">
        <f t="shared" si="0"/>
        <v>10</v>
      </c>
      <c r="I13" s="6" t="s">
        <v>19</v>
      </c>
      <c r="J13" s="7">
        <v>10</v>
      </c>
    </row>
    <row r="14" spans="1:11" ht="15" thickBot="1" x14ac:dyDescent="0.35">
      <c r="A14" s="42"/>
      <c r="J14" s="2"/>
    </row>
    <row r="15" spans="1:11" x14ac:dyDescent="0.3">
      <c r="A15" s="46" t="s">
        <v>62</v>
      </c>
      <c r="B15" s="17">
        <v>90</v>
      </c>
      <c r="C15" s="17">
        <v>28</v>
      </c>
      <c r="D15" s="17">
        <v>28</v>
      </c>
      <c r="E15" s="17">
        <v>28</v>
      </c>
      <c r="F15" s="17">
        <v>28</v>
      </c>
      <c r="G15" s="17">
        <v>28</v>
      </c>
      <c r="H15" s="14"/>
      <c r="I15" s="14"/>
      <c r="J15" s="15"/>
    </row>
    <row r="16" spans="1:11" x14ac:dyDescent="0.3">
      <c r="A16" s="42"/>
      <c r="J16" s="2"/>
    </row>
    <row r="17" spans="1:10" x14ac:dyDescent="0.3">
      <c r="A17" s="42" t="s">
        <v>63</v>
      </c>
      <c r="B17">
        <v>1</v>
      </c>
      <c r="H17">
        <f t="shared" si="0"/>
        <v>10</v>
      </c>
      <c r="I17" t="s">
        <v>20</v>
      </c>
      <c r="J17" s="2">
        <v>12</v>
      </c>
    </row>
    <row r="18" spans="1:10" ht="15" thickBot="1" x14ac:dyDescent="0.35">
      <c r="A18" s="44" t="s">
        <v>64</v>
      </c>
      <c r="B18" s="6"/>
      <c r="C18" s="6">
        <v>4</v>
      </c>
      <c r="D18" s="6">
        <v>4</v>
      </c>
      <c r="E18" s="6">
        <v>4</v>
      </c>
      <c r="F18" s="6">
        <v>4</v>
      </c>
      <c r="G18" s="6">
        <v>4</v>
      </c>
      <c r="H18" s="6">
        <f t="shared" si="0"/>
        <v>56</v>
      </c>
      <c r="I18" s="6" t="s">
        <v>20</v>
      </c>
      <c r="J18" s="7">
        <f>50%*SUM(J6:J13)</f>
        <v>56</v>
      </c>
    </row>
    <row r="19" spans="1:10" ht="15" thickBot="1" x14ac:dyDescent="0.35">
      <c r="A19" s="42"/>
      <c r="J19" s="2"/>
    </row>
    <row r="20" spans="1:10" ht="15" thickBot="1" x14ac:dyDescent="0.35">
      <c r="A20" s="44"/>
      <c r="B20" s="81" t="s">
        <v>65</v>
      </c>
      <c r="C20" s="82"/>
      <c r="D20" s="82"/>
      <c r="E20" s="83"/>
      <c r="F20" s="6"/>
      <c r="G20" s="6"/>
      <c r="H20" s="6"/>
      <c r="I20" s="6"/>
      <c r="J20" s="7"/>
    </row>
  </sheetData>
  <mergeCells count="3">
    <mergeCell ref="B20:E20"/>
    <mergeCell ref="A1:J1"/>
    <mergeCell ref="C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3A79-D8EB-44A3-8208-517CAD1D900E}">
  <dimension ref="A1:R26"/>
  <sheetViews>
    <sheetView zoomScale="115" zoomScaleNormal="115" workbookViewId="0">
      <selection sqref="A1:M1"/>
    </sheetView>
  </sheetViews>
  <sheetFormatPr defaultRowHeight="14.4" x14ac:dyDescent="0.3"/>
  <cols>
    <col min="1" max="1" width="26.44140625" style="47" bestFit="1" customWidth="1"/>
    <col min="2" max="2" width="13.6640625" bestFit="1" customWidth="1"/>
    <col min="7" max="7" width="9.44140625" bestFit="1" customWidth="1"/>
    <col min="12" max="12" width="4.33203125" bestFit="1" customWidth="1"/>
  </cols>
  <sheetData>
    <row r="1" spans="1:18" ht="15" thickBot="1" x14ac:dyDescent="0.3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8" s="1" customFormat="1" x14ac:dyDescent="0.3">
      <c r="A2" s="56" t="s">
        <v>68</v>
      </c>
      <c r="B2" s="84" t="s">
        <v>74</v>
      </c>
      <c r="C2" s="84"/>
      <c r="D2" s="84"/>
      <c r="E2" s="84" t="s">
        <v>75</v>
      </c>
      <c r="F2" s="84"/>
      <c r="G2" s="84"/>
      <c r="H2" s="84" t="s">
        <v>76</v>
      </c>
      <c r="I2" s="84"/>
      <c r="J2" s="84"/>
      <c r="K2" s="48"/>
      <c r="L2" s="48"/>
      <c r="M2" s="49"/>
    </row>
    <row r="3" spans="1:18" s="1" customFormat="1" ht="15" thickBot="1" x14ac:dyDescent="0.35">
      <c r="A3" s="57"/>
      <c r="B3" s="54" t="s">
        <v>69</v>
      </c>
      <c r="C3" s="54" t="s">
        <v>70</v>
      </c>
      <c r="D3" s="54" t="s">
        <v>71</v>
      </c>
      <c r="E3" s="54" t="s">
        <v>69</v>
      </c>
      <c r="F3" s="54" t="s">
        <v>70</v>
      </c>
      <c r="G3" s="54" t="s">
        <v>71</v>
      </c>
      <c r="H3" s="54" t="s">
        <v>69</v>
      </c>
      <c r="I3" s="54" t="s">
        <v>70</v>
      </c>
      <c r="J3" s="54" t="s">
        <v>71</v>
      </c>
      <c r="K3" s="54" t="s">
        <v>6</v>
      </c>
      <c r="L3" s="54" t="s">
        <v>72</v>
      </c>
      <c r="M3" s="55" t="s">
        <v>8</v>
      </c>
    </row>
    <row r="4" spans="1:18" ht="15" thickBot="1" x14ac:dyDescent="0.35">
      <c r="A4" s="56" t="s">
        <v>25</v>
      </c>
      <c r="B4" s="14">
        <v>2500.0000000000036</v>
      </c>
      <c r="C4" s="14">
        <v>0</v>
      </c>
      <c r="D4" s="14">
        <v>11499.999999999996</v>
      </c>
      <c r="E4" s="14">
        <v>0</v>
      </c>
      <c r="F4" s="14">
        <v>22000</v>
      </c>
      <c r="G4" s="14">
        <v>0</v>
      </c>
      <c r="H4" s="59">
        <v>12499.999999999996</v>
      </c>
      <c r="I4" s="14">
        <v>10000</v>
      </c>
      <c r="J4" s="15">
        <v>2500.0000000000055</v>
      </c>
      <c r="K4" s="50"/>
      <c r="L4" s="50"/>
      <c r="M4" s="30"/>
    </row>
    <row r="5" spans="1:18" ht="15" thickBot="1" x14ac:dyDescent="0.35">
      <c r="A5" s="57" t="s">
        <v>26</v>
      </c>
      <c r="B5" s="73">
        <f>SUMPRODUCT(B4:J4,B14:J14)</f>
        <v>5564000.0000000009</v>
      </c>
      <c r="C5" s="6"/>
      <c r="D5" s="6"/>
      <c r="E5" s="6"/>
      <c r="F5" s="6"/>
      <c r="G5" s="6"/>
      <c r="H5" s="52"/>
      <c r="I5" s="6"/>
      <c r="J5" s="7"/>
      <c r="K5" s="50"/>
      <c r="L5" s="50"/>
      <c r="M5" s="30"/>
    </row>
    <row r="6" spans="1:18" ht="15" thickBot="1" x14ac:dyDescent="0.35">
      <c r="A6" s="58"/>
      <c r="H6" s="50"/>
      <c r="K6" s="50"/>
      <c r="L6" s="50"/>
      <c r="M6" s="30"/>
    </row>
    <row r="7" spans="1:18" x14ac:dyDescent="0.3">
      <c r="A7" s="56" t="s">
        <v>77</v>
      </c>
      <c r="B7" s="14">
        <v>1</v>
      </c>
      <c r="C7" s="14">
        <v>1</v>
      </c>
      <c r="D7" s="14">
        <v>1</v>
      </c>
      <c r="E7" s="14"/>
      <c r="F7" s="14"/>
      <c r="G7" s="14"/>
      <c r="H7" s="59"/>
      <c r="I7" s="14"/>
      <c r="J7" s="14"/>
      <c r="K7" s="59">
        <f>SUMPRODUCT(B7:J7,$B$4:$J$4)</f>
        <v>14000</v>
      </c>
      <c r="L7" s="59" t="s">
        <v>19</v>
      </c>
      <c r="M7" s="15">
        <v>14000</v>
      </c>
    </row>
    <row r="8" spans="1:18" x14ac:dyDescent="0.3">
      <c r="A8" s="58" t="s">
        <v>78</v>
      </c>
      <c r="E8">
        <v>1</v>
      </c>
      <c r="F8">
        <v>1</v>
      </c>
      <c r="G8">
        <v>1</v>
      </c>
      <c r="H8" s="50"/>
      <c r="K8" s="50">
        <f t="shared" ref="K8:K21" si="0">SUMPRODUCT(B8:J8,$B$4:$J$4)</f>
        <v>22000</v>
      </c>
      <c r="L8" s="50" t="s">
        <v>19</v>
      </c>
      <c r="M8" s="2">
        <v>22000</v>
      </c>
    </row>
    <row r="9" spans="1:18" ht="15" thickBot="1" x14ac:dyDescent="0.35">
      <c r="A9" s="57" t="s">
        <v>79</v>
      </c>
      <c r="B9" s="6"/>
      <c r="C9" s="6"/>
      <c r="D9" s="6"/>
      <c r="E9" s="6"/>
      <c r="F9" s="6"/>
      <c r="G9" s="6"/>
      <c r="H9" s="60">
        <v>1</v>
      </c>
      <c r="I9" s="6">
        <v>1</v>
      </c>
      <c r="J9" s="6">
        <v>1</v>
      </c>
      <c r="K9" s="52">
        <f t="shared" si="0"/>
        <v>25000</v>
      </c>
      <c r="L9" s="52" t="s">
        <v>19</v>
      </c>
      <c r="M9" s="7">
        <v>25000</v>
      </c>
    </row>
    <row r="10" spans="1:18" x14ac:dyDescent="0.3">
      <c r="A10" s="56" t="s">
        <v>89</v>
      </c>
      <c r="B10" s="14">
        <v>1</v>
      </c>
      <c r="C10" s="14"/>
      <c r="D10" s="14"/>
      <c r="E10" s="14">
        <v>1</v>
      </c>
      <c r="F10" s="14"/>
      <c r="G10" s="14"/>
      <c r="H10" s="61">
        <v>1</v>
      </c>
      <c r="I10" s="14"/>
      <c r="J10" s="14"/>
      <c r="K10" s="59">
        <f t="shared" si="0"/>
        <v>15000</v>
      </c>
      <c r="L10" s="59" t="s">
        <v>20</v>
      </c>
      <c r="M10" s="62">
        <v>15000</v>
      </c>
    </row>
    <row r="11" spans="1:18" x14ac:dyDescent="0.3">
      <c r="A11" s="58" t="s">
        <v>90</v>
      </c>
      <c r="C11">
        <v>1</v>
      </c>
      <c r="F11">
        <v>1</v>
      </c>
      <c r="H11" s="50"/>
      <c r="I11">
        <v>1</v>
      </c>
      <c r="K11" s="50">
        <f t="shared" si="0"/>
        <v>32000</v>
      </c>
      <c r="L11" s="50" t="s">
        <v>20</v>
      </c>
      <c r="M11" s="51">
        <v>32000</v>
      </c>
    </row>
    <row r="12" spans="1:18" ht="15" thickBot="1" x14ac:dyDescent="0.35">
      <c r="A12" s="57" t="s">
        <v>91</v>
      </c>
      <c r="B12" s="6"/>
      <c r="C12" s="6"/>
      <c r="D12" s="6">
        <v>1</v>
      </c>
      <c r="E12" s="6"/>
      <c r="F12" s="6"/>
      <c r="G12" s="6">
        <v>1</v>
      </c>
      <c r="H12" s="60"/>
      <c r="I12" s="6"/>
      <c r="J12" s="6">
        <v>1</v>
      </c>
      <c r="K12" s="52">
        <f t="shared" si="0"/>
        <v>14000.000000000002</v>
      </c>
      <c r="L12" s="52" t="s">
        <v>20</v>
      </c>
      <c r="M12" s="53">
        <v>24000</v>
      </c>
    </row>
    <row r="13" spans="1:18" ht="15" thickBot="1" x14ac:dyDescent="0.35">
      <c r="A13" s="58"/>
      <c r="E13" s="50"/>
      <c r="F13" s="50"/>
      <c r="G13" s="50"/>
      <c r="H13" s="50"/>
      <c r="K13" s="50"/>
      <c r="M13" s="2"/>
      <c r="O13" s="40"/>
      <c r="P13" s="4"/>
      <c r="Q13" s="4"/>
      <c r="R13" s="4"/>
    </row>
    <row r="14" spans="1:18" ht="15" thickBot="1" x14ac:dyDescent="0.35">
      <c r="A14" s="63" t="s">
        <v>73</v>
      </c>
      <c r="B14" s="64">
        <v>86</v>
      </c>
      <c r="C14" s="64">
        <v>92</v>
      </c>
      <c r="D14" s="64">
        <v>95</v>
      </c>
      <c r="E14" s="64">
        <v>86</v>
      </c>
      <c r="F14" s="64">
        <v>92</v>
      </c>
      <c r="G14" s="64">
        <v>95</v>
      </c>
      <c r="H14" s="64">
        <v>86</v>
      </c>
      <c r="I14" s="64">
        <v>92</v>
      </c>
      <c r="J14" s="65">
        <v>95</v>
      </c>
      <c r="K14" s="50"/>
      <c r="M14" s="2"/>
      <c r="O14" s="40"/>
      <c r="P14" s="4"/>
      <c r="Q14" s="4"/>
      <c r="R14" s="4"/>
    </row>
    <row r="15" spans="1:18" ht="15" thickBot="1" x14ac:dyDescent="0.35">
      <c r="A15" s="58"/>
      <c r="E15" s="50"/>
      <c r="F15" s="50"/>
      <c r="G15" s="50"/>
      <c r="H15" s="50"/>
      <c r="K15" s="50"/>
      <c r="M15" s="2"/>
      <c r="O15" s="40"/>
      <c r="P15" s="4"/>
      <c r="Q15" s="4"/>
      <c r="R15" s="4"/>
    </row>
    <row r="16" spans="1:18" x14ac:dyDescent="0.3">
      <c r="A16" s="56" t="s">
        <v>80</v>
      </c>
      <c r="B16" s="20">
        <v>0.35</v>
      </c>
      <c r="C16" s="20">
        <v>0.5</v>
      </c>
      <c r="D16" s="66">
        <v>0.6</v>
      </c>
      <c r="E16" s="4"/>
      <c r="F16" s="4"/>
      <c r="G16" s="4"/>
      <c r="H16" s="4"/>
      <c r="I16" s="4"/>
      <c r="J16" s="4"/>
      <c r="K16" s="70">
        <f t="shared" si="0"/>
        <v>7774.9999999999982</v>
      </c>
      <c r="L16" s="14" t="s">
        <v>19</v>
      </c>
      <c r="M16" s="62">
        <f>55%*SUM(B4:D4)</f>
        <v>7700.0000000000009</v>
      </c>
    </row>
    <row r="17" spans="1:13" ht="15" thickBot="1" x14ac:dyDescent="0.35">
      <c r="A17" s="58" t="s">
        <v>81</v>
      </c>
      <c r="B17" s="4">
        <v>0.25</v>
      </c>
      <c r="C17" s="4">
        <v>0.3</v>
      </c>
      <c r="D17" s="29">
        <v>0.2</v>
      </c>
      <c r="H17" s="4"/>
      <c r="I17" s="4"/>
      <c r="J17" s="4"/>
      <c r="K17" s="71">
        <f>SUMPRODUCT(B17:J17,$B$4:$J$4)</f>
        <v>2925.0000000000005</v>
      </c>
      <c r="L17" s="6" t="s">
        <v>20</v>
      </c>
      <c r="M17" s="53">
        <f>23%*SUM(B4:D4)</f>
        <v>3220</v>
      </c>
    </row>
    <row r="18" spans="1:13" ht="15" thickBot="1" x14ac:dyDescent="0.35">
      <c r="A18" s="57" t="s">
        <v>82</v>
      </c>
      <c r="B18" s="21">
        <v>0.35</v>
      </c>
      <c r="C18" s="21">
        <v>0.15</v>
      </c>
      <c r="D18" s="67">
        <v>0.15</v>
      </c>
      <c r="E18" s="4"/>
      <c r="F18" s="4"/>
      <c r="G18" s="4"/>
      <c r="K18" s="50"/>
      <c r="M18" s="51"/>
    </row>
    <row r="19" spans="1:13" ht="15" thickBot="1" x14ac:dyDescent="0.35">
      <c r="A19" s="58"/>
      <c r="E19" s="50"/>
      <c r="F19" s="50"/>
      <c r="G19" s="50"/>
      <c r="H19" s="50"/>
      <c r="K19" s="50"/>
      <c r="M19" s="51"/>
    </row>
    <row r="20" spans="1:13" ht="15" thickBot="1" x14ac:dyDescent="0.35">
      <c r="A20" s="56" t="s">
        <v>83</v>
      </c>
      <c r="E20" s="68">
        <v>0.35</v>
      </c>
      <c r="F20" s="20">
        <v>0.5</v>
      </c>
      <c r="G20" s="66">
        <v>0.6</v>
      </c>
      <c r="H20" s="4"/>
      <c r="I20" s="4"/>
      <c r="J20" s="4"/>
      <c r="K20" s="50"/>
      <c r="M20" s="51"/>
    </row>
    <row r="21" spans="1:13" x14ac:dyDescent="0.3">
      <c r="A21" s="58" t="s">
        <v>84</v>
      </c>
      <c r="B21" s="4"/>
      <c r="C21" s="4"/>
      <c r="D21" s="4"/>
      <c r="E21" s="28">
        <v>0.25</v>
      </c>
      <c r="F21" s="4">
        <v>0.3</v>
      </c>
      <c r="G21" s="29">
        <v>0.2</v>
      </c>
      <c r="H21" s="4"/>
      <c r="I21" s="4"/>
      <c r="J21" s="4"/>
      <c r="K21" s="70">
        <f t="shared" si="0"/>
        <v>6600</v>
      </c>
      <c r="L21" s="14" t="s">
        <v>19</v>
      </c>
      <c r="M21" s="62">
        <f>25%*SUM(E4:G4)</f>
        <v>5500</v>
      </c>
    </row>
    <row r="22" spans="1:13" ht="15" thickBot="1" x14ac:dyDescent="0.35">
      <c r="A22" s="57" t="s">
        <v>85</v>
      </c>
      <c r="B22" s="4"/>
      <c r="C22" s="4"/>
      <c r="D22" s="4"/>
      <c r="E22" s="69">
        <v>0.35</v>
      </c>
      <c r="F22" s="21">
        <v>0.15</v>
      </c>
      <c r="G22" s="67">
        <v>0.15</v>
      </c>
      <c r="K22" s="71">
        <f>SUMPRODUCT(B22:J22,$B$4:$J$4)</f>
        <v>3300</v>
      </c>
      <c r="L22" s="6" t="s">
        <v>20</v>
      </c>
      <c r="M22" s="53">
        <f>35%*SUM(E4:G4)</f>
        <v>7699.9999999999991</v>
      </c>
    </row>
    <row r="23" spans="1:13" ht="15" thickBot="1" x14ac:dyDescent="0.35">
      <c r="A23" s="58"/>
      <c r="K23" s="50"/>
      <c r="M23" s="51"/>
    </row>
    <row r="24" spans="1:13" x14ac:dyDescent="0.3">
      <c r="A24" s="56" t="s">
        <v>86</v>
      </c>
      <c r="B24" s="4"/>
      <c r="C24" s="4"/>
      <c r="D24" s="4"/>
      <c r="E24" s="4"/>
      <c r="F24" s="4"/>
      <c r="G24" s="4"/>
      <c r="H24" s="68">
        <v>0.35</v>
      </c>
      <c r="I24" s="20">
        <v>0.5</v>
      </c>
      <c r="J24" s="66">
        <v>0.6</v>
      </c>
      <c r="K24" s="70">
        <f>SUMPRODUCT(B24:J24,$B$4:$J$4)</f>
        <v>10875.000000000002</v>
      </c>
      <c r="L24" s="14" t="s">
        <v>19</v>
      </c>
      <c r="M24" s="62">
        <f>40%*SUM(H4:J4)</f>
        <v>10000</v>
      </c>
    </row>
    <row r="25" spans="1:13" x14ac:dyDescent="0.3">
      <c r="A25" s="58" t="s">
        <v>87</v>
      </c>
      <c r="B25" s="4"/>
      <c r="C25" s="4"/>
      <c r="D25" s="4"/>
      <c r="E25" s="4"/>
      <c r="F25" s="4"/>
      <c r="G25" s="4"/>
      <c r="H25" s="28">
        <v>0.25</v>
      </c>
      <c r="I25" s="4">
        <v>0.3</v>
      </c>
      <c r="J25" s="29">
        <v>0.2</v>
      </c>
      <c r="K25" s="72"/>
      <c r="M25" s="51"/>
    </row>
    <row r="26" spans="1:13" ht="15" thickBot="1" x14ac:dyDescent="0.35">
      <c r="A26" s="57" t="s">
        <v>88</v>
      </c>
      <c r="B26" s="21"/>
      <c r="C26" s="21"/>
      <c r="D26" s="21"/>
      <c r="E26" s="21"/>
      <c r="F26" s="21"/>
      <c r="G26" s="21"/>
      <c r="H26" s="69">
        <v>0.35</v>
      </c>
      <c r="I26" s="21">
        <v>0.15</v>
      </c>
      <c r="J26" s="67">
        <v>0.15</v>
      </c>
      <c r="K26" s="71">
        <f>SUMPRODUCT(B26:J26,$B$4:$J$4)</f>
        <v>6249.9999999999991</v>
      </c>
      <c r="L26" s="6" t="s">
        <v>20</v>
      </c>
      <c r="M26" s="53">
        <f>25%*SUM(H4:J4)</f>
        <v>6250</v>
      </c>
    </row>
  </sheetData>
  <mergeCells count="4">
    <mergeCell ref="A1:M1"/>
    <mergeCell ref="B2:D2"/>
    <mergeCell ref="E2:G2"/>
    <mergeCell ref="H2:J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3070-ADAD-4B50-80E4-51A7DC742868}">
  <dimension ref="A1:W17"/>
  <sheetViews>
    <sheetView tabSelected="1" zoomScaleNormal="100" workbookViewId="0">
      <selection activeCell="H14" sqref="H14"/>
    </sheetView>
  </sheetViews>
  <sheetFormatPr defaultRowHeight="14.4" x14ac:dyDescent="0.3"/>
  <cols>
    <col min="1" max="1" width="19.5546875" style="1" bestFit="1" customWidth="1"/>
    <col min="2" max="2" width="10.5546875" bestFit="1" customWidth="1"/>
    <col min="3" max="3" width="10.109375" bestFit="1" customWidth="1"/>
    <col min="4" max="4" width="10.44140625" bestFit="1" customWidth="1"/>
    <col min="7" max="7" width="4.5546875" bestFit="1" customWidth="1"/>
    <col min="13" max="13" width="8.88671875" style="1"/>
    <col min="18" max="18" width="7.6640625" customWidth="1"/>
  </cols>
  <sheetData>
    <row r="1" spans="1:23" x14ac:dyDescent="0.3">
      <c r="A1" s="85" t="s">
        <v>92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23" s="1" customFormat="1" x14ac:dyDescent="0.3">
      <c r="A2" s="1" t="s">
        <v>97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6</v>
      </c>
      <c r="G2" s="1" t="s">
        <v>28</v>
      </c>
      <c r="H2" s="1" t="s">
        <v>8</v>
      </c>
      <c r="J2" s="1" t="s">
        <v>104</v>
      </c>
      <c r="N2" s="1" t="s">
        <v>93</v>
      </c>
      <c r="O2" s="1" t="s">
        <v>94</v>
      </c>
      <c r="P2" s="1" t="s">
        <v>95</v>
      </c>
      <c r="Q2" s="1" t="s">
        <v>96</v>
      </c>
    </row>
    <row r="3" spans="1:23" x14ac:dyDescent="0.3">
      <c r="A3" s="1" t="s">
        <v>101</v>
      </c>
      <c r="B3" s="3">
        <v>10</v>
      </c>
      <c r="C3" s="3">
        <v>10</v>
      </c>
      <c r="D3" s="3">
        <f>$C$3*1.1</f>
        <v>11</v>
      </c>
      <c r="E3" s="3">
        <f>$C$3*1.1</f>
        <v>11</v>
      </c>
      <c r="J3" s="1" t="s">
        <v>98</v>
      </c>
      <c r="K3">
        <v>450</v>
      </c>
      <c r="M3" s="1" t="s">
        <v>103</v>
      </c>
      <c r="N3">
        <v>800</v>
      </c>
      <c r="O3">
        <v>700</v>
      </c>
      <c r="P3">
        <v>1000</v>
      </c>
      <c r="Q3">
        <v>1100</v>
      </c>
    </row>
    <row r="4" spans="1:23" x14ac:dyDescent="0.3">
      <c r="A4" s="1" t="s">
        <v>102</v>
      </c>
      <c r="B4" s="3">
        <v>6</v>
      </c>
      <c r="C4" s="3">
        <v>6</v>
      </c>
      <c r="D4" s="3">
        <f>$C$4*1.1</f>
        <v>6.6000000000000005</v>
      </c>
      <c r="E4" s="3">
        <f>$C$4*1.1</f>
        <v>6.6000000000000005</v>
      </c>
      <c r="J4" s="1" t="s">
        <v>99</v>
      </c>
      <c r="K4">
        <v>300</v>
      </c>
      <c r="N4">
        <v>1000</v>
      </c>
      <c r="O4">
        <v>1200</v>
      </c>
      <c r="P4">
        <v>1400</v>
      </c>
      <c r="Q4">
        <v>1400</v>
      </c>
    </row>
    <row r="5" spans="1:23" x14ac:dyDescent="0.3">
      <c r="M5" s="1" t="s">
        <v>114</v>
      </c>
      <c r="N5">
        <v>0</v>
      </c>
      <c r="O5">
        <f>N8</f>
        <v>-800</v>
      </c>
      <c r="P5">
        <f t="shared" ref="P5:Q5" si="0">O8</f>
        <v>-1500</v>
      </c>
      <c r="Q5">
        <f t="shared" si="0"/>
        <v>-2500</v>
      </c>
      <c r="T5" s="74"/>
      <c r="U5" s="74"/>
      <c r="V5" s="74"/>
      <c r="W5" s="74"/>
    </row>
    <row r="6" spans="1:23" x14ac:dyDescent="0.3">
      <c r="A6" s="1" t="s">
        <v>100</v>
      </c>
      <c r="J6" s="80" t="s">
        <v>106</v>
      </c>
      <c r="K6" s="80"/>
      <c r="N6">
        <v>0</v>
      </c>
      <c r="O6">
        <f>N9</f>
        <v>-1000</v>
      </c>
      <c r="P6">
        <f t="shared" ref="P6:Q6" si="1">O9</f>
        <v>-2200</v>
      </c>
      <c r="Q6">
        <f t="shared" si="1"/>
        <v>-3600</v>
      </c>
    </row>
    <row r="7" spans="1:23" x14ac:dyDescent="0.3">
      <c r="A7" s="1" t="s">
        <v>110</v>
      </c>
      <c r="B7">
        <v>0</v>
      </c>
      <c r="C7">
        <v>0</v>
      </c>
      <c r="D7">
        <v>0</v>
      </c>
      <c r="E7">
        <v>0</v>
      </c>
      <c r="J7" s="1" t="s">
        <v>105</v>
      </c>
      <c r="K7" s="3">
        <v>0.18</v>
      </c>
    </row>
    <row r="8" spans="1:23" x14ac:dyDescent="0.3">
      <c r="A8" s="1" t="s">
        <v>111</v>
      </c>
      <c r="B8">
        <v>0</v>
      </c>
      <c r="C8">
        <v>0</v>
      </c>
      <c r="D8">
        <v>0</v>
      </c>
      <c r="E8">
        <v>0</v>
      </c>
      <c r="J8" s="1" t="s">
        <v>107</v>
      </c>
      <c r="K8" s="3">
        <v>0.13</v>
      </c>
      <c r="M8" s="1" t="s">
        <v>115</v>
      </c>
      <c r="N8">
        <f>N5+B7-N3</f>
        <v>-800</v>
      </c>
      <c r="O8">
        <f t="shared" ref="O8:Q8" si="2">O5+C7-O3</f>
        <v>-1500</v>
      </c>
      <c r="P8">
        <f t="shared" si="2"/>
        <v>-2500</v>
      </c>
      <c r="Q8">
        <f t="shared" si="2"/>
        <v>-3600</v>
      </c>
      <c r="R8" t="s">
        <v>116</v>
      </c>
      <c r="S8">
        <f>K3</f>
        <v>450</v>
      </c>
    </row>
    <row r="9" spans="1:23" x14ac:dyDescent="0.3">
      <c r="N9">
        <f>N6+B8-N4</f>
        <v>-1000</v>
      </c>
      <c r="O9">
        <f t="shared" ref="O9:Q9" si="3">O6+C8-O4</f>
        <v>-2200</v>
      </c>
      <c r="P9">
        <f t="shared" si="3"/>
        <v>-3600</v>
      </c>
      <c r="Q9">
        <f t="shared" si="3"/>
        <v>-5000</v>
      </c>
      <c r="R9" t="s">
        <v>116</v>
      </c>
      <c r="S9">
        <f>K4</f>
        <v>300</v>
      </c>
    </row>
    <row r="10" spans="1:23" x14ac:dyDescent="0.3">
      <c r="A10" s="1" t="s">
        <v>109</v>
      </c>
      <c r="J10" s="80" t="s">
        <v>109</v>
      </c>
      <c r="K10" s="80"/>
      <c r="M10" s="1" t="s">
        <v>118</v>
      </c>
      <c r="N10">
        <f>SUM(N8:N9)</f>
        <v>-1800</v>
      </c>
      <c r="O10">
        <f t="shared" ref="O10:Q10" si="4">SUM(O8:O9)</f>
        <v>-3700</v>
      </c>
      <c r="P10">
        <f t="shared" si="4"/>
        <v>-6100</v>
      </c>
      <c r="Q10">
        <f t="shared" si="4"/>
        <v>-8600</v>
      </c>
      <c r="R10">
        <f>MAX(N10:Q10)</f>
        <v>-1800</v>
      </c>
      <c r="S10" t="s">
        <v>20</v>
      </c>
      <c r="T10">
        <v>3300</v>
      </c>
    </row>
    <row r="11" spans="1:23" x14ac:dyDescent="0.3">
      <c r="A11" s="1" t="s">
        <v>112</v>
      </c>
      <c r="B11">
        <f>B7*$K$11+B8*$K$12</f>
        <v>0</v>
      </c>
      <c r="C11">
        <f t="shared" ref="C11:E11" si="5">C7*$K$11+C8*$K$12</f>
        <v>0</v>
      </c>
      <c r="D11">
        <f t="shared" si="5"/>
        <v>0</v>
      </c>
      <c r="E11">
        <f t="shared" si="5"/>
        <v>0</v>
      </c>
      <c r="F11">
        <f>MIN(B11:E11)</f>
        <v>0</v>
      </c>
      <c r="G11" t="s">
        <v>19</v>
      </c>
      <c r="H11">
        <v>2240</v>
      </c>
      <c r="J11" s="1" t="s">
        <v>105</v>
      </c>
      <c r="K11">
        <v>1.3</v>
      </c>
      <c r="R11">
        <f>MIN(N10:Q10)</f>
        <v>-8600</v>
      </c>
      <c r="S11" t="s">
        <v>19</v>
      </c>
      <c r="T11">
        <v>0</v>
      </c>
    </row>
    <row r="12" spans="1:23" x14ac:dyDescent="0.3">
      <c r="A12" s="1" t="s">
        <v>112</v>
      </c>
      <c r="B12">
        <f>B7*$K$11+B8*$K$12</f>
        <v>0</v>
      </c>
      <c r="C12">
        <f t="shared" ref="C12:E12" si="6">C7*$K$11+C8*$K$12</f>
        <v>0</v>
      </c>
      <c r="D12">
        <f t="shared" si="6"/>
        <v>0</v>
      </c>
      <c r="E12">
        <f t="shared" si="6"/>
        <v>0</v>
      </c>
      <c r="F12">
        <f>MAX(B12:E12)</f>
        <v>0</v>
      </c>
      <c r="G12" t="s">
        <v>20</v>
      </c>
      <c r="H12">
        <f>H11+160*2</f>
        <v>2560</v>
      </c>
      <c r="J12" s="1" t="s">
        <v>107</v>
      </c>
      <c r="K12">
        <v>0.9</v>
      </c>
    </row>
    <row r="13" spans="1:23" x14ac:dyDescent="0.3">
      <c r="J13" s="1"/>
    </row>
    <row r="14" spans="1:23" ht="15" thickBot="1" x14ac:dyDescent="0.35">
      <c r="A14" s="1" t="s">
        <v>113</v>
      </c>
      <c r="B14" t="s">
        <v>117</v>
      </c>
      <c r="C14" t="s">
        <v>108</v>
      </c>
    </row>
    <row r="15" spans="1:23" ht="15" thickBot="1" x14ac:dyDescent="0.35">
      <c r="A15" s="1" t="s">
        <v>26</v>
      </c>
      <c r="B15" s="3">
        <f>SUMPRODUCT(B3:E4,B7:E8)</f>
        <v>0</v>
      </c>
      <c r="C15" s="3">
        <f>SUM(N8:Q8)*K7+SUM(N9:Q9)*K8</f>
        <v>-3046</v>
      </c>
      <c r="D15" s="75">
        <f>SUM(B15:C15)</f>
        <v>-3046</v>
      </c>
    </row>
    <row r="17" spans="2:2" x14ac:dyDescent="0.3">
      <c r="B17" s="3"/>
    </row>
  </sheetData>
  <mergeCells count="3">
    <mergeCell ref="J6:K6"/>
    <mergeCell ref="J10:K10"/>
    <mergeCell ref="A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Fifth Avenue Industries</vt:lpstr>
      <vt:lpstr>FAI (Make-Buy)</vt:lpstr>
      <vt:lpstr>Managment Science Associates</vt:lpstr>
      <vt:lpstr>Hong Kong Bank</vt:lpstr>
      <vt:lpstr>Low Knock Oil Company</vt:lpstr>
      <vt:lpstr>Greenberg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2024-12-22T14:09:05Z</dcterms:modified>
</cp:coreProperties>
</file>