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242" documentId="13_ncr:1_{DB9EA31F-703A-4675-BB66-811FC3FA854B}" xr6:coauthVersionLast="47" xr6:coauthVersionMax="47" xr10:uidLastSave="{D035FAD8-ECA1-428C-9C21-D312A80C8FD2}"/>
  <bookViews>
    <workbookView xWindow="-108" yWindow="-108" windowWidth="23256" windowHeight="13896" activeTab="2" xr2:uid="{00000000-000D-0000-FFFF-FFFF00000000}"/>
  </bookViews>
  <sheets>
    <sheet name="Portfolio Selection" sheetId="1" r:id="rId1"/>
    <sheet name="Sussex County" sheetId="2" r:id="rId2"/>
    <sheet name="Hardgrave Machine Company" sheetId="3" r:id="rId3"/>
  </sheets>
  <definedNames>
    <definedName name="solver_adj" localSheetId="2" hidden="1">'Hardgrave Machine Company'!$H$3:$K$7,'Hardgrave Machine Company'!$H$9:$I$9</definedName>
    <definedName name="solver_adj" localSheetId="0" hidden="1">'Portfolio Selection'!$B$6:$H$6</definedName>
    <definedName name="solver_adj" localSheetId="1" hidden="1">'Sussex County'!$B$3:$H$3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'Hardgrave Machine Company'!$A$26</definedName>
    <definedName name="solver_lhs1" localSheetId="0" hidden="1">'Portfolio Selection'!$B$6:$H$6</definedName>
    <definedName name="solver_lhs1" localSheetId="1" hidden="1">'Sussex County'!$B$3:$H$3</definedName>
    <definedName name="solver_lhs2" localSheetId="2" hidden="1">'Hardgrave Machine Company'!$H$3:$K$7</definedName>
    <definedName name="solver_lhs2" localSheetId="0" hidden="1">'Portfolio Selection'!$I$12</definedName>
    <definedName name="solver_lhs2" localSheetId="1" hidden="1">'Sussex County'!$I$5:$I$11</definedName>
    <definedName name="solver_lhs3" localSheetId="2" hidden="1">'Hardgrave Machine Company'!$H$9:$I$9</definedName>
    <definedName name="solver_lhs3" localSheetId="0" hidden="1">'Portfolio Selection'!$I$13</definedName>
    <definedName name="solver_lhs4" localSheetId="2" hidden="1">'Hardgrave Machine Company'!$B$18:$B$21</definedName>
    <definedName name="solver_lhs4" localSheetId="0" hidden="1">'Portfolio Selection'!$I$14</definedName>
    <definedName name="solver_lhs5" localSheetId="2" hidden="1">'Hardgrave Machine Company'!$G$18:$G$22</definedName>
    <definedName name="solver_lhs5" localSheetId="0" hidden="1">'Portfolio Selection'!$I$15:$I$16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2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5</definedName>
    <definedName name="solver_num" localSheetId="0" hidden="1">5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'Hardgrave Machine Company'!$J$12</definedName>
    <definedName name="solver_opt" localSheetId="0" hidden="1">'Portfolio Selection'!$B$7</definedName>
    <definedName name="solver_opt" localSheetId="1" hidden="1">'Sussex County'!$K$3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2</definedName>
    <definedName name="solver_rel1" localSheetId="0" hidden="1">5</definedName>
    <definedName name="solver_rel1" localSheetId="1" hidden="1">5</definedName>
    <definedName name="solver_rel2" localSheetId="2" hidden="1">4</definedName>
    <definedName name="solver_rel2" localSheetId="0" hidden="1">3</definedName>
    <definedName name="solver_rel2" localSheetId="1" hidden="1">3</definedName>
    <definedName name="solver_rel3" localSheetId="2" hidden="1">5</definedName>
    <definedName name="solver_rel3" localSheetId="0" hidden="1">1</definedName>
    <definedName name="solver_rel4" localSheetId="2" hidden="1">2</definedName>
    <definedName name="solver_rel4" localSheetId="0" hidden="1">2</definedName>
    <definedName name="solver_rel5" localSheetId="2" hidden="1">2</definedName>
    <definedName name="solver_rel5" localSheetId="0" hidden="1">1</definedName>
    <definedName name="solver_rhs1" localSheetId="2" hidden="1">'Hardgrave Machine Company'!$C$26</definedName>
    <definedName name="solver_rhs1" localSheetId="0" hidden="1">"binary"</definedName>
    <definedName name="solver_rhs1" localSheetId="1" hidden="1">"binary"</definedName>
    <definedName name="solver_rhs2" localSheetId="2" hidden="1">"integer"</definedName>
    <definedName name="solver_rhs2" localSheetId="0" hidden="1">'Portfolio Selection'!$K$12</definedName>
    <definedName name="solver_rhs2" localSheetId="1" hidden="1">'Sussex County'!$K$5:$K$11</definedName>
    <definedName name="solver_rhs3" localSheetId="2" hidden="1">"binary"</definedName>
    <definedName name="solver_rhs3" localSheetId="0" hidden="1">'Portfolio Selection'!$K$13</definedName>
    <definedName name="solver_rhs4" localSheetId="2" hidden="1">'Hardgrave Machine Company'!$D$18:$D$21</definedName>
    <definedName name="solver_rhs4" localSheetId="0" hidden="1">'Portfolio Selection'!$K$14</definedName>
    <definedName name="solver_rhs5" localSheetId="2" hidden="1">'Hardgrave Machine Company'!$I$18:$I$22</definedName>
    <definedName name="solver_rhs5" localSheetId="0" hidden="1">'Portfolio Selection'!$K$15:$K$16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1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3" l="1"/>
  <c r="G22" i="3"/>
  <c r="G21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B18" i="3"/>
  <c r="A26" i="3"/>
  <c r="G19" i="3"/>
  <c r="G20" i="3"/>
  <c r="G18" i="3"/>
  <c r="H12" i="3"/>
  <c r="D22" i="3"/>
  <c r="I22" i="3" s="1"/>
  <c r="B20" i="3"/>
  <c r="B21" i="3"/>
  <c r="B19" i="3"/>
  <c r="I6" i="2"/>
  <c r="I7" i="2"/>
  <c r="I8" i="2"/>
  <c r="I9" i="2"/>
  <c r="I10" i="2"/>
  <c r="I11" i="2"/>
  <c r="I5" i="2"/>
  <c r="K3" i="2"/>
  <c r="I13" i="1"/>
  <c r="I14" i="1"/>
  <c r="I15" i="1"/>
  <c r="I16" i="1"/>
  <c r="I12" i="1"/>
  <c r="B7" i="1"/>
  <c r="I21" i="3" l="1"/>
  <c r="I12" i="3"/>
  <c r="J12" i="3" s="1"/>
</calcChain>
</file>

<file path=xl/sharedStrings.xml><?xml version="1.0" encoding="utf-8"?>
<sst xmlns="http://schemas.openxmlformats.org/spreadsheetml/2006/main" count="125" uniqueCount="60">
  <si>
    <t>Description</t>
  </si>
  <si>
    <t>B(Var)</t>
  </si>
  <si>
    <t>British Petro</t>
  </si>
  <si>
    <t>Dutch Shell</t>
  </si>
  <si>
    <t>Houston Drilling</t>
  </si>
  <si>
    <t>Lone Star Petro</t>
  </si>
  <si>
    <t>San Deigo Oil</t>
  </si>
  <si>
    <t>California Petro</t>
  </si>
  <si>
    <t>Obj F(x)</t>
  </si>
  <si>
    <t>F(X) Constant</t>
  </si>
  <si>
    <t>Constraints</t>
  </si>
  <si>
    <t>1st</t>
  </si>
  <si>
    <t>2nd</t>
  </si>
  <si>
    <t>3rd</t>
  </si>
  <si>
    <t>4th</t>
  </si>
  <si>
    <t>LHS</t>
  </si>
  <si>
    <t>Sign</t>
  </si>
  <si>
    <t>RHS</t>
  </si>
  <si>
    <t>&lt;=</t>
  </si>
  <si>
    <t>&gt;=</t>
  </si>
  <si>
    <t>=</t>
  </si>
  <si>
    <t>Cost</t>
  </si>
  <si>
    <t>A</t>
  </si>
  <si>
    <t>B</t>
  </si>
  <si>
    <t>Community Served</t>
  </si>
  <si>
    <t>D</t>
  </si>
  <si>
    <t>C</t>
  </si>
  <si>
    <t>F</t>
  </si>
  <si>
    <t>G</t>
  </si>
  <si>
    <t>E</t>
  </si>
  <si>
    <t>B(Variable)</t>
  </si>
  <si>
    <t>Sussex County</t>
  </si>
  <si>
    <t>Locating a New Factory for Hardgrave Machine Company</t>
  </si>
  <si>
    <t>From</t>
  </si>
  <si>
    <t>To</t>
  </si>
  <si>
    <t>Cincinnati</t>
  </si>
  <si>
    <t>Kansas City</t>
  </si>
  <si>
    <t>Pittsburgh</t>
  </si>
  <si>
    <t>Seattle</t>
  </si>
  <si>
    <t>Birmingham</t>
  </si>
  <si>
    <t>Detroit</t>
  </si>
  <si>
    <t>Houston</t>
  </si>
  <si>
    <t>New York</t>
  </si>
  <si>
    <t>Los Angles</t>
  </si>
  <si>
    <t>Shipment Cost Matrix</t>
  </si>
  <si>
    <t>Variable Matrix</t>
  </si>
  <si>
    <t>Warehouse Demands</t>
  </si>
  <si>
    <t>Warehouse Name</t>
  </si>
  <si>
    <t>Plant Name</t>
  </si>
  <si>
    <t>Total</t>
  </si>
  <si>
    <t>Fixed Cost</t>
  </si>
  <si>
    <t>Variable Cost</t>
  </si>
  <si>
    <t>Total Cost</t>
  </si>
  <si>
    <t>Fixed Cost of Plant</t>
  </si>
  <si>
    <t>Production Plant Supply</t>
  </si>
  <si>
    <t xml:space="preserve">Only one New Production Plant </t>
  </si>
  <si>
    <t>Obj F(x)=</t>
  </si>
  <si>
    <t>Trans Texas Oil</t>
  </si>
  <si>
    <t>Annual Return</t>
  </si>
  <si>
    <t>Portfolio Selection at Simkin and Steinberg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</si>
</sst>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indexed="64"/>
      </left>
      <right style="medium">
        <color theme="9" tint="-0.499984740745262"/>
      </right>
      <top style="medium">
        <color indexed="64"/>
      </top>
      <bottom/>
      <diagonal/>
    </border>
    <border>
      <left style="medium">
        <color theme="9" tint="-0.499984740745262"/>
      </left>
      <right/>
      <top style="medium">
        <color indexed="64"/>
      </top>
      <bottom style="medium">
        <color theme="9" tint="-0.499984740745262"/>
      </bottom>
      <diagonal/>
    </border>
    <border>
      <left/>
      <right/>
      <top style="medium">
        <color indexed="64"/>
      </top>
      <bottom style="medium">
        <color theme="9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-0.499984740745262"/>
      </bottom>
      <diagonal/>
    </border>
    <border>
      <left style="medium">
        <color indexed="64"/>
      </left>
      <right style="medium">
        <color theme="9" tint="-0.499984740745262"/>
      </right>
      <top/>
      <bottom style="medium">
        <color indexed="64"/>
      </bottom>
      <diagonal/>
    </border>
    <border>
      <left style="medium">
        <color theme="9" tint="-0.499984740745262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6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2" borderId="8" xfId="0" applyFill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3" xfId="0" applyBorder="1"/>
    <xf numFmtId="0" fontId="1" fillId="0" borderId="18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/>
    <xf numFmtId="0" fontId="0" fillId="0" borderId="11" xfId="0" applyBorder="1"/>
    <xf numFmtId="0" fontId="0" fillId="0" borderId="12" xfId="0" applyBorder="1"/>
    <xf numFmtId="0" fontId="0" fillId="3" borderId="8" xfId="0" applyFill="1" applyBorder="1"/>
    <xf numFmtId="0" fontId="0" fillId="2" borderId="9" xfId="0" applyFill="1" applyBorder="1"/>
    <xf numFmtId="0" fontId="0" fillId="0" borderId="8" xfId="0" quotePrefix="1" applyBorder="1"/>
    <xf numFmtId="0" fontId="1" fillId="0" borderId="1" xfId="0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1" fillId="0" borderId="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6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0" fillId="2" borderId="36" xfId="0" applyFill="1" applyBorder="1" applyAlignment="1">
      <alignment horizontal="left"/>
    </xf>
    <xf numFmtId="0" fontId="1" fillId="0" borderId="37" xfId="0" applyFont="1" applyBorder="1"/>
    <xf numFmtId="0" fontId="0" fillId="0" borderId="38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4" xfId="0" applyFont="1" applyBorder="1" applyAlignment="1">
      <alignment horizontal="right"/>
    </xf>
    <xf numFmtId="0" fontId="1" fillId="0" borderId="35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8" xfId="0" quotePrefix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3"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6"/>
  <sheetViews>
    <sheetView topLeftCell="A4" zoomScale="145" zoomScaleNormal="145" workbookViewId="0">
      <selection activeCell="F22" sqref="F22"/>
    </sheetView>
  </sheetViews>
  <sheetFormatPr defaultRowHeight="14.4" x14ac:dyDescent="0.3"/>
  <cols>
    <col min="1" max="1" width="13.21875" style="1" bestFit="1" customWidth="1"/>
    <col min="2" max="2" width="14.5546875" bestFit="1" customWidth="1"/>
    <col min="3" max="3" width="11.6640625" bestFit="1" customWidth="1"/>
    <col min="4" max="4" width="10.21875" bestFit="1" customWidth="1"/>
    <col min="5" max="5" width="14.44140625" bestFit="1" customWidth="1"/>
    <col min="6" max="6" width="13.6640625" bestFit="1" customWidth="1"/>
    <col min="7" max="7" width="11.88671875" bestFit="1" customWidth="1"/>
    <col min="8" max="8" width="14.5546875" bestFit="1" customWidth="1"/>
  </cols>
  <sheetData>
    <row r="3" spans="1:11" ht="15" thickBot="1" x14ac:dyDescent="0.35"/>
    <row r="4" spans="1:11" ht="15" thickBot="1" x14ac:dyDescent="0.35">
      <c r="A4" s="48" t="s">
        <v>59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s="1" customFormat="1" ht="15" thickBot="1" x14ac:dyDescent="0.35">
      <c r="A5" s="11" t="s">
        <v>0</v>
      </c>
      <c r="B5" s="12" t="s">
        <v>57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4" t="s">
        <v>15</v>
      </c>
      <c r="J5" s="12" t="s">
        <v>16</v>
      </c>
      <c r="K5" s="13" t="s">
        <v>17</v>
      </c>
    </row>
    <row r="6" spans="1:11" x14ac:dyDescent="0.3">
      <c r="A6" s="8" t="s">
        <v>1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 s="15"/>
      <c r="K6" s="4"/>
    </row>
    <row r="7" spans="1:11" ht="15" thickBot="1" x14ac:dyDescent="0.35">
      <c r="A7" s="9" t="s">
        <v>8</v>
      </c>
      <c r="B7" s="10">
        <f>SUMPRODUCT(B6:H6,B9:H9)</f>
        <v>360</v>
      </c>
      <c r="C7" s="5"/>
      <c r="D7" s="5"/>
      <c r="E7" s="5"/>
      <c r="F7" s="5"/>
      <c r="G7" s="5"/>
      <c r="H7" s="5"/>
      <c r="I7" s="16"/>
      <c r="J7" s="5"/>
      <c r="K7" s="6"/>
    </row>
    <row r="8" spans="1:11" x14ac:dyDescent="0.3">
      <c r="A8" s="7" t="s">
        <v>9</v>
      </c>
      <c r="B8" s="17"/>
      <c r="C8" s="17"/>
      <c r="D8" s="17"/>
      <c r="E8" s="17"/>
      <c r="F8" s="17"/>
      <c r="G8" s="17"/>
      <c r="H8" s="17"/>
      <c r="I8" s="18"/>
      <c r="J8" s="17"/>
      <c r="K8" s="19"/>
    </row>
    <row r="9" spans="1:11" ht="15" thickBot="1" x14ac:dyDescent="0.35">
      <c r="A9" s="9" t="s">
        <v>58</v>
      </c>
      <c r="B9" s="5">
        <v>50</v>
      </c>
      <c r="C9" s="5">
        <v>80</v>
      </c>
      <c r="D9" s="5">
        <v>90</v>
      </c>
      <c r="E9" s="5">
        <v>120</v>
      </c>
      <c r="F9" s="5">
        <v>110</v>
      </c>
      <c r="G9" s="5">
        <v>40</v>
      </c>
      <c r="H9" s="5">
        <v>75</v>
      </c>
      <c r="I9" s="16"/>
      <c r="J9" s="5"/>
      <c r="K9" s="6"/>
    </row>
    <row r="10" spans="1:11" ht="15" thickBot="1" x14ac:dyDescent="0.35">
      <c r="A10" s="8"/>
      <c r="I10" s="15"/>
      <c r="K10" s="4"/>
    </row>
    <row r="11" spans="1:11" x14ac:dyDescent="0.3">
      <c r="A11" s="7" t="s">
        <v>10</v>
      </c>
      <c r="B11" s="17"/>
      <c r="C11" s="17"/>
      <c r="D11" s="17"/>
      <c r="E11" s="17"/>
      <c r="F11" s="17"/>
      <c r="G11" s="17"/>
      <c r="H11" s="17"/>
      <c r="I11" s="18"/>
      <c r="J11" s="17"/>
      <c r="K11" s="19"/>
    </row>
    <row r="12" spans="1:11" x14ac:dyDescent="0.3">
      <c r="A12" s="8" t="s">
        <v>11</v>
      </c>
      <c r="B12">
        <v>1</v>
      </c>
      <c r="E12">
        <v>1</v>
      </c>
      <c r="F12">
        <v>1</v>
      </c>
      <c r="I12" s="15">
        <f>SUMPRODUCT($B$6:$H$6,B12:H12)</f>
        <v>2</v>
      </c>
      <c r="J12" t="s">
        <v>19</v>
      </c>
      <c r="K12" s="4">
        <v>2</v>
      </c>
    </row>
    <row r="13" spans="1:11" x14ac:dyDescent="0.3">
      <c r="A13" s="8" t="s">
        <v>12</v>
      </c>
      <c r="C13">
        <v>1</v>
      </c>
      <c r="D13">
        <v>1</v>
      </c>
      <c r="I13" s="15">
        <f t="shared" ref="I13:I16" si="0">SUMPRODUCT($B$6:$H$6,B13:H13)</f>
        <v>1</v>
      </c>
      <c r="J13" t="s">
        <v>18</v>
      </c>
      <c r="K13" s="4">
        <v>1</v>
      </c>
    </row>
    <row r="14" spans="1:11" x14ac:dyDescent="0.3">
      <c r="A14" s="8" t="s">
        <v>13</v>
      </c>
      <c r="G14">
        <v>1</v>
      </c>
      <c r="H14">
        <v>1</v>
      </c>
      <c r="I14" s="15">
        <f t="shared" si="0"/>
        <v>1</v>
      </c>
      <c r="J14" s="2" t="s">
        <v>20</v>
      </c>
      <c r="K14" s="4">
        <v>1</v>
      </c>
    </row>
    <row r="15" spans="1:11" x14ac:dyDescent="0.3">
      <c r="A15" s="8" t="s">
        <v>14</v>
      </c>
      <c r="B15">
        <v>-1</v>
      </c>
      <c r="C15">
        <v>1</v>
      </c>
      <c r="I15" s="15">
        <f t="shared" si="0"/>
        <v>0</v>
      </c>
      <c r="J15" t="s">
        <v>18</v>
      </c>
      <c r="K15" s="4">
        <v>0</v>
      </c>
    </row>
    <row r="16" spans="1:11" ht="15" thickBot="1" x14ac:dyDescent="0.35">
      <c r="A16" s="9" t="s">
        <v>21</v>
      </c>
      <c r="B16" s="5">
        <v>480</v>
      </c>
      <c r="C16" s="5">
        <v>540</v>
      </c>
      <c r="D16" s="5">
        <v>680</v>
      </c>
      <c r="E16" s="5">
        <v>1000</v>
      </c>
      <c r="F16" s="5">
        <v>700</v>
      </c>
      <c r="G16" s="5">
        <v>510</v>
      </c>
      <c r="H16" s="5">
        <v>900</v>
      </c>
      <c r="I16" s="16">
        <f t="shared" si="0"/>
        <v>2890</v>
      </c>
      <c r="J16" s="5" t="s">
        <v>18</v>
      </c>
      <c r="K16" s="6">
        <v>3000</v>
      </c>
    </row>
  </sheetData>
  <mergeCells count="1">
    <mergeCell ref="A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1A35-C972-4052-85DF-41BDB196CC93}">
  <dimension ref="A1:K11"/>
  <sheetViews>
    <sheetView zoomScale="175" zoomScaleNormal="175" workbookViewId="0">
      <selection activeCell="I5" sqref="I5"/>
    </sheetView>
  </sheetViews>
  <sheetFormatPr defaultRowHeight="14.4" x14ac:dyDescent="0.3"/>
  <cols>
    <col min="1" max="1" width="17.33203125" bestFit="1" customWidth="1"/>
    <col min="2" max="8" width="3.77734375" customWidth="1"/>
    <col min="9" max="11" width="5.77734375" customWidth="1"/>
  </cols>
  <sheetData>
    <row r="1" spans="1:11" ht="15" thickBot="1" x14ac:dyDescent="0.35">
      <c r="A1" s="51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1" ht="15" thickBot="1" x14ac:dyDescent="0.35">
      <c r="A2" s="40" t="s">
        <v>0</v>
      </c>
      <c r="B2" s="41" t="s">
        <v>22</v>
      </c>
      <c r="C2" s="41" t="s">
        <v>23</v>
      </c>
      <c r="D2" s="41" t="s">
        <v>26</v>
      </c>
      <c r="E2" s="41" t="s">
        <v>25</v>
      </c>
      <c r="F2" s="41" t="s">
        <v>29</v>
      </c>
      <c r="G2" s="41" t="s">
        <v>27</v>
      </c>
      <c r="H2" s="41" t="s">
        <v>28</v>
      </c>
      <c r="I2" s="42" t="s">
        <v>15</v>
      </c>
      <c r="J2" s="41" t="s">
        <v>16</v>
      </c>
      <c r="K2" s="43" t="s">
        <v>17</v>
      </c>
    </row>
    <row r="3" spans="1:11" ht="15" thickBot="1" x14ac:dyDescent="0.35">
      <c r="A3" s="44" t="s">
        <v>30</v>
      </c>
      <c r="B3" s="17">
        <v>1</v>
      </c>
      <c r="C3" s="17">
        <v>0</v>
      </c>
      <c r="D3" s="17">
        <v>1</v>
      </c>
      <c r="E3" s="17">
        <v>0</v>
      </c>
      <c r="F3" s="17">
        <v>1</v>
      </c>
      <c r="G3" s="17">
        <v>0</v>
      </c>
      <c r="H3" s="17">
        <v>0</v>
      </c>
      <c r="I3" s="54" t="s">
        <v>56</v>
      </c>
      <c r="J3" s="55"/>
      <c r="K3" s="45">
        <f>SUM(B3:H3)</f>
        <v>3</v>
      </c>
    </row>
    <row r="4" spans="1:11" ht="15" thickBot="1" x14ac:dyDescent="0.35">
      <c r="A4" s="46" t="s">
        <v>24</v>
      </c>
      <c r="B4" s="5"/>
      <c r="C4" s="5"/>
      <c r="D4" s="5"/>
      <c r="E4" s="5"/>
      <c r="F4" s="5"/>
      <c r="G4" s="5"/>
      <c r="H4" s="5"/>
      <c r="I4" s="47"/>
      <c r="J4" s="5"/>
      <c r="K4" s="6"/>
    </row>
    <row r="5" spans="1:11" x14ac:dyDescent="0.3">
      <c r="A5" s="38" t="s">
        <v>22</v>
      </c>
      <c r="B5">
        <v>1</v>
      </c>
      <c r="C5">
        <v>1</v>
      </c>
      <c r="D5">
        <v>1</v>
      </c>
      <c r="I5" s="33">
        <f>SUMPRODUCT($B$3:$H$3,B5:H5)</f>
        <v>2</v>
      </c>
      <c r="J5" t="s">
        <v>19</v>
      </c>
      <c r="K5" s="34">
        <v>1</v>
      </c>
    </row>
    <row r="6" spans="1:11" x14ac:dyDescent="0.3">
      <c r="A6" s="38" t="s">
        <v>23</v>
      </c>
      <c r="B6">
        <v>1</v>
      </c>
      <c r="C6">
        <v>1</v>
      </c>
      <c r="E6">
        <v>1</v>
      </c>
      <c r="I6" s="33">
        <f t="shared" ref="I6:I11" si="0">SUMPRODUCT($B$3:$H$3,B6:H6)</f>
        <v>1</v>
      </c>
      <c r="J6" t="s">
        <v>19</v>
      </c>
      <c r="K6" s="34">
        <v>1</v>
      </c>
    </row>
    <row r="7" spans="1:11" x14ac:dyDescent="0.3">
      <c r="A7" s="38" t="s">
        <v>26</v>
      </c>
      <c r="B7">
        <v>1</v>
      </c>
      <c r="D7">
        <v>1</v>
      </c>
      <c r="E7">
        <v>1</v>
      </c>
      <c r="H7">
        <v>1</v>
      </c>
      <c r="I7" s="33">
        <f t="shared" si="0"/>
        <v>2</v>
      </c>
      <c r="J7" t="s">
        <v>19</v>
      </c>
      <c r="K7" s="34">
        <v>1</v>
      </c>
    </row>
    <row r="8" spans="1:11" x14ac:dyDescent="0.3">
      <c r="A8" s="38" t="s">
        <v>25</v>
      </c>
      <c r="C8">
        <v>1</v>
      </c>
      <c r="D8">
        <v>1</v>
      </c>
      <c r="E8">
        <v>1</v>
      </c>
      <c r="G8">
        <v>1</v>
      </c>
      <c r="H8">
        <v>1</v>
      </c>
      <c r="I8" s="33">
        <f t="shared" si="0"/>
        <v>1</v>
      </c>
      <c r="J8" t="s">
        <v>19</v>
      </c>
      <c r="K8" s="34">
        <v>1</v>
      </c>
    </row>
    <row r="9" spans="1:11" x14ac:dyDescent="0.3">
      <c r="A9" s="38" t="s">
        <v>29</v>
      </c>
      <c r="F9">
        <v>1</v>
      </c>
      <c r="G9">
        <v>1</v>
      </c>
      <c r="I9" s="33">
        <f t="shared" si="0"/>
        <v>1</v>
      </c>
      <c r="J9" t="s">
        <v>19</v>
      </c>
      <c r="K9" s="34">
        <v>1</v>
      </c>
    </row>
    <row r="10" spans="1:11" x14ac:dyDescent="0.3">
      <c r="A10" s="38" t="s">
        <v>27</v>
      </c>
      <c r="E10">
        <v>1</v>
      </c>
      <c r="F10">
        <v>1</v>
      </c>
      <c r="G10">
        <v>1</v>
      </c>
      <c r="I10" s="33">
        <f t="shared" si="0"/>
        <v>1</v>
      </c>
      <c r="J10" t="s">
        <v>19</v>
      </c>
      <c r="K10" s="34">
        <v>1</v>
      </c>
    </row>
    <row r="11" spans="1:11" ht="15" thickBot="1" x14ac:dyDescent="0.35">
      <c r="A11" s="39" t="s">
        <v>28</v>
      </c>
      <c r="B11" s="36"/>
      <c r="C11" s="36"/>
      <c r="D11" s="36">
        <v>1</v>
      </c>
      <c r="E11" s="36">
        <v>1</v>
      </c>
      <c r="F11" s="36"/>
      <c r="G11" s="36"/>
      <c r="H11" s="36">
        <v>1</v>
      </c>
      <c r="I11" s="35">
        <f t="shared" si="0"/>
        <v>1</v>
      </c>
      <c r="J11" s="36" t="s">
        <v>19</v>
      </c>
      <c r="K11" s="37">
        <v>1</v>
      </c>
    </row>
  </sheetData>
  <mergeCells count="2">
    <mergeCell ref="A1:K1"/>
    <mergeCell ref="I3:J3"/>
  </mergeCells>
  <conditionalFormatting sqref="B3:H3">
    <cfRule type="cellIs" dxfId="2" priority="1" operator="equal">
      <formula>0</formula>
    </cfRule>
    <cfRule type="cellIs" dxfId="1" priority="2" operator="equal">
      <formula>0.5</formula>
    </cfRule>
  </conditionalFormatting>
  <conditionalFormatting sqref="B3:H11"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8096-9FC1-4942-A0BE-3F5344CE5C06}">
  <dimension ref="A1:M26"/>
  <sheetViews>
    <sheetView tabSelected="1" zoomScale="115" zoomScaleNormal="115" workbookViewId="0">
      <selection activeCell="B23" sqref="B23"/>
    </sheetView>
  </sheetViews>
  <sheetFormatPr defaultRowHeight="14.4" x14ac:dyDescent="0.3"/>
  <cols>
    <col min="1" max="1" width="16.109375" bestFit="1" customWidth="1"/>
    <col min="2" max="3" width="11.21875" bestFit="1" customWidth="1"/>
    <col min="5" max="5" width="9.44140625" bestFit="1" customWidth="1"/>
    <col min="6" max="6" width="11.21875" bestFit="1" customWidth="1"/>
    <col min="7" max="7" width="14" bestFit="1" customWidth="1"/>
    <col min="8" max="8" width="9.44140625" bestFit="1" customWidth="1"/>
    <col min="9" max="9" width="12" bestFit="1" customWidth="1"/>
    <col min="10" max="10" width="9.33203125" bestFit="1" customWidth="1"/>
    <col min="11" max="11" width="9.77734375" bestFit="1" customWidth="1"/>
  </cols>
  <sheetData>
    <row r="1" spans="1:13" ht="15" thickBot="1" x14ac:dyDescent="0.35">
      <c r="A1" s="59" t="s">
        <v>32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5" thickBot="1" x14ac:dyDescent="0.35">
      <c r="A2" s="62" t="s">
        <v>44</v>
      </c>
      <c r="B2" s="63"/>
      <c r="C2" s="63"/>
      <c r="D2" s="63"/>
      <c r="E2" s="64"/>
      <c r="G2" s="11" t="s">
        <v>45</v>
      </c>
      <c r="H2" s="12" t="s">
        <v>40</v>
      </c>
      <c r="I2" s="12" t="s">
        <v>41</v>
      </c>
      <c r="J2" s="12" t="s">
        <v>42</v>
      </c>
      <c r="K2" s="13" t="s">
        <v>43</v>
      </c>
    </row>
    <row r="3" spans="1:13" ht="15" thickBot="1" x14ac:dyDescent="0.35">
      <c r="A3" s="20"/>
      <c r="B3" s="60" t="s">
        <v>34</v>
      </c>
      <c r="C3" s="60"/>
      <c r="D3" s="60"/>
      <c r="E3" s="61"/>
      <c r="G3" s="8" t="s">
        <v>35</v>
      </c>
      <c r="H3">
        <v>10000</v>
      </c>
      <c r="I3">
        <v>0</v>
      </c>
      <c r="J3">
        <v>1000</v>
      </c>
      <c r="K3" s="4">
        <v>4000</v>
      </c>
    </row>
    <row r="4" spans="1:13" ht="15.6" thickTop="1" thickBot="1" x14ac:dyDescent="0.35">
      <c r="A4" s="21" t="s">
        <v>33</v>
      </c>
      <c r="B4" s="1" t="s">
        <v>40</v>
      </c>
      <c r="C4" s="1" t="s">
        <v>41</v>
      </c>
      <c r="D4" s="1" t="s">
        <v>42</v>
      </c>
      <c r="E4" s="3" t="s">
        <v>43</v>
      </c>
      <c r="G4" s="8" t="s">
        <v>36</v>
      </c>
      <c r="H4">
        <v>0</v>
      </c>
      <c r="I4">
        <v>1000</v>
      </c>
      <c r="J4">
        <v>0</v>
      </c>
      <c r="K4" s="4">
        <v>5000</v>
      </c>
    </row>
    <row r="5" spans="1:13" ht="15" thickTop="1" x14ac:dyDescent="0.3">
      <c r="A5" s="8" t="s">
        <v>35</v>
      </c>
      <c r="B5" s="69">
        <f>48+25</f>
        <v>73</v>
      </c>
      <c r="C5" s="69">
        <f>48+55</f>
        <v>103</v>
      </c>
      <c r="D5" s="69">
        <f>48+40</f>
        <v>88</v>
      </c>
      <c r="E5" s="70">
        <f>48+60</f>
        <v>108</v>
      </c>
      <c r="G5" s="8" t="s">
        <v>37</v>
      </c>
      <c r="H5">
        <v>0</v>
      </c>
      <c r="I5">
        <v>0</v>
      </c>
      <c r="J5">
        <v>14000</v>
      </c>
      <c r="K5" s="4">
        <v>0</v>
      </c>
    </row>
    <row r="6" spans="1:13" x14ac:dyDescent="0.3">
      <c r="A6" s="8" t="s">
        <v>36</v>
      </c>
      <c r="B6" s="69">
        <f>50+35</f>
        <v>85</v>
      </c>
      <c r="C6" s="69">
        <f>50+30</f>
        <v>80</v>
      </c>
      <c r="D6" s="69">
        <f>50+50</f>
        <v>100</v>
      </c>
      <c r="E6" s="70">
        <f>50+40</f>
        <v>90</v>
      </c>
      <c r="G6" s="8" t="s">
        <v>38</v>
      </c>
      <c r="H6">
        <v>0</v>
      </c>
      <c r="I6">
        <v>0</v>
      </c>
      <c r="J6">
        <v>0</v>
      </c>
      <c r="K6" s="4">
        <v>0</v>
      </c>
    </row>
    <row r="7" spans="1:13" ht="15" thickBot="1" x14ac:dyDescent="0.35">
      <c r="A7" s="8" t="s">
        <v>37</v>
      </c>
      <c r="B7" s="69">
        <f>52+36</f>
        <v>88</v>
      </c>
      <c r="C7" s="69">
        <f>52+45</f>
        <v>97</v>
      </c>
      <c r="D7" s="69">
        <f>52+26</f>
        <v>78</v>
      </c>
      <c r="E7" s="70">
        <f>52+66</f>
        <v>118</v>
      </c>
      <c r="G7" s="8" t="s">
        <v>39</v>
      </c>
      <c r="H7">
        <v>0</v>
      </c>
      <c r="I7">
        <v>11000</v>
      </c>
      <c r="J7">
        <v>0</v>
      </c>
      <c r="K7" s="4">
        <v>0</v>
      </c>
    </row>
    <row r="8" spans="1:13" ht="15" thickBot="1" x14ac:dyDescent="0.35">
      <c r="A8" s="8" t="s">
        <v>38</v>
      </c>
      <c r="B8" s="69">
        <f>53+60</f>
        <v>113</v>
      </c>
      <c r="C8" s="69">
        <f>53+38</f>
        <v>91</v>
      </c>
      <c r="D8" s="69">
        <f>53+65</f>
        <v>118</v>
      </c>
      <c r="E8" s="70">
        <f>53+27</f>
        <v>80</v>
      </c>
      <c r="G8" s="11" t="s">
        <v>0</v>
      </c>
      <c r="H8" s="12" t="s">
        <v>38</v>
      </c>
      <c r="I8" s="12" t="s">
        <v>39</v>
      </c>
      <c r="J8" s="25"/>
      <c r="K8" s="26"/>
    </row>
    <row r="9" spans="1:13" ht="15" thickBot="1" x14ac:dyDescent="0.35">
      <c r="A9" s="9" t="s">
        <v>39</v>
      </c>
      <c r="B9" s="71">
        <f>49+35</f>
        <v>84</v>
      </c>
      <c r="C9" s="71">
        <f>49+30</f>
        <v>79</v>
      </c>
      <c r="D9" s="71">
        <f>49+41</f>
        <v>90</v>
      </c>
      <c r="E9" s="72">
        <f>49+50</f>
        <v>99</v>
      </c>
      <c r="G9" s="9" t="s">
        <v>30</v>
      </c>
      <c r="H9" s="5">
        <v>0</v>
      </c>
      <c r="I9" s="5">
        <v>1</v>
      </c>
      <c r="J9" s="5"/>
      <c r="K9" s="6"/>
    </row>
    <row r="10" spans="1:13" ht="15" thickBot="1" x14ac:dyDescent="0.35"/>
    <row r="11" spans="1:13" ht="15" thickBot="1" x14ac:dyDescent="0.35">
      <c r="A11" s="65" t="s">
        <v>53</v>
      </c>
      <c r="B11" s="66"/>
      <c r="C11" s="1"/>
      <c r="G11" s="14" t="s">
        <v>8</v>
      </c>
      <c r="H11" s="12" t="s">
        <v>50</v>
      </c>
      <c r="I11" s="12" t="s">
        <v>51</v>
      </c>
      <c r="J11" s="13" t="s">
        <v>52</v>
      </c>
    </row>
    <row r="12" spans="1:13" ht="15" thickBot="1" x14ac:dyDescent="0.35">
      <c r="A12" s="31" t="s">
        <v>38</v>
      </c>
      <c r="B12" s="32" t="s">
        <v>39</v>
      </c>
      <c r="G12" s="16"/>
      <c r="H12" s="27">
        <f>SUMPRODUCT(A13:B13,H9:I9)</f>
        <v>325000</v>
      </c>
      <c r="I12" s="27">
        <f>SUMPRODUCT(B5:E9,H3:K7)</f>
        <v>3741000</v>
      </c>
      <c r="J12" s="28">
        <f>SUM(H12:I12)</f>
        <v>4066000</v>
      </c>
    </row>
    <row r="13" spans="1:13" ht="15" thickBot="1" x14ac:dyDescent="0.35">
      <c r="A13" s="16">
        <v>400000</v>
      </c>
      <c r="B13" s="6">
        <v>325000</v>
      </c>
    </row>
    <row r="14" spans="1:13" ht="15" thickBot="1" x14ac:dyDescent="0.35"/>
    <row r="15" spans="1:13" ht="15" thickBot="1" x14ac:dyDescent="0.35">
      <c r="A15" s="48" t="s">
        <v>10</v>
      </c>
      <c r="B15" s="49"/>
      <c r="C15" s="49"/>
      <c r="D15" s="49"/>
      <c r="E15" s="49"/>
      <c r="F15" s="49"/>
      <c r="G15" s="49"/>
      <c r="H15" s="49"/>
      <c r="I15" s="50"/>
    </row>
    <row r="16" spans="1:13" ht="15" thickBot="1" x14ac:dyDescent="0.35">
      <c r="A16" s="48" t="s">
        <v>46</v>
      </c>
      <c r="B16" s="49"/>
      <c r="C16" s="49"/>
      <c r="D16" s="50"/>
      <c r="F16" s="48" t="s">
        <v>54</v>
      </c>
      <c r="G16" s="49"/>
      <c r="H16" s="49"/>
      <c r="I16" s="50"/>
    </row>
    <row r="17" spans="1:9" ht="15" thickBot="1" x14ac:dyDescent="0.35">
      <c r="A17" s="30" t="s">
        <v>47</v>
      </c>
      <c r="B17" s="22" t="s">
        <v>15</v>
      </c>
      <c r="C17" s="22" t="s">
        <v>16</v>
      </c>
      <c r="D17" s="23" t="s">
        <v>17</v>
      </c>
      <c r="F17" s="30" t="s">
        <v>48</v>
      </c>
      <c r="G17" s="22" t="s">
        <v>15</v>
      </c>
      <c r="H17" s="22" t="s">
        <v>16</v>
      </c>
      <c r="I17" s="23" t="s">
        <v>17</v>
      </c>
    </row>
    <row r="18" spans="1:9" x14ac:dyDescent="0.3">
      <c r="A18" s="8" t="s">
        <v>40</v>
      </c>
      <c r="B18">
        <f>SUM(H3:H7)</f>
        <v>10000</v>
      </c>
      <c r="C18" s="73" t="s">
        <v>20</v>
      </c>
      <c r="D18" s="74">
        <v>10000</v>
      </c>
      <c r="F18" s="8" t="s">
        <v>35</v>
      </c>
      <c r="G18">
        <f>SUM(H3:K3)</f>
        <v>15000</v>
      </c>
      <c r="H18" s="2" t="s">
        <v>20</v>
      </c>
      <c r="I18" s="4">
        <v>15000</v>
      </c>
    </row>
    <row r="19" spans="1:9" x14ac:dyDescent="0.3">
      <c r="A19" s="8" t="s">
        <v>41</v>
      </c>
      <c r="B19">
        <f>SUM(I3:I7)</f>
        <v>12000</v>
      </c>
      <c r="C19" s="73" t="s">
        <v>20</v>
      </c>
      <c r="D19" s="74">
        <v>12000</v>
      </c>
      <c r="F19" s="8" t="s">
        <v>36</v>
      </c>
      <c r="G19">
        <f>SUM(H4:K4)</f>
        <v>6000</v>
      </c>
      <c r="H19" s="2" t="s">
        <v>20</v>
      </c>
      <c r="I19" s="4">
        <v>6000</v>
      </c>
    </row>
    <row r="20" spans="1:9" x14ac:dyDescent="0.3">
      <c r="A20" s="8" t="s">
        <v>42</v>
      </c>
      <c r="B20">
        <f>SUM(J3:J7)</f>
        <v>15000</v>
      </c>
      <c r="C20" s="73" t="s">
        <v>20</v>
      </c>
      <c r="D20" s="74">
        <v>15000</v>
      </c>
      <c r="F20" s="8" t="s">
        <v>37</v>
      </c>
      <c r="G20">
        <f>SUM(H5:K5)</f>
        <v>14000</v>
      </c>
      <c r="H20" s="2" t="s">
        <v>20</v>
      </c>
      <c r="I20" s="4">
        <v>14000</v>
      </c>
    </row>
    <row r="21" spans="1:9" x14ac:dyDescent="0.3">
      <c r="A21" s="8" t="s">
        <v>43</v>
      </c>
      <c r="B21">
        <f>SUM(K3:K7)</f>
        <v>9000</v>
      </c>
      <c r="C21" s="73" t="s">
        <v>20</v>
      </c>
      <c r="D21" s="74">
        <v>9000</v>
      </c>
      <c r="F21" s="8" t="s">
        <v>38</v>
      </c>
      <c r="G21">
        <f>SUM(H6:K6)</f>
        <v>0</v>
      </c>
      <c r="H21" s="2" t="s">
        <v>20</v>
      </c>
      <c r="I21" s="4">
        <f>H9*($D$22-SUM($I$18:$I$20))</f>
        <v>0</v>
      </c>
    </row>
    <row r="22" spans="1:9" ht="15" thickBot="1" x14ac:dyDescent="0.35">
      <c r="A22" s="9" t="s">
        <v>49</v>
      </c>
      <c r="B22" s="5">
        <f>SUM(B18:B21)</f>
        <v>46000</v>
      </c>
      <c r="C22" s="5"/>
      <c r="D22" s="68">
        <f>SUM(D18:D21)</f>
        <v>46000</v>
      </c>
      <c r="F22" s="9" t="s">
        <v>39</v>
      </c>
      <c r="G22" s="5">
        <f>SUM(H7:K7)</f>
        <v>11000</v>
      </c>
      <c r="H22" s="29" t="s">
        <v>20</v>
      </c>
      <c r="I22" s="6">
        <f>I9*($D$22-SUM($I$18:$I$20))</f>
        <v>11000</v>
      </c>
    </row>
    <row r="23" spans="1:9" ht="15" thickBot="1" x14ac:dyDescent="0.35">
      <c r="A23" s="15"/>
      <c r="I23" s="4"/>
    </row>
    <row r="24" spans="1:9" x14ac:dyDescent="0.3">
      <c r="A24" s="56" t="s">
        <v>55</v>
      </c>
      <c r="B24" s="57"/>
      <c r="C24" s="58"/>
      <c r="I24" s="4"/>
    </row>
    <row r="25" spans="1:9" x14ac:dyDescent="0.3">
      <c r="A25" s="24" t="s">
        <v>15</v>
      </c>
      <c r="B25" s="1" t="s">
        <v>16</v>
      </c>
      <c r="C25" s="3" t="s">
        <v>17</v>
      </c>
      <c r="I25" s="4"/>
    </row>
    <row r="26" spans="1:9" ht="15" thickBot="1" x14ac:dyDescent="0.35">
      <c r="A26" s="16">
        <f>SUM(H9:I9)</f>
        <v>1</v>
      </c>
      <c r="B26" s="67" t="s">
        <v>20</v>
      </c>
      <c r="C26" s="68">
        <v>1</v>
      </c>
      <c r="D26" s="5"/>
      <c r="E26" s="5"/>
      <c r="F26" s="5"/>
      <c r="G26" s="5"/>
      <c r="H26" s="5"/>
      <c r="I26" s="6"/>
    </row>
  </sheetData>
  <mergeCells count="8">
    <mergeCell ref="A15:I15"/>
    <mergeCell ref="A16:D16"/>
    <mergeCell ref="A24:C24"/>
    <mergeCell ref="F16:I16"/>
    <mergeCell ref="A1:M1"/>
    <mergeCell ref="B3:E3"/>
    <mergeCell ref="A2:E2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 Selection</vt:lpstr>
      <vt:lpstr>Sussex County</vt:lpstr>
      <vt:lpstr>Hardgrave Machine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2024-12-22T09:11:18Z</dcterms:modified>
</cp:coreProperties>
</file>