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119" documentId="13_ncr:1_{1BF207E8-47BF-4203-BCC8-86E43E3A7074}" xr6:coauthVersionLast="47" xr6:coauthVersionMax="47" xr10:uidLastSave="{26FA41E2-817B-42AF-9E96-082441156303}"/>
  <bookViews>
    <workbookView xWindow="-108" yWindow="-108" windowWidth="23256" windowHeight="13896" xr2:uid="{00000000-000D-0000-FFFF-FFFF00000000}"/>
  </bookViews>
  <sheets>
    <sheet name="Buckeye Manufacturing" sheetId="1" r:id="rId1"/>
  </sheets>
  <definedNames>
    <definedName name="solver_adj" localSheetId="0" hidden="1">'Buckeye Manufacturing'!$D$18:$E$26,'Buckeye Manufacturing'!$J$5:$K$13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'Buckeye Manufacturing'!$J$5:$K$13</definedName>
    <definedName name="solver_lhs2" localSheetId="0" hidden="1">'Buckeye Manufacturing'!$D$18:$E$26</definedName>
    <definedName name="solver_lhs3" localSheetId="0" hidden="1">'Buckeye Manufacturing'!$D$5:$E$13</definedName>
    <definedName name="solver_lhs4" localSheetId="0" hidden="1">'Buckeye Manufacturing'!$L$5:$L$13</definedName>
    <definedName name="solver_lhs5" localSheetId="0" hidden="1">'Buckeye Manufacturing'!$D$18:$E$26</definedName>
    <definedName name="solver_lhs6" localSheetId="0" hidden="1">'Buckeye Manufacturing'!$L$5:$L$13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'Buckeye Manufacturing'!$M$20</definedName>
    <definedName name="solver_pre" localSheetId="0" hidden="1">0.1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"binary"</definedName>
    <definedName name="solver_rhs2" localSheetId="0" hidden="1">'Buckeye Manufacturing'!$G$18:$H$26</definedName>
    <definedName name="solver_rhs3" localSheetId="0" hidden="1">'Buckeye Manufacturing'!$G$5:$H$13</definedName>
    <definedName name="solver_rhs4" localSheetId="0" hidden="1">1</definedName>
    <definedName name="solver_rhs5" localSheetId="0" hidden="1">'Buckeye Manufacturing'!$G$18:$H$26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60</definedName>
    <definedName name="solver_tol" localSheetId="0" hidden="1">0.1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L6" i="1" l="1"/>
  <c r="L7" i="1"/>
  <c r="L8" i="1"/>
  <c r="L9" i="1"/>
  <c r="L10" i="1"/>
  <c r="L11" i="1"/>
  <c r="L12" i="1"/>
  <c r="L13" i="1"/>
  <c r="L5" i="1"/>
  <c r="M13" i="1"/>
  <c r="M7" i="1"/>
  <c r="M8" i="1"/>
  <c r="M9" i="1"/>
  <c r="M10" i="1"/>
  <c r="M11" i="1"/>
  <c r="M12" i="1"/>
  <c r="M6" i="1"/>
  <c r="E7" i="1"/>
  <c r="E8" i="1"/>
  <c r="E9" i="1"/>
  <c r="E10" i="1"/>
  <c r="E11" i="1"/>
  <c r="E12" i="1"/>
  <c r="E13" i="1"/>
  <c r="D7" i="1"/>
  <c r="D8" i="1"/>
  <c r="D9" i="1"/>
  <c r="D10" i="1"/>
  <c r="D11" i="1"/>
  <c r="D12" i="1"/>
  <c r="D13" i="1"/>
  <c r="E6" i="1"/>
  <c r="D6" i="1"/>
  <c r="E5" i="1"/>
  <c r="D5" i="1"/>
  <c r="H19" i="1"/>
  <c r="H20" i="1"/>
  <c r="H21" i="1"/>
  <c r="H22" i="1"/>
  <c r="H23" i="1"/>
  <c r="H24" i="1"/>
  <c r="H25" i="1"/>
  <c r="H26" i="1"/>
  <c r="H18" i="1"/>
  <c r="G19" i="1"/>
  <c r="G20" i="1"/>
  <c r="G21" i="1"/>
  <c r="G22" i="1"/>
  <c r="G23" i="1"/>
  <c r="G24" i="1"/>
  <c r="G25" i="1"/>
  <c r="G26" i="1"/>
  <c r="G18" i="1"/>
  <c r="L19" i="1"/>
  <c r="K19" i="1"/>
  <c r="G5" i="1"/>
  <c r="H5" i="1"/>
  <c r="M18" i="1" l="1"/>
  <c r="M19" i="1"/>
  <c r="H6" i="1"/>
  <c r="H7" i="1" s="1"/>
  <c r="H8" i="1" s="1"/>
  <c r="G6" i="1"/>
  <c r="G7" i="1" s="1"/>
  <c r="G8" i="1" s="1"/>
  <c r="G9" i="1" s="1"/>
  <c r="G10" i="1" s="1"/>
  <c r="G11" i="1" s="1"/>
  <c r="G12" i="1" s="1"/>
  <c r="G13" i="1" s="1"/>
  <c r="H9" i="1" l="1"/>
  <c r="H10" i="1" s="1"/>
  <c r="H11" i="1" s="1"/>
  <c r="H12" i="1" s="1"/>
  <c r="H13" i="1" s="1"/>
  <c r="K17" i="1"/>
  <c r="L17" i="1" l="1"/>
  <c r="M17" i="1" s="1"/>
  <c r="M20" i="1" s="1"/>
</calcChain>
</file>

<file path=xl/sharedStrings.xml><?xml version="1.0" encoding="utf-8"?>
<sst xmlns="http://schemas.openxmlformats.org/spreadsheetml/2006/main" count="64" uniqueCount="29">
  <si>
    <t>Week</t>
  </si>
  <si>
    <t>P Head</t>
  </si>
  <si>
    <t>H Head</t>
  </si>
  <si>
    <t>Product Demand</t>
  </si>
  <si>
    <t>Product Inventory</t>
  </si>
  <si>
    <t xml:space="preserve">Minimum Product Inventory </t>
  </si>
  <si>
    <t>of previous week</t>
  </si>
  <si>
    <t>Changeover Cost</t>
  </si>
  <si>
    <t>Max Production</t>
  </si>
  <si>
    <t>Production Cost</t>
  </si>
  <si>
    <t>of total inventory</t>
  </si>
  <si>
    <t>Cost</t>
  </si>
  <si>
    <t>Inventory</t>
  </si>
  <si>
    <t>Change</t>
  </si>
  <si>
    <t>Production</t>
  </si>
  <si>
    <t>Line Switch</t>
  </si>
  <si>
    <t>Total</t>
  </si>
  <si>
    <t>Obj F(x)</t>
  </si>
  <si>
    <t>Current Line</t>
  </si>
  <si>
    <t>Minimum Inventory</t>
  </si>
  <si>
    <t>Total Line</t>
  </si>
  <si>
    <t>Production Cost Scheduling of Buckeye Manufacturing</t>
  </si>
  <si>
    <t>Non Negative Constraint for decision variable in Solver itself</t>
  </si>
  <si>
    <t>Inventory cost is annually</t>
  </si>
  <si>
    <t>&lt;=</t>
  </si>
  <si>
    <t>Minimum Inventory &lt;= Product Inventory</t>
  </si>
  <si>
    <t>Sign</t>
  </si>
  <si>
    <t>Production &lt;= Max Production</t>
  </si>
  <si>
    <t xml:space="preserve"> Total Line &lt;= 1 (Directly in Solver)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</si>
</sst>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9" fontId="0" fillId="0" borderId="7" xfId="0" applyNumberFormat="1" applyBorder="1"/>
    <xf numFmtId="0" fontId="1" fillId="0" borderId="10" xfId="0" applyFont="1" applyBorder="1"/>
    <xf numFmtId="0" fontId="1" fillId="0" borderId="15" xfId="0" applyFont="1" applyBorder="1"/>
    <xf numFmtId="0" fontId="1" fillId="0" borderId="0" xfId="0" applyFont="1"/>
    <xf numFmtId="0" fontId="1" fillId="0" borderId="1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7" xfId="0" applyFont="1" applyBorder="1"/>
    <xf numFmtId="10" fontId="0" fillId="0" borderId="7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9" xfId="0" applyNumberFormat="1" applyBorder="1"/>
    <xf numFmtId="0" fontId="1" fillId="0" borderId="14" xfId="0" applyFont="1" applyBorder="1" applyAlignment="1">
      <alignment horizontal="center"/>
    </xf>
    <xf numFmtId="1" fontId="0" fillId="0" borderId="2" xfId="0" applyNumberFormat="1" applyBorder="1"/>
    <xf numFmtId="1" fontId="0" fillId="0" borderId="4" xfId="0" applyNumberFormat="1" applyBorder="1"/>
    <xf numFmtId="1" fontId="0" fillId="3" borderId="5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1" fontId="0" fillId="3" borderId="9" xfId="0" applyNumberFormat="1" applyFill="1" applyBorder="1"/>
    <xf numFmtId="0" fontId="1" fillId="0" borderId="12" xfId="0" applyFont="1" applyBorder="1" applyAlignment="1">
      <alignment wrapText="1"/>
    </xf>
    <xf numFmtId="0" fontId="0" fillId="0" borderId="0" xfId="0" applyAlignment="1">
      <alignment horizontal="center"/>
    </xf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64" fontId="0" fillId="0" borderId="6" xfId="0" applyNumberFormat="1" applyBorder="1"/>
    <xf numFmtId="164" fontId="0" fillId="2" borderId="9" xfId="0" applyNumberFormat="1" applyFill="1" applyBorder="1"/>
    <xf numFmtId="164" fontId="0" fillId="0" borderId="8" xfId="0" applyNumberFormat="1" applyBorder="1"/>
    <xf numFmtId="164" fontId="1" fillId="0" borderId="8" xfId="0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3" xfId="0" applyFont="1" applyBorder="1"/>
    <xf numFmtId="1" fontId="0" fillId="0" borderId="1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3" xfId="0" applyBorder="1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6" xfId="0" applyFont="1" applyBorder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130" zoomScaleNormal="130" workbookViewId="0">
      <selection activeCell="M20" sqref="M20"/>
    </sheetView>
  </sheetViews>
  <sheetFormatPr defaultRowHeight="14.4" x14ac:dyDescent="0.3"/>
  <cols>
    <col min="1" max="1" width="8.88671875" style="8"/>
    <col min="10" max="10" width="8.88671875" customWidth="1"/>
    <col min="13" max="13" width="10.33203125" bestFit="1" customWidth="1"/>
    <col min="14" max="14" width="10.44140625" bestFit="1" customWidth="1"/>
    <col min="15" max="15" width="10.44140625" customWidth="1"/>
    <col min="16" max="16" width="10.109375" customWidth="1"/>
    <col min="17" max="17" width="9.88671875" bestFit="1" customWidth="1"/>
  </cols>
  <sheetData>
    <row r="1" spans="1:15" ht="15" thickBot="1" x14ac:dyDescent="0.35">
      <c r="A1" s="65" t="s">
        <v>21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40"/>
      <c r="O1" s="40"/>
    </row>
    <row r="2" spans="1:15" ht="15" thickBot="1" x14ac:dyDescent="0.35">
      <c r="A2" s="46"/>
      <c r="B2" s="47"/>
      <c r="C2" s="47"/>
      <c r="D2" s="47"/>
      <c r="E2" s="47"/>
      <c r="F2" s="47"/>
      <c r="G2" s="47"/>
      <c r="H2" s="47"/>
      <c r="I2" s="43"/>
      <c r="J2" s="47"/>
      <c r="K2" s="47"/>
      <c r="L2" s="47"/>
      <c r="M2" s="48"/>
      <c r="N2" s="43"/>
      <c r="O2" s="43"/>
    </row>
    <row r="3" spans="1:15" s="8" customFormat="1" ht="15" customHeight="1" thickBot="1" x14ac:dyDescent="0.35">
      <c r="A3" s="6"/>
      <c r="B3" s="65" t="s">
        <v>3</v>
      </c>
      <c r="C3" s="67"/>
      <c r="D3" s="65" t="s">
        <v>19</v>
      </c>
      <c r="E3" s="67"/>
      <c r="F3" s="22"/>
      <c r="G3" s="65" t="s">
        <v>4</v>
      </c>
      <c r="H3" s="67"/>
      <c r="I3" s="13"/>
      <c r="J3" s="65" t="s">
        <v>18</v>
      </c>
      <c r="K3" s="67"/>
      <c r="L3" s="44" t="s">
        <v>20</v>
      </c>
      <c r="M3" s="7" t="s">
        <v>15</v>
      </c>
    </row>
    <row r="4" spans="1:15" s="8" customFormat="1" ht="15" thickBot="1" x14ac:dyDescent="0.35">
      <c r="A4" s="9" t="s">
        <v>0</v>
      </c>
      <c r="B4" s="10" t="s">
        <v>1</v>
      </c>
      <c r="C4" s="7" t="s">
        <v>2</v>
      </c>
      <c r="D4" s="10" t="s">
        <v>1</v>
      </c>
      <c r="E4" s="7" t="s">
        <v>2</v>
      </c>
      <c r="F4" s="43" t="s">
        <v>26</v>
      </c>
      <c r="G4" s="10" t="s">
        <v>1</v>
      </c>
      <c r="H4" s="7" t="s">
        <v>2</v>
      </c>
      <c r="J4" s="10" t="s">
        <v>1</v>
      </c>
      <c r="K4" s="7" t="s">
        <v>2</v>
      </c>
      <c r="L4" s="29"/>
      <c r="M4" s="11"/>
    </row>
    <row r="5" spans="1:15" x14ac:dyDescent="0.3">
      <c r="A5" s="13">
        <v>1</v>
      </c>
      <c r="B5" s="18">
        <v>55</v>
      </c>
      <c r="C5" s="19">
        <v>38</v>
      </c>
      <c r="D5" s="23">
        <f t="shared" ref="D5:D13" si="0">B6*$J$27</f>
        <v>44</v>
      </c>
      <c r="E5" s="24">
        <f t="shared" ref="E5:E13" si="1">C6*$J$27</f>
        <v>30.400000000000002</v>
      </c>
      <c r="F5" s="38" t="s">
        <v>24</v>
      </c>
      <c r="G5" s="18">
        <f>25+D18-B5</f>
        <v>44</v>
      </c>
      <c r="H5" s="19">
        <f>143+E18-C5</f>
        <v>105</v>
      </c>
      <c r="J5" s="25">
        <v>1</v>
      </c>
      <c r="K5" s="26">
        <v>0</v>
      </c>
      <c r="L5" s="31">
        <f t="shared" ref="L5:L13" si="2">SUM(J5:K5)</f>
        <v>1</v>
      </c>
      <c r="M5" s="19"/>
    </row>
    <row r="6" spans="1:15" x14ac:dyDescent="0.3">
      <c r="A6" s="13">
        <v>2</v>
      </c>
      <c r="B6" s="18">
        <v>55</v>
      </c>
      <c r="C6" s="19">
        <v>38</v>
      </c>
      <c r="D6" s="18">
        <f t="shared" si="0"/>
        <v>35.200000000000003</v>
      </c>
      <c r="E6" s="19">
        <f t="shared" si="1"/>
        <v>24</v>
      </c>
      <c r="F6" s="41" t="s">
        <v>24</v>
      </c>
      <c r="G6" s="18">
        <f t="shared" ref="G6:H13" si="3">G5+D19-B6</f>
        <v>35.200000000000003</v>
      </c>
      <c r="H6" s="19">
        <f t="shared" si="3"/>
        <v>67</v>
      </c>
      <c r="J6" s="25">
        <v>1</v>
      </c>
      <c r="K6" s="26">
        <v>0</v>
      </c>
      <c r="L6" s="32">
        <f t="shared" si="2"/>
        <v>1</v>
      </c>
      <c r="M6" s="19">
        <f t="shared" ref="M6:M13" si="4">IF(_xlfn.XOR(J5,J6),1,0)</f>
        <v>0</v>
      </c>
    </row>
    <row r="7" spans="1:15" x14ac:dyDescent="0.3">
      <c r="A7" s="13">
        <v>3</v>
      </c>
      <c r="B7" s="18">
        <v>44</v>
      </c>
      <c r="C7" s="19">
        <v>30</v>
      </c>
      <c r="D7" s="18">
        <f t="shared" si="0"/>
        <v>0</v>
      </c>
      <c r="E7" s="19">
        <f t="shared" si="1"/>
        <v>0</v>
      </c>
      <c r="F7" s="49" t="s">
        <v>24</v>
      </c>
      <c r="G7" s="18">
        <f t="shared" si="3"/>
        <v>22.050000000000011</v>
      </c>
      <c r="H7" s="19">
        <f t="shared" si="3"/>
        <v>37</v>
      </c>
      <c r="J7" s="25">
        <v>1</v>
      </c>
      <c r="K7" s="26">
        <v>0</v>
      </c>
      <c r="L7" s="32">
        <f t="shared" si="2"/>
        <v>1</v>
      </c>
      <c r="M7" s="19">
        <f t="shared" si="4"/>
        <v>0</v>
      </c>
    </row>
    <row r="8" spans="1:15" x14ac:dyDescent="0.3">
      <c r="A8" s="13">
        <v>4</v>
      </c>
      <c r="B8" s="18">
        <v>0</v>
      </c>
      <c r="C8" s="19">
        <v>0</v>
      </c>
      <c r="D8" s="18">
        <f t="shared" si="0"/>
        <v>36</v>
      </c>
      <c r="E8" s="19">
        <f t="shared" si="1"/>
        <v>38.400000000000006</v>
      </c>
      <c r="F8" s="49" t="s">
        <v>24</v>
      </c>
      <c r="G8" s="18">
        <f t="shared" si="3"/>
        <v>120.3</v>
      </c>
      <c r="H8" s="19">
        <f t="shared" si="3"/>
        <v>38.4</v>
      </c>
      <c r="J8" s="25">
        <v>1</v>
      </c>
      <c r="K8" s="26">
        <v>0</v>
      </c>
      <c r="L8" s="32">
        <f t="shared" si="2"/>
        <v>1</v>
      </c>
      <c r="M8" s="19">
        <f t="shared" si="4"/>
        <v>0</v>
      </c>
    </row>
    <row r="9" spans="1:15" x14ac:dyDescent="0.3">
      <c r="A9" s="13">
        <v>5</v>
      </c>
      <c r="B9" s="18">
        <v>45</v>
      </c>
      <c r="C9" s="19">
        <v>48</v>
      </c>
      <c r="D9" s="18">
        <f t="shared" si="0"/>
        <v>36</v>
      </c>
      <c r="E9" s="19">
        <f t="shared" si="1"/>
        <v>38.400000000000006</v>
      </c>
      <c r="F9" s="49" t="s">
        <v>24</v>
      </c>
      <c r="G9" s="18">
        <f t="shared" si="3"/>
        <v>75.3</v>
      </c>
      <c r="H9" s="19">
        <f t="shared" si="3"/>
        <v>71.599999999999994</v>
      </c>
      <c r="J9" s="25">
        <v>0</v>
      </c>
      <c r="K9" s="26">
        <v>1</v>
      </c>
      <c r="L9" s="32">
        <f t="shared" si="2"/>
        <v>1</v>
      </c>
      <c r="M9" s="19">
        <f t="shared" si="4"/>
        <v>1</v>
      </c>
    </row>
    <row r="10" spans="1:15" x14ac:dyDescent="0.3">
      <c r="A10" s="13">
        <v>6</v>
      </c>
      <c r="B10" s="18">
        <v>45</v>
      </c>
      <c r="C10" s="19">
        <v>48</v>
      </c>
      <c r="D10" s="18">
        <f t="shared" si="0"/>
        <v>28.8</v>
      </c>
      <c r="E10" s="19">
        <f t="shared" si="1"/>
        <v>46.400000000000006</v>
      </c>
      <c r="F10" s="49" t="s">
        <v>24</v>
      </c>
      <c r="G10" s="18">
        <f t="shared" si="3"/>
        <v>30.299999999999997</v>
      </c>
      <c r="H10" s="19">
        <f t="shared" si="3"/>
        <v>103.6</v>
      </c>
      <c r="J10" s="25">
        <v>0</v>
      </c>
      <c r="K10" s="26">
        <v>1</v>
      </c>
      <c r="L10" s="32">
        <f t="shared" si="2"/>
        <v>1</v>
      </c>
      <c r="M10" s="19">
        <f t="shared" si="4"/>
        <v>0</v>
      </c>
    </row>
    <row r="11" spans="1:15" x14ac:dyDescent="0.3">
      <c r="A11" s="13">
        <v>7</v>
      </c>
      <c r="B11" s="18">
        <v>36</v>
      </c>
      <c r="C11" s="19">
        <v>58</v>
      </c>
      <c r="D11" s="18">
        <f t="shared" si="0"/>
        <v>28</v>
      </c>
      <c r="E11" s="19">
        <f t="shared" si="1"/>
        <v>45.6</v>
      </c>
      <c r="F11" s="49" t="s">
        <v>24</v>
      </c>
      <c r="G11" s="18">
        <f t="shared" si="3"/>
        <v>64.499999999999986</v>
      </c>
      <c r="H11" s="19">
        <f t="shared" si="3"/>
        <v>45.599999999999994</v>
      </c>
      <c r="J11" s="25">
        <v>1</v>
      </c>
      <c r="K11" s="26">
        <v>0</v>
      </c>
      <c r="L11" s="32">
        <f t="shared" si="2"/>
        <v>1</v>
      </c>
      <c r="M11" s="19">
        <f t="shared" si="4"/>
        <v>1</v>
      </c>
    </row>
    <row r="12" spans="1:15" x14ac:dyDescent="0.3">
      <c r="A12" s="13">
        <v>8</v>
      </c>
      <c r="B12" s="18">
        <v>35</v>
      </c>
      <c r="C12" s="19">
        <v>57</v>
      </c>
      <c r="D12" s="18">
        <f t="shared" si="0"/>
        <v>28</v>
      </c>
      <c r="E12" s="19">
        <f t="shared" si="1"/>
        <v>46.400000000000006</v>
      </c>
      <c r="F12" s="49" t="s">
        <v>24</v>
      </c>
      <c r="G12" s="18">
        <f t="shared" si="3"/>
        <v>29.499999999999986</v>
      </c>
      <c r="H12" s="19">
        <f t="shared" si="3"/>
        <v>58</v>
      </c>
      <c r="J12" s="25">
        <v>0</v>
      </c>
      <c r="K12" s="26">
        <v>1</v>
      </c>
      <c r="L12" s="32">
        <f t="shared" si="2"/>
        <v>1</v>
      </c>
      <c r="M12" s="19">
        <f t="shared" si="4"/>
        <v>1</v>
      </c>
    </row>
    <row r="13" spans="1:15" ht="15" thickBot="1" x14ac:dyDescent="0.35">
      <c r="A13" s="14">
        <v>9</v>
      </c>
      <c r="B13" s="20">
        <v>35</v>
      </c>
      <c r="C13" s="21">
        <v>58</v>
      </c>
      <c r="D13" s="20">
        <f t="shared" si="0"/>
        <v>0</v>
      </c>
      <c r="E13" s="21">
        <f t="shared" si="1"/>
        <v>0</v>
      </c>
      <c r="F13" s="42" t="s">
        <v>24</v>
      </c>
      <c r="G13" s="20">
        <f t="shared" si="3"/>
        <v>1.4999999999999858</v>
      </c>
      <c r="H13" s="21">
        <f t="shared" si="3"/>
        <v>0</v>
      </c>
      <c r="J13" s="27">
        <v>1</v>
      </c>
      <c r="K13" s="28">
        <v>0</v>
      </c>
      <c r="L13" s="33">
        <f t="shared" si="2"/>
        <v>1</v>
      </c>
      <c r="M13" s="21">
        <f t="shared" si="4"/>
        <v>1</v>
      </c>
    </row>
    <row r="14" spans="1:15" ht="15" thickBot="1" x14ac:dyDescent="0.35">
      <c r="A14" s="15"/>
      <c r="D14" s="72" t="s">
        <v>25</v>
      </c>
      <c r="E14" s="73"/>
      <c r="F14" s="73"/>
      <c r="G14" s="73"/>
      <c r="H14" s="74"/>
      <c r="J14" s="72" t="s">
        <v>28</v>
      </c>
      <c r="K14" s="73"/>
      <c r="L14" s="73"/>
      <c r="M14" s="74"/>
    </row>
    <row r="15" spans="1:15" s="8" customFormat="1" ht="15" thickBot="1" x14ac:dyDescent="0.35">
      <c r="A15" s="15"/>
      <c r="M15" s="50"/>
    </row>
    <row r="16" spans="1:15" s="8" customFormat="1" ht="15" thickBot="1" x14ac:dyDescent="0.35">
      <c r="A16" s="6"/>
      <c r="D16" s="65" t="s">
        <v>14</v>
      </c>
      <c r="E16" s="67"/>
      <c r="F16" s="22"/>
      <c r="G16" s="65" t="s">
        <v>8</v>
      </c>
      <c r="H16" s="67"/>
      <c r="J16" s="9" t="s">
        <v>11</v>
      </c>
      <c r="K16" s="12" t="s">
        <v>1</v>
      </c>
      <c r="L16" s="12" t="s">
        <v>2</v>
      </c>
      <c r="M16" s="7" t="s">
        <v>16</v>
      </c>
    </row>
    <row r="17" spans="1:13" s="8" customFormat="1" ht="15" thickBot="1" x14ac:dyDescent="0.35">
      <c r="A17" s="9" t="s">
        <v>0</v>
      </c>
      <c r="D17" s="10" t="s">
        <v>1</v>
      </c>
      <c r="E17" s="7" t="s">
        <v>2</v>
      </c>
      <c r="F17" s="22" t="s">
        <v>26</v>
      </c>
      <c r="G17" s="10" t="s">
        <v>1</v>
      </c>
      <c r="H17" s="7" t="s">
        <v>2</v>
      </c>
      <c r="J17" s="13" t="s">
        <v>12</v>
      </c>
      <c r="K17" s="51">
        <f>SUM(G5:G13)*C31*$F$30/52</f>
        <v>356.61093750000003</v>
      </c>
      <c r="L17" s="51">
        <f>SUM(H5:H13)*D31*$F$30/52</f>
        <v>611.70749999999998</v>
      </c>
      <c r="M17" s="34">
        <f>SUM(K17:L17)</f>
        <v>968.31843750000007</v>
      </c>
    </row>
    <row r="18" spans="1:13" s="8" customFormat="1" x14ac:dyDescent="0.3">
      <c r="A18" s="13">
        <v>1</v>
      </c>
      <c r="D18" s="25">
        <v>74</v>
      </c>
      <c r="E18" s="26">
        <v>0</v>
      </c>
      <c r="F18" s="38" t="s">
        <v>24</v>
      </c>
      <c r="G18" s="18">
        <f t="shared" ref="G18:G26" si="5">J5*$C$30</f>
        <v>100</v>
      </c>
      <c r="H18" s="19">
        <f t="shared" ref="H18:H26" si="6">K5*$D$30</f>
        <v>0</v>
      </c>
      <c r="J18" s="13" t="s">
        <v>13</v>
      </c>
      <c r="K18" s="70">
        <f>SUM(M5:M13)*C32</f>
        <v>2000</v>
      </c>
      <c r="L18" s="71"/>
      <c r="M18" s="34">
        <f>SUM(K18:L18)</f>
        <v>2000</v>
      </c>
    </row>
    <row r="19" spans="1:13" s="8" customFormat="1" x14ac:dyDescent="0.3">
      <c r="A19" s="13">
        <v>2</v>
      </c>
      <c r="D19" s="25">
        <v>46.2</v>
      </c>
      <c r="E19" s="26">
        <v>0</v>
      </c>
      <c r="F19" s="41" t="s">
        <v>24</v>
      </c>
      <c r="G19" s="18">
        <f t="shared" si="5"/>
        <v>100</v>
      </c>
      <c r="H19" s="19">
        <f t="shared" si="6"/>
        <v>0</v>
      </c>
      <c r="J19" s="13" t="s">
        <v>14</v>
      </c>
      <c r="K19" s="51">
        <f>SUM(D18:D26)*C31</f>
        <v>73462.5</v>
      </c>
      <c r="L19" s="51">
        <f>SUM(E18:E26)*D31</f>
        <v>71920</v>
      </c>
      <c r="M19" s="34">
        <f>SUM(K19:L19)</f>
        <v>145382.5</v>
      </c>
    </row>
    <row r="20" spans="1:13" ht="14.4" customHeight="1" thickBot="1" x14ac:dyDescent="0.35">
      <c r="A20" s="13">
        <v>3</v>
      </c>
      <c r="D20" s="25">
        <v>30.850000000000009</v>
      </c>
      <c r="E20" s="26">
        <v>0</v>
      </c>
      <c r="F20" s="49" t="s">
        <v>24</v>
      </c>
      <c r="G20" s="18">
        <f t="shared" si="5"/>
        <v>100</v>
      </c>
      <c r="H20" s="19">
        <f t="shared" si="6"/>
        <v>0</v>
      </c>
      <c r="J20" s="4"/>
      <c r="K20" s="36"/>
      <c r="L20" s="37" t="s">
        <v>17</v>
      </c>
      <c r="M20" s="35">
        <f>M17+M19+M18</f>
        <v>148350.81843750001</v>
      </c>
    </row>
    <row r="21" spans="1:13" ht="14.4" customHeight="1" thickBot="1" x14ac:dyDescent="0.35">
      <c r="A21" s="13">
        <v>4</v>
      </c>
      <c r="D21" s="25">
        <v>98.249999999999986</v>
      </c>
      <c r="E21" s="26">
        <v>1.3999999999999986</v>
      </c>
      <c r="F21" s="49" t="s">
        <v>24</v>
      </c>
      <c r="G21" s="18">
        <f t="shared" si="5"/>
        <v>100</v>
      </c>
      <c r="H21" s="19">
        <f t="shared" si="6"/>
        <v>0</v>
      </c>
      <c r="M21" s="1"/>
    </row>
    <row r="22" spans="1:13" x14ac:dyDescent="0.3">
      <c r="A22" s="13">
        <v>5</v>
      </c>
      <c r="D22" s="25">
        <v>0</v>
      </c>
      <c r="E22" s="26">
        <v>81.199999999999989</v>
      </c>
      <c r="F22" s="49" t="s">
        <v>24</v>
      </c>
      <c r="G22" s="18">
        <f t="shared" si="5"/>
        <v>0</v>
      </c>
      <c r="H22" s="19">
        <f t="shared" si="6"/>
        <v>80</v>
      </c>
      <c r="J22" s="53" t="s">
        <v>22</v>
      </c>
      <c r="K22" s="54"/>
      <c r="L22" s="55"/>
      <c r="M22" s="1"/>
    </row>
    <row r="23" spans="1:13" x14ac:dyDescent="0.3">
      <c r="A23" s="13">
        <v>6</v>
      </c>
      <c r="D23" s="25">
        <v>0</v>
      </c>
      <c r="E23" s="26">
        <v>80</v>
      </c>
      <c r="F23" s="49" t="s">
        <v>24</v>
      </c>
      <c r="G23" s="18">
        <f t="shared" si="5"/>
        <v>0</v>
      </c>
      <c r="H23" s="19">
        <f t="shared" si="6"/>
        <v>80</v>
      </c>
      <c r="J23" s="56"/>
      <c r="K23" s="57"/>
      <c r="L23" s="58"/>
      <c r="M23" s="1"/>
    </row>
    <row r="24" spans="1:13" ht="15" thickBot="1" x14ac:dyDescent="0.35">
      <c r="A24" s="13">
        <v>7</v>
      </c>
      <c r="D24" s="25">
        <v>70.199999999999989</v>
      </c>
      <c r="E24" s="26">
        <v>0</v>
      </c>
      <c r="F24" s="49" t="s">
        <v>24</v>
      </c>
      <c r="G24" s="18">
        <f t="shared" si="5"/>
        <v>100</v>
      </c>
      <c r="H24" s="19">
        <f t="shared" si="6"/>
        <v>0</v>
      </c>
      <c r="J24" s="59"/>
      <c r="K24" s="60"/>
      <c r="L24" s="61"/>
      <c r="M24" s="1"/>
    </row>
    <row r="25" spans="1:13" ht="15" thickBot="1" x14ac:dyDescent="0.35">
      <c r="A25" s="13">
        <v>8</v>
      </c>
      <c r="D25" s="25">
        <v>0</v>
      </c>
      <c r="E25" s="26">
        <v>69.400000000000006</v>
      </c>
      <c r="F25" s="49" t="s">
        <v>24</v>
      </c>
      <c r="G25" s="18">
        <f t="shared" si="5"/>
        <v>0</v>
      </c>
      <c r="H25" s="19">
        <f t="shared" si="6"/>
        <v>80</v>
      </c>
      <c r="M25" s="1"/>
    </row>
    <row r="26" spans="1:13" ht="15" thickBot="1" x14ac:dyDescent="0.35">
      <c r="A26" s="14">
        <v>9</v>
      </c>
      <c r="D26" s="27">
        <v>7.0000000000000009</v>
      </c>
      <c r="E26" s="28">
        <v>0</v>
      </c>
      <c r="F26" s="42" t="s">
        <v>24</v>
      </c>
      <c r="G26" s="20">
        <f t="shared" si="5"/>
        <v>100</v>
      </c>
      <c r="H26" s="21">
        <f t="shared" si="6"/>
        <v>0</v>
      </c>
      <c r="J26" s="62" t="s">
        <v>5</v>
      </c>
      <c r="K26" s="63"/>
      <c r="L26" s="64"/>
      <c r="M26" s="1"/>
    </row>
    <row r="27" spans="1:13" ht="15" thickBot="1" x14ac:dyDescent="0.35">
      <c r="A27" s="15"/>
      <c r="D27" s="72" t="s">
        <v>27</v>
      </c>
      <c r="E27" s="73"/>
      <c r="F27" s="73"/>
      <c r="G27" s="73"/>
      <c r="H27" s="74"/>
      <c r="J27" s="5">
        <v>0.8</v>
      </c>
      <c r="K27" s="68" t="s">
        <v>6</v>
      </c>
      <c r="L27" s="69"/>
      <c r="M27" s="1"/>
    </row>
    <row r="28" spans="1:13" ht="15" thickBot="1" x14ac:dyDescent="0.35">
      <c r="A28" s="15"/>
      <c r="J28" s="45"/>
      <c r="K28" s="45"/>
      <c r="M28" s="1"/>
    </row>
    <row r="29" spans="1:13" ht="15" thickBot="1" x14ac:dyDescent="0.35">
      <c r="A29" s="65"/>
      <c r="B29" s="67"/>
      <c r="C29" s="12" t="s">
        <v>1</v>
      </c>
      <c r="D29" s="7" t="s">
        <v>2</v>
      </c>
      <c r="E29" s="13"/>
      <c r="F29" s="62" t="s">
        <v>23</v>
      </c>
      <c r="G29" s="63"/>
      <c r="H29" s="64"/>
      <c r="I29" s="15"/>
      <c r="J29" s="8"/>
      <c r="K29" s="8"/>
      <c r="L29" s="8"/>
      <c r="M29" s="1"/>
    </row>
    <row r="30" spans="1:13" ht="15" thickBot="1" x14ac:dyDescent="0.35">
      <c r="A30" s="15" t="s">
        <v>8</v>
      </c>
      <c r="B30" s="1"/>
      <c r="C30">
        <v>100</v>
      </c>
      <c r="D30" s="1">
        <v>80</v>
      </c>
      <c r="F30" s="17">
        <v>0.19500000000000001</v>
      </c>
      <c r="G30" s="68" t="s">
        <v>10</v>
      </c>
      <c r="H30" s="69"/>
      <c r="K30" s="52"/>
      <c r="M30" s="1"/>
    </row>
    <row r="31" spans="1:13" x14ac:dyDescent="0.3">
      <c r="A31" s="15" t="s">
        <v>9</v>
      </c>
      <c r="B31" s="1"/>
      <c r="C31" s="51">
        <v>225</v>
      </c>
      <c r="D31" s="34">
        <v>310</v>
      </c>
      <c r="K31" s="52"/>
      <c r="M31" s="1"/>
    </row>
    <row r="32" spans="1:13" ht="15" thickBot="1" x14ac:dyDescent="0.35">
      <c r="A32" s="16" t="s">
        <v>7</v>
      </c>
      <c r="B32" s="3"/>
      <c r="C32" s="2">
        <v>500</v>
      </c>
      <c r="D32" s="3"/>
      <c r="E32" s="2"/>
      <c r="F32" s="2"/>
      <c r="G32" s="2"/>
      <c r="H32" s="2"/>
      <c r="I32" s="2"/>
      <c r="J32" s="2"/>
      <c r="K32" s="39"/>
      <c r="L32" s="2"/>
      <c r="M32" s="3"/>
    </row>
    <row r="33" spans="1:15" x14ac:dyDescent="0.3">
      <c r="A33" s="15"/>
    </row>
    <row r="34" spans="1:15" x14ac:dyDescent="0.3">
      <c r="K34" s="30"/>
      <c r="L34" s="30"/>
      <c r="M34" s="30"/>
      <c r="N34" s="30"/>
      <c r="O34" s="30"/>
    </row>
  </sheetData>
  <mergeCells count="17">
    <mergeCell ref="J14:M14"/>
    <mergeCell ref="J22:L24"/>
    <mergeCell ref="F29:H29"/>
    <mergeCell ref="A1:M1"/>
    <mergeCell ref="G30:H30"/>
    <mergeCell ref="A29:B29"/>
    <mergeCell ref="K18:L18"/>
    <mergeCell ref="G16:H16"/>
    <mergeCell ref="B3:C3"/>
    <mergeCell ref="J26:L26"/>
    <mergeCell ref="K27:L27"/>
    <mergeCell ref="G3:H3"/>
    <mergeCell ref="D3:E3"/>
    <mergeCell ref="D16:E16"/>
    <mergeCell ref="J3:K3"/>
    <mergeCell ref="D14:H14"/>
    <mergeCell ref="D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Buckeye Manufacturing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2024-12-22T13:56:41Z</dcterms:modified>
</cp:coreProperties>
</file>