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810\Desktop\"/>
    </mc:Choice>
  </mc:AlternateContent>
  <xr:revisionPtr revIDLastSave="0" documentId="13_ncr:1_{D911E37D-AA6C-4428-B884-64339D9CD980}" xr6:coauthVersionLast="45" xr6:coauthVersionMax="45" xr10:uidLastSave="{00000000-0000-0000-0000-000000000000}"/>
  <bookViews>
    <workbookView xWindow="-120" yWindow="-120" windowWidth="20730" windowHeight="11280" xr2:uid="{548861E5-D624-491E-9357-E2F74D4914A4}"/>
  </bookViews>
  <sheets>
    <sheet name="SYNERGY MODEL" sheetId="1" r:id="rId1"/>
    <sheet name="SOURCES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I27" i="1"/>
  <c r="I23" i="1"/>
  <c r="I10" i="1" l="1"/>
  <c r="C42" i="1"/>
  <c r="E11" i="1"/>
  <c r="H5" i="1"/>
  <c r="H6" i="1" s="1"/>
  <c r="H12" i="1"/>
  <c r="H4" i="1"/>
  <c r="D4" i="1" l="1"/>
  <c r="I3" i="1" s="1"/>
  <c r="E4" i="1"/>
  <c r="E5" i="1"/>
  <c r="E6" i="1"/>
  <c r="D7" i="1"/>
  <c r="I4" i="1" s="1"/>
  <c r="E8" i="1"/>
  <c r="J4" i="1" s="1"/>
  <c r="D9" i="1"/>
  <c r="I5" i="1" s="1"/>
  <c r="E10" i="1"/>
  <c r="J11" i="1" s="1"/>
  <c r="C41" i="1" s="1"/>
  <c r="C13" i="1"/>
  <c r="D13" i="1"/>
  <c r="E13" i="1"/>
  <c r="H3" i="1"/>
  <c r="J5" i="1"/>
  <c r="J6" i="1" s="1"/>
  <c r="H8" i="1"/>
  <c r="I8" i="1"/>
  <c r="H9" i="1"/>
  <c r="I9" i="1"/>
  <c r="H11" i="1"/>
  <c r="C23" i="1" s="1"/>
  <c r="I11" i="1"/>
  <c r="C32" i="1" s="1"/>
  <c r="H13" i="1"/>
  <c r="I13" i="1"/>
  <c r="J13" i="1" l="1"/>
  <c r="I12" i="1"/>
  <c r="J3" i="1"/>
  <c r="J7" i="1" s="1"/>
  <c r="J14" i="1" s="1"/>
  <c r="J15" i="1" s="1"/>
  <c r="J12" i="1"/>
  <c r="J8" i="1"/>
  <c r="J10" i="1" s="1"/>
  <c r="C33" i="1"/>
  <c r="C34" i="1" s="1"/>
  <c r="C35" i="1" s="1"/>
  <c r="D32" i="1"/>
  <c r="E32" i="1" s="1"/>
  <c r="I6" i="1"/>
  <c r="I7" i="1" s="1"/>
  <c r="H7" i="1"/>
  <c r="C24" i="1"/>
  <c r="H14" i="1" l="1"/>
  <c r="D41" i="1"/>
  <c r="E41" i="1" s="1"/>
  <c r="D33" i="1"/>
  <c r="D34" i="1" s="1"/>
  <c r="D35" i="1" s="1"/>
  <c r="D23" i="1"/>
  <c r="I14" i="1"/>
  <c r="I15" i="1" s="1"/>
  <c r="C25" i="1"/>
  <c r="C26" i="1" s="1"/>
  <c r="C43" i="1"/>
  <c r="C44" i="1" s="1"/>
  <c r="H15" i="1"/>
  <c r="D42" i="1"/>
  <c r="F32" i="1"/>
  <c r="E33" i="1"/>
  <c r="E23" i="1" l="1"/>
  <c r="D24" i="1"/>
  <c r="D25" i="1" s="1"/>
  <c r="D26" i="1" s="1"/>
  <c r="G32" i="1"/>
  <c r="F33" i="1"/>
  <c r="D43" i="1"/>
  <c r="D44" i="1" s="1"/>
  <c r="F41" i="1"/>
  <c r="E42" i="1"/>
  <c r="E34" i="1"/>
  <c r="E35" i="1" s="1"/>
  <c r="E24" i="1" l="1"/>
  <c r="E25" i="1" s="1"/>
  <c r="E26" i="1" s="1"/>
  <c r="F23" i="1"/>
  <c r="G41" i="1"/>
  <c r="F42" i="1"/>
  <c r="H32" i="1"/>
  <c r="G33" i="1"/>
  <c r="E43" i="1"/>
  <c r="E44" i="1" s="1"/>
  <c r="F34" i="1"/>
  <c r="F35" i="1" s="1"/>
  <c r="F24" i="1" l="1"/>
  <c r="F25" i="1" s="1"/>
  <c r="F26" i="1" s="1"/>
  <c r="G23" i="1"/>
  <c r="G34" i="1"/>
  <c r="G35" i="1" s="1"/>
  <c r="H33" i="1"/>
  <c r="I32" i="1"/>
  <c r="I33" i="1" s="1"/>
  <c r="F43" i="1"/>
  <c r="F44" i="1" s="1"/>
  <c r="H41" i="1"/>
  <c r="G42" i="1"/>
  <c r="G24" i="1" l="1"/>
  <c r="H23" i="1"/>
  <c r="I41" i="1"/>
  <c r="I42" i="1" s="1"/>
  <c r="H42" i="1"/>
  <c r="I34" i="1"/>
  <c r="I35" i="1"/>
  <c r="I36" i="1" s="1"/>
  <c r="M34" i="1" s="1"/>
  <c r="H34" i="1"/>
  <c r="H35" i="1" s="1"/>
  <c r="M33" i="1" s="1"/>
  <c r="G43" i="1"/>
  <c r="G44" i="1" s="1"/>
  <c r="M36" i="1" l="1"/>
  <c r="L48" i="1" s="1"/>
  <c r="I24" i="1"/>
  <c r="H24" i="1"/>
  <c r="H25" i="1" s="1"/>
  <c r="H26" i="1" s="1"/>
  <c r="M24" i="1" s="1"/>
  <c r="G25" i="1"/>
  <c r="G26" i="1" s="1"/>
  <c r="H43" i="1"/>
  <c r="H44" i="1" s="1"/>
  <c r="M42" i="1" s="1"/>
  <c r="I43" i="1"/>
  <c r="I44" i="1" s="1"/>
  <c r="I45" i="1" s="1"/>
  <c r="M43" i="1" s="1"/>
  <c r="I25" i="1" l="1"/>
  <c r="I26" i="1" s="1"/>
  <c r="M25" i="1" s="1"/>
  <c r="M45" i="1"/>
  <c r="M27" i="1" l="1"/>
  <c r="L49" i="1" s="1"/>
  <c r="L50" i="1" s="1"/>
  <c r="L51" i="1" l="1"/>
</calcChain>
</file>

<file path=xl/sharedStrings.xml><?xml version="1.0" encoding="utf-8"?>
<sst xmlns="http://schemas.openxmlformats.org/spreadsheetml/2006/main" count="82" uniqueCount="54">
  <si>
    <t>Synergy value</t>
  </si>
  <si>
    <t>Combined</t>
  </si>
  <si>
    <t>Acquiring</t>
  </si>
  <si>
    <t>Target</t>
  </si>
  <si>
    <t>Firm</t>
  </si>
  <si>
    <t>Total</t>
  </si>
  <si>
    <t>Terminal Year</t>
  </si>
  <si>
    <t>First 5 yr</t>
  </si>
  <si>
    <t>TV</t>
  </si>
  <si>
    <t>FCFF</t>
  </si>
  <si>
    <t>Reinvestments</t>
  </si>
  <si>
    <t>NOPAT</t>
  </si>
  <si>
    <t>EBIT</t>
  </si>
  <si>
    <t>TY</t>
  </si>
  <si>
    <t xml:space="preserve">Combined Firm </t>
  </si>
  <si>
    <t>Valuation - Combined firm (without synergy)</t>
  </si>
  <si>
    <t>RIR-terminal</t>
  </si>
  <si>
    <t>ROC-terminal</t>
  </si>
  <si>
    <t>Tax</t>
  </si>
  <si>
    <t>RIR</t>
  </si>
  <si>
    <t>After-tax ROC</t>
  </si>
  <si>
    <t>WACC</t>
  </si>
  <si>
    <t>Wd</t>
  </si>
  <si>
    <t>We</t>
  </si>
  <si>
    <t>Cost of Debt (1-t)</t>
  </si>
  <si>
    <t>Cost of Equity (Ke)</t>
  </si>
  <si>
    <t xml:space="preserve">Length of growth </t>
  </si>
  <si>
    <t>Reinvestment rate</t>
  </si>
  <si>
    <t>Pretax ROC</t>
  </si>
  <si>
    <t>Debt-to-capital</t>
  </si>
  <si>
    <t>Tax rate</t>
  </si>
  <si>
    <t>Pretax cost of debt</t>
  </si>
  <si>
    <t>Beta</t>
  </si>
  <si>
    <t>Risk premium</t>
  </si>
  <si>
    <t>Risk-free rate</t>
  </si>
  <si>
    <t>Parameters</t>
  </si>
  <si>
    <t>Havells</t>
  </si>
  <si>
    <t>V-Guard</t>
  </si>
  <si>
    <t>Operating income(EBIT)</t>
  </si>
  <si>
    <t>Growth</t>
  </si>
  <si>
    <t>Nominal growth</t>
  </si>
  <si>
    <t xml:space="preserve">Forecasted model </t>
  </si>
  <si>
    <t xml:space="preserve">Net present value </t>
  </si>
  <si>
    <t>Present value</t>
  </si>
  <si>
    <t>Enerprise values</t>
  </si>
  <si>
    <t>Links:</t>
  </si>
  <si>
    <t>Reuters</t>
  </si>
  <si>
    <t>Markets MOJO</t>
  </si>
  <si>
    <t>Money control</t>
  </si>
  <si>
    <t>HAVELLS AND V-GUARD ACQUISITION</t>
  </si>
  <si>
    <t>Top stock research</t>
  </si>
  <si>
    <t>Enterprise Value</t>
  </si>
  <si>
    <t>Conclusion</t>
  </si>
  <si>
    <t>A forecasted synergy value of 2776.28 Cr is achieved Post acquisition of V-Guard by Havells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</si>
</sst>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₹&quot;\ #,##0.00;[Red]&quot;₹&quot;\ #,##0.00"/>
    <numFmt numFmtId="165" formatCode="&quot;₹&quot;#,##0.00_);[Red]\(&quot;₹&quot;#,##0.00\)"/>
    <numFmt numFmtId="166" formatCode="0.0%"/>
    <numFmt numFmtId="167" formatCode="&quot;Rs.&quot;\ #,##0.00;[Red]&quot;Rs.&quot;\ \-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15" fontId="2" fillId="2" borderId="0" xfId="0" applyNumberFormat="1" applyFont="1" applyFill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9" fontId="0" fillId="0" borderId="0" xfId="0" applyNumberFormat="1"/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2" fillId="0" borderId="0" xfId="0" applyFont="1"/>
    <xf numFmtId="0" fontId="0" fillId="0" borderId="5" xfId="0" applyBorder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66" fontId="4" fillId="0" borderId="0" xfId="1" applyNumberFormat="1" applyFont="1" applyAlignment="1">
      <alignment horizontal="right"/>
    </xf>
    <xf numFmtId="0" fontId="5" fillId="0" borderId="0" xfId="0" applyFont="1"/>
    <xf numFmtId="0" fontId="3" fillId="0" borderId="6" xfId="0" applyFont="1" applyBorder="1" applyAlignment="1">
      <alignment horizontal="centerContinuous"/>
    </xf>
    <xf numFmtId="10" fontId="0" fillId="0" borderId="0" xfId="0" applyNumberFormat="1"/>
    <xf numFmtId="167" fontId="0" fillId="0" borderId="0" xfId="0" applyNumberFormat="1"/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9" fontId="0" fillId="0" borderId="1" xfId="1" applyFont="1" applyBorder="1"/>
    <xf numFmtId="9" fontId="0" fillId="0" borderId="1" xfId="1" applyFont="1" applyFill="1" applyBorder="1"/>
    <xf numFmtId="9" fontId="0" fillId="0" borderId="1" xfId="1" applyNumberFormat="1" applyFont="1" applyBorder="1"/>
    <xf numFmtId="0" fontId="0" fillId="0" borderId="1" xfId="0" applyFill="1" applyBorder="1"/>
    <xf numFmtId="0" fontId="0" fillId="0" borderId="1" xfId="1" applyNumberFormat="1" applyFont="1" applyBorder="1"/>
    <xf numFmtId="0" fontId="0" fillId="0" borderId="1" xfId="1" applyNumberFormat="1" applyFont="1" applyFill="1" applyBorder="1"/>
    <xf numFmtId="2" fontId="0" fillId="0" borderId="1" xfId="1" applyNumberFormat="1" applyFont="1" applyBorder="1"/>
    <xf numFmtId="2" fontId="0" fillId="0" borderId="1" xfId="1" applyNumberFormat="1" applyFont="1" applyFill="1" applyBorder="1"/>
    <xf numFmtId="0" fontId="0" fillId="3" borderId="1" xfId="0" applyFill="1" applyBorder="1" applyAlignment="1">
      <alignment horizontal="left"/>
    </xf>
    <xf numFmtId="2" fontId="0" fillId="0" borderId="1" xfId="0" applyNumberFormat="1" applyBorder="1"/>
    <xf numFmtId="0" fontId="0" fillId="5" borderId="1" xfId="0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/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9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9" fillId="0" borderId="0" xfId="0" applyFont="1"/>
    <xf numFmtId="0" fontId="0" fillId="0" borderId="8" xfId="0" applyBorder="1"/>
    <xf numFmtId="164" fontId="0" fillId="0" borderId="8" xfId="0" applyNumberFormat="1" applyBorder="1"/>
    <xf numFmtId="164" fontId="0" fillId="3" borderId="10" xfId="0" applyNumberFormat="1" applyFill="1" applyBorder="1"/>
    <xf numFmtId="0" fontId="11" fillId="0" borderId="9" xfId="0" applyFont="1" applyBorder="1"/>
    <xf numFmtId="0" fontId="10" fillId="0" borderId="0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63091-7480-44D0-AA73-C3BA2B1F5856}">
  <dimension ref="B1:T221"/>
  <sheetViews>
    <sheetView tabSelected="1" zoomScale="82" zoomScaleNormal="82" workbookViewId="0">
      <selection activeCell="C11" sqref="C11"/>
    </sheetView>
  </sheetViews>
  <sheetFormatPr defaultColWidth="11.42578125" defaultRowHeight="15" x14ac:dyDescent="0.25"/>
  <cols>
    <col min="1" max="1" width="7.5703125" bestFit="1" customWidth="1"/>
    <col min="2" max="2" width="41.5703125" bestFit="1" customWidth="1"/>
    <col min="3" max="3" width="13.42578125" bestFit="1" customWidth="1"/>
    <col min="4" max="4" width="14.140625" customWidth="1"/>
    <col min="5" max="5" width="15.7109375" style="1" bestFit="1" customWidth="1"/>
    <col min="6" max="6" width="15.28515625" style="2" customWidth="1"/>
    <col min="7" max="7" width="18.42578125" bestFit="1" customWidth="1"/>
    <col min="8" max="8" width="14.140625" bestFit="1" customWidth="1"/>
    <col min="9" max="9" width="17.28515625" bestFit="1" customWidth="1"/>
    <col min="11" max="11" width="19" bestFit="1" customWidth="1"/>
    <col min="12" max="12" width="17.28515625" bestFit="1" customWidth="1"/>
    <col min="13" max="13" width="12" style="1" bestFit="1" customWidth="1"/>
    <col min="14" max="14" width="16" style="1" bestFit="1" customWidth="1"/>
    <col min="15" max="15" width="12.85546875" style="1" bestFit="1" customWidth="1"/>
    <col min="16" max="16" width="15.140625" bestFit="1" customWidth="1"/>
    <col min="17" max="17" width="15.140625" customWidth="1"/>
    <col min="20" max="22" width="11.5703125" bestFit="1" customWidth="1"/>
    <col min="23" max="24" width="14.7109375" bestFit="1" customWidth="1"/>
    <col min="25" max="27" width="11.5703125" bestFit="1" customWidth="1"/>
  </cols>
  <sheetData>
    <row r="1" spans="2:20" ht="28.5" x14ac:dyDescent="0.45">
      <c r="D1" s="57"/>
      <c r="E1" s="58" t="s">
        <v>49</v>
      </c>
      <c r="F1" s="59"/>
    </row>
    <row r="3" spans="2:20" x14ac:dyDescent="0.25">
      <c r="B3" s="34" t="s">
        <v>35</v>
      </c>
      <c r="C3" s="34" t="s">
        <v>36</v>
      </c>
      <c r="D3" s="34" t="s">
        <v>37</v>
      </c>
      <c r="E3" s="34" t="s">
        <v>14</v>
      </c>
      <c r="G3" s="46" t="s">
        <v>25</v>
      </c>
      <c r="H3" s="38">
        <f>C4+(C6*C5)</f>
        <v>0.1046</v>
      </c>
      <c r="I3" s="38">
        <f>D4+(D6*D5)</f>
        <v>0.1022</v>
      </c>
      <c r="J3" s="39">
        <f>E4+(E6*E5)</f>
        <v>0.1046</v>
      </c>
      <c r="N3" s="33"/>
      <c r="O3" s="33"/>
    </row>
    <row r="4" spans="2:20" x14ac:dyDescent="0.25">
      <c r="B4" s="48" t="s">
        <v>34</v>
      </c>
      <c r="C4" s="8">
        <v>5.8999999999999997E-2</v>
      </c>
      <c r="D4" s="8">
        <f>C4</f>
        <v>5.8999999999999997E-2</v>
      </c>
      <c r="E4" s="8">
        <f>C4</f>
        <v>5.8999999999999997E-2</v>
      </c>
      <c r="F4"/>
      <c r="G4" s="46" t="s">
        <v>24</v>
      </c>
      <c r="H4" s="40">
        <f>C7*(1-C8)</f>
        <v>0</v>
      </c>
      <c r="I4" s="40">
        <f>D7*(1-D8)</f>
        <v>0</v>
      </c>
      <c r="J4" s="39">
        <f>E7*(1-E8)</f>
        <v>0</v>
      </c>
      <c r="M4" s="3"/>
    </row>
    <row r="5" spans="2:20" x14ac:dyDescent="0.25">
      <c r="B5" s="48" t="s">
        <v>33</v>
      </c>
      <c r="C5" s="8">
        <v>3.7999999999999999E-2</v>
      </c>
      <c r="D5" s="8">
        <v>0.04</v>
      </c>
      <c r="E5" s="8">
        <f>C5</f>
        <v>3.7999999999999999E-2</v>
      </c>
      <c r="F5"/>
      <c r="G5" s="46" t="s">
        <v>23</v>
      </c>
      <c r="H5" s="6">
        <f>1-C9</f>
        <v>1</v>
      </c>
      <c r="I5" s="6">
        <f>1-D9</f>
        <v>1</v>
      </c>
      <c r="J5" s="41">
        <f>1-E9</f>
        <v>1</v>
      </c>
      <c r="M5" s="3"/>
    </row>
    <row r="6" spans="2:20" x14ac:dyDescent="0.25">
      <c r="B6" s="48" t="s">
        <v>32</v>
      </c>
      <c r="C6" s="8">
        <v>1.2</v>
      </c>
      <c r="D6" s="8">
        <v>1.08</v>
      </c>
      <c r="E6" s="35">
        <f>C6</f>
        <v>1.2</v>
      </c>
      <c r="F6" s="32"/>
      <c r="G6" s="46" t="s">
        <v>22</v>
      </c>
      <c r="H6" s="6">
        <f>1-H5</f>
        <v>0</v>
      </c>
      <c r="I6" s="6">
        <f>1-I5</f>
        <v>0</v>
      </c>
      <c r="J6" s="41">
        <f>1-J5</f>
        <v>0</v>
      </c>
      <c r="K6" s="29"/>
      <c r="L6" s="29"/>
      <c r="M6" s="3"/>
    </row>
    <row r="7" spans="2:20" x14ac:dyDescent="0.25">
      <c r="B7" s="48" t="s">
        <v>31</v>
      </c>
      <c r="C7" s="8">
        <v>0</v>
      </c>
      <c r="D7" s="8">
        <f>C7</f>
        <v>0</v>
      </c>
      <c r="E7" s="36">
        <v>0</v>
      </c>
      <c r="F7"/>
      <c r="G7" s="46" t="s">
        <v>21</v>
      </c>
      <c r="H7" s="42">
        <f>(H3*H5)+(H4*H6)</f>
        <v>0.1046</v>
      </c>
      <c r="I7" s="42">
        <f>(I3*I5)+(I4*I6)</f>
        <v>0.1022</v>
      </c>
      <c r="J7" s="43">
        <f>(J3*J5)+(J4*J6)</f>
        <v>0.1046</v>
      </c>
      <c r="K7" s="29"/>
      <c r="L7" s="29"/>
      <c r="M7" s="3"/>
    </row>
    <row r="8" spans="2:20" x14ac:dyDescent="0.25">
      <c r="B8" s="48" t="s">
        <v>30</v>
      </c>
      <c r="C8" s="8">
        <v>0.33</v>
      </c>
      <c r="D8" s="8">
        <v>0.3</v>
      </c>
      <c r="E8" s="37">
        <f>C8</f>
        <v>0.33</v>
      </c>
      <c r="F8"/>
      <c r="G8" s="46" t="s">
        <v>20</v>
      </c>
      <c r="H8" s="6">
        <f>C11*(1-C8)</f>
        <v>0.1273</v>
      </c>
      <c r="I8" s="6">
        <f>D11*(1-D8)</f>
        <v>0.16799999999999998</v>
      </c>
      <c r="J8" s="41">
        <f>E11*(1-E8)</f>
        <v>0.14404999999999998</v>
      </c>
      <c r="K8" s="25"/>
      <c r="L8" s="29"/>
      <c r="M8" s="3"/>
    </row>
    <row r="9" spans="2:20" x14ac:dyDescent="0.25">
      <c r="B9" s="48" t="s">
        <v>29</v>
      </c>
      <c r="C9" s="8">
        <v>0</v>
      </c>
      <c r="D9" s="8">
        <f>C9</f>
        <v>0</v>
      </c>
      <c r="E9" s="37">
        <v>0</v>
      </c>
      <c r="F9"/>
      <c r="G9" s="46" t="s">
        <v>19</v>
      </c>
      <c r="H9" s="6">
        <f>C12</f>
        <v>0.75</v>
      </c>
      <c r="I9" s="6">
        <f>D12</f>
        <v>0.75</v>
      </c>
      <c r="J9" s="41">
        <v>0.75</v>
      </c>
      <c r="K9" s="25"/>
      <c r="L9" s="29"/>
      <c r="M9" s="3"/>
    </row>
    <row r="10" spans="2:20" ht="15.75" thickBot="1" x14ac:dyDescent="0.3">
      <c r="B10" s="48" t="s">
        <v>38</v>
      </c>
      <c r="C10" s="8">
        <v>924</v>
      </c>
      <c r="D10" s="8">
        <v>223</v>
      </c>
      <c r="E10" s="37">
        <f>C10+D10</f>
        <v>1147</v>
      </c>
      <c r="F10"/>
      <c r="G10" s="46" t="s">
        <v>39</v>
      </c>
      <c r="H10" s="6">
        <f>H8*H9</f>
        <v>9.5475000000000004E-2</v>
      </c>
      <c r="I10" s="6">
        <f>I8*I9</f>
        <v>0.126</v>
      </c>
      <c r="J10" s="41">
        <f>J8*J9</f>
        <v>0.10803749999999998</v>
      </c>
      <c r="K10" s="25"/>
      <c r="L10" s="29"/>
      <c r="M10" s="3"/>
    </row>
    <row r="11" spans="2:20" x14ac:dyDescent="0.25">
      <c r="B11" s="48" t="s">
        <v>28</v>
      </c>
      <c r="C11" s="8">
        <v>0.19</v>
      </c>
      <c r="D11" s="8">
        <v>0.24</v>
      </c>
      <c r="E11" s="8">
        <f>AVERAGE(C11:D11)</f>
        <v>0.215</v>
      </c>
      <c r="F11" s="31"/>
      <c r="G11" s="46" t="s">
        <v>12</v>
      </c>
      <c r="H11" s="6">
        <f>C10</f>
        <v>924</v>
      </c>
      <c r="I11" s="6">
        <f>D10</f>
        <v>223</v>
      </c>
      <c r="J11" s="41">
        <f>E10</f>
        <v>1147</v>
      </c>
      <c r="K11" s="25"/>
      <c r="L11" s="29"/>
      <c r="M11" s="3"/>
      <c r="S11" s="30"/>
      <c r="T11" s="30"/>
    </row>
    <row r="12" spans="2:20" x14ac:dyDescent="0.25">
      <c r="B12" s="48" t="s">
        <v>27</v>
      </c>
      <c r="C12" s="8">
        <v>0.75</v>
      </c>
      <c r="D12" s="8">
        <v>0.75</v>
      </c>
      <c r="E12" s="8">
        <v>0.75</v>
      </c>
      <c r="F12"/>
      <c r="G12" s="46" t="s">
        <v>40</v>
      </c>
      <c r="H12" s="6">
        <f>C4</f>
        <v>5.8999999999999997E-2</v>
      </c>
      <c r="I12" s="6">
        <f>D4</f>
        <v>5.8999999999999997E-2</v>
      </c>
      <c r="J12" s="41">
        <f>E4</f>
        <v>5.8999999999999997E-2</v>
      </c>
      <c r="K12" s="25"/>
      <c r="L12" s="29"/>
      <c r="M12" s="3"/>
    </row>
    <row r="13" spans="2:20" x14ac:dyDescent="0.25">
      <c r="B13" s="48" t="s">
        <v>26</v>
      </c>
      <c r="C13" s="8">
        <f>5</f>
        <v>5</v>
      </c>
      <c r="D13" s="8">
        <f>5</f>
        <v>5</v>
      </c>
      <c r="E13" s="8">
        <f>5</f>
        <v>5</v>
      </c>
      <c r="F13"/>
      <c r="G13" s="46" t="s">
        <v>18</v>
      </c>
      <c r="H13" s="6">
        <f>C8</f>
        <v>0.33</v>
      </c>
      <c r="I13" s="6">
        <f>D8</f>
        <v>0.3</v>
      </c>
      <c r="J13" s="41">
        <f>E8</f>
        <v>0.33</v>
      </c>
      <c r="K13" s="25"/>
      <c r="M13" s="3"/>
    </row>
    <row r="14" spans="2:20" x14ac:dyDescent="0.25">
      <c r="E14" s="27"/>
      <c r="F14" s="26"/>
      <c r="G14" s="46" t="s">
        <v>17</v>
      </c>
      <c r="H14" s="44">
        <f>H7</f>
        <v>0.1046</v>
      </c>
      <c r="I14" s="44">
        <f>I7</f>
        <v>0.1022</v>
      </c>
      <c r="J14" s="45">
        <f>J7</f>
        <v>0.1046</v>
      </c>
      <c r="K14" s="25"/>
      <c r="M14" s="3"/>
    </row>
    <row r="15" spans="2:20" x14ac:dyDescent="0.25">
      <c r="E15" s="27"/>
      <c r="F15" s="26"/>
      <c r="G15" s="46" t="s">
        <v>16</v>
      </c>
      <c r="H15" s="6">
        <f>H12/H14</f>
        <v>0.56405353728489482</v>
      </c>
      <c r="I15" s="6">
        <f>I12/I14</f>
        <v>0.5772994129158513</v>
      </c>
      <c r="J15" s="41">
        <f>J12/J14</f>
        <v>0.56405353728489482</v>
      </c>
      <c r="K15" s="25"/>
      <c r="M15" s="3"/>
    </row>
    <row r="16" spans="2:20" ht="15.75" thickBot="1" x14ac:dyDescent="0.3">
      <c r="F16" s="28"/>
      <c r="G16" s="27"/>
      <c r="H16" s="25"/>
      <c r="I16" s="25"/>
      <c r="J16" s="25"/>
      <c r="K16" s="25"/>
      <c r="L16" s="19"/>
      <c r="M16" s="3"/>
      <c r="S16" s="24"/>
      <c r="T16" s="24"/>
    </row>
    <row r="17" spans="2:13" x14ac:dyDescent="0.25">
      <c r="M17" s="3"/>
    </row>
    <row r="18" spans="2:13" x14ac:dyDescent="0.25">
      <c r="M18" s="3"/>
    </row>
    <row r="19" spans="2:13" ht="26.25" x14ac:dyDescent="0.4">
      <c r="C19" s="55" t="s">
        <v>41</v>
      </c>
      <c r="M19" s="3"/>
    </row>
    <row r="20" spans="2:13" x14ac:dyDescent="0.25">
      <c r="B20" s="23" t="s">
        <v>15</v>
      </c>
      <c r="M20" s="3"/>
    </row>
    <row r="21" spans="2:13" x14ac:dyDescent="0.25">
      <c r="C21" s="6"/>
      <c r="D21" s="6"/>
      <c r="E21" s="8"/>
      <c r="F21" s="22"/>
      <c r="G21" s="6"/>
      <c r="H21" s="6"/>
      <c r="I21" s="6"/>
      <c r="M21" s="3"/>
    </row>
    <row r="22" spans="2:13" ht="18.75" x14ac:dyDescent="0.3">
      <c r="B22" s="60" t="s">
        <v>36</v>
      </c>
      <c r="C22" s="21">
        <v>0</v>
      </c>
      <c r="D22" s="21">
        <v>1</v>
      </c>
      <c r="E22" s="21">
        <v>2</v>
      </c>
      <c r="F22" s="21">
        <v>3</v>
      </c>
      <c r="G22" s="21">
        <v>4</v>
      </c>
      <c r="H22" s="21">
        <v>5</v>
      </c>
      <c r="I22" s="21" t="s">
        <v>13</v>
      </c>
      <c r="M22" s="3"/>
    </row>
    <row r="23" spans="2:13" ht="20.25" customHeight="1" x14ac:dyDescent="0.3">
      <c r="B23" s="61" t="s">
        <v>12</v>
      </c>
      <c r="C23" s="16">
        <f>H11</f>
        <v>924</v>
      </c>
      <c r="D23" s="16">
        <f>C23*$H$10+C23</f>
        <v>1012.2189</v>
      </c>
      <c r="E23" s="16">
        <f>D23*$H$10+D23</f>
        <v>1108.8604994775001</v>
      </c>
      <c r="F23" s="16">
        <f>E23*$H$10+E23</f>
        <v>1214.7289556651144</v>
      </c>
      <c r="G23" s="16">
        <f>F23*$H$10+F23</f>
        <v>1330.7052027072411</v>
      </c>
      <c r="H23" s="16">
        <f>G23*$H$10+G23</f>
        <v>1457.754281935715</v>
      </c>
      <c r="I23" s="16">
        <f>H23*H12+H23</f>
        <v>1543.7617845699222</v>
      </c>
      <c r="M23" s="3"/>
    </row>
    <row r="24" spans="2:13" ht="23.25" customHeight="1" x14ac:dyDescent="0.3">
      <c r="B24" s="61" t="s">
        <v>11</v>
      </c>
      <c r="C24" s="16">
        <f t="shared" ref="C24:I24" si="0">C23*(1-$H$13)</f>
        <v>619.07999999999993</v>
      </c>
      <c r="D24" s="16">
        <f t="shared" si="0"/>
        <v>678.18666299999995</v>
      </c>
      <c r="E24" s="16">
        <f t="shared" si="0"/>
        <v>742.93653464992497</v>
      </c>
      <c r="F24" s="16">
        <f t="shared" si="0"/>
        <v>813.86840029562654</v>
      </c>
      <c r="G24" s="16">
        <f t="shared" si="0"/>
        <v>891.57248581385147</v>
      </c>
      <c r="H24" s="16">
        <f t="shared" si="0"/>
        <v>976.69536889692893</v>
      </c>
      <c r="I24" s="16">
        <f t="shared" si="0"/>
        <v>1034.3203956618477</v>
      </c>
      <c r="K24" s="6" t="s">
        <v>42</v>
      </c>
      <c r="L24" s="6" t="s">
        <v>7</v>
      </c>
      <c r="M24" s="47">
        <f>NPV(H7,D26:H26)</f>
        <v>754.88182063065449</v>
      </c>
    </row>
    <row r="25" spans="2:13" ht="21.75" customHeight="1" x14ac:dyDescent="0.3">
      <c r="B25" s="61" t="s">
        <v>10</v>
      </c>
      <c r="C25" s="16">
        <f t="shared" ref="C25:H25" si="1">C24*$H$9</f>
        <v>464.30999999999995</v>
      </c>
      <c r="D25" s="16">
        <f t="shared" si="1"/>
        <v>508.63999724999996</v>
      </c>
      <c r="E25" s="16">
        <f t="shared" si="1"/>
        <v>557.20240098744375</v>
      </c>
      <c r="F25" s="16">
        <f t="shared" si="1"/>
        <v>610.40130022171991</v>
      </c>
      <c r="G25" s="16">
        <f t="shared" si="1"/>
        <v>668.6793643603886</v>
      </c>
      <c r="H25" s="16">
        <f t="shared" si="1"/>
        <v>732.52152667269672</v>
      </c>
      <c r="I25" s="16">
        <f>I24*H15</f>
        <v>583.41207785897711</v>
      </c>
      <c r="K25" s="6" t="s">
        <v>43</v>
      </c>
      <c r="L25" s="6" t="s">
        <v>6</v>
      </c>
      <c r="M25" s="47">
        <f>PV(H7,5,,-I27)</f>
        <v>6013.0969986892696</v>
      </c>
    </row>
    <row r="26" spans="2:13" ht="24.75" customHeight="1" x14ac:dyDescent="0.3">
      <c r="B26" s="61" t="s">
        <v>9</v>
      </c>
      <c r="C26" s="16">
        <f t="shared" ref="C26:I26" si="2">C24-C25</f>
        <v>154.76999999999998</v>
      </c>
      <c r="D26" s="16">
        <f t="shared" si="2"/>
        <v>169.54666574999999</v>
      </c>
      <c r="E26" s="16">
        <f t="shared" si="2"/>
        <v>185.73413366248121</v>
      </c>
      <c r="F26" s="16">
        <f t="shared" si="2"/>
        <v>203.46710007390664</v>
      </c>
      <c r="G26" s="16">
        <f t="shared" si="2"/>
        <v>222.89312145346287</v>
      </c>
      <c r="H26" s="16">
        <f t="shared" si="2"/>
        <v>244.1738422242322</v>
      </c>
      <c r="I26" s="16">
        <f t="shared" si="2"/>
        <v>450.90831780287056</v>
      </c>
      <c r="K26" s="6"/>
      <c r="L26" s="6"/>
      <c r="M26" s="6"/>
    </row>
    <row r="27" spans="2:13" ht="24.75" customHeight="1" x14ac:dyDescent="0.3">
      <c r="B27" s="62"/>
      <c r="C27" s="1"/>
      <c r="D27" s="1"/>
      <c r="F27" s="1"/>
      <c r="G27" s="20"/>
      <c r="H27" s="53" t="s">
        <v>8</v>
      </c>
      <c r="I27" s="54">
        <f>I26/(H7-H12)</f>
        <v>9888.3403026945289</v>
      </c>
      <c r="K27" s="6" t="s">
        <v>51</v>
      </c>
      <c r="L27" s="49" t="s">
        <v>5</v>
      </c>
      <c r="M27" s="50">
        <f>SUM(M24:M25)</f>
        <v>6767.9788193199238</v>
      </c>
    </row>
    <row r="28" spans="2:13" ht="18.75" x14ac:dyDescent="0.3">
      <c r="B28" s="62"/>
      <c r="C28" s="1"/>
      <c r="D28" s="1"/>
      <c r="F28" s="1"/>
      <c r="G28" s="1"/>
      <c r="H28" s="1"/>
      <c r="I28" s="1"/>
      <c r="M28" s="3"/>
    </row>
    <row r="29" spans="2:13" ht="18.75" x14ac:dyDescent="0.3">
      <c r="B29" s="63"/>
      <c r="H29" s="19"/>
      <c r="M29" s="3"/>
    </row>
    <row r="30" spans="2:13" ht="18.75" x14ac:dyDescent="0.3">
      <c r="B30" s="63"/>
      <c r="C30" s="1"/>
      <c r="D30" s="1"/>
      <c r="F30" s="1"/>
      <c r="G30" s="1"/>
      <c r="H30" s="1"/>
      <c r="I30" s="1"/>
      <c r="M30" s="3"/>
    </row>
    <row r="31" spans="2:13" ht="18.75" x14ac:dyDescent="0.3">
      <c r="B31" s="60" t="s">
        <v>37</v>
      </c>
      <c r="C31" s="18">
        <v>0</v>
      </c>
      <c r="D31" s="18">
        <v>1</v>
      </c>
      <c r="E31" s="18">
        <v>2</v>
      </c>
      <c r="F31" s="18">
        <v>3</v>
      </c>
      <c r="G31" s="18">
        <v>4</v>
      </c>
      <c r="H31" s="18">
        <v>5</v>
      </c>
      <c r="I31" s="18" t="s">
        <v>13</v>
      </c>
      <c r="M31" s="3"/>
    </row>
    <row r="32" spans="2:13" ht="24" customHeight="1" x14ac:dyDescent="0.3">
      <c r="B32" s="61" t="s">
        <v>12</v>
      </c>
      <c r="C32" s="16">
        <f>I11</f>
        <v>223</v>
      </c>
      <c r="D32" s="16">
        <f>(C32*$H$10)+C32</f>
        <v>244.29092500000002</v>
      </c>
      <c r="E32" s="16">
        <f>(D32*$H$10)+D32</f>
        <v>267.61460106437499</v>
      </c>
      <c r="F32" s="16">
        <f>(E32*$H$10)+E32</f>
        <v>293.16510510099619</v>
      </c>
      <c r="G32" s="16">
        <f>(F32*$H$10)+F32</f>
        <v>321.15504351051379</v>
      </c>
      <c r="H32" s="16">
        <f>(G32*$H$10)+G32</f>
        <v>351.81732128968008</v>
      </c>
      <c r="I32" s="16">
        <f>(H32*$H$12)+H32</f>
        <v>372.57454324577122</v>
      </c>
      <c r="J32" s="12"/>
      <c r="M32" s="3"/>
    </row>
    <row r="33" spans="2:13" ht="22.5" customHeight="1" x14ac:dyDescent="0.3">
      <c r="B33" s="61" t="s">
        <v>11</v>
      </c>
      <c r="C33" s="16">
        <f t="shared" ref="C33:I33" si="3">C32*(1-$I$13)</f>
        <v>156.1</v>
      </c>
      <c r="D33" s="16">
        <f t="shared" si="3"/>
        <v>171.0036475</v>
      </c>
      <c r="E33" s="16">
        <f t="shared" si="3"/>
        <v>187.33022074506249</v>
      </c>
      <c r="F33" s="16">
        <f t="shared" si="3"/>
        <v>205.21557357069733</v>
      </c>
      <c r="G33" s="16">
        <f t="shared" si="3"/>
        <v>224.80853045735964</v>
      </c>
      <c r="H33" s="16">
        <f t="shared" si="3"/>
        <v>246.27212490277603</v>
      </c>
      <c r="I33" s="16">
        <f t="shared" si="3"/>
        <v>260.80218027203983</v>
      </c>
      <c r="J33" s="12"/>
      <c r="K33" s="6" t="s">
        <v>42</v>
      </c>
      <c r="L33" s="6" t="s">
        <v>7</v>
      </c>
      <c r="M33" s="16">
        <f>NPV(I7,D35:H35)</f>
        <v>191.58229678488263</v>
      </c>
    </row>
    <row r="34" spans="2:13" ht="20.25" customHeight="1" x14ac:dyDescent="0.3">
      <c r="B34" s="61" t="s">
        <v>10</v>
      </c>
      <c r="C34" s="16">
        <f t="shared" ref="C34:H34" si="4">C33*$I$9</f>
        <v>117.07499999999999</v>
      </c>
      <c r="D34" s="16">
        <f t="shared" si="4"/>
        <v>128.25273562500001</v>
      </c>
      <c r="E34" s="16">
        <f t="shared" si="4"/>
        <v>140.49766555879688</v>
      </c>
      <c r="F34" s="16">
        <f t="shared" si="4"/>
        <v>153.911680178023</v>
      </c>
      <c r="G34" s="16">
        <f t="shared" si="4"/>
        <v>168.60639784301972</v>
      </c>
      <c r="H34" s="16">
        <f t="shared" si="4"/>
        <v>184.70409367708203</v>
      </c>
      <c r="I34" s="16">
        <f>I33*I15</f>
        <v>150.56094555822261</v>
      </c>
      <c r="J34" s="12"/>
      <c r="K34" s="6" t="s">
        <v>43</v>
      </c>
      <c r="L34" s="6" t="s">
        <v>6</v>
      </c>
      <c r="M34" s="16">
        <f>PV(I7,5,,-I36)</f>
        <v>1568.7664342386147</v>
      </c>
    </row>
    <row r="35" spans="2:13" ht="27" customHeight="1" x14ac:dyDescent="0.3">
      <c r="B35" s="61" t="s">
        <v>9</v>
      </c>
      <c r="C35" s="16">
        <f t="shared" ref="C35:I35" si="5">C33-C34</f>
        <v>39.025000000000006</v>
      </c>
      <c r="D35" s="16">
        <f t="shared" si="5"/>
        <v>42.750911874999986</v>
      </c>
      <c r="E35" s="16">
        <f t="shared" si="5"/>
        <v>46.832555186265608</v>
      </c>
      <c r="F35" s="16">
        <f t="shared" si="5"/>
        <v>51.303893392674325</v>
      </c>
      <c r="G35" s="16">
        <f t="shared" si="5"/>
        <v>56.202132614339916</v>
      </c>
      <c r="H35" s="16">
        <f t="shared" si="5"/>
        <v>61.568031225694</v>
      </c>
      <c r="I35" s="16">
        <f t="shared" si="5"/>
        <v>110.24123471381722</v>
      </c>
      <c r="J35" s="12"/>
      <c r="K35" s="6"/>
      <c r="L35" s="6"/>
      <c r="M35" s="8"/>
    </row>
    <row r="36" spans="2:13" ht="24.75" customHeight="1" x14ac:dyDescent="0.3">
      <c r="B36" s="62"/>
      <c r="C36" s="12"/>
      <c r="D36" s="12"/>
      <c r="E36" s="12"/>
      <c r="F36" s="12"/>
      <c r="G36" s="15"/>
      <c r="H36" s="14" t="s">
        <v>8</v>
      </c>
      <c r="I36" s="13">
        <f>I35/(I7-I12)</f>
        <v>2551.8804331902134</v>
      </c>
      <c r="J36" s="12"/>
      <c r="K36" s="6" t="s">
        <v>51</v>
      </c>
      <c r="L36" s="49" t="s">
        <v>5</v>
      </c>
      <c r="M36" s="51">
        <f>SUM(M33:M34)</f>
        <v>1760.3487310234973</v>
      </c>
    </row>
    <row r="37" spans="2:13" ht="18.75" x14ac:dyDescent="0.3">
      <c r="B37" s="63"/>
      <c r="D37" s="10"/>
      <c r="E37" s="12"/>
      <c r="F37" s="11"/>
      <c r="G37" s="10"/>
      <c r="H37" s="10"/>
      <c r="I37" s="10"/>
      <c r="M37" s="3"/>
    </row>
    <row r="38" spans="2:13" ht="18.75" x14ac:dyDescent="0.3">
      <c r="B38" s="63"/>
      <c r="M38" s="3"/>
    </row>
    <row r="39" spans="2:13" ht="18.75" x14ac:dyDescent="0.3">
      <c r="B39" s="64"/>
      <c r="M39" s="3"/>
    </row>
    <row r="40" spans="2:13" ht="18.75" x14ac:dyDescent="0.3">
      <c r="B40" s="60" t="s">
        <v>14</v>
      </c>
      <c r="C40" s="17">
        <v>0</v>
      </c>
      <c r="D40" s="17">
        <v>1</v>
      </c>
      <c r="E40" s="17">
        <v>2</v>
      </c>
      <c r="F40" s="17">
        <v>3</v>
      </c>
      <c r="G40" s="17">
        <v>4</v>
      </c>
      <c r="H40" s="17">
        <v>5</v>
      </c>
      <c r="I40" s="17" t="s">
        <v>13</v>
      </c>
      <c r="M40" s="3"/>
    </row>
    <row r="41" spans="2:13" ht="22.5" customHeight="1" x14ac:dyDescent="0.3">
      <c r="B41" s="61" t="s">
        <v>12</v>
      </c>
      <c r="C41" s="16">
        <f>J11</f>
        <v>1147</v>
      </c>
      <c r="D41" s="16">
        <f>(C41*$H$10)+C41</f>
        <v>1256.5098250000001</v>
      </c>
      <c r="E41" s="16">
        <f>(D41*$H$10)+D41</f>
        <v>1376.475100541875</v>
      </c>
      <c r="F41" s="16">
        <f>(E41*$H$10)+E41</f>
        <v>1507.8940607661104</v>
      </c>
      <c r="G41" s="16">
        <f>(F41*$H$10)+F41</f>
        <v>1651.8602462177548</v>
      </c>
      <c r="H41" s="16">
        <f>(G41*$H$10)+G41</f>
        <v>1809.5716032253949</v>
      </c>
      <c r="I41" s="16">
        <f>(H41*$H$12)+H41</f>
        <v>1916.3363278156933</v>
      </c>
      <c r="J41" s="1"/>
      <c r="M41" s="3"/>
    </row>
    <row r="42" spans="2:13" ht="23.25" customHeight="1" x14ac:dyDescent="0.3">
      <c r="B42" s="61" t="s">
        <v>11</v>
      </c>
      <c r="C42" s="16">
        <f t="shared" ref="C42:I42" si="6">C41*(1-$I$13)</f>
        <v>802.9</v>
      </c>
      <c r="D42" s="16">
        <f t="shared" si="6"/>
        <v>879.55687750000004</v>
      </c>
      <c r="E42" s="16">
        <f t="shared" si="6"/>
        <v>963.53257037931246</v>
      </c>
      <c r="F42" s="16">
        <f t="shared" si="6"/>
        <v>1055.5258425362772</v>
      </c>
      <c r="G42" s="16">
        <f t="shared" si="6"/>
        <v>1156.3021723524282</v>
      </c>
      <c r="H42" s="16">
        <f t="shared" si="6"/>
        <v>1266.7001222577765</v>
      </c>
      <c r="I42" s="16">
        <f t="shared" si="6"/>
        <v>1341.4354294709851</v>
      </c>
      <c r="J42" s="1"/>
      <c r="K42" s="6" t="s">
        <v>42</v>
      </c>
      <c r="L42" s="8" t="s">
        <v>7</v>
      </c>
      <c r="M42" s="16">
        <f>NPV(J7,D44:H44)</f>
        <v>3506.4748800317202</v>
      </c>
    </row>
    <row r="43" spans="2:13" ht="24" customHeight="1" x14ac:dyDescent="0.3">
      <c r="B43" s="61" t="s">
        <v>10</v>
      </c>
      <c r="C43" s="16">
        <f t="shared" ref="C43:H43" si="7">C42*$J$14</f>
        <v>83.983339999999998</v>
      </c>
      <c r="D43" s="16">
        <f t="shared" si="7"/>
        <v>92.001649386500006</v>
      </c>
      <c r="E43" s="16">
        <f t="shared" si="7"/>
        <v>100.78550686167608</v>
      </c>
      <c r="F43" s="16">
        <f t="shared" si="7"/>
        <v>110.4080031292946</v>
      </c>
      <c r="G43" s="16">
        <f t="shared" si="7"/>
        <v>120.94920722806398</v>
      </c>
      <c r="H43" s="16">
        <f t="shared" si="7"/>
        <v>132.4968327881634</v>
      </c>
      <c r="I43" s="16">
        <f>I42*J15</f>
        <v>756.64139903239118</v>
      </c>
      <c r="J43" s="1"/>
      <c r="K43" s="6" t="s">
        <v>43</v>
      </c>
      <c r="L43" s="8" t="s">
        <v>6</v>
      </c>
      <c r="M43" s="16">
        <f>PV(J7,5,,-I45)</f>
        <v>7798.532629462452</v>
      </c>
    </row>
    <row r="44" spans="2:13" ht="24" customHeight="1" x14ac:dyDescent="0.3">
      <c r="B44" s="61" t="s">
        <v>9</v>
      </c>
      <c r="C44" s="16">
        <f t="shared" ref="C44:I44" si="8">C42-C43</f>
        <v>718.91665999999998</v>
      </c>
      <c r="D44" s="16">
        <f t="shared" si="8"/>
        <v>787.55522811349999</v>
      </c>
      <c r="E44" s="16">
        <f t="shared" si="8"/>
        <v>862.74706351763643</v>
      </c>
      <c r="F44" s="16">
        <f t="shared" si="8"/>
        <v>945.11783940698263</v>
      </c>
      <c r="G44" s="16">
        <f t="shared" si="8"/>
        <v>1035.3529651243643</v>
      </c>
      <c r="H44" s="16">
        <f t="shared" si="8"/>
        <v>1134.2032894696131</v>
      </c>
      <c r="I44" s="16">
        <f t="shared" si="8"/>
        <v>584.79403043859395</v>
      </c>
      <c r="J44" s="1"/>
      <c r="K44" s="6"/>
      <c r="L44" s="8"/>
      <c r="M44" s="8"/>
    </row>
    <row r="45" spans="2:13" ht="24.75" customHeight="1" x14ac:dyDescent="0.25">
      <c r="C45" s="12"/>
      <c r="D45" s="12"/>
      <c r="E45" s="12"/>
      <c r="F45" s="12"/>
      <c r="G45" s="15"/>
      <c r="H45" s="14" t="s">
        <v>8</v>
      </c>
      <c r="I45" s="13">
        <f>I44/(J7-J12)</f>
        <v>12824.430492074429</v>
      </c>
      <c r="J45" s="1"/>
      <c r="K45" s="6" t="s">
        <v>51</v>
      </c>
      <c r="L45" s="52" t="s">
        <v>5</v>
      </c>
      <c r="M45" s="51">
        <f>SUM(M42:M43)</f>
        <v>11305.007509494171</v>
      </c>
    </row>
    <row r="46" spans="2:13" ht="19.5" customHeight="1" thickBot="1" x14ac:dyDescent="0.3">
      <c r="D46" s="10"/>
      <c r="E46" s="12"/>
      <c r="F46" s="11"/>
      <c r="G46" s="10"/>
      <c r="H46" s="10"/>
      <c r="I46" s="10"/>
      <c r="M46" s="3"/>
    </row>
    <row r="47" spans="2:13" ht="21.75" customHeight="1" thickBot="1" x14ac:dyDescent="0.35">
      <c r="B47" s="70" t="s">
        <v>52</v>
      </c>
      <c r="E47" s="12"/>
      <c r="F47" s="11"/>
      <c r="G47" s="10"/>
      <c r="K47" s="8" t="s">
        <v>4</v>
      </c>
      <c r="L47" s="6" t="s">
        <v>44</v>
      </c>
      <c r="M47" s="3"/>
    </row>
    <row r="48" spans="2:13" ht="19.5" customHeight="1" x14ac:dyDescent="0.3">
      <c r="C48" s="69" t="s">
        <v>53</v>
      </c>
      <c r="E48" s="12"/>
      <c r="F48" s="11"/>
      <c r="G48" s="10"/>
      <c r="K48" s="6" t="s">
        <v>3</v>
      </c>
      <c r="L48" s="7">
        <f>M36</f>
        <v>1760.3487310234973</v>
      </c>
      <c r="M48" s="3"/>
    </row>
    <row r="49" spans="5:13" ht="21.75" customHeight="1" x14ac:dyDescent="0.25">
      <c r="E49" s="12"/>
      <c r="F49" s="11"/>
      <c r="G49" s="10"/>
      <c r="K49" s="6" t="s">
        <v>2</v>
      </c>
      <c r="L49" s="7">
        <f>M27</f>
        <v>6767.9788193199238</v>
      </c>
      <c r="M49" s="3"/>
    </row>
    <row r="50" spans="5:13" ht="20.25" customHeight="1" thickBot="1" x14ac:dyDescent="0.3">
      <c r="K50" s="65" t="s">
        <v>1</v>
      </c>
      <c r="L50" s="66">
        <f>L48+L49</f>
        <v>8528.3275503434215</v>
      </c>
      <c r="M50" s="3"/>
    </row>
    <row r="51" spans="5:13" ht="19.5" customHeight="1" thickBot="1" x14ac:dyDescent="0.4">
      <c r="E51" s="9"/>
      <c r="K51" s="68" t="s">
        <v>0</v>
      </c>
      <c r="L51" s="67">
        <f>M45-L50</f>
        <v>2776.6799591507497</v>
      </c>
      <c r="M51" s="3"/>
    </row>
    <row r="52" spans="5:13" ht="23.25" customHeight="1" x14ac:dyDescent="0.25">
      <c r="E52"/>
      <c r="M52" s="3"/>
    </row>
    <row r="53" spans="5:13" x14ac:dyDescent="0.25">
      <c r="M53" s="3"/>
    </row>
    <row r="54" spans="5:13" x14ac:dyDescent="0.25">
      <c r="M54" s="3"/>
    </row>
    <row r="55" spans="5:13" x14ac:dyDescent="0.25">
      <c r="M55" s="3"/>
    </row>
    <row r="56" spans="5:13" x14ac:dyDescent="0.25">
      <c r="M56" s="3"/>
    </row>
    <row r="57" spans="5:13" x14ac:dyDescent="0.25">
      <c r="M57" s="3"/>
    </row>
    <row r="58" spans="5:13" x14ac:dyDescent="0.25">
      <c r="M58" s="3"/>
    </row>
    <row r="59" spans="5:13" x14ac:dyDescent="0.25">
      <c r="M59" s="3"/>
    </row>
    <row r="60" spans="5:13" x14ac:dyDescent="0.25">
      <c r="M60" s="3"/>
    </row>
    <row r="61" spans="5:13" x14ac:dyDescent="0.25">
      <c r="M61" s="3"/>
    </row>
    <row r="62" spans="5:13" x14ac:dyDescent="0.25">
      <c r="M62" s="3"/>
    </row>
    <row r="63" spans="5:13" x14ac:dyDescent="0.25">
      <c r="M63" s="3"/>
    </row>
    <row r="64" spans="5:13" x14ac:dyDescent="0.25">
      <c r="M64" s="3"/>
    </row>
    <row r="65" spans="13:13" x14ac:dyDescent="0.25">
      <c r="M65" s="3"/>
    </row>
    <row r="66" spans="13:13" x14ac:dyDescent="0.25">
      <c r="M66" s="3"/>
    </row>
    <row r="67" spans="13:13" x14ac:dyDescent="0.25">
      <c r="M67" s="3"/>
    </row>
    <row r="68" spans="13:13" x14ac:dyDescent="0.25">
      <c r="M68" s="3"/>
    </row>
    <row r="69" spans="13:13" x14ac:dyDescent="0.25">
      <c r="M69" s="3"/>
    </row>
    <row r="70" spans="13:13" x14ac:dyDescent="0.25">
      <c r="M70" s="3"/>
    </row>
    <row r="71" spans="13:13" x14ac:dyDescent="0.25">
      <c r="M71" s="3"/>
    </row>
    <row r="72" spans="13:13" x14ac:dyDescent="0.25">
      <c r="M72" s="3"/>
    </row>
    <row r="73" spans="13:13" x14ac:dyDescent="0.25">
      <c r="M73" s="3"/>
    </row>
    <row r="74" spans="13:13" x14ac:dyDescent="0.25">
      <c r="M74" s="3"/>
    </row>
    <row r="75" spans="13:13" x14ac:dyDescent="0.25">
      <c r="M75" s="3"/>
    </row>
    <row r="76" spans="13:13" x14ac:dyDescent="0.25">
      <c r="M76" s="3"/>
    </row>
    <row r="77" spans="13:13" x14ac:dyDescent="0.25">
      <c r="M77" s="3"/>
    </row>
    <row r="78" spans="13:13" x14ac:dyDescent="0.25">
      <c r="M78" s="3"/>
    </row>
    <row r="79" spans="13:13" x14ac:dyDescent="0.25">
      <c r="M79" s="3"/>
    </row>
    <row r="80" spans="13:13" x14ac:dyDescent="0.25">
      <c r="M80" s="3"/>
    </row>
    <row r="81" spans="13:13" x14ac:dyDescent="0.25">
      <c r="M81" s="3"/>
    </row>
    <row r="82" spans="13:13" x14ac:dyDescent="0.25">
      <c r="M82" s="3"/>
    </row>
    <row r="83" spans="13:13" x14ac:dyDescent="0.25">
      <c r="M83" s="3"/>
    </row>
    <row r="84" spans="13:13" x14ac:dyDescent="0.25">
      <c r="M84" s="3"/>
    </row>
    <row r="85" spans="13:13" x14ac:dyDescent="0.25">
      <c r="M85" s="3"/>
    </row>
    <row r="86" spans="13:13" x14ac:dyDescent="0.25">
      <c r="M86" s="3"/>
    </row>
    <row r="87" spans="13:13" x14ac:dyDescent="0.25">
      <c r="M87" s="3"/>
    </row>
    <row r="88" spans="13:13" x14ac:dyDescent="0.25">
      <c r="M88" s="3"/>
    </row>
    <row r="89" spans="13:13" x14ac:dyDescent="0.25">
      <c r="M89" s="3"/>
    </row>
    <row r="90" spans="13:13" x14ac:dyDescent="0.25">
      <c r="M90" s="3"/>
    </row>
    <row r="91" spans="13:13" x14ac:dyDescent="0.25">
      <c r="M91" s="3"/>
    </row>
    <row r="92" spans="13:13" x14ac:dyDescent="0.25">
      <c r="M92" s="3"/>
    </row>
    <row r="93" spans="13:13" x14ac:dyDescent="0.25">
      <c r="M93" s="3"/>
    </row>
    <row r="94" spans="13:13" x14ac:dyDescent="0.25">
      <c r="M94" s="3"/>
    </row>
    <row r="95" spans="13:13" x14ac:dyDescent="0.25">
      <c r="M95" s="3"/>
    </row>
    <row r="96" spans="13:13" x14ac:dyDescent="0.25">
      <c r="M96" s="3"/>
    </row>
    <row r="97" spans="13:13" x14ac:dyDescent="0.25">
      <c r="M97" s="3"/>
    </row>
    <row r="98" spans="13:13" x14ac:dyDescent="0.25">
      <c r="M98" s="3"/>
    </row>
    <row r="99" spans="13:13" x14ac:dyDescent="0.25">
      <c r="M99" s="3"/>
    </row>
    <row r="100" spans="13:13" x14ac:dyDescent="0.25">
      <c r="M100" s="3"/>
    </row>
    <row r="101" spans="13:13" x14ac:dyDescent="0.25">
      <c r="M101" s="3"/>
    </row>
    <row r="102" spans="13:13" x14ac:dyDescent="0.25">
      <c r="M102" s="3"/>
    </row>
    <row r="103" spans="13:13" x14ac:dyDescent="0.25">
      <c r="M103" s="3"/>
    </row>
    <row r="104" spans="13:13" x14ac:dyDescent="0.25">
      <c r="M104" s="3"/>
    </row>
    <row r="105" spans="13:13" x14ac:dyDescent="0.25">
      <c r="M105" s="3"/>
    </row>
    <row r="106" spans="13:13" x14ac:dyDescent="0.25">
      <c r="M106" s="3"/>
    </row>
    <row r="107" spans="13:13" x14ac:dyDescent="0.25">
      <c r="M107" s="3"/>
    </row>
    <row r="108" spans="13:13" x14ac:dyDescent="0.25">
      <c r="M108" s="3"/>
    </row>
    <row r="109" spans="13:13" x14ac:dyDescent="0.25">
      <c r="M109" s="3"/>
    </row>
    <row r="110" spans="13:13" x14ac:dyDescent="0.25">
      <c r="M110" s="3"/>
    </row>
    <row r="111" spans="13:13" x14ac:dyDescent="0.25">
      <c r="M111" s="3"/>
    </row>
    <row r="112" spans="13:13" x14ac:dyDescent="0.25">
      <c r="M112" s="3"/>
    </row>
    <row r="113" spans="13:13" x14ac:dyDescent="0.25">
      <c r="M113" s="3"/>
    </row>
    <row r="114" spans="13:13" x14ac:dyDescent="0.25">
      <c r="M114" s="3"/>
    </row>
    <row r="115" spans="13:13" x14ac:dyDescent="0.25">
      <c r="M115" s="3"/>
    </row>
    <row r="116" spans="13:13" x14ac:dyDescent="0.25">
      <c r="M116" s="3"/>
    </row>
    <row r="117" spans="13:13" x14ac:dyDescent="0.25">
      <c r="M117" s="3"/>
    </row>
    <row r="118" spans="13:13" x14ac:dyDescent="0.25">
      <c r="M118" s="3"/>
    </row>
    <row r="119" spans="13:13" x14ac:dyDescent="0.25">
      <c r="M119" s="3"/>
    </row>
    <row r="120" spans="13:13" x14ac:dyDescent="0.25">
      <c r="M120" s="3"/>
    </row>
    <row r="121" spans="13:13" x14ac:dyDescent="0.25">
      <c r="M121" s="3"/>
    </row>
    <row r="122" spans="13:13" x14ac:dyDescent="0.25">
      <c r="M122" s="3"/>
    </row>
    <row r="123" spans="13:13" x14ac:dyDescent="0.25">
      <c r="M123" s="3"/>
    </row>
    <row r="124" spans="13:13" x14ac:dyDescent="0.25">
      <c r="M124" s="3"/>
    </row>
    <row r="125" spans="13:13" x14ac:dyDescent="0.25">
      <c r="M125" s="3"/>
    </row>
    <row r="126" spans="13:13" x14ac:dyDescent="0.25">
      <c r="M126" s="3"/>
    </row>
    <row r="127" spans="13:13" x14ac:dyDescent="0.25">
      <c r="M127" s="3"/>
    </row>
    <row r="128" spans="13:13" x14ac:dyDescent="0.25">
      <c r="M128" s="3"/>
    </row>
    <row r="129" spans="13:13" x14ac:dyDescent="0.25">
      <c r="M129" s="3"/>
    </row>
    <row r="130" spans="13:13" x14ac:dyDescent="0.25">
      <c r="M130" s="3"/>
    </row>
    <row r="131" spans="13:13" x14ac:dyDescent="0.25">
      <c r="M131" s="3"/>
    </row>
    <row r="132" spans="13:13" x14ac:dyDescent="0.25">
      <c r="M132" s="3"/>
    </row>
    <row r="133" spans="13:13" x14ac:dyDescent="0.25">
      <c r="M133" s="3"/>
    </row>
    <row r="134" spans="13:13" x14ac:dyDescent="0.25">
      <c r="M134" s="3"/>
    </row>
    <row r="135" spans="13:13" x14ac:dyDescent="0.25">
      <c r="M135" s="3"/>
    </row>
    <row r="136" spans="13:13" x14ac:dyDescent="0.25">
      <c r="M136" s="3"/>
    </row>
    <row r="137" spans="13:13" x14ac:dyDescent="0.25">
      <c r="M137" s="3"/>
    </row>
    <row r="138" spans="13:13" x14ac:dyDescent="0.25">
      <c r="M138" s="3"/>
    </row>
    <row r="139" spans="13:13" x14ac:dyDescent="0.25">
      <c r="M139" s="3"/>
    </row>
    <row r="140" spans="13:13" x14ac:dyDescent="0.25">
      <c r="M140" s="3"/>
    </row>
    <row r="141" spans="13:13" x14ac:dyDescent="0.25">
      <c r="M141" s="3"/>
    </row>
    <row r="142" spans="13:13" x14ac:dyDescent="0.25">
      <c r="M142" s="3"/>
    </row>
    <row r="143" spans="13:13" x14ac:dyDescent="0.25">
      <c r="M143" s="3"/>
    </row>
    <row r="144" spans="13:13" x14ac:dyDescent="0.25">
      <c r="M144" s="3"/>
    </row>
    <row r="145" spans="13:13" x14ac:dyDescent="0.25">
      <c r="M145" s="3"/>
    </row>
    <row r="146" spans="13:13" x14ac:dyDescent="0.25">
      <c r="M146" s="3"/>
    </row>
    <row r="147" spans="13:13" x14ac:dyDescent="0.25">
      <c r="M147" s="3"/>
    </row>
    <row r="148" spans="13:13" x14ac:dyDescent="0.25">
      <c r="M148" s="3"/>
    </row>
    <row r="149" spans="13:13" x14ac:dyDescent="0.25">
      <c r="M149" s="3"/>
    </row>
    <row r="150" spans="13:13" x14ac:dyDescent="0.25">
      <c r="M150" s="3"/>
    </row>
    <row r="151" spans="13:13" x14ac:dyDescent="0.25">
      <c r="M151" s="3"/>
    </row>
    <row r="152" spans="13:13" x14ac:dyDescent="0.25">
      <c r="M152" s="3"/>
    </row>
    <row r="153" spans="13:13" x14ac:dyDescent="0.25">
      <c r="M153" s="3"/>
    </row>
    <row r="154" spans="13:13" x14ac:dyDescent="0.25">
      <c r="M154" s="3"/>
    </row>
    <row r="155" spans="13:13" x14ac:dyDescent="0.25">
      <c r="M155" s="3"/>
    </row>
    <row r="156" spans="13:13" x14ac:dyDescent="0.25">
      <c r="M156" s="3"/>
    </row>
    <row r="157" spans="13:13" x14ac:dyDescent="0.25">
      <c r="M157" s="3"/>
    </row>
    <row r="158" spans="13:13" x14ac:dyDescent="0.25">
      <c r="M158" s="3"/>
    </row>
    <row r="159" spans="13:13" x14ac:dyDescent="0.25">
      <c r="M159" s="3"/>
    </row>
    <row r="160" spans="13:13" x14ac:dyDescent="0.25">
      <c r="M160" s="3"/>
    </row>
    <row r="161" spans="13:13" x14ac:dyDescent="0.25">
      <c r="M161" s="3"/>
    </row>
    <row r="162" spans="13:13" x14ac:dyDescent="0.25">
      <c r="M162" s="3"/>
    </row>
    <row r="163" spans="13:13" x14ac:dyDescent="0.25">
      <c r="M163" s="3"/>
    </row>
    <row r="164" spans="13:13" x14ac:dyDescent="0.25">
      <c r="M164" s="3"/>
    </row>
    <row r="165" spans="13:13" x14ac:dyDescent="0.25">
      <c r="M165" s="3"/>
    </row>
    <row r="166" spans="13:13" x14ac:dyDescent="0.25">
      <c r="M166" s="3"/>
    </row>
    <row r="167" spans="13:13" x14ac:dyDescent="0.25">
      <c r="M167" s="3"/>
    </row>
    <row r="168" spans="13:13" x14ac:dyDescent="0.25">
      <c r="M168" s="3"/>
    </row>
    <row r="169" spans="13:13" x14ac:dyDescent="0.25">
      <c r="M169" s="3"/>
    </row>
    <row r="170" spans="13:13" x14ac:dyDescent="0.25">
      <c r="M170" s="3"/>
    </row>
    <row r="171" spans="13:13" x14ac:dyDescent="0.25">
      <c r="M171" s="3"/>
    </row>
    <row r="172" spans="13:13" x14ac:dyDescent="0.25">
      <c r="M172" s="3"/>
    </row>
    <row r="173" spans="13:13" x14ac:dyDescent="0.25">
      <c r="M173" s="3"/>
    </row>
    <row r="174" spans="13:13" x14ac:dyDescent="0.25">
      <c r="M174" s="3"/>
    </row>
    <row r="175" spans="13:13" x14ac:dyDescent="0.25">
      <c r="M175" s="3"/>
    </row>
    <row r="176" spans="13:13" x14ac:dyDescent="0.25">
      <c r="M176" s="3"/>
    </row>
    <row r="177" spans="13:13" x14ac:dyDescent="0.25">
      <c r="M177" s="3"/>
    </row>
    <row r="178" spans="13:13" x14ac:dyDescent="0.25">
      <c r="M178" s="3"/>
    </row>
    <row r="179" spans="13:13" x14ac:dyDescent="0.25">
      <c r="M179" s="3"/>
    </row>
    <row r="180" spans="13:13" x14ac:dyDescent="0.25">
      <c r="M180" s="3"/>
    </row>
    <row r="181" spans="13:13" x14ac:dyDescent="0.25">
      <c r="M181" s="3"/>
    </row>
    <row r="182" spans="13:13" x14ac:dyDescent="0.25">
      <c r="M182" s="3"/>
    </row>
    <row r="183" spans="13:13" x14ac:dyDescent="0.25">
      <c r="M183" s="3"/>
    </row>
    <row r="184" spans="13:13" x14ac:dyDescent="0.25">
      <c r="M184" s="3"/>
    </row>
    <row r="185" spans="13:13" x14ac:dyDescent="0.25">
      <c r="M185" s="3"/>
    </row>
    <row r="186" spans="13:13" x14ac:dyDescent="0.25">
      <c r="M186" s="3"/>
    </row>
    <row r="187" spans="13:13" x14ac:dyDescent="0.25">
      <c r="M187" s="3"/>
    </row>
    <row r="188" spans="13:13" x14ac:dyDescent="0.25">
      <c r="M188" s="3"/>
    </row>
    <row r="189" spans="13:13" x14ac:dyDescent="0.25">
      <c r="M189" s="3"/>
    </row>
    <row r="190" spans="13:13" x14ac:dyDescent="0.25">
      <c r="M190" s="3"/>
    </row>
    <row r="191" spans="13:13" x14ac:dyDescent="0.25">
      <c r="M191" s="3"/>
    </row>
    <row r="192" spans="13:13" x14ac:dyDescent="0.25">
      <c r="M192" s="3"/>
    </row>
    <row r="193" spans="13:14" x14ac:dyDescent="0.25">
      <c r="M193" s="3"/>
    </row>
    <row r="194" spans="13:14" x14ac:dyDescent="0.25">
      <c r="M194" s="3"/>
    </row>
    <row r="195" spans="13:14" x14ac:dyDescent="0.25">
      <c r="M195" s="3"/>
    </row>
    <row r="196" spans="13:14" x14ac:dyDescent="0.25">
      <c r="M196" s="3"/>
    </row>
    <row r="197" spans="13:14" x14ac:dyDescent="0.25">
      <c r="M197" s="3"/>
    </row>
    <row r="198" spans="13:14" x14ac:dyDescent="0.25">
      <c r="M198" s="3"/>
    </row>
    <row r="199" spans="13:14" x14ac:dyDescent="0.25">
      <c r="M199" s="3"/>
    </row>
    <row r="200" spans="13:14" x14ac:dyDescent="0.25">
      <c r="M200" s="3"/>
    </row>
    <row r="201" spans="13:14" x14ac:dyDescent="0.25">
      <c r="M201" s="5"/>
      <c r="N201" s="4"/>
    </row>
    <row r="202" spans="13:14" x14ac:dyDescent="0.25">
      <c r="M202" s="3"/>
    </row>
    <row r="203" spans="13:14" x14ac:dyDescent="0.25">
      <c r="M203" s="3"/>
    </row>
    <row r="204" spans="13:14" x14ac:dyDescent="0.25">
      <c r="M204" s="3"/>
    </row>
    <row r="205" spans="13:14" x14ac:dyDescent="0.25">
      <c r="M205" s="3"/>
    </row>
    <row r="206" spans="13:14" x14ac:dyDescent="0.25">
      <c r="M206" s="3"/>
    </row>
    <row r="207" spans="13:14" x14ac:dyDescent="0.25">
      <c r="M207" s="3"/>
    </row>
    <row r="208" spans="13:14" x14ac:dyDescent="0.25">
      <c r="M208" s="3"/>
    </row>
    <row r="209" spans="13:13" x14ac:dyDescent="0.25">
      <c r="M209" s="3"/>
    </row>
    <row r="210" spans="13:13" x14ac:dyDescent="0.25">
      <c r="M210" s="3"/>
    </row>
    <row r="211" spans="13:13" x14ac:dyDescent="0.25">
      <c r="M211" s="3"/>
    </row>
    <row r="212" spans="13:13" x14ac:dyDescent="0.25">
      <c r="M212" s="3"/>
    </row>
    <row r="213" spans="13:13" x14ac:dyDescent="0.25">
      <c r="M213" s="3"/>
    </row>
    <row r="214" spans="13:13" x14ac:dyDescent="0.25">
      <c r="M214" s="3"/>
    </row>
    <row r="215" spans="13:13" x14ac:dyDescent="0.25">
      <c r="M215" s="3"/>
    </row>
    <row r="216" spans="13:13" x14ac:dyDescent="0.25">
      <c r="M216" s="3"/>
    </row>
    <row r="217" spans="13:13" x14ac:dyDescent="0.25">
      <c r="M217" s="3"/>
    </row>
    <row r="218" spans="13:13" x14ac:dyDescent="0.25">
      <c r="M218" s="3"/>
    </row>
    <row r="219" spans="13:13" x14ac:dyDescent="0.25">
      <c r="M219" s="3"/>
    </row>
    <row r="220" spans="13:13" x14ac:dyDescent="0.25">
      <c r="M220" s="3"/>
    </row>
    <row r="221" spans="13:13" x14ac:dyDescent="0.25">
      <c r="M221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61CE8-394A-4F13-9529-E8A6946F5171}">
  <dimension ref="C3:D7"/>
  <sheetViews>
    <sheetView workbookViewId="0">
      <selection activeCell="E9" sqref="E9"/>
    </sheetView>
  </sheetViews>
  <sheetFormatPr defaultRowHeight="15" x14ac:dyDescent="0.25"/>
  <sheetData>
    <row r="3" spans="3:4" x14ac:dyDescent="0.25">
      <c r="C3" s="23" t="s">
        <v>45</v>
      </c>
      <c r="D3" s="23"/>
    </row>
    <row r="4" spans="3:4" x14ac:dyDescent="0.25">
      <c r="C4" s="56" t="s">
        <v>50</v>
      </c>
      <c r="D4" s="56"/>
    </row>
    <row r="5" spans="3:4" x14ac:dyDescent="0.25">
      <c r="C5" s="56" t="s">
        <v>46</v>
      </c>
      <c r="D5" s="56"/>
    </row>
    <row r="6" spans="3:4" x14ac:dyDescent="0.25">
      <c r="C6" s="56" t="s">
        <v>47</v>
      </c>
      <c r="D6" s="56"/>
    </row>
    <row r="7" spans="3:4" x14ac:dyDescent="0.25">
      <c r="C7" s="56" t="s">
        <v>48</v>
      </c>
      <c r="D7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SYNERGY MODEL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Roy</dc:creator>
  <cp:lastModifiedBy>Abhijeet Roy</cp:lastModifiedBy>
  <dcterms:created xsi:type="dcterms:W3CDTF">2020-10-15T10:10:27Z</dcterms:created>
  <dcterms:modified xsi:type="dcterms:W3CDTF">2020-10-15T11:29:27Z</dcterms:modified>
</cp:coreProperties>
</file>