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94" i="1"/>
  <c r="H55"/>
  <c r="H56"/>
  <c r="H57"/>
  <c r="H58"/>
  <c r="H59"/>
  <c r="H54"/>
  <c r="G54"/>
  <c r="G26" i="2"/>
  <c r="H26" s="1"/>
  <c r="F26"/>
  <c r="D27"/>
  <c r="E28" s="1"/>
  <c r="D28"/>
  <c r="E29" s="1"/>
  <c r="D29"/>
  <c r="E30" s="1"/>
  <c r="D30"/>
  <c r="E31" s="1"/>
  <c r="D31"/>
  <c r="D26"/>
  <c r="E27" s="1"/>
  <c r="G20"/>
  <c r="G8"/>
  <c r="F9"/>
  <c r="G9" s="1"/>
  <c r="F11"/>
  <c r="G11" s="1"/>
  <c r="F8"/>
  <c r="E10"/>
  <c r="E11"/>
  <c r="E9"/>
  <c r="F10" s="1"/>
  <c r="G10" s="1"/>
  <c r="D9"/>
  <c r="D10"/>
  <c r="D11"/>
  <c r="E12" s="1"/>
  <c r="F12" s="1"/>
  <c r="G12" s="1"/>
  <c r="D12"/>
  <c r="E13" s="1"/>
  <c r="D13"/>
  <c r="D8"/>
  <c r="G40" i="1"/>
  <c r="G74"/>
  <c r="A81" s="1"/>
  <c r="G71"/>
  <c r="G30"/>
  <c r="D31"/>
  <c r="E32" s="1"/>
  <c r="D32"/>
  <c r="E33" s="1"/>
  <c r="D33"/>
  <c r="E34" s="1"/>
  <c r="D34"/>
  <c r="E35" s="1"/>
  <c r="C35"/>
  <c r="D35" s="1"/>
  <c r="F13" i="2" l="1"/>
  <c r="G13" s="1"/>
  <c r="H11"/>
  <c r="F29"/>
  <c r="G29" s="1"/>
  <c r="H29" s="1"/>
  <c r="F28"/>
  <c r="G28" s="1"/>
  <c r="H28" s="1"/>
  <c r="F30"/>
  <c r="G30" s="1"/>
  <c r="H30" s="1"/>
  <c r="F27"/>
  <c r="G27" s="1"/>
  <c r="H27" s="1"/>
  <c r="F31"/>
  <c r="G31" s="1"/>
  <c r="H31" s="1"/>
  <c r="H10"/>
  <c r="H8"/>
  <c r="H9"/>
  <c r="H12"/>
  <c r="H13"/>
  <c r="H30" i="1"/>
  <c r="A77" l="1"/>
  <c r="A79"/>
  <c r="C55" s="1"/>
  <c r="D56" s="1"/>
  <c r="E57" s="1"/>
  <c r="F54"/>
  <c r="D54"/>
  <c r="E55" s="1"/>
  <c r="F55" s="1"/>
  <c r="G55" s="1"/>
  <c r="A88"/>
  <c r="A85"/>
  <c r="D30"/>
  <c r="E31" s="1"/>
  <c r="F31" l="1"/>
  <c r="G31" s="1"/>
  <c r="H31" s="1"/>
  <c r="F35"/>
  <c r="H35" s="1"/>
  <c r="F34"/>
  <c r="G34" s="1"/>
  <c r="H34" s="1"/>
  <c r="F33"/>
  <c r="G33" s="1"/>
  <c r="H33" s="1"/>
  <c r="F32"/>
  <c r="G32" s="1"/>
  <c r="H32" s="1"/>
  <c r="D57"/>
  <c r="E58" s="1"/>
  <c r="D58"/>
  <c r="E59" s="1"/>
  <c r="D59"/>
  <c r="D55"/>
  <c r="E56" s="1"/>
  <c r="F56" s="1"/>
  <c r="G56" s="1"/>
  <c r="A91"/>
  <c r="F59" l="1"/>
  <c r="F58"/>
  <c r="F57"/>
  <c r="G59" l="1"/>
  <c r="G58"/>
</calcChain>
</file>

<file path=xl/sharedStrings.xml><?xml version="1.0" encoding="utf-8"?>
<sst xmlns="http://schemas.openxmlformats.org/spreadsheetml/2006/main" count="130" uniqueCount="57">
  <si>
    <t>Pressure(kPa)</t>
  </si>
  <si>
    <t>Sources</t>
  </si>
  <si>
    <r>
      <t>Temperature(</t>
    </r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>C)</t>
    </r>
  </si>
  <si>
    <r>
      <t>Flow rate(F</t>
    </r>
    <r>
      <rPr>
        <b/>
        <vertAlign val="subscript"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)(Sm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/s)</t>
    </r>
  </si>
  <si>
    <r>
      <t>∑F</t>
    </r>
    <r>
      <rPr>
        <b/>
        <vertAlign val="subscript"/>
        <sz val="12"/>
        <color theme="1"/>
        <rFont val="Calibri"/>
        <family val="2"/>
      </rPr>
      <t>i</t>
    </r>
    <r>
      <rPr>
        <b/>
        <sz val="12"/>
        <color theme="1"/>
        <rFont val="Calibri"/>
        <family val="2"/>
      </rPr>
      <t>(Sm</t>
    </r>
    <r>
      <rPr>
        <b/>
        <vertAlign val="superscript"/>
        <sz val="12"/>
        <color theme="1"/>
        <rFont val="Calibri"/>
        <family val="2"/>
      </rPr>
      <t>3</t>
    </r>
    <r>
      <rPr>
        <b/>
        <sz val="12"/>
        <color theme="1"/>
        <rFont val="Calibri"/>
        <family val="2"/>
      </rPr>
      <t>/s)</t>
    </r>
  </si>
  <si>
    <t>∆H</t>
  </si>
  <si>
    <t>∑∆H</t>
  </si>
  <si>
    <t>∆HU+∑∆H</t>
  </si>
  <si>
    <t>Shifted ∆HU+∑∆H</t>
  </si>
  <si>
    <t>Total crossflow obtained from the graph</t>
  </si>
  <si>
    <r>
      <t>µ</t>
    </r>
    <r>
      <rPr>
        <b/>
        <vertAlign val="subscript"/>
        <sz val="12"/>
        <color theme="1"/>
        <rFont val="Calibri"/>
        <family val="2"/>
      </rPr>
      <t>1</t>
    </r>
  </si>
  <si>
    <r>
      <t>µ</t>
    </r>
    <r>
      <rPr>
        <b/>
        <vertAlign val="subscript"/>
        <sz val="12"/>
        <color theme="1"/>
        <rFont val="Calibri"/>
        <family val="2"/>
      </rPr>
      <t>2</t>
    </r>
  </si>
  <si>
    <t>λ</t>
  </si>
  <si>
    <t>Total compression work (kJ)</t>
  </si>
  <si>
    <t>crossflow 2 occuring at 478</t>
  </si>
  <si>
    <t>Pressure P1 (high)</t>
  </si>
  <si>
    <t>T</t>
  </si>
  <si>
    <t>H</t>
  </si>
  <si>
    <t>T high</t>
  </si>
  <si>
    <t>T low</t>
  </si>
  <si>
    <t>H high</t>
  </si>
  <si>
    <t>H low</t>
  </si>
  <si>
    <t>Answer of shift</t>
  </si>
  <si>
    <t>UTILITY TO BE ADDED</t>
  </si>
  <si>
    <t xml:space="preserve"> T High</t>
  </si>
  <si>
    <t xml:space="preserve">Crossflow </t>
  </si>
  <si>
    <t>shifting calculation</t>
  </si>
  <si>
    <t>crossflow 1 occuring at 510</t>
  </si>
  <si>
    <t>step 2</t>
  </si>
  <si>
    <t xml:space="preserve">three pressure level step 2 </t>
  </si>
  <si>
    <t>utility added</t>
  </si>
  <si>
    <t>reflected ∆HU+∑∆H</t>
  </si>
  <si>
    <t>Temperature(K)</t>
  </si>
  <si>
    <t>Flow(Sm³)</t>
  </si>
  <si>
    <t>s11</t>
  </si>
  <si>
    <t>s12</t>
  </si>
  <si>
    <t>s13</t>
  </si>
  <si>
    <t>s21</t>
  </si>
  <si>
    <t>s22</t>
  </si>
  <si>
    <t>s23</t>
  </si>
  <si>
    <t>s24</t>
  </si>
  <si>
    <t>d11</t>
  </si>
  <si>
    <t>d12</t>
  </si>
  <si>
    <t>d13</t>
  </si>
  <si>
    <t>d21</t>
  </si>
  <si>
    <r>
      <t>Flow(Sm</t>
    </r>
    <r>
      <rPr>
        <b/>
        <sz val="11"/>
        <color theme="1"/>
        <rFont val="Calibri"/>
        <family val="2"/>
      </rPr>
      <t>³</t>
    </r>
    <r>
      <rPr>
        <b/>
        <sz val="11"/>
        <color theme="1"/>
        <rFont val="Calibri"/>
        <family val="2"/>
        <scheme val="minor"/>
      </rPr>
      <t>)</t>
    </r>
  </si>
  <si>
    <t>Demands</t>
  </si>
  <si>
    <t>Stream</t>
  </si>
  <si>
    <t>Two pressure System</t>
  </si>
  <si>
    <t xml:space="preserve"> ∆HU+∑∆H</t>
  </si>
  <si>
    <t>s31</t>
  </si>
  <si>
    <t>s32</t>
  </si>
  <si>
    <t>s33</t>
  </si>
  <si>
    <t>s34</t>
  </si>
  <si>
    <t>d31</t>
  </si>
  <si>
    <t>d32</t>
  </si>
  <si>
    <t>Table 1 : Dataset for the illustrative example 5.2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</si>
</sst>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bscript"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ndara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6" fillId="2" borderId="0" xfId="0" applyFont="1" applyFill="1"/>
    <xf numFmtId="0" fontId="9" fillId="2" borderId="0" xfId="0" applyFont="1" applyFill="1"/>
    <xf numFmtId="0" fontId="6" fillId="3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5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1" applyFont="1" applyBorder="1" applyAlignment="1">
      <alignment horizontal="left"/>
    </xf>
    <xf numFmtId="0" fontId="1" fillId="0" borderId="1" xfId="1" applyFont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6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THREE</a:t>
            </a:r>
            <a:r>
              <a:rPr lang="en-IN" baseline="0"/>
              <a:t> </a:t>
            </a:r>
            <a:r>
              <a:rPr lang="en-IN"/>
              <a:t>PRESSURE LEVEL PROBLEM</a:t>
            </a:r>
          </a:p>
          <a:p>
            <a:pPr>
              <a:defRPr/>
            </a:pPr>
            <a:r>
              <a:rPr lang="en-IN"/>
              <a:t>(Iteration 1)</a:t>
            </a:r>
          </a:p>
        </c:rich>
      </c:tx>
      <c:layout>
        <c:manualLayout>
          <c:xMode val="edge"/>
          <c:yMode val="edge"/>
          <c:x val="0.16285411198600175"/>
          <c:y val="2.185792819971781E-2"/>
        </c:manualLayout>
      </c:layout>
    </c:title>
    <c:plotArea>
      <c:layout/>
      <c:scatterChart>
        <c:scatterStyle val="lineMarker"/>
        <c:ser>
          <c:idx val="0"/>
          <c:order val="0"/>
          <c:tx>
            <c:v>pressure p1</c:v>
          </c:tx>
          <c:xVal>
            <c:numRef>
              <c:f>Sheet1!$G$30:$G$35</c:f>
              <c:numCache>
                <c:formatCode>General</c:formatCode>
                <c:ptCount val="6"/>
                <c:pt idx="0">
                  <c:v>45.628</c:v>
                </c:pt>
                <c:pt idx="1">
                  <c:v>396.33199999999999</c:v>
                </c:pt>
                <c:pt idx="2">
                  <c:v>591.66</c:v>
                </c:pt>
                <c:pt idx="3">
                  <c:v>512.98799999999994</c:v>
                </c:pt>
                <c:pt idx="4">
                  <c:v>362.63999999999982</c:v>
                </c:pt>
                <c:pt idx="5">
                  <c:v>0</c:v>
                </c:pt>
              </c:numCache>
            </c:numRef>
          </c:xVal>
          <c:yVal>
            <c:numRef>
              <c:f>Sheet1!$B$30:$B$35</c:f>
              <c:numCache>
                <c:formatCode>General</c:formatCode>
                <c:ptCount val="6"/>
                <c:pt idx="0">
                  <c:v>511</c:v>
                </c:pt>
                <c:pt idx="1">
                  <c:v>488</c:v>
                </c:pt>
                <c:pt idx="2">
                  <c:v>456</c:v>
                </c:pt>
                <c:pt idx="3">
                  <c:v>444</c:v>
                </c:pt>
                <c:pt idx="4">
                  <c:v>411</c:v>
                </c:pt>
                <c:pt idx="5">
                  <c:v>388</c:v>
                </c:pt>
              </c:numCache>
            </c:numRef>
          </c:yVal>
        </c:ser>
        <c:ser>
          <c:idx val="1"/>
          <c:order val="1"/>
          <c:tx>
            <c:v>pressure p2</c:v>
          </c:tx>
          <c:spPr>
            <a:ln>
              <a:noFill/>
            </a:ln>
          </c:spPr>
          <c:marker>
            <c:symbol val="none"/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2"/>
          <c:order val="2"/>
          <c:tx>
            <c:v>reflected p2</c:v>
          </c:tx>
          <c:spPr>
            <a:ln>
              <a:prstDash val="dash"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3"/>
          <c:order val="3"/>
          <c:tx>
            <c:v>pressure 1 shifted</c:v>
          </c:tx>
          <c:xVal>
            <c:numRef>
              <c:f>Sheet1!$H$30:$H$35</c:f>
              <c:numCache>
                <c:formatCode>General</c:formatCode>
                <c:ptCount val="6"/>
                <c:pt idx="0">
                  <c:v>-98.335999999999999</c:v>
                </c:pt>
                <c:pt idx="1">
                  <c:v>252.36799999999999</c:v>
                </c:pt>
                <c:pt idx="2">
                  <c:v>447.69599999999997</c:v>
                </c:pt>
                <c:pt idx="3">
                  <c:v>369.02399999999994</c:v>
                </c:pt>
                <c:pt idx="4">
                  <c:v>218.67599999999982</c:v>
                </c:pt>
                <c:pt idx="5">
                  <c:v>-143.964</c:v>
                </c:pt>
              </c:numCache>
            </c:numRef>
          </c:xVal>
          <c:yVal>
            <c:numRef>
              <c:f>Sheet1!$B$30:$B$35</c:f>
              <c:numCache>
                <c:formatCode>General</c:formatCode>
                <c:ptCount val="6"/>
                <c:pt idx="0">
                  <c:v>511</c:v>
                </c:pt>
                <c:pt idx="1">
                  <c:v>488</c:v>
                </c:pt>
                <c:pt idx="2">
                  <c:v>456</c:v>
                </c:pt>
                <c:pt idx="3">
                  <c:v>444</c:v>
                </c:pt>
                <c:pt idx="4">
                  <c:v>411</c:v>
                </c:pt>
                <c:pt idx="5">
                  <c:v>388</c:v>
                </c:pt>
              </c:numCache>
            </c:numRef>
          </c:yVal>
        </c:ser>
        <c:axId val="45823104"/>
        <c:axId val="45825024"/>
      </c:scatterChart>
      <c:valAx>
        <c:axId val="45823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Heat</a:t>
                </a:r>
                <a:r>
                  <a:rPr lang="en-IN" baseline="0"/>
                  <a:t> Cpacity kJ</a:t>
                </a:r>
                <a:r>
                  <a:rPr lang="en-IN"/>
                  <a:t> </a:t>
                </a:r>
              </a:p>
            </c:rich>
          </c:tx>
          <c:layout>
            <c:manualLayout>
              <c:xMode val="edge"/>
              <c:yMode val="edge"/>
              <c:x val="0.46652988183214988"/>
              <c:y val="0.95817823020261461"/>
            </c:manualLayout>
          </c:layout>
        </c:title>
        <c:numFmt formatCode="General" sourceLinked="1"/>
        <c:majorTickMark val="none"/>
        <c:tickLblPos val="nextTo"/>
        <c:crossAx val="45825024"/>
        <c:crosses val="autoZero"/>
        <c:crossBetween val="midCat"/>
      </c:valAx>
      <c:valAx>
        <c:axId val="45825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Temperature</a:t>
                </a:r>
                <a:r>
                  <a:rPr lang="en-IN" baseline="30000"/>
                  <a:t>(o</a:t>
                </a:r>
                <a:r>
                  <a:rPr lang="en-IN" baseline="0"/>
                  <a:t>C</a:t>
                </a:r>
                <a:r>
                  <a:rPr lang="en-IN" baseline="30000"/>
                  <a:t>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5823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"/>
  <c:chart>
    <c:autoTitleDeleted val="1"/>
    <c:plotArea>
      <c:layout>
        <c:manualLayout>
          <c:layoutTarget val="inner"/>
          <c:xMode val="edge"/>
          <c:yMode val="edge"/>
          <c:x val="5.0647848264249971E-2"/>
          <c:y val="2.282456270134095E-2"/>
          <c:w val="0.90255336007527343"/>
          <c:h val="0.81377865312061581"/>
        </c:manualLayout>
      </c:layout>
      <c:scatterChart>
        <c:scatterStyle val="lineMarker"/>
        <c:ser>
          <c:idx val="0"/>
          <c:order val="0"/>
          <c:tx>
            <c:v>p1</c:v>
          </c:tx>
          <c:xVal>
            <c:numRef>
              <c:f>Sheet1!$G$30:$G$35</c:f>
              <c:numCache>
                <c:formatCode>General</c:formatCode>
                <c:ptCount val="6"/>
                <c:pt idx="0">
                  <c:v>45.628</c:v>
                </c:pt>
                <c:pt idx="1">
                  <c:v>396.33199999999999</c:v>
                </c:pt>
                <c:pt idx="2">
                  <c:v>591.66</c:v>
                </c:pt>
                <c:pt idx="3">
                  <c:v>512.98799999999994</c:v>
                </c:pt>
                <c:pt idx="4">
                  <c:v>362.63999999999982</c:v>
                </c:pt>
                <c:pt idx="5">
                  <c:v>0</c:v>
                </c:pt>
              </c:numCache>
            </c:numRef>
          </c:xVal>
          <c:yVal>
            <c:numRef>
              <c:f>Sheet1!$B$30:$B$35</c:f>
              <c:numCache>
                <c:formatCode>General</c:formatCode>
                <c:ptCount val="6"/>
                <c:pt idx="0">
                  <c:v>511</c:v>
                </c:pt>
                <c:pt idx="1">
                  <c:v>488</c:v>
                </c:pt>
                <c:pt idx="2">
                  <c:v>456</c:v>
                </c:pt>
                <c:pt idx="3">
                  <c:v>444</c:v>
                </c:pt>
                <c:pt idx="4">
                  <c:v>411</c:v>
                </c:pt>
                <c:pt idx="5">
                  <c:v>388</c:v>
                </c:pt>
              </c:numCache>
            </c:numRef>
          </c:yVal>
        </c:ser>
        <c:ser>
          <c:idx val="1"/>
          <c:order val="1"/>
          <c:tx>
            <c:v>p2 reflected</c:v>
          </c:tx>
          <c:xVal>
            <c:numRef>
              <c:f>Sheet1!$G$54:$G$59</c:f>
              <c:numCache>
                <c:formatCode>General</c:formatCode>
                <c:ptCount val="6"/>
                <c:pt idx="0">
                  <c:v>-601.87400000000002</c:v>
                </c:pt>
                <c:pt idx="1">
                  <c:v>-448.65800000000002</c:v>
                </c:pt>
                <c:pt idx="2">
                  <c:v>-98.335999999999956</c:v>
                </c:pt>
                <c:pt idx="3">
                  <c:v>0</c:v>
                </c:pt>
                <c:pt idx="4">
                  <c:v>-657.79999999999984</c:v>
                </c:pt>
                <c:pt idx="5">
                  <c:v>-495.55499999999984</c:v>
                </c:pt>
              </c:numCache>
            </c:numRef>
          </c:xVal>
          <c:yVal>
            <c:numRef>
              <c:f>Sheet1!$B$54:$B$59</c:f>
              <c:numCache>
                <c:formatCode>General</c:formatCode>
                <c:ptCount val="6"/>
                <c:pt idx="0">
                  <c:v>588</c:v>
                </c:pt>
                <c:pt idx="1">
                  <c:v>567</c:v>
                </c:pt>
                <c:pt idx="2">
                  <c:v>510</c:v>
                </c:pt>
                <c:pt idx="3">
                  <c:v>478</c:v>
                </c:pt>
                <c:pt idx="4">
                  <c:v>390</c:v>
                </c:pt>
                <c:pt idx="5">
                  <c:v>353</c:v>
                </c:pt>
              </c:numCache>
            </c:numRef>
          </c:yVal>
        </c:ser>
        <c:axId val="48664576"/>
        <c:axId val="48666496"/>
      </c:scatterChart>
      <c:valAx>
        <c:axId val="48664576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48666496"/>
        <c:crosses val="autoZero"/>
        <c:crossBetween val="midCat"/>
      </c:valAx>
      <c:valAx>
        <c:axId val="48666496"/>
        <c:scaling>
          <c:orientation val="minMax"/>
        </c:scaling>
        <c:axPos val="l"/>
        <c:title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none"/>
        <c:tickLblPos val="nextTo"/>
        <c:crossAx val="4866457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lineMarker"/>
        <c:ser>
          <c:idx val="0"/>
          <c:order val="0"/>
          <c:tx>
            <c:v>p1 high</c:v>
          </c:tx>
          <c:xVal>
            <c:numRef>
              <c:f>Sheet2!$G$8:$G$13</c:f>
              <c:numCache>
                <c:formatCode>General</c:formatCode>
                <c:ptCount val="6"/>
                <c:pt idx="0">
                  <c:v>503.53800000000001</c:v>
                </c:pt>
                <c:pt idx="1">
                  <c:v>350.322</c:v>
                </c:pt>
                <c:pt idx="2">
                  <c:v>0</c:v>
                </c:pt>
                <c:pt idx="3">
                  <c:v>0</c:v>
                </c:pt>
                <c:pt idx="4">
                  <c:v>787.42399999999998</c:v>
                </c:pt>
                <c:pt idx="5">
                  <c:v>679.68</c:v>
                </c:pt>
              </c:numCache>
            </c:numRef>
          </c:xVal>
          <c:yVal>
            <c:numRef>
              <c:f>Sheet2!$B$8:$B$13</c:f>
              <c:numCache>
                <c:formatCode>General</c:formatCode>
                <c:ptCount val="6"/>
                <c:pt idx="0">
                  <c:v>588</c:v>
                </c:pt>
                <c:pt idx="1">
                  <c:v>567</c:v>
                </c:pt>
                <c:pt idx="2">
                  <c:v>510</c:v>
                </c:pt>
                <c:pt idx="3">
                  <c:v>478</c:v>
                </c:pt>
                <c:pt idx="4">
                  <c:v>390</c:v>
                </c:pt>
                <c:pt idx="5">
                  <c:v>353</c:v>
                </c:pt>
              </c:numCache>
            </c:numRef>
          </c:yVal>
        </c:ser>
        <c:ser>
          <c:idx val="1"/>
          <c:order val="1"/>
          <c:tx>
            <c:v>p2 low reflected</c:v>
          </c:tx>
          <c:marker>
            <c:symbol val="none"/>
          </c:marker>
          <c:xVal>
            <c:numRef>
              <c:f>Sheet2!$H$26:$H$31</c:f>
              <c:numCache>
                <c:formatCode>General</c:formatCode>
                <c:ptCount val="6"/>
                <c:pt idx="0">
                  <c:v>-110</c:v>
                </c:pt>
                <c:pt idx="1">
                  <c:v>66</c:v>
                </c:pt>
                <c:pt idx="2">
                  <c:v>-414</c:v>
                </c:pt>
                <c:pt idx="3">
                  <c:v>-94</c:v>
                </c:pt>
                <c:pt idx="4">
                  <c:v>56</c:v>
                </c:pt>
                <c:pt idx="5">
                  <c:v>116</c:v>
                </c:pt>
              </c:numCache>
            </c:numRef>
          </c:xVal>
          <c:yVal>
            <c:numRef>
              <c:f>Sheet2!$B$26:$B$31</c:f>
              <c:numCache>
                <c:formatCode>General</c:formatCode>
                <c:ptCount val="6"/>
                <c:pt idx="0">
                  <c:v>552</c:v>
                </c:pt>
                <c:pt idx="1">
                  <c:v>530</c:v>
                </c:pt>
                <c:pt idx="2">
                  <c:v>450</c:v>
                </c:pt>
                <c:pt idx="3">
                  <c:v>410</c:v>
                </c:pt>
                <c:pt idx="4">
                  <c:v>380</c:v>
                </c:pt>
                <c:pt idx="5">
                  <c:v>360</c:v>
                </c:pt>
              </c:numCache>
            </c:numRef>
          </c:yVal>
        </c:ser>
        <c:ser>
          <c:idx val="2"/>
          <c:order val="2"/>
          <c:tx>
            <c:v>p1 high shifted</c:v>
          </c:tx>
          <c:marker>
            <c:symbol val="none"/>
          </c:marker>
          <c:xVal>
            <c:numRef>
              <c:f>Sheet2!$H$8:$H$13</c:f>
              <c:numCache>
                <c:formatCode>General</c:formatCode>
                <c:ptCount val="6"/>
                <c:pt idx="0">
                  <c:v>380.618701754386</c:v>
                </c:pt>
                <c:pt idx="1">
                  <c:v>227.40270175438599</c:v>
                </c:pt>
                <c:pt idx="2">
                  <c:v>-122.91929824561402</c:v>
                </c:pt>
                <c:pt idx="3">
                  <c:v>-122.91929824561402</c:v>
                </c:pt>
                <c:pt idx="4">
                  <c:v>664.50470175438591</c:v>
                </c:pt>
                <c:pt idx="5">
                  <c:v>556.76070175438599</c:v>
                </c:pt>
              </c:numCache>
            </c:numRef>
          </c:xVal>
          <c:yVal>
            <c:numRef>
              <c:f>Sheet2!$B$8:$B$13</c:f>
              <c:numCache>
                <c:formatCode>General</c:formatCode>
                <c:ptCount val="6"/>
                <c:pt idx="0">
                  <c:v>588</c:v>
                </c:pt>
                <c:pt idx="1">
                  <c:v>567</c:v>
                </c:pt>
                <c:pt idx="2">
                  <c:v>510</c:v>
                </c:pt>
                <c:pt idx="3">
                  <c:v>478</c:v>
                </c:pt>
                <c:pt idx="4">
                  <c:v>390</c:v>
                </c:pt>
                <c:pt idx="5">
                  <c:v>353</c:v>
                </c:pt>
              </c:numCache>
            </c:numRef>
          </c:yVal>
        </c:ser>
        <c:axId val="111260032"/>
        <c:axId val="111261568"/>
      </c:scatterChart>
      <c:valAx>
        <c:axId val="111260032"/>
        <c:scaling>
          <c:orientation val="minMax"/>
        </c:scaling>
        <c:axPos val="b"/>
        <c:numFmt formatCode="General" sourceLinked="1"/>
        <c:tickLblPos val="nextTo"/>
        <c:crossAx val="111261568"/>
        <c:crosses val="autoZero"/>
        <c:crossBetween val="midCat"/>
      </c:valAx>
      <c:valAx>
        <c:axId val="111261568"/>
        <c:scaling>
          <c:orientation val="minMax"/>
        </c:scaling>
        <c:axPos val="l"/>
        <c:majorGridlines/>
        <c:numFmt formatCode="General" sourceLinked="1"/>
        <c:tickLblPos val="nextTo"/>
        <c:crossAx val="111260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152399</xdr:colOff>
      <xdr:row>24</xdr:row>
      <xdr:rowOff>0</xdr:rowOff>
    </xdr:from>
    <xdr:to>
      <xdr:col>16</xdr:col>
      <xdr:colOff>133350</xdr:colOff>
      <xdr:row>89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176893</xdr:colOff>
      <xdr:row>24</xdr:row>
      <xdr:rowOff>0</xdr:rowOff>
    </xdr:from>
    <xdr:to>
      <xdr:col>16</xdr:col>
      <xdr:colOff>326572</xdr:colOff>
      <xdr:row>55</xdr:row>
      <xdr:rowOff>136071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0.14706</cdr:x>
      <cdr:y>0.23995</cdr:y>
    </cdr:from>
    <cdr:to>
      <cdr:x>0.39804</cdr:x>
      <cdr:y>0.26596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4377" y="1933575"/>
          <a:ext cx="12192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IN" sz="1100"/>
            <a:t>0.32853594</a:t>
          </a:r>
        </a:p>
      </cdr:txBody>
    </cdr:sp>
  </cdr:relSizeAnchor>
  <cdr:relSizeAnchor xmlns:cdr="http://schemas.openxmlformats.org/drawingml/2006/chartDrawing">
    <cdr:from>
      <cdr:x>0.21569</cdr:x>
      <cdr:y>0.37825</cdr:y>
    </cdr:from>
    <cdr:to>
      <cdr:x>0.39804</cdr:x>
      <cdr:y>0.41371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47751" y="3048000"/>
          <a:ext cx="885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IN" sz="1100"/>
            <a:t>0.478387515</a:t>
          </a:r>
        </a:p>
      </cdr:txBody>
    </cdr:sp>
  </cdr:relSizeAnchor>
  <cdr:relSizeAnchor xmlns:cdr="http://schemas.openxmlformats.org/drawingml/2006/chartDrawing">
    <cdr:from>
      <cdr:x>0.22549</cdr:x>
      <cdr:y>0.31442</cdr:y>
    </cdr:from>
    <cdr:to>
      <cdr:x>0.32157</cdr:x>
      <cdr:y>0.3357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95376" y="2533650"/>
          <a:ext cx="466725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IN" sz="1100"/>
            <a:t>0.32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0</xdr:row>
      <xdr:rowOff>152399</xdr:rowOff>
    </xdr:from>
    <xdr:to>
      <xdr:col>17</xdr:col>
      <xdr:colOff>104775</xdr:colOff>
      <xdr:row>33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4"/>
  <sheetViews>
    <sheetView tabSelected="1" topLeftCell="A19" zoomScale="70" zoomScaleNormal="70" workbookViewId="0">
      <selection activeCell="D86" sqref="D86"/>
    </sheetView>
  </sheetViews>
  <sheetFormatPr defaultRowHeight="15"/>
  <cols>
    <col min="1" max="1" width="7.42578125" customWidth="1"/>
    <col min="2" max="2" width="16.85546875" customWidth="1"/>
    <col min="3" max="3" width="20.5703125" customWidth="1"/>
    <col min="4" max="4" width="17" customWidth="1"/>
    <col min="5" max="5" width="11.42578125" customWidth="1"/>
    <col min="6" max="6" width="11.28515625" customWidth="1"/>
    <col min="7" max="7" width="13.85546875" customWidth="1"/>
    <col min="8" max="8" width="19.7109375" customWidth="1"/>
  </cols>
  <sheetData>
    <row r="1" spans="1:4" s="20" customFormat="1" ht="15.75" thickBot="1">
      <c r="A1" s="19" t="s">
        <v>48</v>
      </c>
    </row>
    <row r="2" spans="1:4" s="20" customFormat="1" ht="16.5" thickTop="1" thickBot="1"/>
    <row r="3" spans="1:4" ht="15.75" thickTop="1">
      <c r="A3" s="21" t="s">
        <v>1</v>
      </c>
      <c r="B3" s="21"/>
      <c r="C3" s="21"/>
      <c r="D3" s="21"/>
    </row>
    <row r="4" spans="1:4">
      <c r="A4" s="15" t="s">
        <v>47</v>
      </c>
      <c r="B4" s="15" t="s">
        <v>32</v>
      </c>
      <c r="C4" s="15" t="s">
        <v>45</v>
      </c>
      <c r="D4" s="15" t="s">
        <v>0</v>
      </c>
    </row>
    <row r="5" spans="1:4">
      <c r="A5" s="16" t="s">
        <v>34</v>
      </c>
      <c r="B5" s="16">
        <v>511</v>
      </c>
      <c r="C5" s="16">
        <v>15.247999999999999</v>
      </c>
      <c r="D5" s="16">
        <v>9620</v>
      </c>
    </row>
    <row r="6" spans="1:4">
      <c r="A6" s="16" t="s">
        <v>35</v>
      </c>
      <c r="B6" s="16">
        <v>444</v>
      </c>
      <c r="C6" s="16">
        <v>2</v>
      </c>
      <c r="D6" s="16">
        <v>9620</v>
      </c>
    </row>
    <row r="7" spans="1:4">
      <c r="A7" s="16" t="s">
        <v>36</v>
      </c>
      <c r="B7" s="16">
        <v>388</v>
      </c>
      <c r="C7" s="16">
        <v>15.103999999999999</v>
      </c>
      <c r="D7" s="16">
        <v>9620</v>
      </c>
    </row>
    <row r="8" spans="1:4">
      <c r="A8" s="16" t="s">
        <v>37</v>
      </c>
      <c r="B8" s="16">
        <v>567</v>
      </c>
      <c r="C8" s="16">
        <v>1.1499999999999999</v>
      </c>
      <c r="D8" s="16">
        <v>8850</v>
      </c>
    </row>
    <row r="9" spans="1:4">
      <c r="A9" s="16" t="s">
        <v>38</v>
      </c>
      <c r="B9" s="16">
        <v>510</v>
      </c>
      <c r="C9" s="16">
        <v>3.073</v>
      </c>
      <c r="D9" s="16">
        <v>8850</v>
      </c>
    </row>
    <row r="10" spans="1:4">
      <c r="A10" s="16" t="s">
        <v>39</v>
      </c>
      <c r="B10" s="16">
        <v>478</v>
      </c>
      <c r="C10" s="16">
        <v>10.548</v>
      </c>
      <c r="D10" s="16">
        <v>8850</v>
      </c>
    </row>
    <row r="11" spans="1:4">
      <c r="A11" s="16" t="s">
        <v>40</v>
      </c>
      <c r="B11" s="16">
        <v>353</v>
      </c>
      <c r="C11" s="16">
        <v>13</v>
      </c>
      <c r="D11" s="16">
        <v>8850</v>
      </c>
    </row>
    <row r="12" spans="1:4">
      <c r="A12" s="23"/>
      <c r="B12" s="23"/>
      <c r="C12" s="23"/>
      <c r="D12" s="23"/>
    </row>
    <row r="13" spans="1:4">
      <c r="A13" s="23"/>
      <c r="B13" s="23"/>
      <c r="C13" s="23"/>
      <c r="D13" s="23"/>
    </row>
    <row r="14" spans="1:4">
      <c r="A14" s="21" t="s">
        <v>46</v>
      </c>
      <c r="B14" s="21"/>
      <c r="C14" s="21"/>
      <c r="D14" s="21"/>
    </row>
    <row r="15" spans="1:4">
      <c r="A15" s="15" t="s">
        <v>47</v>
      </c>
      <c r="B15" s="15" t="s">
        <v>32</v>
      </c>
      <c r="C15" s="15" t="s">
        <v>33</v>
      </c>
      <c r="D15" s="15" t="s">
        <v>0</v>
      </c>
    </row>
    <row r="16" spans="1:4">
      <c r="A16" s="16" t="s">
        <v>41</v>
      </c>
      <c r="B16" s="16">
        <v>488</v>
      </c>
      <c r="C16" s="16">
        <v>9.1440000000000001</v>
      </c>
      <c r="D16" s="16">
        <v>9620</v>
      </c>
    </row>
    <row r="17" spans="1:10">
      <c r="A17" s="16" t="s">
        <v>42</v>
      </c>
      <c r="B17" s="16">
        <v>456</v>
      </c>
      <c r="C17" s="16">
        <v>12.66</v>
      </c>
      <c r="D17" s="16">
        <v>9620</v>
      </c>
    </row>
    <row r="18" spans="1:10">
      <c r="A18" s="16" t="s">
        <v>43</v>
      </c>
      <c r="B18" s="16">
        <v>411</v>
      </c>
      <c r="C18" s="16">
        <v>10.548</v>
      </c>
      <c r="D18" s="16">
        <v>9620</v>
      </c>
    </row>
    <row r="19" spans="1:10">
      <c r="A19" s="16" t="s">
        <v>44</v>
      </c>
      <c r="B19" s="16">
        <v>588</v>
      </c>
      <c r="C19" s="16">
        <v>7.2960000000000003</v>
      </c>
      <c r="D19" s="16">
        <v>8850</v>
      </c>
    </row>
    <row r="20" spans="1:10">
      <c r="A20" s="16" t="s">
        <v>44</v>
      </c>
      <c r="B20" s="16">
        <v>390</v>
      </c>
      <c r="C20" s="16">
        <v>11.86</v>
      </c>
      <c r="D20" s="16">
        <v>8850</v>
      </c>
    </row>
    <row r="21" spans="1:10">
      <c r="A21" s="25"/>
      <c r="B21" s="25"/>
      <c r="C21" s="25"/>
      <c r="D21" s="25"/>
    </row>
    <row r="22" spans="1:10">
      <c r="A22" s="25"/>
      <c r="B22" s="25"/>
      <c r="C22" s="25"/>
      <c r="D22" s="25"/>
    </row>
    <row r="23" spans="1:10" s="10" customFormat="1">
      <c r="A23" s="23"/>
      <c r="B23" s="23"/>
      <c r="C23" s="23"/>
      <c r="D23" s="23"/>
    </row>
    <row r="24" spans="1:10">
      <c r="A24" s="23"/>
      <c r="B24" s="23"/>
      <c r="C24" s="23"/>
      <c r="D24" s="23"/>
    </row>
    <row r="26" spans="1:10">
      <c r="A26" s="21" t="s">
        <v>15</v>
      </c>
      <c r="B26" s="21"/>
      <c r="C26" s="21"/>
      <c r="D26" s="21"/>
      <c r="E26" s="21"/>
      <c r="F26" s="21"/>
      <c r="G26" s="21"/>
      <c r="H26" s="21"/>
    </row>
    <row r="28" spans="1:10" ht="19.5">
      <c r="A28" s="2"/>
      <c r="B28" s="2" t="s">
        <v>2</v>
      </c>
      <c r="C28" s="2" t="s">
        <v>3</v>
      </c>
      <c r="D28" s="3" t="s">
        <v>4</v>
      </c>
      <c r="E28" s="3" t="s">
        <v>5</v>
      </c>
      <c r="F28" s="3" t="s">
        <v>6</v>
      </c>
      <c r="G28" s="4" t="s">
        <v>7</v>
      </c>
      <c r="H28" s="3" t="s">
        <v>8</v>
      </c>
      <c r="I28" s="5"/>
      <c r="J28" s="5"/>
    </row>
    <row r="30" spans="1:10" s="1" customFormat="1">
      <c r="B30" s="1">
        <v>511</v>
      </c>
      <c r="C30" s="1">
        <v>15.247999999999999</v>
      </c>
      <c r="D30" s="1">
        <f>SUM(C$30:C30)</f>
        <v>15.247999999999999</v>
      </c>
      <c r="E30" s="1">
        <v>0</v>
      </c>
      <c r="F30" s="1">
        <v>0</v>
      </c>
      <c r="G30" s="1">
        <f>F30+A$43</f>
        <v>45.628</v>
      </c>
      <c r="H30" s="1">
        <f>G30+G$40</f>
        <v>-98.335999999999999</v>
      </c>
    </row>
    <row r="31" spans="1:10">
      <c r="A31" s="1"/>
      <c r="B31" s="1">
        <v>488</v>
      </c>
      <c r="C31" s="1">
        <v>-9.1440000000000001</v>
      </c>
      <c r="D31" s="6">
        <f>SUM(C$30:C31)</f>
        <v>6.1039999999999992</v>
      </c>
      <c r="E31" s="1">
        <f>(B30-B31)*D30</f>
        <v>350.70400000000001</v>
      </c>
      <c r="F31" s="1">
        <f>SUM(E$31:E31)</f>
        <v>350.70400000000001</v>
      </c>
      <c r="G31" s="6">
        <f t="shared" ref="G31:G34" si="0">F31+A$43</f>
        <v>396.33199999999999</v>
      </c>
      <c r="H31" s="6">
        <f t="shared" ref="H31:H35" si="1">G31+G$40</f>
        <v>252.36799999999999</v>
      </c>
    </row>
    <row r="32" spans="1:10">
      <c r="A32" s="1"/>
      <c r="B32" s="1">
        <v>456</v>
      </c>
      <c r="C32" s="1">
        <v>-12.66</v>
      </c>
      <c r="D32" s="6">
        <f>SUM(C$30:C32)</f>
        <v>-6.5560000000000009</v>
      </c>
      <c r="E32" s="6">
        <f t="shared" ref="E32:E35" si="2">(B31-B32)*D31</f>
        <v>195.32799999999997</v>
      </c>
      <c r="F32" s="6">
        <f>SUM(E$31:E32)</f>
        <v>546.03199999999993</v>
      </c>
      <c r="G32" s="6">
        <f t="shared" si="0"/>
        <v>591.66</v>
      </c>
      <c r="H32" s="6">
        <f t="shared" si="1"/>
        <v>447.69599999999997</v>
      </c>
    </row>
    <row r="33" spans="1:8">
      <c r="A33" s="1"/>
      <c r="B33" s="1">
        <v>444</v>
      </c>
      <c r="C33" s="1">
        <v>2</v>
      </c>
      <c r="D33" s="6">
        <f>SUM(C$30:C33)</f>
        <v>-4.5560000000000009</v>
      </c>
      <c r="E33" s="6">
        <f t="shared" si="2"/>
        <v>-78.672000000000011</v>
      </c>
      <c r="F33" s="6">
        <f>SUM(E$31:E33)</f>
        <v>467.3599999999999</v>
      </c>
      <c r="G33" s="6">
        <f t="shared" si="0"/>
        <v>512.98799999999994</v>
      </c>
      <c r="H33" s="6">
        <f t="shared" si="1"/>
        <v>369.02399999999994</v>
      </c>
    </row>
    <row r="34" spans="1:8">
      <c r="A34" s="1"/>
      <c r="B34" s="1">
        <v>411</v>
      </c>
      <c r="C34" s="1">
        <v>-10.548</v>
      </c>
      <c r="D34" s="6">
        <f>SUM(C$30:C34)</f>
        <v>-15.104000000000001</v>
      </c>
      <c r="E34" s="6">
        <f t="shared" si="2"/>
        <v>-150.34800000000004</v>
      </c>
      <c r="F34" s="6">
        <f>SUM(E$31:E34)</f>
        <v>317.01199999999983</v>
      </c>
      <c r="G34" s="6">
        <f t="shared" si="0"/>
        <v>362.63999999999982</v>
      </c>
      <c r="H34" s="6">
        <f>G34+G$40</f>
        <v>218.67599999999982</v>
      </c>
    </row>
    <row r="35" spans="1:8">
      <c r="A35" s="1"/>
      <c r="B35" s="1">
        <v>388</v>
      </c>
      <c r="C35" s="6">
        <f>9.144+5.96</f>
        <v>15.103999999999999</v>
      </c>
      <c r="D35" s="6">
        <f>SUM(C$30:C35)</f>
        <v>0</v>
      </c>
      <c r="E35" s="6">
        <f t="shared" si="2"/>
        <v>-347.392</v>
      </c>
      <c r="F35" s="6">
        <f>SUM(E$31:E35)</f>
        <v>-30.380000000000166</v>
      </c>
      <c r="G35" s="6">
        <v>0</v>
      </c>
      <c r="H35" s="6">
        <f t="shared" si="1"/>
        <v>-143.964</v>
      </c>
    </row>
    <row r="36" spans="1:8">
      <c r="A36" s="6"/>
      <c r="B36" s="6"/>
      <c r="C36" s="6"/>
      <c r="D36" s="6"/>
      <c r="E36" s="6"/>
      <c r="F36" s="6"/>
      <c r="G36" s="6"/>
      <c r="H36" s="6"/>
    </row>
    <row r="37" spans="1:8" ht="15.75">
      <c r="A37" s="24" t="s">
        <v>26</v>
      </c>
      <c r="B37" s="24"/>
      <c r="C37" s="24"/>
      <c r="D37" s="24"/>
      <c r="E37" s="24"/>
      <c r="F37" s="24"/>
      <c r="G37" s="24"/>
      <c r="H37" s="24"/>
    </row>
    <row r="38" spans="1:8">
      <c r="A38" s="6"/>
      <c r="B38" s="6"/>
      <c r="C38" s="6"/>
      <c r="D38" s="6"/>
      <c r="E38" s="6"/>
      <c r="F38" s="6"/>
      <c r="G38" s="6"/>
    </row>
    <row r="39" spans="1:8">
      <c r="A39" s="7" t="s">
        <v>17</v>
      </c>
      <c r="B39" s="7" t="s">
        <v>18</v>
      </c>
      <c r="C39" s="7" t="s">
        <v>19</v>
      </c>
      <c r="D39" s="7" t="s">
        <v>20</v>
      </c>
      <c r="E39" s="7" t="s">
        <v>21</v>
      </c>
      <c r="F39" s="7" t="s">
        <v>16</v>
      </c>
      <c r="G39" s="7" t="s">
        <v>22</v>
      </c>
      <c r="H39" s="7"/>
    </row>
    <row r="40" spans="1:8">
      <c r="A40" s="6">
        <v>45.628</v>
      </c>
      <c r="B40" s="6">
        <v>567</v>
      </c>
      <c r="C40" s="6">
        <v>478</v>
      </c>
      <c r="D40" s="6">
        <v>-273.49700000000001</v>
      </c>
      <c r="E40" s="6">
        <v>0</v>
      </c>
      <c r="F40" s="6">
        <v>510</v>
      </c>
      <c r="G40" s="6">
        <f>D40-((B40-F40)*((D40-E40)/(B40-C40)))-A40</f>
        <v>-143.964</v>
      </c>
      <c r="H40" s="6"/>
    </row>
    <row r="41" spans="1:8">
      <c r="A41" s="6"/>
      <c r="B41" s="6"/>
      <c r="C41" s="6"/>
      <c r="D41" s="6"/>
      <c r="E41" s="6"/>
      <c r="F41" s="6"/>
      <c r="G41" s="6"/>
      <c r="H41" s="6"/>
    </row>
    <row r="42" spans="1:8">
      <c r="A42" s="21" t="s">
        <v>23</v>
      </c>
      <c r="B42" s="22"/>
      <c r="C42" s="22"/>
      <c r="D42" s="22"/>
      <c r="E42" s="22"/>
      <c r="F42" s="22"/>
      <c r="G42" s="22"/>
      <c r="H42" s="22"/>
    </row>
    <row r="43" spans="1:8">
      <c r="A43" s="23">
        <v>45.628</v>
      </c>
      <c r="B43" s="23"/>
      <c r="C43" s="23"/>
      <c r="D43" s="23"/>
      <c r="E43" s="23"/>
      <c r="F43" s="23"/>
      <c r="G43" s="23"/>
      <c r="H43" s="23"/>
    </row>
    <row r="44" spans="1:8">
      <c r="A44" s="6"/>
      <c r="B44" s="6"/>
      <c r="C44" s="6"/>
      <c r="D44" s="6"/>
      <c r="E44" s="6"/>
      <c r="F44" s="6"/>
      <c r="G44" s="6"/>
    </row>
    <row r="45" spans="1:8">
      <c r="A45" s="10"/>
      <c r="B45" s="10"/>
      <c r="C45" s="10"/>
      <c r="D45" s="10"/>
      <c r="E45" s="10"/>
      <c r="F45" s="10"/>
      <c r="G45" s="10"/>
      <c r="H45" s="10"/>
    </row>
    <row r="48" spans="1:8" ht="15.75">
      <c r="A48" s="27" t="s">
        <v>28</v>
      </c>
      <c r="B48" s="28"/>
      <c r="C48" s="28"/>
      <c r="D48" s="28"/>
      <c r="E48" s="28"/>
      <c r="F48" s="28"/>
      <c r="G48" s="28"/>
      <c r="H48" s="28"/>
    </row>
    <row r="50" spans="1:8">
      <c r="A50" s="21" t="s">
        <v>15</v>
      </c>
      <c r="B50" s="21"/>
      <c r="C50" s="21"/>
      <c r="D50" s="21"/>
      <c r="E50" s="21"/>
      <c r="F50" s="21"/>
      <c r="G50" s="21"/>
      <c r="H50" s="21"/>
    </row>
    <row r="52" spans="1:8" ht="19.5">
      <c r="A52" s="2"/>
      <c r="B52" s="2" t="s">
        <v>2</v>
      </c>
      <c r="C52" s="2" t="s">
        <v>3</v>
      </c>
      <c r="D52" s="3" t="s">
        <v>4</v>
      </c>
      <c r="E52" s="3" t="s">
        <v>5</v>
      </c>
      <c r="F52" s="3" t="s">
        <v>6</v>
      </c>
      <c r="G52" s="4" t="s">
        <v>31</v>
      </c>
      <c r="H52" s="14" t="s">
        <v>49</v>
      </c>
    </row>
    <row r="54" spans="1:8">
      <c r="B54">
        <v>588</v>
      </c>
      <c r="C54">
        <v>-7.2960000000000003</v>
      </c>
      <c r="D54">
        <f>SUM(C$54:C54)</f>
        <v>-7.2960000000000003</v>
      </c>
      <c r="E54">
        <v>0</v>
      </c>
      <c r="F54">
        <f>SUM(E$54:E54)</f>
        <v>0</v>
      </c>
      <c r="G54">
        <f>-(F54+A$65)</f>
        <v>-601.87400000000002</v>
      </c>
      <c r="H54">
        <f>-G54</f>
        <v>601.87400000000002</v>
      </c>
    </row>
    <row r="55" spans="1:8">
      <c r="B55">
        <v>567</v>
      </c>
      <c r="C55">
        <f>4.223-A79</f>
        <v>1.1499999999999999</v>
      </c>
      <c r="D55">
        <f>SUM(C$54:C55)</f>
        <v>-6.1460000000000008</v>
      </c>
      <c r="E55">
        <f>(B54-B55)*D54</f>
        <v>-153.21600000000001</v>
      </c>
      <c r="F55">
        <f>SUM(E$54:E55)</f>
        <v>-153.21600000000001</v>
      </c>
      <c r="G55">
        <f>-(F55+A$65)</f>
        <v>-448.65800000000002</v>
      </c>
      <c r="H55">
        <f t="shared" ref="H55:H59" si="3">-G55</f>
        <v>448.65800000000002</v>
      </c>
    </row>
    <row r="56" spans="1:8">
      <c r="B56">
        <v>510</v>
      </c>
      <c r="C56">
        <v>3.073</v>
      </c>
      <c r="D56">
        <f>SUM(C$54:C56)</f>
        <v>-3.0730000000000008</v>
      </c>
      <c r="E56">
        <f t="shared" ref="E56:E59" si="4">(B55-B56)*D55</f>
        <v>-350.32200000000006</v>
      </c>
      <c r="F56">
        <f>SUM(E$54:E56)</f>
        <v>-503.53800000000007</v>
      </c>
      <c r="G56">
        <f>-(F56+A$65)</f>
        <v>-98.335999999999956</v>
      </c>
      <c r="H56">
        <f t="shared" si="3"/>
        <v>98.335999999999956</v>
      </c>
    </row>
    <row r="57" spans="1:8">
      <c r="B57">
        <v>478</v>
      </c>
      <c r="C57">
        <v>10.548</v>
      </c>
      <c r="D57">
        <f>SUM(C$54:C57)</f>
        <v>7.4749999999999996</v>
      </c>
      <c r="E57">
        <f t="shared" si="4"/>
        <v>-98.336000000000027</v>
      </c>
      <c r="F57">
        <f>SUM(E$54:E57)</f>
        <v>-601.87400000000014</v>
      </c>
      <c r="G57">
        <v>0</v>
      </c>
      <c r="H57">
        <f t="shared" si="3"/>
        <v>0</v>
      </c>
    </row>
    <row r="58" spans="1:8">
      <c r="B58">
        <v>390</v>
      </c>
      <c r="C58">
        <v>-11.86</v>
      </c>
      <c r="D58">
        <f>SUM(C$54:C58)</f>
        <v>-4.3849999999999998</v>
      </c>
      <c r="E58">
        <f t="shared" si="4"/>
        <v>657.8</v>
      </c>
      <c r="F58">
        <f>SUM(E$54:E58)</f>
        <v>55.925999999999817</v>
      </c>
      <c r="G58">
        <f>-(F58+A$65)</f>
        <v>-657.79999999999984</v>
      </c>
      <c r="H58">
        <f t="shared" si="3"/>
        <v>657.79999999999984</v>
      </c>
    </row>
    <row r="59" spans="1:8">
      <c r="B59">
        <v>353</v>
      </c>
      <c r="C59">
        <v>13</v>
      </c>
      <c r="D59">
        <f>SUM(C$54:C59)</f>
        <v>8.6150000000000002</v>
      </c>
      <c r="E59">
        <f t="shared" si="4"/>
        <v>-162.245</v>
      </c>
      <c r="F59">
        <f>SUM(E$54:E59)</f>
        <v>-106.31900000000019</v>
      </c>
      <c r="G59">
        <f>-(F59+A$65)</f>
        <v>-495.55499999999984</v>
      </c>
      <c r="H59">
        <f t="shared" si="3"/>
        <v>495.55499999999984</v>
      </c>
    </row>
    <row r="60" spans="1:8">
      <c r="A60" s="6"/>
      <c r="B60" s="6"/>
      <c r="C60" s="6"/>
      <c r="D60" s="6"/>
      <c r="E60" s="6"/>
      <c r="F60" s="6"/>
      <c r="G60" s="6"/>
    </row>
    <row r="61" spans="1:8">
      <c r="A61" s="7" t="s">
        <v>17</v>
      </c>
      <c r="B61" s="7" t="s">
        <v>18</v>
      </c>
      <c r="C61" s="7" t="s">
        <v>19</v>
      </c>
      <c r="D61" s="7" t="s">
        <v>20</v>
      </c>
      <c r="E61" s="7" t="s">
        <v>21</v>
      </c>
      <c r="F61" s="7" t="s">
        <v>16</v>
      </c>
      <c r="G61" s="7" t="s">
        <v>22</v>
      </c>
      <c r="H61" s="7"/>
    </row>
    <row r="62" spans="1:8">
      <c r="A62" s="6">
        <v>-97.85</v>
      </c>
      <c r="B62" s="6">
        <v>403</v>
      </c>
      <c r="C62" s="6">
        <v>358</v>
      </c>
      <c r="D62" s="6">
        <v>-315</v>
      </c>
      <c r="E62" s="6">
        <v>0</v>
      </c>
      <c r="F62" s="6">
        <v>390</v>
      </c>
      <c r="G62" s="6">
        <v>530</v>
      </c>
      <c r="H62" s="6"/>
    </row>
    <row r="63" spans="1:8">
      <c r="A63" s="6"/>
      <c r="B63" s="6"/>
      <c r="C63" s="6"/>
      <c r="D63" s="6"/>
      <c r="E63" s="6"/>
      <c r="F63" s="6"/>
      <c r="G63" s="6"/>
      <c r="H63" s="6"/>
    </row>
    <row r="64" spans="1:8">
      <c r="A64" s="21" t="s">
        <v>23</v>
      </c>
      <c r="B64" s="22"/>
      <c r="C64" s="22"/>
      <c r="D64" s="22"/>
      <c r="E64" s="22"/>
      <c r="F64" s="22"/>
      <c r="G64" s="22"/>
      <c r="H64" s="22"/>
    </row>
    <row r="65" spans="1:8">
      <c r="A65" s="23">
        <v>601.87400000000002</v>
      </c>
      <c r="B65" s="23"/>
      <c r="C65" s="23"/>
      <c r="D65" s="23"/>
      <c r="E65" s="23"/>
      <c r="F65" s="23"/>
      <c r="G65" s="23"/>
      <c r="H65" s="23"/>
    </row>
    <row r="66" spans="1:8">
      <c r="A66" s="6"/>
      <c r="B66" s="6"/>
      <c r="C66" s="6"/>
      <c r="D66" s="6"/>
      <c r="E66" s="6"/>
      <c r="F66" s="6"/>
      <c r="G66" s="6"/>
    </row>
    <row r="69" spans="1:8">
      <c r="A69" s="6"/>
      <c r="B69" s="6"/>
      <c r="C69" s="6"/>
      <c r="D69" s="6"/>
      <c r="E69" s="6"/>
      <c r="F69" s="6"/>
      <c r="G69" s="6"/>
    </row>
    <row r="70" spans="1:8">
      <c r="A70" s="8"/>
      <c r="B70" s="8" t="s">
        <v>24</v>
      </c>
      <c r="C70" s="8" t="s">
        <v>19</v>
      </c>
      <c r="D70" s="8" t="s">
        <v>20</v>
      </c>
      <c r="E70" s="8" t="s">
        <v>21</v>
      </c>
      <c r="G70" s="8" t="s">
        <v>25</v>
      </c>
      <c r="H70" s="9"/>
    </row>
    <row r="71" spans="1:8">
      <c r="A71" s="6"/>
      <c r="B71" s="6">
        <v>510</v>
      </c>
      <c r="C71" s="6">
        <v>478</v>
      </c>
      <c r="D71" s="6">
        <v>-98.335999999999999</v>
      </c>
      <c r="E71" s="6">
        <v>0</v>
      </c>
      <c r="F71" s="6"/>
      <c r="G71" s="6">
        <f>(D71-E71)/(B71-C71)</f>
        <v>-3.073</v>
      </c>
    </row>
    <row r="72" spans="1:8">
      <c r="A72" s="6"/>
      <c r="B72" s="6"/>
      <c r="C72" s="6"/>
      <c r="D72" s="6"/>
      <c r="E72" s="6"/>
      <c r="F72" s="6"/>
      <c r="G72" s="6"/>
    </row>
    <row r="73" spans="1:8">
      <c r="A73" s="8"/>
      <c r="B73" s="8" t="s">
        <v>24</v>
      </c>
      <c r="C73" s="8" t="s">
        <v>19</v>
      </c>
      <c r="D73" s="8" t="s">
        <v>20</v>
      </c>
      <c r="E73" s="8" t="s">
        <v>21</v>
      </c>
      <c r="G73" s="8" t="s">
        <v>25</v>
      </c>
      <c r="H73" s="9"/>
    </row>
    <row r="74" spans="1:8">
      <c r="A74" s="6"/>
      <c r="B74" s="6">
        <v>478</v>
      </c>
      <c r="C74" s="6">
        <v>388</v>
      </c>
      <c r="D74" s="6">
        <v>0</v>
      </c>
      <c r="E74" s="6">
        <v>-143.964</v>
      </c>
      <c r="F74" s="6"/>
      <c r="G74" s="6">
        <f>(D74-E74)/(B74-C74)</f>
        <v>1.5995999999999999</v>
      </c>
    </row>
    <row r="75" spans="1:8">
      <c r="A75" s="6"/>
      <c r="B75" s="6"/>
      <c r="C75" s="6"/>
      <c r="D75" s="6"/>
      <c r="E75" s="6"/>
      <c r="F75" s="6"/>
      <c r="G75" s="6"/>
    </row>
    <row r="76" spans="1:8">
      <c r="A76" s="21" t="s">
        <v>9</v>
      </c>
      <c r="B76" s="21"/>
      <c r="C76" s="21"/>
      <c r="D76" s="21"/>
      <c r="E76" s="21"/>
      <c r="F76" s="21"/>
      <c r="G76" s="21"/>
      <c r="H76" s="21"/>
    </row>
    <row r="77" spans="1:8">
      <c r="A77" s="23">
        <f>ABS(G71)+ABS(G74)</f>
        <v>4.6726000000000001</v>
      </c>
      <c r="B77" s="23"/>
      <c r="C77" s="23"/>
      <c r="D77" s="23"/>
      <c r="E77" s="23"/>
      <c r="F77" s="23"/>
      <c r="G77" s="23"/>
      <c r="H77" s="23"/>
    </row>
    <row r="78" spans="1:8">
      <c r="A78" s="22" t="s">
        <v>27</v>
      </c>
      <c r="B78" s="22"/>
      <c r="C78" s="22"/>
      <c r="D78" s="22"/>
      <c r="E78" s="22"/>
      <c r="F78" s="22"/>
      <c r="G78" s="22"/>
      <c r="H78" s="22"/>
    </row>
    <row r="79" spans="1:8">
      <c r="A79" s="23">
        <f>ABS(G71)</f>
        <v>3.073</v>
      </c>
      <c r="B79" s="23"/>
      <c r="C79" s="23"/>
      <c r="D79" s="23"/>
      <c r="E79" s="23"/>
      <c r="F79" s="23"/>
      <c r="G79" s="23"/>
      <c r="H79" s="23"/>
    </row>
    <row r="80" spans="1:8">
      <c r="A80" s="22" t="s">
        <v>14</v>
      </c>
      <c r="B80" s="22"/>
      <c r="C80" s="22"/>
      <c r="D80" s="22"/>
      <c r="E80" s="22"/>
      <c r="F80" s="22"/>
      <c r="G80" s="22"/>
      <c r="H80" s="22"/>
    </row>
    <row r="81" spans="1:8">
      <c r="A81" s="23">
        <f>ABS(G74)</f>
        <v>1.5995999999999999</v>
      </c>
      <c r="B81" s="23"/>
      <c r="C81" s="23"/>
      <c r="D81" s="23"/>
      <c r="E81" s="23"/>
      <c r="F81" s="23"/>
      <c r="G81" s="23"/>
      <c r="H81" s="23"/>
    </row>
    <row r="82" spans="1:8">
      <c r="A82" s="1"/>
      <c r="B82" s="1"/>
      <c r="C82" s="1"/>
      <c r="D82" s="1"/>
      <c r="E82" s="1"/>
      <c r="F82" s="1"/>
      <c r="G82" s="1"/>
      <c r="H82" s="1"/>
    </row>
    <row r="83" spans="1:8">
      <c r="A83" s="1"/>
      <c r="B83" s="1"/>
      <c r="C83" s="1"/>
      <c r="D83" s="1"/>
      <c r="E83" s="1"/>
      <c r="F83" s="1"/>
      <c r="G83" s="1"/>
      <c r="H83" s="1"/>
    </row>
    <row r="84" spans="1:8" ht="18.75">
      <c r="A84" s="26" t="s">
        <v>10</v>
      </c>
      <c r="B84" s="24"/>
      <c r="C84" s="24"/>
      <c r="D84" s="24"/>
      <c r="E84" s="24"/>
      <c r="F84" s="24"/>
      <c r="G84" s="24"/>
      <c r="H84" s="24"/>
    </row>
    <row r="85" spans="1:8">
      <c r="A85" s="23">
        <f>101.325*LN(9620/101.325)</f>
        <v>461.35971505630562</v>
      </c>
      <c r="B85" s="23"/>
      <c r="C85" s="23"/>
      <c r="D85" s="23"/>
      <c r="E85" s="23"/>
      <c r="F85" s="23"/>
      <c r="G85" s="23"/>
      <c r="H85" s="23"/>
    </row>
    <row r="87" spans="1:8" ht="18.75">
      <c r="A87" s="26" t="s">
        <v>11</v>
      </c>
      <c r="B87" s="24"/>
      <c r="C87" s="24"/>
      <c r="D87" s="24"/>
      <c r="E87" s="24"/>
      <c r="F87" s="24"/>
      <c r="G87" s="24"/>
      <c r="H87" s="24"/>
    </row>
    <row r="88" spans="1:8">
      <c r="A88" s="23">
        <f>101.325*LN(11450/101.325)</f>
        <v>479.00500433012144</v>
      </c>
      <c r="B88" s="23"/>
      <c r="C88" s="23"/>
      <c r="D88" s="23"/>
      <c r="E88" s="23"/>
      <c r="F88" s="23"/>
      <c r="G88" s="23"/>
      <c r="H88" s="23"/>
    </row>
    <row r="90" spans="1:8" ht="15.75">
      <c r="A90" s="26" t="s">
        <v>12</v>
      </c>
      <c r="B90" s="24"/>
      <c r="C90" s="24"/>
      <c r="D90" s="24"/>
      <c r="E90" s="24"/>
      <c r="F90" s="24"/>
      <c r="G90" s="24"/>
      <c r="H90" s="24"/>
    </row>
    <row r="91" spans="1:8" s="10" customFormat="1">
      <c r="A91" s="23">
        <f>ABS(A85-A88)</f>
        <v>17.64528927381582</v>
      </c>
      <c r="B91" s="23"/>
      <c r="C91" s="23"/>
      <c r="D91" s="23"/>
      <c r="E91" s="23"/>
      <c r="F91" s="23"/>
      <c r="G91" s="23"/>
      <c r="H91" s="23"/>
    </row>
    <row r="93" spans="1:8" ht="15.75">
      <c r="A93" s="24" t="s">
        <v>13</v>
      </c>
      <c r="B93" s="22"/>
      <c r="C93" s="22"/>
      <c r="D93" s="22"/>
      <c r="E93" s="22"/>
      <c r="F93" s="22"/>
      <c r="G93" s="22"/>
      <c r="H93" s="22"/>
    </row>
    <row r="94" spans="1:8">
      <c r="A94" s="23">
        <f>A81*A91</f>
        <v>28.225404722395783</v>
      </c>
      <c r="B94" s="23"/>
      <c r="C94" s="23"/>
      <c r="D94" s="23"/>
      <c r="E94" s="23"/>
      <c r="F94" s="23"/>
      <c r="G94" s="23"/>
      <c r="H94" s="23"/>
    </row>
  </sheetData>
  <mergeCells count="28">
    <mergeCell ref="A48:H48"/>
    <mergeCell ref="A50:H50"/>
    <mergeCell ref="A91:H91"/>
    <mergeCell ref="A85:H85"/>
    <mergeCell ref="A87:H87"/>
    <mergeCell ref="A88:H88"/>
    <mergeCell ref="A90:H90"/>
    <mergeCell ref="A80:H80"/>
    <mergeCell ref="A81:H81"/>
    <mergeCell ref="A93:H93"/>
    <mergeCell ref="A94:H94"/>
    <mergeCell ref="A78:H78"/>
    <mergeCell ref="A79:H79"/>
    <mergeCell ref="A64:H64"/>
    <mergeCell ref="A65:H65"/>
    <mergeCell ref="A84:H84"/>
    <mergeCell ref="A77:H77"/>
    <mergeCell ref="A76:H76"/>
    <mergeCell ref="A1:XFD2"/>
    <mergeCell ref="A26:H26"/>
    <mergeCell ref="A42:H42"/>
    <mergeCell ref="A43:H43"/>
    <mergeCell ref="A37:H37"/>
    <mergeCell ref="A3:D3"/>
    <mergeCell ref="A12:D13"/>
    <mergeCell ref="A14:D14"/>
    <mergeCell ref="A21:D22"/>
    <mergeCell ref="A23:D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F9" sqref="F9"/>
    </sheetView>
  </sheetViews>
  <sheetFormatPr defaultRowHeight="15"/>
  <cols>
    <col min="1" max="1" width="6.28515625" customWidth="1"/>
    <col min="2" max="2" width="11.28515625" customWidth="1"/>
    <col min="3" max="3" width="13.85546875" customWidth="1"/>
    <col min="4" max="4" width="13" customWidth="1"/>
    <col min="5" max="5" width="7.28515625" customWidth="1"/>
    <col min="6" max="6" width="6.5703125" customWidth="1"/>
    <col min="7" max="7" width="14.7109375" customWidth="1"/>
    <col min="8" max="8" width="19.85546875" customWidth="1"/>
  </cols>
  <sheetData>
    <row r="1" spans="1:8">
      <c r="A1" s="29" t="s">
        <v>29</v>
      </c>
      <c r="B1" s="29"/>
      <c r="C1" s="29"/>
      <c r="D1" s="29"/>
      <c r="E1" s="29"/>
      <c r="F1" s="29"/>
      <c r="G1" s="29"/>
      <c r="H1" s="29"/>
    </row>
    <row r="2" spans="1:8">
      <c r="A2" s="29"/>
      <c r="B2" s="29"/>
      <c r="C2" s="29"/>
      <c r="D2" s="29"/>
      <c r="E2" s="29"/>
      <c r="F2" s="29"/>
      <c r="G2" s="29"/>
      <c r="H2" s="29"/>
    </row>
    <row r="4" spans="1:8">
      <c r="A4" s="21" t="s">
        <v>15</v>
      </c>
      <c r="B4" s="21"/>
      <c r="C4" s="21"/>
      <c r="D4" s="21"/>
      <c r="E4" s="21"/>
      <c r="F4" s="21"/>
      <c r="G4" s="21"/>
      <c r="H4" s="21"/>
    </row>
    <row r="6" spans="1:8" ht="19.5">
      <c r="A6" s="2"/>
      <c r="B6" s="2" t="s">
        <v>2</v>
      </c>
      <c r="C6" s="2" t="s">
        <v>3</v>
      </c>
      <c r="D6" s="3" t="s">
        <v>4</v>
      </c>
      <c r="E6" s="3" t="s">
        <v>5</v>
      </c>
      <c r="F6" s="3" t="s">
        <v>6</v>
      </c>
      <c r="G6" s="4" t="s">
        <v>7</v>
      </c>
      <c r="H6" s="3" t="s">
        <v>8</v>
      </c>
    </row>
    <row r="8" spans="1:8">
      <c r="B8">
        <v>588</v>
      </c>
      <c r="C8">
        <v>-7.2960000000000003</v>
      </c>
      <c r="D8">
        <f>SUM(C$8:C8)</f>
        <v>-7.2960000000000003</v>
      </c>
      <c r="E8">
        <v>0</v>
      </c>
      <c r="F8">
        <f>SUM(E$8:E8)</f>
        <v>0</v>
      </c>
      <c r="G8">
        <f>F8+A$16</f>
        <v>503.53800000000001</v>
      </c>
      <c r="H8">
        <f>G8-G$20</f>
        <v>380.618701754386</v>
      </c>
    </row>
    <row r="9" spans="1:8">
      <c r="B9">
        <v>567</v>
      </c>
      <c r="C9">
        <v>1.1499999999999999</v>
      </c>
      <c r="D9">
        <f>SUM(C$8:C9)</f>
        <v>-6.1460000000000008</v>
      </c>
      <c r="E9">
        <f>(B8-B9)*D8</f>
        <v>-153.21600000000001</v>
      </c>
      <c r="F9">
        <f>SUM(E$8:E9)</f>
        <v>-153.21600000000001</v>
      </c>
      <c r="G9">
        <f t="shared" ref="G9:G13" si="0">F9+A$16</f>
        <v>350.322</v>
      </c>
      <c r="H9">
        <f t="shared" ref="H9:H13" si="1">G9-G$20</f>
        <v>227.40270175438599</v>
      </c>
    </row>
    <row r="10" spans="1:8">
      <c r="B10">
        <v>510</v>
      </c>
      <c r="C10">
        <v>6.1459999999999999</v>
      </c>
      <c r="D10">
        <f>SUM(C$8:C10)</f>
        <v>0</v>
      </c>
      <c r="E10">
        <f t="shared" ref="E10:E13" si="2">(B9-B10)*D9</f>
        <v>-350.32200000000006</v>
      </c>
      <c r="F10">
        <f>SUM(E$8:E10)</f>
        <v>-503.53800000000007</v>
      </c>
      <c r="G10">
        <f t="shared" si="0"/>
        <v>0</v>
      </c>
      <c r="H10">
        <f t="shared" si="1"/>
        <v>-122.91929824561402</v>
      </c>
    </row>
    <row r="11" spans="1:8">
      <c r="B11">
        <v>478</v>
      </c>
      <c r="C11">
        <v>8.9480000000000004</v>
      </c>
      <c r="D11">
        <f>SUM(C$8:C11)</f>
        <v>8.9480000000000004</v>
      </c>
      <c r="E11">
        <f t="shared" si="2"/>
        <v>0</v>
      </c>
      <c r="F11">
        <f>SUM(E$8:E11)</f>
        <v>-503.53800000000007</v>
      </c>
      <c r="G11">
        <f t="shared" si="0"/>
        <v>0</v>
      </c>
      <c r="H11">
        <f t="shared" si="1"/>
        <v>-122.91929824561402</v>
      </c>
    </row>
    <row r="12" spans="1:8">
      <c r="B12">
        <v>390</v>
      </c>
      <c r="C12">
        <v>-11.86</v>
      </c>
      <c r="D12">
        <f>SUM(C$8:C12)</f>
        <v>-2.911999999999999</v>
      </c>
      <c r="E12">
        <f t="shared" si="2"/>
        <v>787.42399999999998</v>
      </c>
      <c r="F12">
        <f>SUM(E$8:E12)</f>
        <v>283.88599999999991</v>
      </c>
      <c r="G12">
        <f t="shared" si="0"/>
        <v>787.42399999999998</v>
      </c>
      <c r="H12">
        <f t="shared" si="1"/>
        <v>664.50470175438591</v>
      </c>
    </row>
    <row r="13" spans="1:8">
      <c r="B13">
        <v>353</v>
      </c>
      <c r="C13">
        <v>13</v>
      </c>
      <c r="D13">
        <f>SUM(C$8:C13)</f>
        <v>10.088000000000001</v>
      </c>
      <c r="E13">
        <f t="shared" si="2"/>
        <v>-107.74399999999997</v>
      </c>
      <c r="F13">
        <f>SUM(E$8:E13)</f>
        <v>176.14199999999994</v>
      </c>
      <c r="G13">
        <f t="shared" si="0"/>
        <v>679.68</v>
      </c>
      <c r="H13">
        <f t="shared" si="1"/>
        <v>556.76070175438599</v>
      </c>
    </row>
    <row r="15" spans="1:8">
      <c r="A15" s="23" t="s">
        <v>30</v>
      </c>
      <c r="B15" s="23"/>
      <c r="C15" s="23"/>
      <c r="D15" s="23"/>
      <c r="E15" s="23"/>
      <c r="F15" s="23"/>
      <c r="G15" s="23"/>
      <c r="H15" s="23"/>
    </row>
    <row r="16" spans="1:8">
      <c r="A16" s="23">
        <v>503.53800000000001</v>
      </c>
      <c r="B16" s="23"/>
      <c r="C16" s="23"/>
      <c r="D16" s="23"/>
      <c r="E16" s="23"/>
      <c r="F16" s="23"/>
      <c r="G16" s="23"/>
      <c r="H16" s="23"/>
    </row>
    <row r="17" spans="1:8" ht="15.75">
      <c r="A17" s="24" t="s">
        <v>26</v>
      </c>
      <c r="B17" s="24"/>
      <c r="C17" s="24"/>
      <c r="D17" s="24"/>
      <c r="E17" s="24"/>
      <c r="F17" s="24"/>
      <c r="G17" s="24"/>
      <c r="H17" s="24"/>
    </row>
    <row r="18" spans="1:8">
      <c r="A18" s="11"/>
      <c r="B18" s="11"/>
      <c r="C18" s="11"/>
      <c r="D18" s="11"/>
      <c r="E18" s="11"/>
      <c r="F18" s="11"/>
      <c r="G18" s="11"/>
    </row>
    <row r="19" spans="1:8">
      <c r="A19" s="12" t="s">
        <v>17</v>
      </c>
      <c r="B19" s="12" t="s">
        <v>18</v>
      </c>
      <c r="C19" s="12" t="s">
        <v>19</v>
      </c>
      <c r="D19" s="12" t="s">
        <v>20</v>
      </c>
      <c r="E19" s="12" t="s">
        <v>21</v>
      </c>
      <c r="F19" s="12" t="s">
        <v>16</v>
      </c>
      <c r="G19" s="12" t="s">
        <v>22</v>
      </c>
      <c r="H19" s="12"/>
    </row>
    <row r="20" spans="1:8">
      <c r="A20" s="11">
        <v>0</v>
      </c>
      <c r="B20" s="11">
        <v>567</v>
      </c>
      <c r="C20" s="11">
        <v>510</v>
      </c>
      <c r="D20" s="11">
        <v>350.32</v>
      </c>
      <c r="E20" s="11">
        <v>0</v>
      </c>
      <c r="F20" s="11">
        <v>530</v>
      </c>
      <c r="G20" s="11">
        <f>D20-((B20-F20)*((D20-E20)/(B20-C20)))-A20</f>
        <v>122.91929824561402</v>
      </c>
      <c r="H20" s="11"/>
    </row>
    <row r="21" spans="1:8">
      <c r="A21" s="11"/>
      <c r="B21" s="11"/>
      <c r="C21" s="11"/>
      <c r="D21" s="11"/>
      <c r="E21" s="11"/>
      <c r="F21" s="11"/>
      <c r="G21" s="11"/>
      <c r="H21" s="11"/>
    </row>
    <row r="22" spans="1:8">
      <c r="A22" s="21" t="s">
        <v>15</v>
      </c>
      <c r="B22" s="21"/>
      <c r="C22" s="21"/>
      <c r="D22" s="21"/>
      <c r="E22" s="21"/>
      <c r="F22" s="21"/>
      <c r="G22" s="21"/>
      <c r="H22" s="21"/>
    </row>
    <row r="24" spans="1:8" ht="19.5">
      <c r="A24" s="2"/>
      <c r="B24" s="2" t="s">
        <v>2</v>
      </c>
      <c r="C24" s="2" t="s">
        <v>3</v>
      </c>
      <c r="D24" s="3" t="s">
        <v>4</v>
      </c>
      <c r="E24" s="3" t="s">
        <v>5</v>
      </c>
      <c r="F24" s="3" t="s">
        <v>6</v>
      </c>
      <c r="G24" s="4" t="s">
        <v>7</v>
      </c>
      <c r="H24" s="3" t="s">
        <v>31</v>
      </c>
    </row>
    <row r="26" spans="1:8">
      <c r="B26">
        <v>552</v>
      </c>
      <c r="C26">
        <v>-8</v>
      </c>
      <c r="D26">
        <f>SUM(C$26:C26)</f>
        <v>-8</v>
      </c>
      <c r="E26">
        <v>0</v>
      </c>
      <c r="F26">
        <f>SUM(E$26:E26)</f>
        <v>0</v>
      </c>
      <c r="G26">
        <f>F26+A$34</f>
        <v>110</v>
      </c>
      <c r="H26">
        <f>-G26</f>
        <v>-110</v>
      </c>
    </row>
    <row r="27" spans="1:8">
      <c r="B27">
        <v>530</v>
      </c>
      <c r="C27">
        <v>14</v>
      </c>
      <c r="D27">
        <f>SUM(C$26:C27)</f>
        <v>6</v>
      </c>
      <c r="E27">
        <f>(B26-B27)*D26</f>
        <v>-176</v>
      </c>
      <c r="F27">
        <f>SUM(E$26:E27)</f>
        <v>-176</v>
      </c>
      <c r="G27">
        <f t="shared" ref="G27:G31" si="3">F27+A$34</f>
        <v>-66</v>
      </c>
      <c r="H27">
        <f t="shared" ref="H27:H31" si="4">-G27</f>
        <v>66</v>
      </c>
    </row>
    <row r="28" spans="1:8">
      <c r="B28">
        <v>450</v>
      </c>
      <c r="C28">
        <v>-14</v>
      </c>
      <c r="D28">
        <f>SUM(C$26:C28)</f>
        <v>-8</v>
      </c>
      <c r="E28">
        <f t="shared" ref="E28:E31" si="5">(B27-B28)*D27</f>
        <v>480</v>
      </c>
      <c r="F28">
        <f>SUM(E$26:E28)</f>
        <v>304</v>
      </c>
      <c r="G28">
        <f t="shared" si="3"/>
        <v>414</v>
      </c>
      <c r="H28">
        <f t="shared" si="4"/>
        <v>-414</v>
      </c>
    </row>
    <row r="29" spans="1:8">
      <c r="B29">
        <v>410</v>
      </c>
      <c r="C29">
        <v>3</v>
      </c>
      <c r="D29">
        <f>SUM(C$26:C29)</f>
        <v>-5</v>
      </c>
      <c r="E29">
        <f t="shared" si="5"/>
        <v>-320</v>
      </c>
      <c r="F29">
        <f>SUM(E$26:E29)</f>
        <v>-16</v>
      </c>
      <c r="G29">
        <f t="shared" si="3"/>
        <v>94</v>
      </c>
      <c r="H29">
        <f t="shared" si="4"/>
        <v>-94</v>
      </c>
    </row>
    <row r="30" spans="1:8">
      <c r="B30">
        <v>380</v>
      </c>
      <c r="C30">
        <v>2</v>
      </c>
      <c r="D30">
        <f>SUM(C$26:C30)</f>
        <v>-3</v>
      </c>
      <c r="E30">
        <f t="shared" si="5"/>
        <v>-150</v>
      </c>
      <c r="F30">
        <f>SUM(E$26:E30)</f>
        <v>-166</v>
      </c>
      <c r="G30">
        <f t="shared" si="3"/>
        <v>-56</v>
      </c>
      <c r="H30">
        <f t="shared" si="4"/>
        <v>56</v>
      </c>
    </row>
    <row r="31" spans="1:8">
      <c r="B31">
        <v>360</v>
      </c>
      <c r="C31">
        <v>10</v>
      </c>
      <c r="D31">
        <f>SUM(C$26:C31)</f>
        <v>7</v>
      </c>
      <c r="E31">
        <f t="shared" si="5"/>
        <v>-60</v>
      </c>
      <c r="F31">
        <f>SUM(E$26:E31)</f>
        <v>-226</v>
      </c>
      <c r="G31">
        <f t="shared" si="3"/>
        <v>-116</v>
      </c>
      <c r="H31">
        <f t="shared" si="4"/>
        <v>116</v>
      </c>
    </row>
    <row r="33" spans="1:8">
      <c r="A33" s="23" t="s">
        <v>30</v>
      </c>
      <c r="B33" s="23"/>
      <c r="C33" s="23"/>
      <c r="D33" s="23"/>
      <c r="E33" s="23"/>
      <c r="F33" s="23"/>
      <c r="G33" s="23"/>
      <c r="H33" s="23"/>
    </row>
    <row r="34" spans="1:8">
      <c r="A34" s="23">
        <v>110</v>
      </c>
      <c r="B34" s="23"/>
      <c r="C34" s="23"/>
      <c r="D34" s="23"/>
      <c r="E34" s="23"/>
      <c r="F34" s="23"/>
      <c r="G34" s="23"/>
      <c r="H34" s="23"/>
    </row>
  </sheetData>
  <mergeCells count="8">
    <mergeCell ref="A33:H33"/>
    <mergeCell ref="A34:H34"/>
    <mergeCell ref="A4:H4"/>
    <mergeCell ref="A1:H2"/>
    <mergeCell ref="A15:H15"/>
    <mergeCell ref="A16:H16"/>
    <mergeCell ref="A17:H17"/>
    <mergeCell ref="A22:H2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sqref="A1:I1"/>
    </sheetView>
  </sheetViews>
  <sheetFormatPr defaultRowHeight="15"/>
  <cols>
    <col min="1" max="1" width="6.7109375" customWidth="1"/>
    <col min="2" max="2" width="15.7109375" customWidth="1"/>
    <col min="3" max="3" width="18" customWidth="1"/>
    <col min="4" max="4" width="16.140625" customWidth="1"/>
    <col min="5" max="5" width="2.42578125" customWidth="1"/>
    <col min="6" max="6" width="6.7109375" customWidth="1"/>
    <col min="7" max="7" width="17.85546875" customWidth="1"/>
    <col min="8" max="8" width="18.42578125" customWidth="1"/>
    <col min="9" max="9" width="18.28515625" customWidth="1"/>
  </cols>
  <sheetData>
    <row r="1" spans="1:9">
      <c r="A1" s="30" t="s">
        <v>56</v>
      </c>
      <c r="B1" s="30"/>
      <c r="C1" s="30"/>
      <c r="D1" s="30"/>
      <c r="E1" s="30"/>
      <c r="F1" s="30"/>
      <c r="G1" s="30"/>
      <c r="H1" s="30"/>
      <c r="I1" s="30"/>
    </row>
    <row r="2" spans="1:9">
      <c r="A2" s="21" t="s">
        <v>1</v>
      </c>
      <c r="B2" s="21"/>
      <c r="C2" s="21"/>
      <c r="D2" s="21"/>
      <c r="E2" s="13"/>
      <c r="F2" s="21" t="s">
        <v>46</v>
      </c>
      <c r="G2" s="21"/>
      <c r="H2" s="21"/>
      <c r="I2" s="21"/>
    </row>
    <row r="3" spans="1:9">
      <c r="A3" s="15" t="s">
        <v>47</v>
      </c>
      <c r="B3" s="15" t="s">
        <v>32</v>
      </c>
      <c r="C3" s="15" t="s">
        <v>45</v>
      </c>
      <c r="D3" s="15" t="s">
        <v>0</v>
      </c>
      <c r="E3" s="23"/>
      <c r="F3" s="15" t="s">
        <v>47</v>
      </c>
      <c r="G3" s="15" t="s">
        <v>32</v>
      </c>
      <c r="H3" s="15" t="s">
        <v>33</v>
      </c>
      <c r="I3" s="15" t="s">
        <v>0</v>
      </c>
    </row>
    <row r="4" spans="1:9">
      <c r="A4" s="16" t="s">
        <v>34</v>
      </c>
      <c r="B4" s="16">
        <v>510</v>
      </c>
      <c r="C4" s="16">
        <v>15.247999999999999</v>
      </c>
      <c r="D4" s="16">
        <v>12000</v>
      </c>
      <c r="E4" s="23"/>
      <c r="F4" s="16" t="s">
        <v>41</v>
      </c>
      <c r="G4" s="16">
        <v>488</v>
      </c>
      <c r="H4" s="16">
        <v>9.1440000000000001</v>
      </c>
      <c r="I4" s="16">
        <v>10050</v>
      </c>
    </row>
    <row r="5" spans="1:9">
      <c r="A5" s="16" t="s">
        <v>35</v>
      </c>
      <c r="B5" s="16">
        <v>444</v>
      </c>
      <c r="C5" s="16">
        <v>2</v>
      </c>
      <c r="D5" s="17">
        <v>10050</v>
      </c>
      <c r="E5" s="23"/>
      <c r="F5" s="16" t="s">
        <v>42</v>
      </c>
      <c r="G5" s="16">
        <v>456</v>
      </c>
      <c r="H5" s="16">
        <v>12.66</v>
      </c>
      <c r="I5" s="17">
        <v>10050</v>
      </c>
    </row>
    <row r="6" spans="1:9">
      <c r="A6" s="16" t="s">
        <v>36</v>
      </c>
      <c r="B6" s="16">
        <v>388</v>
      </c>
      <c r="C6" s="16">
        <v>15.103999999999999</v>
      </c>
      <c r="D6" s="17">
        <v>10050</v>
      </c>
      <c r="E6" s="23"/>
      <c r="F6" s="16" t="s">
        <v>43</v>
      </c>
      <c r="G6" s="16">
        <v>411</v>
      </c>
      <c r="H6" s="16">
        <v>10.548</v>
      </c>
      <c r="I6" s="17">
        <v>10050</v>
      </c>
    </row>
    <row r="7" spans="1:9">
      <c r="A7" s="16" t="s">
        <v>37</v>
      </c>
      <c r="B7" s="16">
        <v>567</v>
      </c>
      <c r="C7" s="16">
        <v>1.1499999999999999</v>
      </c>
      <c r="D7" s="16">
        <v>9000</v>
      </c>
      <c r="E7" s="23"/>
      <c r="F7" s="16" t="s">
        <v>44</v>
      </c>
      <c r="G7" s="16">
        <v>588</v>
      </c>
      <c r="H7" s="16">
        <v>7.2960000000000003</v>
      </c>
      <c r="I7" s="16">
        <v>9000</v>
      </c>
    </row>
    <row r="8" spans="1:9">
      <c r="A8" s="16" t="s">
        <v>38</v>
      </c>
      <c r="B8" s="16">
        <v>510</v>
      </c>
      <c r="C8" s="16">
        <v>3.073</v>
      </c>
      <c r="D8" s="17">
        <v>9000</v>
      </c>
      <c r="E8" s="23"/>
      <c r="F8" s="16" t="s">
        <v>44</v>
      </c>
      <c r="G8" s="16">
        <v>390</v>
      </c>
      <c r="H8" s="16">
        <v>11.86</v>
      </c>
      <c r="I8" s="16">
        <v>9000</v>
      </c>
    </row>
    <row r="9" spans="1:9">
      <c r="A9" s="16" t="s">
        <v>39</v>
      </c>
      <c r="B9" s="16">
        <v>478</v>
      </c>
      <c r="C9" s="16">
        <v>10.548</v>
      </c>
      <c r="D9" s="17">
        <v>9000</v>
      </c>
      <c r="E9" s="23"/>
      <c r="F9" s="17" t="s">
        <v>54</v>
      </c>
      <c r="G9" s="17">
        <v>552</v>
      </c>
      <c r="H9" s="17">
        <v>8</v>
      </c>
      <c r="I9" s="17">
        <v>4500</v>
      </c>
    </row>
    <row r="10" spans="1:9">
      <c r="A10" s="16" t="s">
        <v>40</v>
      </c>
      <c r="B10" s="16">
        <v>353</v>
      </c>
      <c r="C10" s="16">
        <v>13</v>
      </c>
      <c r="D10" s="17">
        <v>9000</v>
      </c>
      <c r="E10" s="23"/>
      <c r="F10" s="18" t="s">
        <v>55</v>
      </c>
      <c r="G10" s="18">
        <v>450</v>
      </c>
      <c r="H10" s="18">
        <v>15</v>
      </c>
      <c r="I10" s="18">
        <v>3000</v>
      </c>
    </row>
    <row r="11" spans="1:9">
      <c r="A11" s="18" t="s">
        <v>50</v>
      </c>
      <c r="B11" s="18">
        <v>530</v>
      </c>
      <c r="C11" s="18">
        <v>14</v>
      </c>
      <c r="D11" s="18">
        <v>4500</v>
      </c>
      <c r="E11" s="23"/>
    </row>
    <row r="12" spans="1:9">
      <c r="A12" s="18" t="s">
        <v>51</v>
      </c>
      <c r="B12" s="18">
        <v>410</v>
      </c>
      <c r="C12" s="18">
        <v>1.3740000000000001</v>
      </c>
      <c r="D12" s="18">
        <v>4500</v>
      </c>
      <c r="E12" s="23"/>
      <c r="F12" s="17"/>
      <c r="G12" s="17"/>
      <c r="H12" s="17"/>
      <c r="I12" s="17"/>
    </row>
    <row r="13" spans="1:9">
      <c r="A13" s="18" t="s">
        <v>52</v>
      </c>
      <c r="B13" s="18">
        <v>380</v>
      </c>
      <c r="C13" s="18">
        <v>2.2189999999999999</v>
      </c>
      <c r="D13" s="18">
        <v>4500</v>
      </c>
      <c r="E13" s="23"/>
      <c r="F13" s="25"/>
      <c r="G13" s="25"/>
      <c r="H13" s="25"/>
      <c r="I13" s="25"/>
    </row>
    <row r="14" spans="1:9">
      <c r="A14" s="18" t="s">
        <v>53</v>
      </c>
      <c r="B14" s="18">
        <v>360</v>
      </c>
      <c r="C14" s="18">
        <v>8</v>
      </c>
      <c r="D14" s="18">
        <v>4500</v>
      </c>
      <c r="E14" s="23"/>
      <c r="F14" s="25"/>
      <c r="G14" s="25"/>
      <c r="H14" s="25"/>
      <c r="I14" s="25"/>
    </row>
    <row r="15" spans="1:9">
      <c r="A15" s="23"/>
      <c r="B15" s="23"/>
      <c r="C15" s="23"/>
      <c r="D15" s="23"/>
      <c r="E15" s="23"/>
      <c r="F15" s="23"/>
      <c r="G15" s="23"/>
      <c r="H15" s="23"/>
      <c r="I15" s="23"/>
    </row>
    <row r="16" spans="1:9">
      <c r="A16" s="23"/>
      <c r="B16" s="23"/>
      <c r="C16" s="23"/>
      <c r="D16" s="23"/>
      <c r="E16" s="23"/>
      <c r="F16" s="23"/>
      <c r="G16" s="23"/>
      <c r="H16" s="23"/>
      <c r="I16" s="23"/>
    </row>
    <row r="17" spans="1:9">
      <c r="A17" s="13"/>
      <c r="B17" s="13"/>
      <c r="C17" s="13"/>
      <c r="D17" s="13"/>
      <c r="E17" s="23"/>
      <c r="F17" s="13"/>
      <c r="G17" s="13"/>
      <c r="H17" s="13"/>
      <c r="I17" s="13"/>
    </row>
    <row r="18" spans="1:9">
      <c r="A18" s="13"/>
      <c r="B18" s="13"/>
      <c r="C18" s="13"/>
      <c r="D18" s="13"/>
      <c r="E18" s="23"/>
      <c r="F18" s="13"/>
      <c r="G18" s="13"/>
      <c r="H18" s="13"/>
      <c r="I18" s="13"/>
    </row>
    <row r="19" spans="1:9">
      <c r="A19" s="13"/>
      <c r="B19" s="13"/>
      <c r="C19" s="13"/>
      <c r="D19" s="13"/>
      <c r="E19" s="23"/>
      <c r="F19" s="13"/>
      <c r="G19" s="13"/>
      <c r="H19" s="13"/>
      <c r="I19" s="13"/>
    </row>
    <row r="20" spans="1:9">
      <c r="A20" s="13"/>
      <c r="B20" s="13"/>
      <c r="C20" s="13"/>
      <c r="D20" s="13"/>
      <c r="E20" s="23"/>
      <c r="F20" s="13"/>
      <c r="G20" s="13"/>
      <c r="H20" s="13"/>
      <c r="I20" s="13"/>
    </row>
    <row r="21" spans="1:9">
      <c r="A21" s="13"/>
      <c r="B21" s="13"/>
      <c r="C21" s="13"/>
      <c r="D21" s="13"/>
      <c r="E21" s="23"/>
      <c r="F21" s="13"/>
      <c r="G21" s="13"/>
      <c r="H21" s="13"/>
      <c r="I21" s="13"/>
    </row>
    <row r="22" spans="1:9">
      <c r="A22" s="13"/>
      <c r="B22" s="13"/>
      <c r="C22" s="13"/>
      <c r="D22" s="13"/>
      <c r="E22" s="23"/>
      <c r="F22" s="13"/>
      <c r="G22" s="13"/>
      <c r="H22" s="13"/>
      <c r="I22" s="13"/>
    </row>
    <row r="23" spans="1:9">
      <c r="A23" s="13"/>
      <c r="B23" s="13"/>
      <c r="C23" s="13"/>
      <c r="D23" s="13"/>
      <c r="E23" s="23"/>
      <c r="F23" s="13"/>
      <c r="G23" s="13"/>
      <c r="H23" s="13"/>
      <c r="I23" s="13"/>
    </row>
    <row r="24" spans="1:9">
      <c r="A24" s="13"/>
      <c r="B24" s="13"/>
      <c r="C24" s="13"/>
      <c r="D24" s="13"/>
      <c r="E24" s="23"/>
      <c r="F24" s="13"/>
      <c r="G24" s="13"/>
      <c r="H24" s="13"/>
      <c r="I24" s="13"/>
    </row>
    <row r="25" spans="1:9">
      <c r="A25" s="13"/>
      <c r="B25" s="13"/>
      <c r="C25" s="13"/>
      <c r="D25" s="13"/>
      <c r="E25" s="23"/>
      <c r="F25" s="13"/>
      <c r="G25" s="13"/>
      <c r="H25" s="13"/>
      <c r="I25" s="13"/>
    </row>
    <row r="26" spans="1:9">
      <c r="A26" s="13"/>
      <c r="B26" s="13"/>
      <c r="C26" s="13"/>
      <c r="D26" s="13"/>
      <c r="E26" s="23"/>
      <c r="F26" s="13"/>
      <c r="G26" s="13"/>
      <c r="H26" s="13"/>
      <c r="I26" s="13"/>
    </row>
    <row r="27" spans="1:9">
      <c r="A27" s="13"/>
      <c r="B27" s="13"/>
      <c r="C27" s="13"/>
      <c r="D27" s="13"/>
      <c r="E27" s="23"/>
      <c r="F27" s="13"/>
      <c r="G27" s="13"/>
      <c r="H27" s="13"/>
      <c r="I27" s="13"/>
    </row>
    <row r="28" spans="1:9">
      <c r="A28" s="13"/>
      <c r="B28" s="13"/>
      <c r="C28" s="13"/>
      <c r="D28" s="13"/>
      <c r="E28" s="23"/>
      <c r="F28" s="13"/>
      <c r="G28" s="13"/>
      <c r="H28" s="13"/>
      <c r="I28" s="13"/>
    </row>
    <row r="29" spans="1:9">
      <c r="A29" s="13"/>
      <c r="B29" s="13"/>
      <c r="C29" s="13"/>
      <c r="D29" s="13"/>
      <c r="E29" s="23"/>
      <c r="F29" s="13"/>
      <c r="G29" s="13"/>
      <c r="H29" s="13"/>
      <c r="I29" s="13"/>
    </row>
    <row r="30" spans="1:9">
      <c r="A30" s="13"/>
      <c r="B30" s="13"/>
      <c r="C30" s="13"/>
      <c r="D30" s="13"/>
      <c r="E30" s="23"/>
      <c r="F30" s="13"/>
      <c r="G30" s="13"/>
      <c r="H30" s="13"/>
      <c r="I30" s="13"/>
    </row>
    <row r="31" spans="1:9">
      <c r="A31" s="13"/>
      <c r="B31" s="13"/>
      <c r="C31" s="13"/>
      <c r="D31" s="13"/>
      <c r="E31" s="23"/>
      <c r="F31" s="13"/>
      <c r="G31" s="13"/>
      <c r="H31" s="13"/>
      <c r="I31" s="13"/>
    </row>
  </sheetData>
  <mergeCells count="7">
    <mergeCell ref="A1:I1"/>
    <mergeCell ref="E3:E31"/>
    <mergeCell ref="A2:D2"/>
    <mergeCell ref="F2:I2"/>
    <mergeCell ref="F13:I14"/>
    <mergeCell ref="A15:D16"/>
    <mergeCell ref="F15:I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2017-03-02T22:13:40Z</dcterms:created>
  <dcterms:modified xsi:type="dcterms:W3CDTF">2017-05-02T01:19:25Z</dcterms:modified>
</cp:coreProperties>
</file>