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defaultThemeVersion="166925"/>
  <mc:AlternateContent xmlns:mc="http://schemas.openxmlformats.org/markup-compatibility/2006">
    <mc:Choice Requires="x15">
      <x15ac:absPath xmlns:x15ac="http://schemas.microsoft.com/office/spreadsheetml/2010/11/ac" url="C:\Users\abhik\Videos\"/>
    </mc:Choice>
  </mc:AlternateContent>
  <xr:revisionPtr revIDLastSave="0" documentId="13_ncr:1_{F5ACFF04-E323-4A76-8BD5-312C479C929A}" xr6:coauthVersionLast="47" xr6:coauthVersionMax="47" xr10:uidLastSave="{00000000-0000-0000-0000-000000000000}"/>
  <bookViews>
    <workbookView xWindow="28680" yWindow="-120" windowWidth="29040" windowHeight="15720" xr2:uid="{CC28DE20-2A6D-4648-BC3E-A551AA8CA26F}"/>
  </bookViews>
  <sheets>
    <sheet name="Dashboard" sheetId="8" r:id="rId1"/>
    <sheet name="Input Sheet" sheetId="9" r:id="rId2"/>
    <sheet name="Master Data" sheetId="10" r:id="rId3"/>
    <sheet name="Holding Stocs Analysis" sheetId="12" r:id="rId4"/>
    <sheet name="Watchlist" sheetId="13" r:id="rId5"/>
  </sheets>
  <definedNames>
    <definedName name="OrderDate">OFFSET('Master Data'!$AC$1,1,,COUNT('Master Data'!$AA:$AA))</definedName>
    <definedName name="Profit_Loss">OFFSET('Master Data'!$AS$1,1,,'Master Data'!$AV$4)</definedName>
    <definedName name="Profit_Loss_Range">OFFSET('Master Data'!$A$1,1,,COUNTA(_xlfn.ANCHORARRAY('Master Data'!$A$2)),13)</definedName>
    <definedName name="Stock">OFFSET('Master Data'!$AB$1,1,,COUNT('Master Data'!$AA:$AA))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24" i="9" l="1"/>
  <c r="H225" i="9"/>
  <c r="H226" i="9"/>
  <c r="H223" i="9"/>
  <c r="H222" i="9"/>
  <c r="H221" i="9"/>
  <c r="A2" i="13" l="1" a="1"/>
  <c r="A2" i="13" s="1"/>
  <c r="C2" i="13" s="1" a="1"/>
  <c r="C2" i="13" s="1"/>
  <c r="H220" i="9"/>
  <c r="H219" i="9"/>
  <c r="H2" i="9"/>
  <c r="H3" i="9"/>
  <c r="H4" i="9"/>
  <c r="H5" i="9"/>
  <c r="H6" i="9"/>
  <c r="H7" i="9"/>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54" i="9"/>
  <c r="H55" i="9"/>
  <c r="H56" i="9"/>
  <c r="H57" i="9"/>
  <c r="H58" i="9"/>
  <c r="H59" i="9"/>
  <c r="H60" i="9"/>
  <c r="H61" i="9"/>
  <c r="H62" i="9"/>
  <c r="H63" i="9"/>
  <c r="H64" i="9"/>
  <c r="H65" i="9"/>
  <c r="H66" i="9"/>
  <c r="H67" i="9"/>
  <c r="H68" i="9"/>
  <c r="H69" i="9"/>
  <c r="H70" i="9"/>
  <c r="H71" i="9"/>
  <c r="H72" i="9"/>
  <c r="H73" i="9"/>
  <c r="H74" i="9"/>
  <c r="H75" i="9"/>
  <c r="H76" i="9"/>
  <c r="H77" i="9"/>
  <c r="H78" i="9"/>
  <c r="H79" i="9"/>
  <c r="H80" i="9"/>
  <c r="H81" i="9"/>
  <c r="H82" i="9"/>
  <c r="H83" i="9"/>
  <c r="H84" i="9"/>
  <c r="H85" i="9"/>
  <c r="H86" i="9"/>
  <c r="H87" i="9"/>
  <c r="H88" i="9"/>
  <c r="H89" i="9"/>
  <c r="H90" i="9"/>
  <c r="H91" i="9"/>
  <c r="H92" i="9"/>
  <c r="H93" i="9"/>
  <c r="H94" i="9"/>
  <c r="H95" i="9"/>
  <c r="H96" i="9"/>
  <c r="H97" i="9"/>
  <c r="H98" i="9"/>
  <c r="H99" i="9"/>
  <c r="H100" i="9"/>
  <c r="H101" i="9"/>
  <c r="H102" i="9"/>
  <c r="H103" i="9"/>
  <c r="H104" i="9"/>
  <c r="H105" i="9"/>
  <c r="H106" i="9"/>
  <c r="H107" i="9"/>
  <c r="H108" i="9"/>
  <c r="H109" i="9"/>
  <c r="H110" i="9"/>
  <c r="H111" i="9"/>
  <c r="H112" i="9"/>
  <c r="H113" i="9"/>
  <c r="H114" i="9"/>
  <c r="H115" i="9"/>
  <c r="H116" i="9"/>
  <c r="H117" i="9"/>
  <c r="H118" i="9"/>
  <c r="H119" i="9"/>
  <c r="H120" i="9"/>
  <c r="H121" i="9"/>
  <c r="H122" i="9"/>
  <c r="H123" i="9"/>
  <c r="H124" i="9"/>
  <c r="H125" i="9"/>
  <c r="H126" i="9"/>
  <c r="H127" i="9"/>
  <c r="H128" i="9"/>
  <c r="H129" i="9"/>
  <c r="H130" i="9"/>
  <c r="H131" i="9"/>
  <c r="H132" i="9"/>
  <c r="H133" i="9"/>
  <c r="H134" i="9"/>
  <c r="H135" i="9"/>
  <c r="H136" i="9"/>
  <c r="H137" i="9"/>
  <c r="H138" i="9"/>
  <c r="H139" i="9"/>
  <c r="H140" i="9"/>
  <c r="H141" i="9"/>
  <c r="H142" i="9"/>
  <c r="H143" i="9"/>
  <c r="H144" i="9"/>
  <c r="H145" i="9"/>
  <c r="H146" i="9"/>
  <c r="H147" i="9"/>
  <c r="H148" i="9"/>
  <c r="H149" i="9"/>
  <c r="H150" i="9"/>
  <c r="H151" i="9"/>
  <c r="H152" i="9"/>
  <c r="H153" i="9"/>
  <c r="H154" i="9"/>
  <c r="H155" i="9"/>
  <c r="H156" i="9"/>
  <c r="H157" i="9"/>
  <c r="H158" i="9"/>
  <c r="H159" i="9"/>
  <c r="H160" i="9"/>
  <c r="H161" i="9"/>
  <c r="H162" i="9"/>
  <c r="H163" i="9"/>
  <c r="H164" i="9"/>
  <c r="H165" i="9"/>
  <c r="H166" i="9"/>
  <c r="H167" i="9"/>
  <c r="H168" i="9"/>
  <c r="H169" i="9"/>
  <c r="H170" i="9"/>
  <c r="H171" i="9"/>
  <c r="H172" i="9"/>
  <c r="H173" i="9"/>
  <c r="H174" i="9"/>
  <c r="H175" i="9"/>
  <c r="H176" i="9"/>
  <c r="H177" i="9"/>
  <c r="H178" i="9"/>
  <c r="H179" i="9"/>
  <c r="H180" i="9"/>
  <c r="H181" i="9"/>
  <c r="H182" i="9"/>
  <c r="H183" i="9"/>
  <c r="H184" i="9"/>
  <c r="H185" i="9"/>
  <c r="H186" i="9"/>
  <c r="H187" i="9"/>
  <c r="H188" i="9"/>
  <c r="H189" i="9"/>
  <c r="H190" i="9"/>
  <c r="H191" i="9"/>
  <c r="H192" i="9"/>
  <c r="H193" i="9"/>
  <c r="H194" i="9"/>
  <c r="H195" i="9"/>
  <c r="H196" i="9"/>
  <c r="H197" i="9"/>
  <c r="H198" i="9"/>
  <c r="H199" i="9"/>
  <c r="H200" i="9"/>
  <c r="H201" i="9"/>
  <c r="H202" i="9"/>
  <c r="H203" i="9"/>
  <c r="H204" i="9"/>
  <c r="H205" i="9"/>
  <c r="H206" i="9"/>
  <c r="H207" i="9"/>
  <c r="H208" i="9"/>
  <c r="H209" i="9"/>
  <c r="H210" i="9"/>
  <c r="H211" i="9"/>
  <c r="H212" i="9"/>
  <c r="H213" i="9"/>
  <c r="H214" i="9"/>
  <c r="H215" i="9"/>
  <c r="H216" i="9"/>
  <c r="H217" i="9"/>
  <c r="H218" i="9"/>
  <c r="BM1" i="10" a="1"/>
  <c r="F2" i="13" a="1"/>
  <c r="A1" i="12" a="1"/>
  <c r="F2" i="13" l="1"/>
  <c r="A1" i="12"/>
  <c r="B2" i="13" a="1"/>
  <c r="B2" i="13" s="1"/>
  <c r="B4" i="13" a="1"/>
  <c r="B4" i="13" s="1"/>
  <c r="B3" i="13" a="1"/>
  <c r="B3" i="13" s="1"/>
  <c r="C4" i="13" a="1"/>
  <c r="C4" i="13" s="1"/>
  <c r="C3" i="13" a="1"/>
  <c r="C3" i="13" s="1"/>
  <c r="BM1" i="10"/>
  <c r="BK1" i="10" a="1"/>
  <c r="BK1" i="10" s="1"/>
  <c r="I4" i="8" s="1"/>
  <c r="BK2" i="10" a="1"/>
  <c r="BK2" i="10" s="1"/>
  <c r="L4" i="8" s="1"/>
  <c r="BJ1" i="10" a="1"/>
  <c r="BJ1" i="10" s="1"/>
  <c r="K5" i="8" s="1"/>
  <c r="BJ2" i="10" a="1"/>
  <c r="BJ2" i="10" s="1"/>
  <c r="N5" i="8" s="1"/>
  <c r="BI1" i="10" a="1"/>
  <c r="BI1" i="10" s="1"/>
  <c r="K4" i="8" s="1"/>
  <c r="BI2" i="10" a="1"/>
  <c r="BI2" i="10" s="1"/>
  <c r="N4" i="8" s="1"/>
  <c r="AB2" i="10" l="1" a="1"/>
  <c r="AB2" i="10" s="1"/>
  <c r="AA2" i="10" s="1" a="1"/>
  <c r="AA2" i="10" s="1"/>
  <c r="AI2" i="10" s="1" a="1"/>
  <c r="AI2" i="10" s="1"/>
  <c r="AD2" i="10" l="1" a="1"/>
  <c r="AD2" i="10" s="1"/>
  <c r="AE2" i="10" a="1"/>
  <c r="AE2" i="10" s="1"/>
  <c r="AG2" i="10" a="1"/>
  <c r="AG2" i="10" s="1"/>
  <c r="AH2" i="10" l="1" a="1"/>
  <c r="AH2" i="10" s="1"/>
  <c r="AJ2" i="10" s="1" a="1"/>
  <c r="AJ2" i="10" s="1"/>
  <c r="AM2" i="10" s="1" a="1"/>
  <c r="AM2" i="10" s="1"/>
  <c r="AF2" i="10" a="1"/>
  <c r="AF2" i="10" l="1"/>
  <c r="AK2" i="10" a="1"/>
  <c r="AL2" i="10" a="1"/>
  <c r="AK2" i="10" l="1"/>
  <c r="AL2" i="10"/>
  <c r="A2" i="10" l="1" a="1"/>
  <c r="A2" i="10" l="1"/>
  <c r="Y2" i="10" s="1" a="1"/>
  <c r="Y2" i="10" s="1"/>
  <c r="D2" i="10" l="1" a="1"/>
  <c r="D2" i="10" s="1"/>
  <c r="H2" i="10" s="1" a="1"/>
  <c r="H2" i="10" s="1"/>
  <c r="L2" i="10" s="1" a="1"/>
  <c r="L2" i="10" s="1"/>
  <c r="P2" i="10" a="1"/>
  <c r="P2" i="10" s="1"/>
  <c r="B2" i="10" a="1"/>
  <c r="B2" i="10" s="1"/>
  <c r="F2" i="10" s="1" a="1"/>
  <c r="F2" i="10" s="1"/>
  <c r="C2" i="10" a="1"/>
  <c r="C2" i="10" s="1"/>
  <c r="O2" i="10" s="1" a="1"/>
  <c r="O2" i="10" s="1"/>
  <c r="X2" i="10" a="1"/>
  <c r="X2" i="10" s="1"/>
  <c r="S2" i="10" a="1"/>
  <c r="S2" i="10" s="1"/>
  <c r="W2" i="10" a="1"/>
  <c r="W2" i="10" s="1"/>
  <c r="U2" i="10" a="1"/>
  <c r="U2" i="10" s="1"/>
  <c r="N2" i="10" l="1" a="1"/>
  <c r="N2" i="10" s="1"/>
  <c r="R2" i="10" s="1" a="1"/>
  <c r="R2" i="10" s="1"/>
  <c r="Q2" i="10" a="1"/>
  <c r="Q2" i="10" s="1"/>
  <c r="E2" i="10" a="1"/>
  <c r="E2" i="10" s="1"/>
  <c r="G2" i="10" a="1"/>
  <c r="J2" i="10" a="1"/>
  <c r="J2" i="10" s="1"/>
  <c r="BC2" i="10" l="1" a="1"/>
  <c r="BC2" i="10" s="1"/>
  <c r="BE2" i="10" s="1" a="1"/>
  <c r="BE2" i="10" s="1"/>
  <c r="T2" i="10" a="1"/>
  <c r="T2" i="10" s="1"/>
  <c r="C23" i="8" a="1"/>
  <c r="V2" i="10" a="1"/>
  <c r="V2" i="10" s="1"/>
  <c r="G2" i="10"/>
  <c r="K2" i="10" s="1" a="1"/>
  <c r="K2" i="10" s="1"/>
  <c r="A10" i="12" a="1"/>
  <c r="A7" i="12" a="1"/>
  <c r="A2" i="12" a="1"/>
  <c r="A8" i="12" a="1"/>
  <c r="A5" i="12" a="1"/>
  <c r="A6" i="12" a="1"/>
  <c r="A9" i="12" a="1"/>
  <c r="A4" i="12" a="1"/>
  <c r="A3" i="12" a="1"/>
  <c r="A10" i="12" l="1"/>
  <c r="A9" i="12"/>
  <c r="A2" i="12"/>
  <c r="A7" i="12"/>
  <c r="A8" i="12"/>
  <c r="A3" i="12"/>
  <c r="A4" i="12"/>
  <c r="A5" i="12"/>
  <c r="A6" i="12"/>
  <c r="C23" i="8"/>
  <c r="J23" i="8" s="1" a="1"/>
  <c r="J23" i="8" s="1"/>
  <c r="BF2" i="10" a="1"/>
  <c r="BF2" i="10" s="1"/>
  <c r="BD2" i="10" s="1" a="1"/>
  <c r="BD2" i="10" s="1"/>
  <c r="I2" i="10" a="1"/>
  <c r="I2" i="10" s="1"/>
  <c r="M2" i="10" s="1" a="1"/>
  <c r="M2" i="10" s="1"/>
  <c r="F4" i="13" a="1"/>
  <c r="F4" i="13" l="1"/>
  <c r="O23" i="8" a="1"/>
  <c r="O23" i="8" s="1"/>
  <c r="D23" i="8" a="1"/>
  <c r="D23" i="8" s="1"/>
  <c r="M23" i="8" a="1"/>
  <c r="M23" i="8" s="1"/>
  <c r="S23" i="8" a="1"/>
  <c r="S23" i="8" s="1"/>
  <c r="L12" i="8" s="1"/>
  <c r="E23" i="8" a="1"/>
  <c r="E23" i="8" s="1"/>
  <c r="G23" i="8" a="1"/>
  <c r="G23" i="8" s="1"/>
  <c r="L8" i="8" s="1"/>
  <c r="F23" i="8" a="1"/>
  <c r="F23" i="8" s="1"/>
  <c r="AO2" i="10" a="1"/>
  <c r="Q23" i="8" l="1" a="1"/>
  <c r="Q23" i="8" s="1"/>
  <c r="L11" i="8" s="1"/>
  <c r="K23" i="8" a="1"/>
  <c r="K23" i="8" s="1"/>
  <c r="L23" i="8" s="1" a="1"/>
  <c r="L23" i="8" s="1"/>
  <c r="P23" i="8" a="1"/>
  <c r="P23" i="8" s="1"/>
  <c r="L10" i="8" s="1"/>
  <c r="I10" i="8" s="1"/>
  <c r="I23" i="8" a="1"/>
  <c r="I23" i="8" s="1"/>
  <c r="R23" i="8" a="1"/>
  <c r="R23" i="8" s="1"/>
  <c r="AO2" i="10"/>
  <c r="AV4" i="10" s="1"/>
  <c r="AZ2" i="10" l="1"/>
  <c r="AY2" i="10"/>
  <c r="AX1" i="10"/>
  <c r="L9" i="8"/>
  <c r="M10" i="8" s="1"/>
  <c r="L13" i="8"/>
  <c r="AV5" i="10"/>
  <c r="AZ3" i="10" l="1"/>
  <c r="AY3" i="10"/>
  <c r="M11" i="8"/>
  <c r="C9" i="8" a="1"/>
  <c r="C9" i="8" s="1"/>
  <c r="H10" i="8" l="1" a="1"/>
  <c r="H10" i="8"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38">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futureMetadata>
  <cellMetadata count="1">
    <bk>
      <rc t="1" v="0"/>
    </bk>
  </cellMetadata>
  <valueMetadata count="103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valueMetadata>
</metadata>
</file>

<file path=xl/sharedStrings.xml><?xml version="1.0" encoding="utf-8"?>
<sst xmlns="http://schemas.openxmlformats.org/spreadsheetml/2006/main" count="799" uniqueCount="125">
  <si>
    <t>B</t>
  </si>
  <si>
    <t>Stock</t>
  </si>
  <si>
    <t>Quantity</t>
  </si>
  <si>
    <t>Buy</t>
  </si>
  <si>
    <t>Sell</t>
  </si>
  <si>
    <t>Realised Profit/ Loss</t>
  </si>
  <si>
    <t>Profit/ Loss</t>
  </si>
  <si>
    <t>Summary</t>
  </si>
  <si>
    <t>Investment:</t>
  </si>
  <si>
    <t>Networth:</t>
  </si>
  <si>
    <t>(Unrealised):</t>
  </si>
  <si>
    <t>Holding Profit/ Loss</t>
  </si>
  <si>
    <t>Overall Profit Loss</t>
  </si>
  <si>
    <t>(Realised):</t>
  </si>
  <si>
    <t>Total Gainer</t>
  </si>
  <si>
    <t>Total Losser</t>
  </si>
  <si>
    <t>t u</t>
  </si>
  <si>
    <t>Holding Stocks</t>
  </si>
  <si>
    <t>Total</t>
  </si>
  <si>
    <t>Long Term</t>
  </si>
  <si>
    <t>Investment</t>
  </si>
  <si>
    <t>Price</t>
  </si>
  <si>
    <t>Value</t>
  </si>
  <si>
    <t>Current Market</t>
  </si>
  <si>
    <t>%</t>
  </si>
  <si>
    <t>Change</t>
  </si>
  <si>
    <t>Change %</t>
  </si>
  <si>
    <t>Day Gain</t>
  </si>
  <si>
    <t>Unrealised P/L</t>
  </si>
  <si>
    <t>Realised P/L</t>
  </si>
  <si>
    <t>NIFTY</t>
  </si>
  <si>
    <t>SENSEX</t>
  </si>
  <si>
    <t xml:space="preserve">Trd Dt    </t>
  </si>
  <si>
    <t xml:space="preserve">Scrip Name    </t>
  </si>
  <si>
    <t xml:space="preserve">Buy / Sell   </t>
  </si>
  <si>
    <t>Intraday / Delivery</t>
  </si>
  <si>
    <t xml:space="preserve">Qty     </t>
  </si>
  <si>
    <t xml:space="preserve">Mkt Price    </t>
  </si>
  <si>
    <t xml:space="preserve">Mkt Value    </t>
  </si>
  <si>
    <t>Charges</t>
  </si>
  <si>
    <t>ASHOK LEYLAND LTD</t>
  </si>
  <si>
    <t>D</t>
  </si>
  <si>
    <t>IFCI LTD.</t>
  </si>
  <si>
    <t>I</t>
  </si>
  <si>
    <t>S</t>
  </si>
  <si>
    <t>TATA MOTORS LIMITED</t>
  </si>
  <si>
    <t>AXIS BANK LIMITED</t>
  </si>
  <si>
    <t>ICICI BANK LTD.</t>
  </si>
  <si>
    <t>VEDANTA LIMITED</t>
  </si>
  <si>
    <t>SUZLON ENERGY LIMITED</t>
  </si>
  <si>
    <t>HINDALCO INDUSTRIES LTD</t>
  </si>
  <si>
    <t>MOTHERSON SUMI SYSTEMS LT</t>
  </si>
  <si>
    <t>OIL AND NATURAL GAS CORP.</t>
  </si>
  <si>
    <t>STEEL AUTHORITY OF INDIA</t>
  </si>
  <si>
    <t>STATE BANK OF INDIA</t>
  </si>
  <si>
    <t>IFCI LTD</t>
  </si>
  <si>
    <t>TATA POWER CO LTD</t>
  </si>
  <si>
    <t>JAIPRAKASH ASSOCIATES LIMITED</t>
  </si>
  <si>
    <t>JINDAL STEEL &amp; POWER LTD</t>
  </si>
  <si>
    <t>TITAGARH WAGONS LIMITED</t>
  </si>
  <si>
    <t>PUNJAB NATIONAL BANK</t>
  </si>
  <si>
    <t>DLF LTD</t>
  </si>
  <si>
    <t>VODAFONE IDEA LIMITED</t>
  </si>
  <si>
    <t>CG POWER AND INDUSTRIAL SOLUTIONS LTD</t>
  </si>
  <si>
    <t>Qty (I)</t>
  </si>
  <si>
    <t>Buy Value (I)</t>
  </si>
  <si>
    <t>Sell  Value (I)</t>
  </si>
  <si>
    <t>Charges (I)</t>
  </si>
  <si>
    <t>P/L (I)</t>
  </si>
  <si>
    <t>P/L (D)</t>
  </si>
  <si>
    <t>Charges (D)</t>
  </si>
  <si>
    <t>Sell  Value (D)</t>
  </si>
  <si>
    <t>Buy Value (D)</t>
  </si>
  <si>
    <t>Total Buy Qty (D)</t>
  </si>
  <si>
    <t>Total Buy Value (D)</t>
  </si>
  <si>
    <t>Sell Qty (D)</t>
  </si>
  <si>
    <t>Holding Qty</t>
  </si>
  <si>
    <t>Overall Qty</t>
  </si>
  <si>
    <t>Overall Buy Value</t>
  </si>
  <si>
    <t>Overall Sell Value</t>
  </si>
  <si>
    <t>Overall P/L</t>
  </si>
  <si>
    <t>Long term</t>
  </si>
  <si>
    <t>Current Value</t>
  </si>
  <si>
    <t>Inv. Value</t>
  </si>
  <si>
    <t>Inv. Price</t>
  </si>
  <si>
    <t>Charges (H)</t>
  </si>
  <si>
    <t>Order Date</t>
  </si>
  <si>
    <t>No</t>
  </si>
  <si>
    <t>Qty</t>
  </si>
  <si>
    <t>Erlier Bought</t>
  </si>
  <si>
    <t>Holding Value</t>
  </si>
  <si>
    <t>Total Sold</t>
  </si>
  <si>
    <t>P/L</t>
  </si>
  <si>
    <t>Option Button</t>
  </si>
  <si>
    <t>p</t>
  </si>
  <si>
    <t>q</t>
  </si>
  <si>
    <t>Scroll Bar</t>
  </si>
  <si>
    <t>Condition</t>
  </si>
  <si>
    <t>Formula Link</t>
  </si>
  <si>
    <t>Day</t>
  </si>
  <si>
    <t>Overall</t>
  </si>
  <si>
    <t>Gainer</t>
  </si>
  <si>
    <t>Losser</t>
  </si>
  <si>
    <t>Industry</t>
  </si>
  <si>
    <t>Industrywise Holding</t>
  </si>
  <si>
    <t>Networth</t>
  </si>
  <si>
    <t>Profit/Loss</t>
  </si>
  <si>
    <t>Adani Power Ltd</t>
  </si>
  <si>
    <t>Zomato Ltd</t>
  </si>
  <si>
    <t>ICICI Bank Ltd</t>
  </si>
  <si>
    <t>Tata Cosultancy Services Limited</t>
  </si>
  <si>
    <t>Reliance Industries Ltd.</t>
  </si>
  <si>
    <t>Infosys Limited</t>
  </si>
  <si>
    <t xml:space="preserve">Last 30 Days </t>
  </si>
  <si>
    <t>Trend</t>
  </si>
  <si>
    <t>Watchlist</t>
  </si>
  <si>
    <t>Yes</t>
  </si>
  <si>
    <t>Watchlist Stocks</t>
  </si>
  <si>
    <r>
      <t xml:space="preserve"> </t>
    </r>
    <r>
      <rPr>
        <sz val="18"/>
        <color theme="0"/>
        <rFont val="Britannic Bold"/>
        <family val="2"/>
      </rPr>
      <t>Watchlist</t>
    </r>
  </si>
  <si>
    <t>Adani Enterprises Ltd</t>
  </si>
  <si>
    <t>Real-Time Trading Portfolio Analyzer</t>
  </si>
  <si>
    <t>Polycab India Ltd</t>
  </si>
  <si>
    <t>30/5/2021</t>
  </si>
  <si>
    <t>31/12/2021</t>
  </si>
  <si>
    <t>Abhikriti Moti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</si>
</sst>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quot;₹&quot;\ #,##0;[Red]&quot;₹&quot;\ \-#,##0"/>
    <numFmt numFmtId="165" formatCode="&quot;₹&quot;\ #,##0.00;[Red]&quot;₹&quot;\ \-#,##0.00"/>
    <numFmt numFmtId="166" formatCode="_ [$₹-4009]\ * #,##0.00_ ;_ [$₹-4009]\ * \-#,##0.00_ ;_ [$₹-4009]\ * &quot;-&quot;??_ ;_ @_ "/>
    <numFmt numFmtId="167" formatCode="&quot;₹&quot;\ #,##0"/>
    <numFmt numFmtId="168" formatCode="0.00_ ;[Red]\-0.00\ "/>
    <numFmt numFmtId="169" formatCode="#,##0.00%;[Red]\-#,##0.00%"/>
    <numFmt numFmtId="170" formatCode="[$₹-439]#,##0.00"/>
    <numFmt numFmtId="171" formatCode="[$₹-4009]\ #,##0.00"/>
    <numFmt numFmtId="172" formatCode="hh:mm:ss"/>
  </numFmts>
  <fonts count="38">
    <font>
      <sz val="11"/>
      <color theme="1"/>
      <name val="Calibri"/>
      <family val="2"/>
      <scheme val="minor"/>
    </font>
    <font>
      <b/>
      <sz val="11"/>
      <color theme="1"/>
      <name val="Calibri"/>
      <family val="2"/>
      <scheme val="minor"/>
    </font>
    <font>
      <b/>
      <sz val="11"/>
      <color rgb="FFFFFFFF"/>
      <name val="Calibri"/>
      <family val="2"/>
      <scheme val="minor"/>
    </font>
    <font>
      <sz val="14"/>
      <color rgb="FFAA82D2"/>
      <name val="Britannic Bold"/>
      <family val="2"/>
    </font>
    <font>
      <b/>
      <sz val="11"/>
      <color theme="1"/>
      <name val="Arial Black"/>
      <family val="2"/>
    </font>
    <font>
      <b/>
      <sz val="11"/>
      <color theme="0"/>
      <name val="Calibri"/>
      <family val="2"/>
      <scheme val="minor"/>
    </font>
    <font>
      <sz val="14"/>
      <color theme="0"/>
      <name val="Britannic Bold"/>
      <family val="2"/>
    </font>
    <font>
      <sz val="28"/>
      <color theme="0" tint="-4.9989318521683403E-2"/>
      <name val="Britannic Bold"/>
      <family val="2"/>
    </font>
    <font>
      <sz val="8"/>
      <color rgb="FF000000"/>
      <name val="Segoe UI"/>
      <family val="2"/>
    </font>
    <font>
      <sz val="11"/>
      <color theme="1"/>
      <name val="Calibri"/>
      <family val="2"/>
      <scheme val="minor"/>
    </font>
    <font>
      <b/>
      <sz val="14"/>
      <color theme="1"/>
      <name val="Calibri"/>
      <family val="2"/>
      <scheme val="minor"/>
    </font>
    <font>
      <b/>
      <sz val="12"/>
      <color theme="0"/>
      <name val="Calibri"/>
      <family val="2"/>
      <scheme val="minor"/>
    </font>
    <font>
      <sz val="11"/>
      <name val="Calibri"/>
      <family val="2"/>
      <scheme val="minor"/>
    </font>
    <font>
      <b/>
      <sz val="18"/>
      <name val="Arial Black"/>
      <family val="2"/>
    </font>
    <font>
      <b/>
      <sz val="11"/>
      <color rgb="FF00B050"/>
      <name val="Arial Black"/>
      <family val="2"/>
    </font>
    <font>
      <b/>
      <sz val="10"/>
      <name val="Arial Black"/>
      <family val="2"/>
    </font>
    <font>
      <sz val="28"/>
      <color theme="0"/>
      <name val="Britannic Bold"/>
      <family val="2"/>
    </font>
    <font>
      <b/>
      <sz val="12"/>
      <name val="Arial"/>
      <family val="2"/>
    </font>
    <font>
      <b/>
      <sz val="12"/>
      <color theme="1"/>
      <name val="Calibri"/>
      <family val="2"/>
      <scheme val="minor"/>
    </font>
    <font>
      <b/>
      <sz val="18"/>
      <color theme="1"/>
      <name val="Arial Black"/>
      <family val="2"/>
    </font>
    <font>
      <b/>
      <sz val="10"/>
      <color rgb="FF00B050"/>
      <name val="Arial Black"/>
      <family val="2"/>
    </font>
    <font>
      <sz val="11"/>
      <color rgb="FF202124"/>
      <name val="Calibri "/>
    </font>
    <font>
      <sz val="11"/>
      <color rgb="FF202124"/>
      <name val="Calibri"/>
      <family val="2"/>
      <scheme val="minor"/>
    </font>
    <font>
      <b/>
      <sz val="14"/>
      <color theme="1"/>
      <name val="Wingdings 3"/>
      <family val="1"/>
      <charset val="2"/>
    </font>
    <font>
      <b/>
      <sz val="12"/>
      <color rgb="FFFFFFFF"/>
      <name val="Calibri"/>
      <family val="2"/>
      <scheme val="minor"/>
    </font>
    <font>
      <sz val="12"/>
      <color theme="1"/>
      <name val="Calibri"/>
      <family val="2"/>
      <scheme val="minor"/>
    </font>
    <font>
      <b/>
      <sz val="12"/>
      <color rgb="FFFFFFC8"/>
      <name val="Calibri"/>
      <family val="2"/>
      <scheme val="minor"/>
    </font>
    <font>
      <b/>
      <sz val="12"/>
      <color rgb="FF006400"/>
      <name val="Calibri"/>
      <family val="2"/>
      <scheme val="minor"/>
    </font>
    <font>
      <sz val="16"/>
      <color theme="0"/>
      <name val="Britannic Bold"/>
      <family val="2"/>
    </font>
    <font>
      <b/>
      <sz val="14"/>
      <color theme="0"/>
      <name val="Calibri"/>
      <family val="2"/>
      <scheme val="minor"/>
    </font>
    <font>
      <sz val="12"/>
      <color theme="0"/>
      <name val="Britannic Bold"/>
      <family val="2"/>
    </font>
    <font>
      <sz val="12"/>
      <color theme="0"/>
      <name val="Wingdings 3"/>
      <family val="1"/>
      <charset val="2"/>
    </font>
    <font>
      <b/>
      <sz val="12"/>
      <name val="Britannic Bold"/>
      <family val="2"/>
    </font>
    <font>
      <b/>
      <sz val="10"/>
      <color rgb="FF000000"/>
      <name val="Verdana"/>
      <family val="2"/>
    </font>
    <font>
      <b/>
      <sz val="11"/>
      <color theme="0"/>
      <name val="Arial Black"/>
      <family val="2"/>
    </font>
    <font>
      <sz val="18"/>
      <color theme="0"/>
      <name val="Britannic Bold"/>
      <family val="2"/>
    </font>
    <font>
      <sz val="8"/>
      <name val="Calibri"/>
      <family val="2"/>
      <scheme val="minor"/>
    </font>
    <font>
      <sz val="11"/>
      <color theme="1"/>
      <name val="Avenir Next LT Pro Demi"/>
      <family val="2"/>
    </font>
  </fonts>
  <fills count="18">
    <fill>
      <patternFill patternType="none"/>
    </fill>
    <fill>
      <patternFill patternType="gray125"/>
    </fill>
    <fill>
      <patternFill patternType="solid">
        <fgColor theme="1"/>
        <bgColor indexed="64"/>
      </patternFill>
    </fill>
    <fill>
      <patternFill patternType="solid">
        <fgColor rgb="FF0000FF"/>
        <bgColor indexed="64"/>
      </patternFill>
    </fill>
    <fill>
      <patternFill patternType="solid">
        <fgColor rgb="FF002060"/>
        <bgColor indexed="64"/>
      </patternFill>
    </fill>
    <fill>
      <patternFill patternType="solid">
        <fgColor rgb="FFC00000"/>
        <bgColor indexed="64"/>
      </patternFill>
    </fill>
    <fill>
      <patternFill patternType="solid">
        <fgColor rgb="FFFFFF00"/>
        <bgColor indexed="64"/>
      </patternFill>
    </fill>
    <fill>
      <patternFill patternType="solid">
        <fgColor theme="0" tint="-0.249977111117893"/>
        <bgColor indexed="64"/>
      </patternFill>
    </fill>
    <fill>
      <patternFill patternType="solid">
        <fgColor rgb="FF6600CC"/>
        <bgColor indexed="64"/>
      </patternFill>
    </fill>
    <fill>
      <patternFill patternType="solid">
        <fgColor rgb="FF000066"/>
        <bgColor indexed="64"/>
      </patternFill>
    </fill>
    <fill>
      <patternFill patternType="solid">
        <fgColor theme="0"/>
        <bgColor indexed="64"/>
      </patternFill>
    </fill>
    <fill>
      <patternFill patternType="solid">
        <fgColor rgb="FF6F6AF8"/>
        <bgColor indexed="64"/>
      </patternFill>
    </fill>
    <fill>
      <patternFill patternType="solid">
        <fgColor rgb="FF856CFF"/>
        <bgColor indexed="64"/>
      </patternFill>
    </fill>
    <fill>
      <patternFill patternType="solid">
        <fgColor rgb="FF986CFF"/>
        <bgColor indexed="64"/>
      </patternFill>
    </fill>
    <fill>
      <patternFill patternType="solid">
        <fgColor rgb="FFAB6CFF"/>
        <bgColor indexed="64"/>
      </patternFill>
    </fill>
    <fill>
      <patternFill patternType="solid">
        <fgColor rgb="FFBE6CFF"/>
        <bgColor indexed="64"/>
      </patternFill>
    </fill>
    <fill>
      <patternFill patternType="solid">
        <fgColor theme="3" tint="0.79998168889431442"/>
        <bgColor indexed="64"/>
      </patternFill>
    </fill>
    <fill>
      <patternFill patternType="solid">
        <fgColor rgb="FFBE6CFF"/>
        <bgColor theme="9"/>
      </patternFill>
    </fill>
  </fills>
  <borders count="33">
    <border>
      <left/>
      <right/>
      <top/>
      <bottom/>
      <diagonal/>
    </border>
    <border>
      <left/>
      <right/>
      <top style="thick">
        <color theme="0"/>
      </top>
      <bottom style="thick">
        <color theme="0"/>
      </bottom>
      <diagonal/>
    </border>
    <border>
      <left/>
      <right/>
      <top style="thin">
        <color rgb="FF2D4B73"/>
      </top>
      <bottom style="thin">
        <color rgb="FF2D4B73"/>
      </bottom>
      <diagonal/>
    </border>
    <border>
      <left/>
      <right/>
      <top style="thick">
        <color theme="0"/>
      </top>
      <bottom style="thin">
        <color rgb="FF3C648C"/>
      </bottom>
      <diagonal/>
    </border>
    <border>
      <left/>
      <right/>
      <top/>
      <bottom style="thick">
        <color theme="0"/>
      </bottom>
      <diagonal/>
    </border>
    <border>
      <left/>
      <right/>
      <top style="thin">
        <color rgb="FF3C648C"/>
      </top>
      <bottom style="thin">
        <color rgb="FF3C648C"/>
      </bottom>
      <diagonal/>
    </border>
    <border>
      <left/>
      <right/>
      <top style="thin">
        <color rgb="FF3C648C"/>
      </top>
      <bottom style="thin">
        <color rgb="FF5A96D2"/>
      </bottom>
      <diagonal/>
    </border>
    <border>
      <left/>
      <right/>
      <top style="thin">
        <color rgb="FF5A96D2"/>
      </top>
      <bottom style="thin">
        <color rgb="FF5A96D2"/>
      </bottom>
      <diagonal/>
    </border>
    <border>
      <left/>
      <right/>
      <top/>
      <bottom style="thin">
        <color rgb="FF5A96D2"/>
      </bottom>
      <diagonal/>
    </border>
    <border>
      <left/>
      <right/>
      <top style="thick">
        <color theme="0"/>
      </top>
      <bottom style="thin">
        <color rgb="FF5A96D2"/>
      </bottom>
      <diagonal/>
    </border>
    <border>
      <left/>
      <right/>
      <top style="thin">
        <color rgb="FF5A96D2"/>
      </top>
      <bottom/>
      <diagonal/>
    </border>
    <border>
      <left/>
      <right style="thin">
        <color rgb="FF5A96D2"/>
      </right>
      <top/>
      <bottom style="thin">
        <color rgb="FF5A96D2"/>
      </bottom>
      <diagonal/>
    </border>
    <border>
      <left/>
      <right style="thin">
        <color rgb="FF5A96D2"/>
      </right>
      <top style="thin">
        <color rgb="FF5A96D2"/>
      </top>
      <bottom style="thin">
        <color rgb="FF5A96D2"/>
      </bottom>
      <diagonal/>
    </border>
    <border>
      <left style="thin">
        <color rgb="FF5A96D2"/>
      </left>
      <right/>
      <top/>
      <bottom style="thin">
        <color rgb="FF5A96D2"/>
      </bottom>
      <diagonal/>
    </border>
    <border>
      <left style="thin">
        <color rgb="FF5A96D2"/>
      </left>
      <right/>
      <top style="thin">
        <color rgb="FF5A96D2"/>
      </top>
      <bottom style="thin">
        <color rgb="FF5A96D2"/>
      </bottom>
      <diagonal/>
    </border>
    <border>
      <left/>
      <right/>
      <top style="thin">
        <color rgb="FF3C648C"/>
      </top>
      <bottom style="thin">
        <color rgb="FF86B2DE"/>
      </bottom>
      <diagonal/>
    </border>
    <border>
      <left/>
      <right/>
      <top style="thin">
        <color rgb="FF86B2DE"/>
      </top>
      <bottom style="thin">
        <color rgb="FF86B2DE"/>
      </bottom>
      <diagonal/>
    </border>
    <border>
      <left/>
      <right/>
      <top/>
      <bottom style="thin">
        <color rgb="FF86B2DE"/>
      </bottom>
      <diagonal/>
    </border>
    <border>
      <left/>
      <right/>
      <top style="thin">
        <color rgb="FF86B2DE"/>
      </top>
      <bottom style="thick">
        <color theme="0"/>
      </bottom>
      <diagonal/>
    </border>
    <border>
      <left/>
      <right/>
      <top style="thin">
        <color rgb="FF5A96D2"/>
      </top>
      <bottom style="thin">
        <color rgb="FF86B2DE"/>
      </bottom>
      <diagonal/>
    </border>
    <border>
      <left/>
      <right style="thin">
        <color rgb="FF86B2DE"/>
      </right>
      <top style="thin">
        <color rgb="FF5A96D2"/>
      </top>
      <bottom style="thin">
        <color rgb="FF86B2DE"/>
      </bottom>
      <diagonal/>
    </border>
    <border>
      <left/>
      <right style="thin">
        <color rgb="FF86B2DE"/>
      </right>
      <top style="thin">
        <color rgb="FF86B2DE"/>
      </top>
      <bottom style="thin">
        <color rgb="FF86B2DE"/>
      </bottom>
      <diagonal/>
    </border>
    <border>
      <left style="thin">
        <color rgb="FF86B2DE"/>
      </left>
      <right/>
      <top style="thin">
        <color rgb="FF5A96D2"/>
      </top>
      <bottom style="thin">
        <color rgb="FF86B2DE"/>
      </bottom>
      <diagonal/>
    </border>
    <border>
      <left style="thin">
        <color rgb="FF86B2DE"/>
      </left>
      <right/>
      <top style="thin">
        <color rgb="FF86B2DE"/>
      </top>
      <bottom style="thin">
        <color rgb="FF86B2DE"/>
      </bottom>
      <diagonal/>
    </border>
    <border>
      <left/>
      <right/>
      <top style="thin">
        <color rgb="FF2D4B73"/>
      </top>
      <bottom style="thick">
        <color theme="0"/>
      </bottom>
      <diagonal/>
    </border>
    <border>
      <left/>
      <right/>
      <top style="thin">
        <color rgb="FF5A96D2"/>
      </top>
      <bottom style="thick">
        <color theme="0"/>
      </bottom>
      <diagonal/>
    </border>
    <border>
      <left/>
      <right style="thick">
        <color theme="0"/>
      </right>
      <top/>
      <bottom/>
      <diagonal/>
    </border>
    <border>
      <left style="thick">
        <color theme="0"/>
      </left>
      <right/>
      <top/>
      <bottom/>
      <diagonal/>
    </border>
    <border>
      <left/>
      <right/>
      <top style="thin">
        <color theme="9"/>
      </top>
      <bottom/>
      <diagonal/>
    </border>
    <border>
      <left style="thin">
        <color theme="9"/>
      </left>
      <right/>
      <top style="thin">
        <color theme="9"/>
      </top>
      <bottom/>
      <diagonal/>
    </border>
    <border>
      <left/>
      <right/>
      <top style="thick">
        <color theme="0"/>
      </top>
      <bottom/>
      <diagonal/>
    </border>
    <border>
      <left/>
      <right/>
      <top/>
      <bottom style="thin">
        <color rgb="FF2D4B73"/>
      </bottom>
      <diagonal/>
    </border>
    <border>
      <left/>
      <right style="medium">
        <color theme="0" tint="-4.9989318521683403E-2"/>
      </right>
      <top/>
      <bottom/>
      <diagonal/>
    </border>
  </borders>
  <cellStyleXfs count="2">
    <xf numFmtId="0" fontId="0" fillId="0" borderId="0"/>
    <xf numFmtId="9" fontId="9" fillId="0" borderId="0" applyFont="0" applyFill="0" applyBorder="0" applyAlignment="0" applyProtection="0"/>
  </cellStyleXfs>
  <cellXfs count="154">
    <xf numFmtId="0" fontId="0" fillId="0" borderId="0" xfId="0"/>
    <xf numFmtId="0" fontId="0" fillId="0" borderId="28" xfId="0" applyBorder="1" applyAlignment="1">
      <alignment horizontal="center"/>
    </xf>
    <xf numFmtId="0" fontId="0" fillId="0" borderId="28" xfId="0" applyBorder="1" applyAlignment="1">
      <alignment horizontal="right"/>
    </xf>
    <xf numFmtId="21" fontId="0" fillId="0" borderId="29" xfId="0" applyNumberFormat="1" applyBorder="1" applyAlignment="1">
      <alignment horizontal="left"/>
    </xf>
    <xf numFmtId="0" fontId="0" fillId="0" borderId="29" xfId="0" applyBorder="1" applyAlignment="1">
      <alignment horizontal="left"/>
    </xf>
    <xf numFmtId="21" fontId="0" fillId="0" borderId="28" xfId="0" applyNumberFormat="1" applyBorder="1" applyAlignment="1">
      <alignment horizontal="left"/>
    </xf>
    <xf numFmtId="0" fontId="0" fillId="0" borderId="28" xfId="0" applyBorder="1" applyAlignment="1">
      <alignment horizontal="left"/>
    </xf>
    <xf numFmtId="0" fontId="5" fillId="2" borderId="0" xfId="0" applyFont="1" applyFill="1" applyAlignment="1">
      <alignment horizontal="center" vertical="center"/>
    </xf>
    <xf numFmtId="0" fontId="5" fillId="4" borderId="0" xfId="0" applyFont="1" applyFill="1" applyAlignment="1">
      <alignment horizontal="center" vertical="center"/>
    </xf>
    <xf numFmtId="14" fontId="0" fillId="0" borderId="0" xfId="0" applyNumberFormat="1"/>
    <xf numFmtId="14" fontId="5" fillId="4" borderId="0" xfId="0" applyNumberFormat="1" applyFont="1" applyFill="1" applyAlignment="1">
      <alignment horizontal="center" vertical="center"/>
    </xf>
    <xf numFmtId="2" fontId="5" fillId="4" borderId="0" xfId="0" applyNumberFormat="1" applyFont="1" applyFill="1" applyAlignment="1">
      <alignment horizontal="center" vertical="center"/>
    </xf>
    <xf numFmtId="2" fontId="0" fillId="0" borderId="0" xfId="0" applyNumberFormat="1"/>
    <xf numFmtId="0" fontId="5" fillId="5" borderId="0" xfId="0" applyFont="1" applyFill="1" applyAlignment="1">
      <alignment horizontal="center" vertical="center"/>
    </xf>
    <xf numFmtId="4" fontId="0" fillId="0" borderId="0" xfId="0" applyNumberFormat="1"/>
    <xf numFmtId="3" fontId="0" fillId="0" borderId="0" xfId="0" applyNumberFormat="1"/>
    <xf numFmtId="0" fontId="0" fillId="6" borderId="0" xfId="0" applyFill="1"/>
    <xf numFmtId="0" fontId="5" fillId="0" borderId="0" xfId="0" applyFont="1" applyAlignment="1">
      <alignment horizontal="center" vertical="center"/>
    </xf>
    <xf numFmtId="0" fontId="5" fillId="2" borderId="0" xfId="0" applyFont="1" applyFill="1"/>
    <xf numFmtId="0" fontId="0" fillId="7" borderId="0" xfId="0" applyFill="1" applyAlignment="1">
      <alignment horizontal="left" vertical="center" indent="1"/>
    </xf>
    <xf numFmtId="166" fontId="0" fillId="7" borderId="0" xfId="0" applyNumberFormat="1" applyFill="1"/>
    <xf numFmtId="10" fontId="0" fillId="7" borderId="0" xfId="0" applyNumberFormat="1" applyFill="1"/>
    <xf numFmtId="0" fontId="0" fillId="7" borderId="0" xfId="0" applyFill="1" applyAlignment="1">
      <alignment horizontal="left" indent="1"/>
    </xf>
    <xf numFmtId="0" fontId="10" fillId="6" borderId="0" xfId="0" applyFont="1" applyFill="1" applyAlignment="1">
      <alignment horizontal="center" vertical="center"/>
    </xf>
    <xf numFmtId="0" fontId="11" fillId="3" borderId="0" xfId="0" applyFont="1" applyFill="1" applyAlignment="1">
      <alignment horizontal="center" vertical="center"/>
    </xf>
    <xf numFmtId="0" fontId="11" fillId="2" borderId="0" xfId="0" applyFont="1" applyFill="1" applyAlignment="1">
      <alignment horizontal="center" vertical="center"/>
    </xf>
    <xf numFmtId="170" fontId="11" fillId="3" borderId="0" xfId="0" applyNumberFormat="1" applyFont="1" applyFill="1" applyAlignment="1">
      <alignment horizontal="center" vertical="center"/>
    </xf>
    <xf numFmtId="170" fontId="0" fillId="0" borderId="0" xfId="0" applyNumberFormat="1"/>
    <xf numFmtId="171" fontId="11" fillId="3" borderId="0" xfId="0" applyNumberFormat="1" applyFont="1" applyFill="1" applyAlignment="1">
      <alignment horizontal="center" vertical="center"/>
    </xf>
    <xf numFmtId="171" fontId="0" fillId="0" borderId="0" xfId="0" applyNumberFormat="1"/>
    <xf numFmtId="0" fontId="11" fillId="8" borderId="0" xfId="0" applyFont="1" applyFill="1" applyAlignment="1">
      <alignment horizontal="center" vertical="center"/>
    </xf>
    <xf numFmtId="171" fontId="11" fillId="8" borderId="0" xfId="0" applyNumberFormat="1" applyFont="1" applyFill="1" applyAlignment="1">
      <alignment horizontal="center" vertical="center"/>
    </xf>
    <xf numFmtId="0" fontId="11" fillId="9" borderId="0" xfId="0" applyFont="1" applyFill="1" applyAlignment="1">
      <alignment horizontal="center" vertical="center"/>
    </xf>
    <xf numFmtId="171" fontId="11" fillId="9" borderId="0" xfId="0" applyNumberFormat="1" applyFont="1" applyFill="1" applyAlignment="1">
      <alignment horizontal="center" vertical="center"/>
    </xf>
    <xf numFmtId="0" fontId="3" fillId="11" borderId="1" xfId="0" applyFont="1" applyFill="1" applyBorder="1" applyAlignment="1">
      <alignment horizontal="left" vertical="center" indent="3"/>
    </xf>
    <xf numFmtId="0" fontId="3" fillId="11" borderId="1" xfId="0" applyFont="1" applyFill="1" applyBorder="1" applyAlignment="1">
      <alignment horizontal="left" vertical="center"/>
    </xf>
    <xf numFmtId="0" fontId="6" fillId="11" borderId="1" xfId="0" applyFont="1" applyFill="1" applyBorder="1" applyAlignment="1">
      <alignment horizontal="left" vertical="center" indent="3"/>
    </xf>
    <xf numFmtId="0" fontId="0" fillId="10" borderId="0" xfId="0" applyFill="1"/>
    <xf numFmtId="10" fontId="15" fillId="10" borderId="26" xfId="0" applyNumberFormat="1" applyFont="1" applyFill="1" applyBorder="1" applyAlignment="1">
      <alignment horizontal="left"/>
    </xf>
    <xf numFmtId="165" fontId="14" fillId="10" borderId="26" xfId="0" applyNumberFormat="1" applyFont="1" applyFill="1" applyBorder="1" applyAlignment="1">
      <alignment horizontal="left"/>
    </xf>
    <xf numFmtId="0" fontId="3" fillId="12" borderId="1" xfId="0" applyFont="1" applyFill="1" applyBorder="1" applyAlignment="1">
      <alignment horizontal="left" vertical="center"/>
    </xf>
    <xf numFmtId="0" fontId="6" fillId="12" borderId="1" xfId="0" applyFont="1" applyFill="1" applyBorder="1" applyAlignment="1">
      <alignment horizontal="left" vertical="center"/>
    </xf>
    <xf numFmtId="0" fontId="0" fillId="0" borderId="0" xfId="0" applyAlignment="1">
      <alignment horizontal="center"/>
    </xf>
    <xf numFmtId="0" fontId="0" fillId="0" borderId="0" xfId="0" applyAlignment="1">
      <alignment horizontal="right"/>
    </xf>
    <xf numFmtId="0" fontId="21" fillId="0" borderId="0" xfId="0" applyFont="1"/>
    <xf numFmtId="0" fontId="22" fillId="0" borderId="0" xfId="0" applyFont="1"/>
    <xf numFmtId="0" fontId="4" fillId="16" borderId="0" xfId="0" applyFont="1" applyFill="1" applyAlignment="1">
      <alignment vertical="center"/>
    </xf>
    <xf numFmtId="166" fontId="4" fillId="16" borderId="0" xfId="0" applyNumberFormat="1" applyFont="1" applyFill="1" applyAlignment="1">
      <alignment vertical="center"/>
    </xf>
    <xf numFmtId="0" fontId="4" fillId="11" borderId="0" xfId="0" applyFont="1" applyFill="1" applyAlignment="1">
      <alignment vertical="center"/>
    </xf>
    <xf numFmtId="0" fontId="23" fillId="11" borderId="0" xfId="0" applyFont="1" applyFill="1" applyAlignment="1">
      <alignment horizontal="center" vertical="center"/>
    </xf>
    <xf numFmtId="21" fontId="1" fillId="0" borderId="28" xfId="0" applyNumberFormat="1" applyFont="1" applyBorder="1" applyAlignment="1">
      <alignment horizontal="left"/>
    </xf>
    <xf numFmtId="0" fontId="24" fillId="12" borderId="8" xfId="0" applyFont="1" applyFill="1" applyBorder="1" applyAlignment="1">
      <alignment horizontal="center" vertical="center"/>
    </xf>
    <xf numFmtId="0" fontId="11" fillId="12" borderId="7" xfId="0" applyFont="1" applyFill="1" applyBorder="1" applyAlignment="1">
      <alignment horizontal="center" vertical="center"/>
    </xf>
    <xf numFmtId="0" fontId="11" fillId="12" borderId="12" xfId="0" applyFont="1" applyFill="1" applyBorder="1" applyAlignment="1">
      <alignment horizontal="center" vertical="center"/>
    </xf>
    <xf numFmtId="0" fontId="11" fillId="12" borderId="14" xfId="0" applyFont="1" applyFill="1" applyBorder="1" applyAlignment="1">
      <alignment horizontal="center" vertical="center"/>
    </xf>
    <xf numFmtId="0" fontId="25" fillId="12" borderId="2" xfId="0" applyFont="1" applyFill="1" applyBorder="1" applyAlignment="1">
      <alignment horizontal="left" vertical="center" indent="1"/>
    </xf>
    <xf numFmtId="3" fontId="18" fillId="13" borderId="7" xfId="0" applyNumberFormat="1" applyFont="1" applyFill="1" applyBorder="1" applyAlignment="1">
      <alignment horizontal="right" vertical="center" indent="1"/>
    </xf>
    <xf numFmtId="3" fontId="18" fillId="13" borderId="12" xfId="0" applyNumberFormat="1" applyFont="1" applyFill="1" applyBorder="1" applyAlignment="1">
      <alignment horizontal="right" vertical="center" indent="1"/>
    </xf>
    <xf numFmtId="167" fontId="26" fillId="13" borderId="14" xfId="0" applyNumberFormat="1" applyFont="1" applyFill="1" applyBorder="1" applyAlignment="1">
      <alignment horizontal="right" vertical="center" indent="1"/>
    </xf>
    <xf numFmtId="167" fontId="26" fillId="13" borderId="7" xfId="0" applyNumberFormat="1" applyFont="1" applyFill="1" applyBorder="1" applyAlignment="1">
      <alignment horizontal="right" vertical="center" indent="1"/>
    </xf>
    <xf numFmtId="0" fontId="26" fillId="13" borderId="7" xfId="0" applyFont="1" applyFill="1" applyBorder="1" applyAlignment="1">
      <alignment vertical="center"/>
    </xf>
    <xf numFmtId="10" fontId="26" fillId="13" borderId="12" xfId="1" applyNumberFormat="1" applyFont="1" applyFill="1" applyBorder="1" applyAlignment="1">
      <alignment horizontal="right" vertical="center" indent="1"/>
    </xf>
    <xf numFmtId="167" fontId="26" fillId="14" borderId="14" xfId="0" applyNumberFormat="1" applyFont="1" applyFill="1" applyBorder="1" applyAlignment="1">
      <alignment horizontal="right" vertical="center" indent="1"/>
    </xf>
    <xf numFmtId="167" fontId="26" fillId="14" borderId="7" xfId="0" applyNumberFormat="1" applyFont="1" applyFill="1" applyBorder="1" applyAlignment="1">
      <alignment horizontal="right" vertical="center" indent="1"/>
    </xf>
    <xf numFmtId="10" fontId="26" fillId="14" borderId="7" xfId="1" applyNumberFormat="1" applyFont="1" applyFill="1" applyBorder="1" applyAlignment="1">
      <alignment horizontal="right" vertical="center" indent="1"/>
    </xf>
    <xf numFmtId="168" fontId="27" fillId="14" borderId="19" xfId="0" applyNumberFormat="1" applyFont="1" applyFill="1" applyBorder="1" applyAlignment="1">
      <alignment horizontal="right" vertical="center" indent="1"/>
    </xf>
    <xf numFmtId="0" fontId="27" fillId="14" borderId="19" xfId="0" applyFont="1" applyFill="1" applyBorder="1" applyAlignment="1">
      <alignment horizontal="right" vertical="center" indent="1"/>
    </xf>
    <xf numFmtId="169" fontId="27" fillId="14" borderId="19" xfId="1" applyNumberFormat="1" applyFont="1" applyFill="1" applyBorder="1" applyAlignment="1">
      <alignment horizontal="right" vertical="center" indent="1"/>
    </xf>
    <xf numFmtId="164" fontId="27" fillId="14" borderId="20" xfId="0" applyNumberFormat="1" applyFont="1" applyFill="1" applyBorder="1" applyAlignment="1">
      <alignment horizontal="right" vertical="center" indent="1"/>
    </xf>
    <xf numFmtId="164" fontId="27" fillId="15" borderId="22" xfId="0" applyNumberFormat="1" applyFont="1" applyFill="1" applyBorder="1" applyAlignment="1">
      <alignment horizontal="right" vertical="center" indent="1"/>
    </xf>
    <xf numFmtId="169" fontId="27" fillId="15" borderId="20" xfId="1" applyNumberFormat="1" applyFont="1" applyFill="1" applyBorder="1" applyAlignment="1">
      <alignment horizontal="right" vertical="center" indent="1"/>
    </xf>
    <xf numFmtId="164" fontId="27" fillId="15" borderId="19" xfId="0" applyNumberFormat="1" applyFont="1" applyFill="1" applyBorder="1" applyAlignment="1">
      <alignment horizontal="right" vertical="center" indent="1"/>
    </xf>
    <xf numFmtId="168" fontId="27" fillId="14" borderId="16" xfId="0" applyNumberFormat="1" applyFont="1" applyFill="1" applyBorder="1" applyAlignment="1">
      <alignment horizontal="right" vertical="center" indent="1"/>
    </xf>
    <xf numFmtId="0" fontId="27" fillId="14" borderId="16" xfId="0" applyFont="1" applyFill="1" applyBorder="1" applyAlignment="1">
      <alignment horizontal="right" vertical="center" indent="1"/>
    </xf>
    <xf numFmtId="169" fontId="27" fillId="14" borderId="16" xfId="1" applyNumberFormat="1" applyFont="1" applyFill="1" applyBorder="1" applyAlignment="1">
      <alignment horizontal="right" vertical="center" indent="1"/>
    </xf>
    <xf numFmtId="164" fontId="27" fillId="14" borderId="21" xfId="0" applyNumberFormat="1" applyFont="1" applyFill="1" applyBorder="1" applyAlignment="1">
      <alignment horizontal="right" vertical="center" indent="1"/>
    </xf>
    <xf numFmtId="164" fontId="27" fillId="15" borderId="23" xfId="0" applyNumberFormat="1" applyFont="1" applyFill="1" applyBorder="1" applyAlignment="1">
      <alignment horizontal="right" vertical="center" indent="1"/>
    </xf>
    <xf numFmtId="169" fontId="27" fillId="15" borderId="21" xfId="1" applyNumberFormat="1" applyFont="1" applyFill="1" applyBorder="1" applyAlignment="1">
      <alignment horizontal="right" vertical="center" indent="1"/>
    </xf>
    <xf numFmtId="164" fontId="27" fillId="15" borderId="16" xfId="0" applyNumberFormat="1" applyFont="1" applyFill="1" applyBorder="1" applyAlignment="1">
      <alignment horizontal="right" vertical="center" indent="1"/>
    </xf>
    <xf numFmtId="0" fontId="28" fillId="11" borderId="1" xfId="0" applyFont="1" applyFill="1" applyBorder="1" applyAlignment="1">
      <alignment horizontal="left" vertical="center" indent="3"/>
    </xf>
    <xf numFmtId="0" fontId="29" fillId="12" borderId="2" xfId="0" applyFont="1" applyFill="1" applyBorder="1" applyAlignment="1">
      <alignment horizontal="left" vertical="center" indent="1"/>
    </xf>
    <xf numFmtId="0" fontId="29" fillId="12" borderId="3" xfId="0" applyFont="1" applyFill="1" applyBorder="1" applyAlignment="1">
      <alignment horizontal="center" vertical="center"/>
    </xf>
    <xf numFmtId="0" fontId="18" fillId="12" borderId="3" xfId="0" applyFont="1" applyFill="1" applyBorder="1" applyAlignment="1">
      <alignment horizontal="left" vertical="center" indent="3"/>
    </xf>
    <xf numFmtId="0" fontId="18" fillId="12" borderId="3" xfId="0" applyFont="1" applyFill="1" applyBorder="1" applyAlignment="1">
      <alignment horizontal="center" vertical="center"/>
    </xf>
    <xf numFmtId="0" fontId="18" fillId="12" borderId="5" xfId="0" applyFont="1" applyFill="1" applyBorder="1" applyAlignment="1">
      <alignment horizontal="left" vertical="center" indent="3"/>
    </xf>
    <xf numFmtId="0" fontId="18" fillId="12" borderId="5" xfId="0" applyFont="1" applyFill="1" applyBorder="1" applyAlignment="1">
      <alignment horizontal="center" vertical="center"/>
    </xf>
    <xf numFmtId="0" fontId="25" fillId="12" borderId="5" xfId="0" applyFont="1" applyFill="1" applyBorder="1" applyAlignment="1">
      <alignment vertical="center"/>
    </xf>
    <xf numFmtId="164" fontId="27" fillId="15" borderId="17" xfId="0" applyNumberFormat="1" applyFont="1" applyFill="1" applyBorder="1" applyAlignment="1">
      <alignment horizontal="right" vertical="center" indent="1"/>
    </xf>
    <xf numFmtId="169" fontId="27" fillId="15" borderId="17" xfId="1" applyNumberFormat="1" applyFont="1" applyFill="1" applyBorder="1" applyAlignment="1">
      <alignment horizontal="left" vertical="center" indent="1"/>
    </xf>
    <xf numFmtId="0" fontId="27" fillId="15" borderId="16" xfId="0" applyFont="1" applyFill="1" applyBorder="1" applyAlignment="1">
      <alignment vertical="center"/>
    </xf>
    <xf numFmtId="0" fontId="30" fillId="11" borderId="4" xfId="0" applyFont="1" applyFill="1" applyBorder="1" applyAlignment="1">
      <alignment horizontal="left" vertical="center" indent="3"/>
    </xf>
    <xf numFmtId="0" fontId="30" fillId="11" borderId="4" xfId="0" applyFont="1" applyFill="1" applyBorder="1" applyAlignment="1">
      <alignment horizontal="right" vertical="center"/>
    </xf>
    <xf numFmtId="0" fontId="31" fillId="11" borderId="4" xfId="0" applyFont="1" applyFill="1" applyBorder="1" applyAlignment="1">
      <alignment horizontal="center" vertical="center"/>
    </xf>
    <xf numFmtId="0" fontId="30" fillId="11" borderId="1" xfId="0" applyFont="1" applyFill="1" applyBorder="1" applyAlignment="1">
      <alignment horizontal="right" vertical="center"/>
    </xf>
    <xf numFmtId="0" fontId="30" fillId="11" borderId="1" xfId="0" applyFont="1" applyFill="1" applyBorder="1" applyAlignment="1">
      <alignment horizontal="left" vertical="center" indent="3"/>
    </xf>
    <xf numFmtId="0" fontId="24" fillId="14" borderId="0" xfId="0" applyFont="1" applyFill="1" applyAlignment="1">
      <alignment horizontal="center" vertical="center"/>
    </xf>
    <xf numFmtId="0" fontId="24" fillId="14" borderId="4" xfId="0" applyFont="1" applyFill="1" applyBorder="1" applyAlignment="1">
      <alignment horizontal="center" vertical="center"/>
    </xf>
    <xf numFmtId="0" fontId="2" fillId="11" borderId="0" xfId="0" applyFont="1" applyFill="1" applyAlignment="1">
      <alignment horizontal="center" vertical="center"/>
    </xf>
    <xf numFmtId="0" fontId="2" fillId="11" borderId="4" xfId="0" applyFont="1" applyFill="1" applyBorder="1" applyAlignment="1">
      <alignment horizontal="center" vertical="center"/>
    </xf>
    <xf numFmtId="3" fontId="18" fillId="13" borderId="6" xfId="0" applyNumberFormat="1" applyFont="1" applyFill="1" applyBorder="1" applyAlignment="1">
      <alignment vertical="center"/>
    </xf>
    <xf numFmtId="167" fontId="18" fillId="13" borderId="6" xfId="0" applyNumberFormat="1" applyFont="1" applyFill="1" applyBorder="1" applyAlignment="1">
      <alignment vertical="center"/>
    </xf>
    <xf numFmtId="164" fontId="18" fillId="14" borderId="15" xfId="0" applyNumberFormat="1" applyFont="1" applyFill="1" applyBorder="1" applyAlignment="1">
      <alignment vertical="center"/>
    </xf>
    <xf numFmtId="3" fontId="18" fillId="13" borderId="7" xfId="0" applyNumberFormat="1" applyFont="1" applyFill="1" applyBorder="1" applyAlignment="1">
      <alignment vertical="center"/>
    </xf>
    <xf numFmtId="167" fontId="18" fillId="13" borderId="7" xfId="0" applyNumberFormat="1" applyFont="1" applyFill="1" applyBorder="1" applyAlignment="1">
      <alignment vertical="center"/>
    </xf>
    <xf numFmtId="164" fontId="18" fillId="14" borderId="16" xfId="0" applyNumberFormat="1" applyFont="1" applyFill="1" applyBorder="1" applyAlignment="1">
      <alignment vertical="center"/>
    </xf>
    <xf numFmtId="0" fontId="25" fillId="12" borderId="24" xfId="0" applyFont="1" applyFill="1" applyBorder="1" applyAlignment="1">
      <alignment horizontal="left" vertical="center" indent="1"/>
    </xf>
    <xf numFmtId="3" fontId="18" fillId="13" borderId="25" xfId="0" applyNumberFormat="1" applyFont="1" applyFill="1" applyBorder="1" applyAlignment="1">
      <alignment vertical="center"/>
    </xf>
    <xf numFmtId="167" fontId="18" fillId="13" borderId="25" xfId="0" applyNumberFormat="1" applyFont="1" applyFill="1" applyBorder="1" applyAlignment="1">
      <alignment vertical="center"/>
    </xf>
    <xf numFmtId="164" fontId="18" fillId="14" borderId="18" xfId="0" applyNumberFormat="1" applyFont="1" applyFill="1" applyBorder="1" applyAlignment="1">
      <alignment vertical="center"/>
    </xf>
    <xf numFmtId="0" fontId="33" fillId="17" borderId="0" xfId="0" applyFont="1" applyFill="1" applyAlignment="1">
      <alignment horizontal="center" vertical="center"/>
    </xf>
    <xf numFmtId="0" fontId="1" fillId="12" borderId="0" xfId="0" applyFont="1" applyFill="1"/>
    <xf numFmtId="0" fontId="0" fillId="16" borderId="0" xfId="0" applyFill="1"/>
    <xf numFmtId="0" fontId="1" fillId="16" borderId="0" xfId="0" applyFont="1" applyFill="1"/>
    <xf numFmtId="0" fontId="7" fillId="16" borderId="0" xfId="0" applyFont="1" applyFill="1" applyAlignment="1">
      <alignment horizontal="center" vertical="center"/>
    </xf>
    <xf numFmtId="0" fontId="3" fillId="16" borderId="0" xfId="0" applyFont="1" applyFill="1" applyAlignment="1">
      <alignment horizontal="left" vertical="center" indent="3"/>
    </xf>
    <xf numFmtId="0" fontId="2" fillId="16" borderId="0" xfId="0" applyFont="1" applyFill="1" applyAlignment="1">
      <alignment horizontal="center" vertical="center"/>
    </xf>
    <xf numFmtId="0" fontId="34" fillId="10" borderId="0" xfId="0" applyFont="1" applyFill="1" applyAlignment="1">
      <alignment vertical="center"/>
    </xf>
    <xf numFmtId="172" fontId="0" fillId="0" borderId="28" xfId="0" applyNumberFormat="1" applyBorder="1" applyAlignment="1">
      <alignment horizontal="left"/>
    </xf>
    <xf numFmtId="172" fontId="0" fillId="0" borderId="29" xfId="0" applyNumberFormat="1" applyBorder="1" applyAlignment="1">
      <alignment horizontal="left"/>
    </xf>
    <xf numFmtId="14" fontId="33" fillId="17" borderId="0" xfId="0" applyNumberFormat="1" applyFont="1" applyFill="1" applyAlignment="1">
      <alignment horizontal="center" vertical="center"/>
    </xf>
    <xf numFmtId="14" fontId="0" fillId="0" borderId="28" xfId="0" applyNumberFormat="1" applyBorder="1" applyAlignment="1">
      <alignment horizontal="center"/>
    </xf>
    <xf numFmtId="14" fontId="0" fillId="0" borderId="0" xfId="0" applyNumberFormat="1" applyAlignment="1">
      <alignment horizontal="center"/>
    </xf>
    <xf numFmtId="0" fontId="37" fillId="16" borderId="0" xfId="0" applyFont="1" applyFill="1" applyAlignment="1">
      <alignment horizontal="right" vertical="center"/>
    </xf>
    <xf numFmtId="0" fontId="0" fillId="0" borderId="0" xfId="0" applyAlignment="1">
      <alignment horizontal="left" indent="1"/>
    </xf>
    <xf numFmtId="0" fontId="11" fillId="12" borderId="30" xfId="0" applyFont="1" applyFill="1" applyBorder="1" applyAlignment="1">
      <alignment horizontal="left" vertical="center" indent="1"/>
    </xf>
    <xf numFmtId="0" fontId="11" fillId="12" borderId="31" xfId="0" applyFont="1" applyFill="1" applyBorder="1" applyAlignment="1">
      <alignment horizontal="left" vertical="center" indent="1"/>
    </xf>
    <xf numFmtId="167" fontId="26" fillId="13" borderId="9" xfId="0" applyNumberFormat="1" applyFont="1" applyFill="1" applyBorder="1" applyAlignment="1">
      <alignment horizontal="left" vertical="center" indent="1"/>
    </xf>
    <xf numFmtId="0" fontId="26" fillId="13" borderId="9" xfId="0" applyFont="1" applyFill="1" applyBorder="1" applyAlignment="1">
      <alignment horizontal="left" vertical="center" indent="1"/>
    </xf>
    <xf numFmtId="167" fontId="26" fillId="13" borderId="10" xfId="0" applyNumberFormat="1" applyFont="1" applyFill="1" applyBorder="1" applyAlignment="1">
      <alignment horizontal="left" vertical="center" indent="1"/>
    </xf>
    <xf numFmtId="0" fontId="26" fillId="13" borderId="10" xfId="0" applyFont="1" applyFill="1" applyBorder="1" applyAlignment="1">
      <alignment horizontal="left" vertical="center" indent="1"/>
    </xf>
    <xf numFmtId="164" fontId="32" fillId="15" borderId="18" xfId="0" applyNumberFormat="1" applyFont="1" applyFill="1" applyBorder="1" applyAlignment="1">
      <alignment horizontal="center" vertical="center"/>
    </xf>
    <xf numFmtId="0" fontId="24" fillId="12" borderId="13" xfId="0" applyFont="1" applyFill="1" applyBorder="1" applyAlignment="1">
      <alignment horizontal="center" vertical="center"/>
    </xf>
    <xf numFmtId="0" fontId="24" fillId="12" borderId="11" xfId="0" applyFont="1" applyFill="1" applyBorder="1" applyAlignment="1">
      <alignment horizontal="center" vertical="center"/>
    </xf>
    <xf numFmtId="0" fontId="18" fillId="12" borderId="5" xfId="0" applyFont="1" applyFill="1" applyBorder="1" applyAlignment="1">
      <alignment horizontal="right" vertical="center"/>
    </xf>
    <xf numFmtId="0" fontId="24" fillId="12" borderId="8" xfId="0" applyFont="1" applyFill="1" applyBorder="1" applyAlignment="1">
      <alignment horizontal="center" vertical="center"/>
    </xf>
    <xf numFmtId="0" fontId="34" fillId="11" borderId="0" xfId="0" applyFont="1" applyFill="1" applyAlignment="1">
      <alignment horizontal="center" vertical="center"/>
    </xf>
    <xf numFmtId="0" fontId="16" fillId="10" borderId="0" xfId="0" applyFont="1" applyFill="1" applyAlignment="1">
      <alignment horizontal="center" vertical="center"/>
    </xf>
    <xf numFmtId="0" fontId="7" fillId="10" borderId="0" xfId="0" applyFont="1" applyFill="1" applyAlignment="1">
      <alignment horizontal="center" vertical="center"/>
    </xf>
    <xf numFmtId="0" fontId="16" fillId="11" borderId="0" xfId="0" applyFont="1" applyFill="1" applyAlignment="1">
      <alignment horizontal="center" vertical="center"/>
    </xf>
    <xf numFmtId="0" fontId="7" fillId="11" borderId="0" xfId="0" applyFont="1" applyFill="1" applyAlignment="1">
      <alignment horizontal="center" vertical="center"/>
    </xf>
    <xf numFmtId="0" fontId="7" fillId="11" borderId="26" xfId="0" applyFont="1" applyFill="1" applyBorder="1" applyAlignment="1">
      <alignment horizontal="center" vertical="center"/>
    </xf>
    <xf numFmtId="0" fontId="17" fillId="10" borderId="27" xfId="0" applyFont="1" applyFill="1" applyBorder="1" applyAlignment="1">
      <alignment horizontal="center" vertical="center"/>
    </xf>
    <xf numFmtId="0" fontId="12" fillId="10" borderId="0" xfId="0" applyFont="1" applyFill="1" applyAlignment="1">
      <alignment horizontal="center" vertical="center"/>
    </xf>
    <xf numFmtId="0" fontId="12" fillId="10" borderId="26" xfId="0" applyFont="1" applyFill="1" applyBorder="1" applyAlignment="1">
      <alignment horizontal="center" vertical="center"/>
    </xf>
    <xf numFmtId="0" fontId="18" fillId="10" borderId="0" xfId="0" applyFont="1" applyFill="1" applyAlignment="1">
      <alignment horizontal="center" vertical="center"/>
    </xf>
    <xf numFmtId="0" fontId="0" fillId="10" borderId="0" xfId="0" applyFill="1" applyAlignment="1">
      <alignment horizontal="center" vertical="center"/>
    </xf>
    <xf numFmtId="0" fontId="0" fillId="10" borderId="26" xfId="0" applyFill="1" applyBorder="1" applyAlignment="1">
      <alignment horizontal="center" vertical="center"/>
    </xf>
    <xf numFmtId="164" fontId="13" fillId="10" borderId="27" xfId="0" applyNumberFormat="1" applyFont="1" applyFill="1" applyBorder="1" applyAlignment="1">
      <alignment horizontal="right" vertical="center" indent="1"/>
    </xf>
    <xf numFmtId="164" fontId="13" fillId="10" borderId="0" xfId="0" applyNumberFormat="1" applyFont="1" applyFill="1" applyAlignment="1">
      <alignment horizontal="right" vertical="center" indent="1"/>
    </xf>
    <xf numFmtId="164" fontId="19" fillId="10" borderId="0" xfId="0" applyNumberFormat="1" applyFont="1" applyFill="1" applyAlignment="1">
      <alignment horizontal="right" vertical="center" indent="1"/>
    </xf>
    <xf numFmtId="165" fontId="20" fillId="10" borderId="0" xfId="0" applyNumberFormat="1" applyFont="1" applyFill="1" applyAlignment="1">
      <alignment horizontal="left"/>
    </xf>
    <xf numFmtId="165" fontId="20" fillId="10" borderId="32" xfId="0" applyNumberFormat="1" applyFont="1" applyFill="1" applyBorder="1" applyAlignment="1">
      <alignment horizontal="left"/>
    </xf>
    <xf numFmtId="10" fontId="20" fillId="10" borderId="0" xfId="0" applyNumberFormat="1" applyFont="1" applyFill="1" applyAlignment="1">
      <alignment horizontal="left"/>
    </xf>
    <xf numFmtId="10" fontId="20" fillId="10" borderId="32" xfId="0" applyNumberFormat="1" applyFont="1" applyFill="1" applyBorder="1" applyAlignment="1">
      <alignment horizontal="left"/>
    </xf>
  </cellXfs>
  <cellStyles count="2">
    <cellStyle name="Normal" xfId="0" builtinId="0"/>
    <cellStyle name="Percent" xfId="1" builtinId="5"/>
  </cellStyles>
  <dxfs count="17">
    <dxf>
      <font>
        <color theme="7"/>
      </font>
    </dxf>
    <dxf>
      <font>
        <color rgb="FFFF0000"/>
      </font>
    </dxf>
    <dxf>
      <font>
        <color theme="7"/>
      </font>
    </dxf>
    <dxf>
      <font>
        <color rgb="FFFF0000"/>
      </font>
    </dxf>
    <dxf>
      <alignment horizontal="right" vertical="bottom" textRotation="0" wrapText="0" indent="0" justifyLastLine="0" shrinkToFit="0" readingOrder="0"/>
      <border diagonalUp="0" diagonalDown="0">
        <left/>
        <right/>
        <top style="thin">
          <color theme="9"/>
        </top>
        <bottom/>
        <vertical/>
        <horizontal/>
      </border>
    </dxf>
    <dxf>
      <alignment horizontal="right" vertical="bottom" textRotation="0" wrapText="0" indent="0" justifyLastLine="0" shrinkToFit="0" readingOrder="0"/>
      <border diagonalUp="0" diagonalDown="0">
        <left/>
        <right/>
        <top style="thin">
          <color theme="9"/>
        </top>
        <bottom/>
        <vertical/>
        <horizontal/>
      </border>
    </dxf>
    <dxf>
      <numFmt numFmtId="0" formatCode="General"/>
      <alignment horizontal="right" vertical="bottom" textRotation="0" wrapText="0" indent="0" justifyLastLine="0" shrinkToFit="0" readingOrder="0"/>
      <border diagonalUp="0" diagonalDown="0">
        <left/>
        <right/>
        <top style="thin">
          <color theme="9"/>
        </top>
        <bottom/>
        <vertical/>
        <horizontal/>
      </border>
    </dxf>
    <dxf>
      <alignment horizontal="right" vertical="bottom" textRotation="0" wrapText="0" indent="0" justifyLastLine="0" shrinkToFit="0" readingOrder="0"/>
      <border diagonalUp="0" diagonalDown="0">
        <left/>
        <right/>
        <top style="thin">
          <color theme="9"/>
        </top>
        <bottom/>
        <vertical/>
        <horizontal/>
      </border>
    </dxf>
    <dxf>
      <alignment horizontal="right" vertical="bottom" textRotation="0" wrapText="0" indent="0" justifyLastLine="0" shrinkToFit="0" readingOrder="0"/>
      <border diagonalUp="0" diagonalDown="0">
        <left/>
        <right/>
        <top style="thin">
          <color theme="9"/>
        </top>
        <bottom/>
        <vertical/>
        <horizontal/>
      </border>
    </dxf>
    <dxf>
      <alignment horizontal="center" vertical="bottom" textRotation="0" wrapText="0" indent="0" justifyLastLine="0" shrinkToFit="0" readingOrder="0"/>
      <border diagonalUp="0" diagonalDown="0">
        <left/>
        <right/>
        <top style="thin">
          <color theme="9"/>
        </top>
        <bottom/>
        <vertical/>
        <horizontal/>
      </border>
    </dxf>
    <dxf>
      <alignment horizontal="center" vertical="bottom" textRotation="0" wrapText="0" indent="0" justifyLastLine="0" shrinkToFit="0" readingOrder="0"/>
      <border diagonalUp="0" diagonalDown="0">
        <left/>
        <right/>
        <top style="thin">
          <color theme="9"/>
        </top>
        <bottom/>
        <vertical/>
        <horizontal/>
      </border>
    </dxf>
    <dxf>
      <numFmt numFmtId="172" formatCode="hh:mm:ss"/>
      <alignment horizontal="left" vertical="bottom" textRotation="0" wrapText="0" indent="0" justifyLastLine="0" shrinkToFit="0" readingOrder="0"/>
      <border diagonalUp="0" diagonalDown="0" outline="0">
        <left/>
        <right/>
        <top style="thin">
          <color theme="9"/>
        </top>
        <bottom/>
      </border>
    </dxf>
    <dxf>
      <numFmt numFmtId="19" formatCode="m/d/yyyy"/>
      <alignment horizontal="center" vertical="bottom" textRotation="0" wrapText="0" indent="0" justifyLastLine="0" shrinkToFit="0" readingOrder="0"/>
      <border diagonalUp="0" diagonalDown="0">
        <left/>
        <right/>
        <top style="thin">
          <color theme="9"/>
        </top>
        <bottom/>
      </border>
    </dxf>
    <dxf>
      <numFmt numFmtId="172" formatCode="hh:mm:ss"/>
      <alignment horizontal="left" vertical="bottom" textRotation="0" wrapText="0" indent="0" justifyLastLine="0" shrinkToFit="0" readingOrder="0"/>
      <border diagonalUp="0" diagonalDown="0" outline="0">
        <left style="thin">
          <color theme="9"/>
        </left>
        <right/>
        <top style="thin">
          <color theme="9"/>
        </top>
        <bottom/>
      </border>
    </dxf>
    <dxf>
      <border outline="0">
        <right style="thin">
          <color theme="9"/>
        </right>
        <top style="thin">
          <color theme="9"/>
        </top>
        <bottom style="thin">
          <color theme="9"/>
        </bottom>
      </border>
    </dxf>
    <dxf>
      <alignment horizontal="right" vertical="bottom" textRotation="0" wrapText="0" indent="0" justifyLastLine="0" shrinkToFit="0" readingOrder="0"/>
    </dxf>
    <dxf>
      <font>
        <b/>
        <i val="0"/>
        <strike val="0"/>
        <condense val="0"/>
        <extend val="0"/>
        <outline val="0"/>
        <shadow val="0"/>
        <u val="none"/>
        <vertAlign val="baseline"/>
        <sz val="10"/>
        <color rgb="FF000000"/>
        <name val="Verdana"/>
        <family val="2"/>
        <scheme val="none"/>
      </font>
      <fill>
        <patternFill patternType="solid">
          <fgColor theme="9"/>
          <bgColor rgb="FFBE6CFF"/>
        </patternFill>
      </fill>
      <alignment horizontal="center" vertical="center" textRotation="0" wrapText="0" indent="0" justifyLastLine="0" shrinkToFit="0" readingOrder="0"/>
    </dxf>
  </dxfs>
  <tableStyles count="0" defaultTableStyle="TableStyleMedium2" defaultPivotStyle="PivotStyleLight16"/>
  <colors>
    <mruColors>
      <color rgb="FF4117B2"/>
      <color rgb="FF5D24FF"/>
      <color rgb="FF6D30FF"/>
      <color rgb="FF7D3CFF"/>
      <color rgb="FF8D48FF"/>
      <color rgb="FF9D54FF"/>
      <color rgb="FF9D5DFE"/>
      <color rgb="FFAB6CFF"/>
      <color rgb="FF2A285E"/>
      <color rgb="FF6F6A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555367953755279"/>
          <c:y val="7.5075075075075076E-2"/>
          <c:w val="0.74389408738737317"/>
          <c:h val="0.80480480480480476"/>
        </c:manualLayout>
      </c:layout>
      <c:barChart>
        <c:barDir val="bar"/>
        <c:grouping val="percentStacked"/>
        <c:varyColors val="0"/>
        <c:ser>
          <c:idx val="0"/>
          <c:order val="0"/>
          <c:tx>
            <c:strRef>
              <c:f>'Master Data'!$AX$2</c:f>
              <c:strCache>
                <c:ptCount val="1"/>
                <c:pt idx="0">
                  <c:v>Gainer</c:v>
                </c:pt>
              </c:strCache>
            </c:strRef>
          </c:tx>
          <c:spPr>
            <a:solidFill>
              <a:schemeClr val="bg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'Master Data'!$AY$1:$AZ$1</c:f>
              <c:strCache>
                <c:ptCount val="2"/>
                <c:pt idx="0">
                  <c:v>Day</c:v>
                </c:pt>
                <c:pt idx="1">
                  <c:v>Overall</c:v>
                </c:pt>
              </c:strCache>
            </c:strRef>
          </c:cat>
          <c:val>
            <c:numRef>
              <c:f>'Master Data'!$AY$2:$AZ$2</c:f>
              <c:numCache>
                <c:formatCode>General</c:formatCode>
                <c:ptCount val="2"/>
                <c:pt idx="0">
                  <c:v>6</c:v>
                </c:pt>
                <c:pt idx="1">
                  <c:v>6</c:v>
                </c:pt>
              </c:numCache>
            </c:numRef>
          </c:val>
          <c:extLst>
            <c:ext xmlns:c16="http://schemas.microsoft.com/office/drawing/2014/chart" uri="{C3380CC4-5D6E-409C-BE32-E72D297353CC}">
              <c16:uniqueId val="{00000000-17C8-4781-8701-11911F491767}"/>
            </c:ext>
          </c:extLst>
        </c:ser>
        <c:ser>
          <c:idx val="1"/>
          <c:order val="1"/>
          <c:tx>
            <c:strRef>
              <c:f>'Master Data'!$AX$3</c:f>
              <c:strCache>
                <c:ptCount val="1"/>
                <c:pt idx="0">
                  <c:v>Losser</c:v>
                </c:pt>
              </c:strCache>
            </c:strRef>
          </c:tx>
          <c:spPr>
            <a:solidFill>
              <a:schemeClr val="tx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'Master Data'!$AY$1:$AZ$1</c:f>
              <c:strCache>
                <c:ptCount val="2"/>
                <c:pt idx="0">
                  <c:v>Day</c:v>
                </c:pt>
                <c:pt idx="1">
                  <c:v>Overall</c:v>
                </c:pt>
              </c:strCache>
            </c:strRef>
          </c:cat>
          <c:val>
            <c:numRef>
              <c:f>'Master Data'!$AY$3:$AZ$3</c:f>
              <c:numCache>
                <c:formatCode>General</c:formatCode>
                <c:ptCount val="2"/>
                <c:pt idx="0">
                  <c:v>4</c:v>
                </c:pt>
                <c:pt idx="1">
                  <c:v>4</c:v>
                </c:pt>
              </c:numCache>
            </c:numRef>
          </c:val>
          <c:extLst>
            <c:ext xmlns:c16="http://schemas.microsoft.com/office/drawing/2014/chart" uri="{C3380CC4-5D6E-409C-BE32-E72D297353CC}">
              <c16:uniqueId val="{00000001-17C8-4781-8701-11911F491767}"/>
            </c:ext>
          </c:extLst>
        </c:ser>
        <c:dLbls>
          <c:showLegendKey val="0"/>
          <c:showVal val="0"/>
          <c:showCatName val="0"/>
          <c:showSerName val="0"/>
          <c:showPercent val="0"/>
          <c:showBubbleSize val="0"/>
        </c:dLbls>
        <c:gapWidth val="50"/>
        <c:overlap val="100"/>
        <c:axId val="733033647"/>
        <c:axId val="733036975"/>
      </c:barChart>
      <c:catAx>
        <c:axId val="73303364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crossAx val="733036975"/>
        <c:crosses val="autoZero"/>
        <c:auto val="1"/>
        <c:lblAlgn val="ctr"/>
        <c:lblOffset val="100"/>
        <c:noMultiLvlLbl val="0"/>
      </c:catAx>
      <c:valAx>
        <c:axId val="733036975"/>
        <c:scaling>
          <c:orientation val="minMax"/>
        </c:scaling>
        <c:delete val="1"/>
        <c:axPos val="b"/>
        <c:numFmt formatCode="0%" sourceLinked="1"/>
        <c:majorTickMark val="none"/>
        <c:minorTickMark val="none"/>
        <c:tickLblPos val="nextTo"/>
        <c:crossAx val="733033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4011924384758104E-2"/>
          <c:y val="3.3265964710696788E-2"/>
          <c:w val="0.61388468636271687"/>
          <c:h val="0.94743157601160255"/>
        </c:manualLayout>
      </c:layout>
      <c:pie3DChart>
        <c:varyColors val="1"/>
        <c:ser>
          <c:idx val="0"/>
          <c:order val="0"/>
          <c:tx>
            <c:strRef>
              <c:f>'Master Data'!$BD$1</c:f>
              <c:strCache>
                <c:ptCount val="1"/>
                <c:pt idx="0">
                  <c:v>Value</c:v>
                </c:pt>
              </c:strCache>
            </c:strRef>
          </c:tx>
          <c:spPr>
            <a:ln>
              <a:solidFill>
                <a:schemeClr val="tx1">
                  <a:lumMod val="50000"/>
                  <a:lumOff val="50000"/>
                </a:schemeClr>
              </a:solidFill>
            </a:ln>
          </c:spPr>
          <c:dPt>
            <c:idx val="0"/>
            <c:bubble3D val="0"/>
            <c:spPr>
              <a:solidFill>
                <a:srgbClr val="8D48FF"/>
              </a:solidFill>
              <a:ln>
                <a:solidFill>
                  <a:schemeClr val="tx1">
                    <a:lumMod val="50000"/>
                    <a:lumOff val="50000"/>
                  </a:schemeClr>
                </a:solidFill>
              </a:ln>
              <a:effectLst>
                <a:outerShdw blurRad="254000" sx="102000" sy="102000" algn="ctr" rotWithShape="0">
                  <a:prstClr val="black">
                    <a:alpha val="20000"/>
                  </a:prstClr>
                </a:outerShdw>
              </a:effectLst>
              <a:sp3d>
                <a:contourClr>
                  <a:schemeClr val="tx1">
                    <a:lumMod val="50000"/>
                    <a:lumOff val="50000"/>
                  </a:schemeClr>
                </a:contourClr>
              </a:sp3d>
            </c:spPr>
            <c:extLst>
              <c:ext xmlns:c16="http://schemas.microsoft.com/office/drawing/2014/chart" uri="{C3380CC4-5D6E-409C-BE32-E72D297353CC}">
                <c16:uniqueId val="{00000001-1738-44BE-8388-A3EB40773B07}"/>
              </c:ext>
            </c:extLst>
          </c:dPt>
          <c:dPt>
            <c:idx val="1"/>
            <c:bubble3D val="0"/>
            <c:spPr>
              <a:solidFill>
                <a:srgbClr val="7D3CFF"/>
              </a:solidFill>
              <a:ln>
                <a:solidFill>
                  <a:schemeClr val="tx1">
                    <a:lumMod val="50000"/>
                    <a:lumOff val="50000"/>
                  </a:schemeClr>
                </a:solidFill>
              </a:ln>
              <a:effectLst>
                <a:outerShdw blurRad="254000" sx="102000" sy="102000" algn="ctr" rotWithShape="0">
                  <a:prstClr val="black">
                    <a:alpha val="20000"/>
                  </a:prstClr>
                </a:outerShdw>
              </a:effectLst>
              <a:sp3d>
                <a:contourClr>
                  <a:schemeClr val="tx1">
                    <a:lumMod val="50000"/>
                    <a:lumOff val="50000"/>
                  </a:schemeClr>
                </a:contourClr>
              </a:sp3d>
            </c:spPr>
            <c:extLst>
              <c:ext xmlns:c16="http://schemas.microsoft.com/office/drawing/2014/chart" uri="{C3380CC4-5D6E-409C-BE32-E72D297353CC}">
                <c16:uniqueId val="{00000003-1738-44BE-8388-A3EB40773B07}"/>
              </c:ext>
            </c:extLst>
          </c:dPt>
          <c:dPt>
            <c:idx val="2"/>
            <c:bubble3D val="0"/>
            <c:spPr>
              <a:solidFill>
                <a:srgbClr val="6D30FF"/>
              </a:solidFill>
              <a:ln>
                <a:solidFill>
                  <a:schemeClr val="tx1">
                    <a:lumMod val="50000"/>
                    <a:lumOff val="50000"/>
                  </a:schemeClr>
                </a:solidFill>
              </a:ln>
              <a:effectLst>
                <a:outerShdw blurRad="254000" sx="102000" sy="102000" algn="ctr" rotWithShape="0">
                  <a:prstClr val="black">
                    <a:alpha val="20000"/>
                  </a:prstClr>
                </a:outerShdw>
              </a:effectLst>
              <a:sp3d>
                <a:contourClr>
                  <a:schemeClr val="tx1">
                    <a:lumMod val="50000"/>
                    <a:lumOff val="50000"/>
                  </a:schemeClr>
                </a:contourClr>
              </a:sp3d>
            </c:spPr>
            <c:extLst>
              <c:ext xmlns:c16="http://schemas.microsoft.com/office/drawing/2014/chart" uri="{C3380CC4-5D6E-409C-BE32-E72D297353CC}">
                <c16:uniqueId val="{00000005-1738-44BE-8388-A3EB40773B07}"/>
              </c:ext>
            </c:extLst>
          </c:dPt>
          <c:dPt>
            <c:idx val="3"/>
            <c:bubble3D val="0"/>
            <c:spPr>
              <a:solidFill>
                <a:srgbClr val="5D24FF"/>
              </a:solidFill>
              <a:ln>
                <a:solidFill>
                  <a:schemeClr val="tx1">
                    <a:lumMod val="50000"/>
                    <a:lumOff val="50000"/>
                  </a:schemeClr>
                </a:solidFill>
              </a:ln>
              <a:effectLst>
                <a:outerShdw blurRad="254000" sx="102000" sy="102000" algn="ctr" rotWithShape="0">
                  <a:prstClr val="black">
                    <a:alpha val="20000"/>
                  </a:prstClr>
                </a:outerShdw>
              </a:effectLst>
              <a:sp3d>
                <a:contourClr>
                  <a:schemeClr val="tx1">
                    <a:lumMod val="50000"/>
                    <a:lumOff val="50000"/>
                  </a:schemeClr>
                </a:contourClr>
              </a:sp3d>
            </c:spPr>
            <c:extLst>
              <c:ext xmlns:c16="http://schemas.microsoft.com/office/drawing/2014/chart" uri="{C3380CC4-5D6E-409C-BE32-E72D297353CC}">
                <c16:uniqueId val="{00000007-1738-44BE-8388-A3EB40773B07}"/>
              </c:ext>
            </c:extLst>
          </c:dPt>
          <c:dPt>
            <c:idx val="4"/>
            <c:bubble3D val="0"/>
            <c:spPr>
              <a:solidFill>
                <a:srgbClr val="AB6CFF"/>
              </a:solidFill>
              <a:ln>
                <a:solidFill>
                  <a:schemeClr val="tx1">
                    <a:lumMod val="50000"/>
                    <a:lumOff val="50000"/>
                  </a:schemeClr>
                </a:solidFill>
              </a:ln>
              <a:effectLst>
                <a:outerShdw blurRad="254000" sx="102000" sy="102000" algn="ctr" rotWithShape="0">
                  <a:prstClr val="black">
                    <a:alpha val="20000"/>
                  </a:prstClr>
                </a:outerShdw>
              </a:effectLst>
              <a:sp3d>
                <a:contourClr>
                  <a:schemeClr val="tx1">
                    <a:lumMod val="50000"/>
                    <a:lumOff val="50000"/>
                  </a:schemeClr>
                </a:contourClr>
              </a:sp3d>
            </c:spPr>
            <c:extLst>
              <c:ext xmlns:c16="http://schemas.microsoft.com/office/drawing/2014/chart" uri="{C3380CC4-5D6E-409C-BE32-E72D297353CC}">
                <c16:uniqueId val="{00000009-1738-44BE-8388-A3EB40773B07}"/>
              </c:ext>
            </c:extLst>
          </c:dPt>
          <c:dPt>
            <c:idx val="5"/>
            <c:bubble3D val="0"/>
            <c:spPr>
              <a:solidFill>
                <a:srgbClr val="9D54FF"/>
              </a:solidFill>
              <a:ln>
                <a:solidFill>
                  <a:schemeClr val="tx1">
                    <a:lumMod val="50000"/>
                    <a:lumOff val="50000"/>
                  </a:schemeClr>
                </a:solidFill>
              </a:ln>
              <a:effectLst>
                <a:outerShdw blurRad="254000" sx="102000" sy="102000" algn="ctr" rotWithShape="0">
                  <a:prstClr val="black">
                    <a:alpha val="20000"/>
                  </a:prstClr>
                </a:outerShdw>
              </a:effectLst>
              <a:sp3d>
                <a:contourClr>
                  <a:schemeClr val="tx1">
                    <a:lumMod val="50000"/>
                    <a:lumOff val="50000"/>
                  </a:schemeClr>
                </a:contourClr>
              </a:sp3d>
            </c:spPr>
            <c:extLst>
              <c:ext xmlns:c16="http://schemas.microsoft.com/office/drawing/2014/chart" uri="{C3380CC4-5D6E-409C-BE32-E72D297353CC}">
                <c16:uniqueId val="{0000000B-1738-44BE-8388-A3EB40773B07}"/>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extLst>
                <c:ext xmlns:c15="http://schemas.microsoft.com/office/drawing/2012/chart" uri="{02D57815-91ED-43cb-92C2-25804820EDAC}">
                  <c15:fullRef>
                    <c15:sqref>'Master Data'!$BC$2:$BC$8</c15:sqref>
                  </c15:fullRef>
                </c:ext>
              </c:extLst>
              <c:f>'Master Data'!$BC$2:$BC$7</c:f>
              <c:strCache>
                <c:ptCount val="6"/>
                <c:pt idx="0">
                  <c:v>Diversified Industrial Goods Wholesale</c:v>
                </c:pt>
                <c:pt idx="1">
                  <c:v>Electrical Utilities &amp; IPPs</c:v>
                </c:pt>
                <c:pt idx="2">
                  <c:v>Machinery, Equipment &amp; Components</c:v>
                </c:pt>
                <c:pt idx="3">
                  <c:v>Banking Services</c:v>
                </c:pt>
                <c:pt idx="4">
                  <c:v>Software &amp; IT Services</c:v>
                </c:pt>
                <c:pt idx="5">
                  <c:v>Oil &amp; Gas</c:v>
                </c:pt>
              </c:strCache>
            </c:strRef>
          </c:cat>
          <c:val>
            <c:numRef>
              <c:extLst>
                <c:ext xmlns:c15="http://schemas.microsoft.com/office/drawing/2012/chart" uri="{02D57815-91ED-43cb-92C2-25804820EDAC}">
                  <c15:fullRef>
                    <c15:sqref>'Master Data'!$BD$2:$BD$8</c15:sqref>
                  </c15:fullRef>
                </c:ext>
              </c:extLst>
              <c:f>'Master Data'!$BD$2:$BD$7</c:f>
              <c:numCache>
                <c:formatCode>General</c:formatCode>
                <c:ptCount val="6"/>
                <c:pt idx="0">
                  <c:v>218289.84</c:v>
                </c:pt>
                <c:pt idx="1">
                  <c:v>104979</c:v>
                </c:pt>
                <c:pt idx="2">
                  <c:v>250741.90000000002</c:v>
                </c:pt>
                <c:pt idx="3">
                  <c:v>597505</c:v>
                </c:pt>
                <c:pt idx="4">
                  <c:v>1244753.75</c:v>
                </c:pt>
                <c:pt idx="5">
                  <c:v>58376.5</c:v>
                </c:pt>
              </c:numCache>
            </c:numRef>
          </c:val>
          <c:extLst>
            <c:ext xmlns:c15="http://schemas.microsoft.com/office/drawing/2012/chart" uri="{02D57815-91ED-43cb-92C2-25804820EDAC}">
              <c15:categoryFilterExceptions>
                <c15:categoryFilterException>
                  <c15:sqref>'Master Data'!$BD$8</c15:sqref>
                  <c15:bubble3D val="0"/>
                </c15:categoryFilterException>
              </c15:categoryFilterExceptions>
            </c:ext>
            <c:ext xmlns:c16="http://schemas.microsoft.com/office/drawing/2014/chart" uri="{C3380CC4-5D6E-409C-BE32-E72D297353CC}">
              <c16:uniqueId val="{0000000E-1738-44BE-8388-A3EB40773B07}"/>
            </c:ext>
          </c:extLst>
        </c:ser>
        <c:dLbls>
          <c:dLblPos val="bestFit"/>
          <c:showLegendKey val="0"/>
          <c:showVal val="0"/>
          <c:showCatName val="0"/>
          <c:showSerName val="0"/>
          <c:showPercent val="0"/>
          <c:showBubbleSize val="0"/>
          <c:showLeaderLines val="0"/>
        </c:dLbls>
      </c:pie3DChart>
      <c:spPr>
        <a:noFill/>
        <a:ln>
          <a:noFill/>
        </a:ln>
        <a:effectLst/>
      </c:spPr>
    </c:plotArea>
    <c:legend>
      <c:legendPos val="r"/>
      <c:legendEntry>
        <c:idx val="0"/>
        <c:txPr>
          <a:bodyPr rot="0" spcFirstLastPara="1" vertOverflow="ellipsis" vert="horz" wrap="square" anchor="ctr" anchorCtr="1"/>
          <a:lstStyle/>
          <a:p>
            <a:pPr>
              <a:defRPr sz="1050" b="1" i="0" u="none" strike="noStrike" kern="1200" baseline="0">
                <a:solidFill>
                  <a:schemeClr val="dk1">
                    <a:lumMod val="75000"/>
                    <a:lumOff val="2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1050" b="1" i="0" u="none" strike="noStrike" kern="1200" baseline="0">
                <a:solidFill>
                  <a:schemeClr val="dk1">
                    <a:lumMod val="75000"/>
                    <a:lumOff val="25000"/>
                  </a:schemeClr>
                </a:solidFill>
                <a:latin typeface="+mn-lt"/>
                <a:ea typeface="+mn-ea"/>
                <a:cs typeface="+mn-cs"/>
              </a:defRPr>
            </a:pPr>
            <a:endParaRPr lang="en-US"/>
          </a:p>
        </c:txPr>
      </c:legendEntry>
      <c:legendEntry>
        <c:idx val="2"/>
        <c:txPr>
          <a:bodyPr rot="0" spcFirstLastPara="1" vertOverflow="ellipsis" vert="horz" wrap="square" anchor="ctr" anchorCtr="1"/>
          <a:lstStyle/>
          <a:p>
            <a:pPr>
              <a:defRPr sz="1050" b="1" i="0" u="none" strike="noStrike" kern="1200" baseline="0">
                <a:solidFill>
                  <a:schemeClr val="dk1">
                    <a:lumMod val="75000"/>
                    <a:lumOff val="25000"/>
                  </a:schemeClr>
                </a:solidFill>
                <a:latin typeface="+mn-lt"/>
                <a:ea typeface="+mn-ea"/>
                <a:cs typeface="+mn-cs"/>
              </a:defRPr>
            </a:pPr>
            <a:endParaRPr lang="en-US"/>
          </a:p>
        </c:txPr>
      </c:legendEntry>
      <c:legendEntry>
        <c:idx val="3"/>
        <c:txPr>
          <a:bodyPr rot="0" spcFirstLastPara="1" vertOverflow="ellipsis" vert="horz" wrap="square" anchor="ctr" anchorCtr="1"/>
          <a:lstStyle/>
          <a:p>
            <a:pPr>
              <a:defRPr sz="1050" b="1" i="0" u="none" strike="noStrike" kern="1200" baseline="0">
                <a:solidFill>
                  <a:schemeClr val="dk1">
                    <a:lumMod val="75000"/>
                    <a:lumOff val="25000"/>
                  </a:schemeClr>
                </a:solidFill>
                <a:latin typeface="+mn-lt"/>
                <a:ea typeface="+mn-ea"/>
                <a:cs typeface="+mn-cs"/>
              </a:defRPr>
            </a:pPr>
            <a:endParaRPr lang="en-US"/>
          </a:p>
        </c:txPr>
      </c:legendEntry>
      <c:legendEntry>
        <c:idx val="4"/>
        <c:txPr>
          <a:bodyPr rot="0" spcFirstLastPara="1" vertOverflow="ellipsis" vert="horz" wrap="square" anchor="ctr" anchorCtr="1"/>
          <a:lstStyle/>
          <a:p>
            <a:pPr>
              <a:defRPr sz="1050" b="1" i="0" u="none" strike="noStrike" kern="1200" baseline="0">
                <a:solidFill>
                  <a:schemeClr val="dk1">
                    <a:lumMod val="75000"/>
                    <a:lumOff val="25000"/>
                  </a:schemeClr>
                </a:solidFill>
                <a:latin typeface="+mn-lt"/>
                <a:ea typeface="+mn-ea"/>
                <a:cs typeface="+mn-cs"/>
              </a:defRPr>
            </a:pPr>
            <a:endParaRPr lang="en-US"/>
          </a:p>
        </c:txPr>
      </c:legendEntry>
      <c:legendEntry>
        <c:idx val="5"/>
        <c:txPr>
          <a:bodyPr rot="0" spcFirstLastPara="1" vertOverflow="ellipsis" vert="horz" wrap="square" anchor="ctr" anchorCtr="1"/>
          <a:lstStyle/>
          <a:p>
            <a:pPr>
              <a:defRPr sz="1050" b="1" i="0" u="none" strike="noStrike" kern="1200" baseline="0">
                <a:solidFill>
                  <a:schemeClr val="dk1">
                    <a:lumMod val="75000"/>
                    <a:lumOff val="25000"/>
                  </a:schemeClr>
                </a:solidFill>
                <a:latin typeface="+mn-lt"/>
                <a:ea typeface="+mn-ea"/>
                <a:cs typeface="+mn-cs"/>
              </a:defRPr>
            </a:pPr>
            <a:endParaRPr lang="en-US"/>
          </a:p>
        </c:txPr>
      </c:legendEntry>
      <c:layout>
        <c:manualLayout>
          <c:xMode val="edge"/>
          <c:yMode val="edge"/>
          <c:x val="0.66258310183493319"/>
          <c:y val="5.531750455678628E-2"/>
          <c:w val="0.33314402123332243"/>
          <c:h val="0.90866707019445703"/>
        </c:manualLayout>
      </c:layout>
      <c:overlay val="0"/>
      <c:spPr>
        <a:noFill/>
        <a:ln>
          <a:noFill/>
        </a:ln>
        <a:effectLst>
          <a:outerShdw dist="50800" dir="5400000" sx="1000" sy="1000" algn="ctr" rotWithShape="0">
            <a:srgbClr val="000000"/>
          </a:outerShdw>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ICICI</a:t>
            </a:r>
            <a:r>
              <a:rPr lang="en-IN" baseline="0"/>
              <a:t> BANK - XNSE</a:t>
            </a:r>
          </a:p>
        </c:rich>
      </c:tx>
      <c:layout>
        <c:manualLayout>
          <c:xMode val="edge"/>
          <c:yMode val="edge"/>
          <c:x val="0.36176785144847556"/>
          <c:y val="3.302580102462104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Watchlist!$F$5</c:f>
              <c:strCache>
                <c:ptCount val="1"/>
                <c:pt idx="0">
                  <c:v>Volume</c:v>
                </c:pt>
              </c:strCache>
            </c:strRef>
          </c:tx>
          <c:spPr>
            <a:solidFill>
              <a:srgbClr val="6F6AF8"/>
            </a:solidFill>
            <a:ln w="19050">
              <a:noFill/>
            </a:ln>
            <a:effectLst/>
          </c:spPr>
          <c:invertIfNegative val="0"/>
          <c:cat>
            <c:numRef>
              <c:f>Watchlist!$G$4:$AA$4</c:f>
              <c:numCache>
                <c:formatCode>m/d/yyyy</c:formatCode>
                <c:ptCount val="21"/>
                <c:pt idx="0">
                  <c:v>45065</c:v>
                </c:pt>
                <c:pt idx="1">
                  <c:v>45068</c:v>
                </c:pt>
                <c:pt idx="2">
                  <c:v>45069</c:v>
                </c:pt>
                <c:pt idx="3">
                  <c:v>45070</c:v>
                </c:pt>
                <c:pt idx="4">
                  <c:v>45071</c:v>
                </c:pt>
                <c:pt idx="5">
                  <c:v>45072</c:v>
                </c:pt>
                <c:pt idx="6">
                  <c:v>45075</c:v>
                </c:pt>
                <c:pt idx="7">
                  <c:v>45076</c:v>
                </c:pt>
                <c:pt idx="8">
                  <c:v>45077</c:v>
                </c:pt>
                <c:pt idx="9">
                  <c:v>45078</c:v>
                </c:pt>
                <c:pt idx="10">
                  <c:v>45079</c:v>
                </c:pt>
                <c:pt idx="11">
                  <c:v>45082</c:v>
                </c:pt>
                <c:pt idx="12">
                  <c:v>45083</c:v>
                </c:pt>
                <c:pt idx="13">
                  <c:v>45084</c:v>
                </c:pt>
                <c:pt idx="14">
                  <c:v>45085</c:v>
                </c:pt>
                <c:pt idx="15">
                  <c:v>45086</c:v>
                </c:pt>
                <c:pt idx="16">
                  <c:v>45089</c:v>
                </c:pt>
                <c:pt idx="17">
                  <c:v>45090</c:v>
                </c:pt>
                <c:pt idx="18">
                  <c:v>45091</c:v>
                </c:pt>
                <c:pt idx="19">
                  <c:v>45092</c:v>
                </c:pt>
                <c:pt idx="20">
                  <c:v>45093</c:v>
                </c:pt>
              </c:numCache>
            </c:numRef>
          </c:cat>
          <c:val>
            <c:numRef>
              <c:f>Watchlist!$G$5:$AA$5</c:f>
              <c:numCache>
                <c:formatCode>#,##0</c:formatCode>
                <c:ptCount val="21"/>
                <c:pt idx="0">
                  <c:v>7541150</c:v>
                </c:pt>
                <c:pt idx="1">
                  <c:v>26311368</c:v>
                </c:pt>
                <c:pt idx="2">
                  <c:v>28432888</c:v>
                </c:pt>
                <c:pt idx="3">
                  <c:v>23465761</c:v>
                </c:pt>
                <c:pt idx="4">
                  <c:v>8434009</c:v>
                </c:pt>
                <c:pt idx="5">
                  <c:v>3963515</c:v>
                </c:pt>
                <c:pt idx="6">
                  <c:v>2779432</c:v>
                </c:pt>
                <c:pt idx="7">
                  <c:v>1736953</c:v>
                </c:pt>
                <c:pt idx="8">
                  <c:v>4268439</c:v>
                </c:pt>
                <c:pt idx="9">
                  <c:v>1704946</c:v>
                </c:pt>
                <c:pt idx="10">
                  <c:v>5543791</c:v>
                </c:pt>
                <c:pt idx="11">
                  <c:v>2956768</c:v>
                </c:pt>
                <c:pt idx="12">
                  <c:v>6473608</c:v>
                </c:pt>
                <c:pt idx="13">
                  <c:v>2522516</c:v>
                </c:pt>
                <c:pt idx="14">
                  <c:v>3781621</c:v>
                </c:pt>
                <c:pt idx="15">
                  <c:v>1948506</c:v>
                </c:pt>
                <c:pt idx="16">
                  <c:v>2804898</c:v>
                </c:pt>
                <c:pt idx="17">
                  <c:v>2210990</c:v>
                </c:pt>
                <c:pt idx="18">
                  <c:v>1364403</c:v>
                </c:pt>
                <c:pt idx="19">
                  <c:v>3744029</c:v>
                </c:pt>
                <c:pt idx="20">
                  <c:v>7999982</c:v>
                </c:pt>
              </c:numCache>
            </c:numRef>
          </c:val>
          <c:extLst>
            <c:ext xmlns:c16="http://schemas.microsoft.com/office/drawing/2014/chart" uri="{C3380CC4-5D6E-409C-BE32-E72D297353CC}">
              <c16:uniqueId val="{00000000-9E87-438B-8CFA-BACFEF543741}"/>
            </c:ext>
          </c:extLst>
        </c:ser>
        <c:dLbls>
          <c:showLegendKey val="0"/>
          <c:showVal val="0"/>
          <c:showCatName val="0"/>
          <c:showSerName val="0"/>
          <c:showPercent val="0"/>
          <c:showBubbleSize val="0"/>
        </c:dLbls>
        <c:gapWidth val="150"/>
        <c:axId val="114142479"/>
        <c:axId val="114138319"/>
      </c:barChart>
      <c:stockChart>
        <c:ser>
          <c:idx val="1"/>
          <c:order val="1"/>
          <c:tx>
            <c:strRef>
              <c:f>Watchlist!$F$6</c:f>
              <c:strCache>
                <c:ptCount val="1"/>
                <c:pt idx="0">
                  <c:v>Open</c:v>
                </c:pt>
              </c:strCache>
            </c:strRef>
          </c:tx>
          <c:spPr>
            <a:ln w="19050" cap="rnd">
              <a:noFill/>
              <a:round/>
            </a:ln>
            <a:effectLst/>
          </c:spPr>
          <c:marker>
            <c:symbol val="none"/>
          </c:marker>
          <c:cat>
            <c:numRef>
              <c:f>Watchlist!$G$4:$AA$4</c:f>
              <c:numCache>
                <c:formatCode>m/d/yyyy</c:formatCode>
                <c:ptCount val="21"/>
                <c:pt idx="0">
                  <c:v>45065</c:v>
                </c:pt>
                <c:pt idx="1">
                  <c:v>45068</c:v>
                </c:pt>
                <c:pt idx="2">
                  <c:v>45069</c:v>
                </c:pt>
                <c:pt idx="3">
                  <c:v>45070</c:v>
                </c:pt>
                <c:pt idx="4">
                  <c:v>45071</c:v>
                </c:pt>
                <c:pt idx="5">
                  <c:v>45072</c:v>
                </c:pt>
                <c:pt idx="6">
                  <c:v>45075</c:v>
                </c:pt>
                <c:pt idx="7">
                  <c:v>45076</c:v>
                </c:pt>
                <c:pt idx="8">
                  <c:v>45077</c:v>
                </c:pt>
                <c:pt idx="9">
                  <c:v>45078</c:v>
                </c:pt>
                <c:pt idx="10">
                  <c:v>45079</c:v>
                </c:pt>
                <c:pt idx="11">
                  <c:v>45082</c:v>
                </c:pt>
                <c:pt idx="12">
                  <c:v>45083</c:v>
                </c:pt>
                <c:pt idx="13">
                  <c:v>45084</c:v>
                </c:pt>
                <c:pt idx="14">
                  <c:v>45085</c:v>
                </c:pt>
                <c:pt idx="15">
                  <c:v>45086</c:v>
                </c:pt>
                <c:pt idx="16">
                  <c:v>45089</c:v>
                </c:pt>
                <c:pt idx="17">
                  <c:v>45090</c:v>
                </c:pt>
                <c:pt idx="18">
                  <c:v>45091</c:v>
                </c:pt>
                <c:pt idx="19">
                  <c:v>45092</c:v>
                </c:pt>
                <c:pt idx="20">
                  <c:v>45093</c:v>
                </c:pt>
              </c:numCache>
            </c:numRef>
          </c:cat>
          <c:val>
            <c:numRef>
              <c:f>Watchlist!$G$6:$AA$6</c:f>
              <c:numCache>
                <c:formatCode>_ [$₹-44D]\ * #,##0.00_ ;_ [$₹-44D]\ * \-#,##0.00_ ;_ [$₹-44D]\ * "-"??_ ;_ @_ </c:formatCode>
                <c:ptCount val="21"/>
                <c:pt idx="0">
                  <c:v>1888</c:v>
                </c:pt>
                <c:pt idx="1">
                  <c:v>2010</c:v>
                </c:pt>
                <c:pt idx="2">
                  <c:v>2410.9</c:v>
                </c:pt>
                <c:pt idx="3">
                  <c:v>2709</c:v>
                </c:pt>
                <c:pt idx="4">
                  <c:v>2440</c:v>
                </c:pt>
                <c:pt idx="5">
                  <c:v>2565</c:v>
                </c:pt>
                <c:pt idx="6">
                  <c:v>2570</c:v>
                </c:pt>
                <c:pt idx="7">
                  <c:v>2529.3000000000002</c:v>
                </c:pt>
                <c:pt idx="8">
                  <c:v>2482</c:v>
                </c:pt>
                <c:pt idx="9">
                  <c:v>2499.9</c:v>
                </c:pt>
                <c:pt idx="10">
                  <c:v>2535</c:v>
                </c:pt>
                <c:pt idx="11">
                  <c:v>2463.1999999999998</c:v>
                </c:pt>
                <c:pt idx="12">
                  <c:v>2475</c:v>
                </c:pt>
                <c:pt idx="13">
                  <c:v>2453</c:v>
                </c:pt>
                <c:pt idx="14">
                  <c:v>2450</c:v>
                </c:pt>
                <c:pt idx="15">
                  <c:v>2447.9499999999998</c:v>
                </c:pt>
                <c:pt idx="16">
                  <c:v>2460</c:v>
                </c:pt>
                <c:pt idx="17">
                  <c:v>2499</c:v>
                </c:pt>
                <c:pt idx="18">
                  <c:v>2469.9</c:v>
                </c:pt>
                <c:pt idx="19">
                  <c:v>2469</c:v>
                </c:pt>
                <c:pt idx="20">
                  <c:v>2499.1999999999998</c:v>
                </c:pt>
              </c:numCache>
            </c:numRef>
          </c:val>
          <c:smooth val="0"/>
          <c:extLst>
            <c:ext xmlns:c16="http://schemas.microsoft.com/office/drawing/2014/chart" uri="{C3380CC4-5D6E-409C-BE32-E72D297353CC}">
              <c16:uniqueId val="{00000001-9E87-438B-8CFA-BACFEF543741}"/>
            </c:ext>
          </c:extLst>
        </c:ser>
        <c:ser>
          <c:idx val="2"/>
          <c:order val="2"/>
          <c:tx>
            <c:strRef>
              <c:f>Watchlist!$F$7</c:f>
              <c:strCache>
                <c:ptCount val="1"/>
                <c:pt idx="0">
                  <c:v>High</c:v>
                </c:pt>
              </c:strCache>
            </c:strRef>
          </c:tx>
          <c:spPr>
            <a:ln w="19050" cap="rnd">
              <a:noFill/>
              <a:round/>
            </a:ln>
            <a:effectLst/>
          </c:spPr>
          <c:marker>
            <c:symbol val="none"/>
          </c:marker>
          <c:cat>
            <c:numRef>
              <c:f>Watchlist!$G$4:$AA$4</c:f>
              <c:numCache>
                <c:formatCode>m/d/yyyy</c:formatCode>
                <c:ptCount val="21"/>
                <c:pt idx="0">
                  <c:v>45065</c:v>
                </c:pt>
                <c:pt idx="1">
                  <c:v>45068</c:v>
                </c:pt>
                <c:pt idx="2">
                  <c:v>45069</c:v>
                </c:pt>
                <c:pt idx="3">
                  <c:v>45070</c:v>
                </c:pt>
                <c:pt idx="4">
                  <c:v>45071</c:v>
                </c:pt>
                <c:pt idx="5">
                  <c:v>45072</c:v>
                </c:pt>
                <c:pt idx="6">
                  <c:v>45075</c:v>
                </c:pt>
                <c:pt idx="7">
                  <c:v>45076</c:v>
                </c:pt>
                <c:pt idx="8">
                  <c:v>45077</c:v>
                </c:pt>
                <c:pt idx="9">
                  <c:v>45078</c:v>
                </c:pt>
                <c:pt idx="10">
                  <c:v>45079</c:v>
                </c:pt>
                <c:pt idx="11">
                  <c:v>45082</c:v>
                </c:pt>
                <c:pt idx="12">
                  <c:v>45083</c:v>
                </c:pt>
                <c:pt idx="13">
                  <c:v>45084</c:v>
                </c:pt>
                <c:pt idx="14">
                  <c:v>45085</c:v>
                </c:pt>
                <c:pt idx="15">
                  <c:v>45086</c:v>
                </c:pt>
                <c:pt idx="16">
                  <c:v>45089</c:v>
                </c:pt>
                <c:pt idx="17">
                  <c:v>45090</c:v>
                </c:pt>
                <c:pt idx="18">
                  <c:v>45091</c:v>
                </c:pt>
                <c:pt idx="19">
                  <c:v>45092</c:v>
                </c:pt>
                <c:pt idx="20">
                  <c:v>45093</c:v>
                </c:pt>
              </c:numCache>
            </c:numRef>
          </c:cat>
          <c:val>
            <c:numRef>
              <c:f>Watchlist!$G$7:$AA$7</c:f>
              <c:numCache>
                <c:formatCode>_ [$₹-44D]\ * #,##0.00_ ;_ [$₹-44D]\ * \-#,##0.00_ ;_ [$₹-44D]\ * "-"??_ ;_ @_ </c:formatCode>
                <c:ptCount val="21"/>
                <c:pt idx="0">
                  <c:v>1983</c:v>
                </c:pt>
                <c:pt idx="1">
                  <c:v>2347</c:v>
                </c:pt>
                <c:pt idx="2">
                  <c:v>2759.45</c:v>
                </c:pt>
                <c:pt idx="3">
                  <c:v>2750</c:v>
                </c:pt>
                <c:pt idx="4">
                  <c:v>2558.8000000000002</c:v>
                </c:pt>
                <c:pt idx="5">
                  <c:v>2599.9499999999998</c:v>
                </c:pt>
                <c:pt idx="6">
                  <c:v>2583.5</c:v>
                </c:pt>
                <c:pt idx="7">
                  <c:v>2554.15</c:v>
                </c:pt>
                <c:pt idx="8">
                  <c:v>2573</c:v>
                </c:pt>
                <c:pt idx="9">
                  <c:v>2560</c:v>
                </c:pt>
                <c:pt idx="10">
                  <c:v>2538.9</c:v>
                </c:pt>
                <c:pt idx="11">
                  <c:v>2514</c:v>
                </c:pt>
                <c:pt idx="12">
                  <c:v>2506.9499999999998</c:v>
                </c:pt>
                <c:pt idx="13">
                  <c:v>2466.9499999999998</c:v>
                </c:pt>
                <c:pt idx="14">
                  <c:v>2475.9</c:v>
                </c:pt>
                <c:pt idx="15">
                  <c:v>2458.9</c:v>
                </c:pt>
                <c:pt idx="16">
                  <c:v>2505</c:v>
                </c:pt>
                <c:pt idx="17">
                  <c:v>2505</c:v>
                </c:pt>
                <c:pt idx="18">
                  <c:v>2484.8000000000002</c:v>
                </c:pt>
                <c:pt idx="19">
                  <c:v>2527</c:v>
                </c:pt>
                <c:pt idx="20">
                  <c:v>2526.9</c:v>
                </c:pt>
              </c:numCache>
            </c:numRef>
          </c:val>
          <c:smooth val="0"/>
          <c:extLst>
            <c:ext xmlns:c16="http://schemas.microsoft.com/office/drawing/2014/chart" uri="{C3380CC4-5D6E-409C-BE32-E72D297353CC}">
              <c16:uniqueId val="{00000002-9E87-438B-8CFA-BACFEF543741}"/>
            </c:ext>
          </c:extLst>
        </c:ser>
        <c:ser>
          <c:idx val="3"/>
          <c:order val="3"/>
          <c:tx>
            <c:strRef>
              <c:f>Watchlist!$F$8</c:f>
              <c:strCache>
                <c:ptCount val="1"/>
                <c:pt idx="0">
                  <c:v>Low</c:v>
                </c:pt>
              </c:strCache>
            </c:strRef>
          </c:tx>
          <c:spPr>
            <a:ln w="19050" cap="rnd">
              <a:noFill/>
              <a:round/>
            </a:ln>
            <a:effectLst/>
          </c:spPr>
          <c:marker>
            <c:symbol val="none"/>
          </c:marker>
          <c:cat>
            <c:numRef>
              <c:f>Watchlist!$G$4:$AA$4</c:f>
              <c:numCache>
                <c:formatCode>m/d/yyyy</c:formatCode>
                <c:ptCount val="21"/>
                <c:pt idx="0">
                  <c:v>45065</c:v>
                </c:pt>
                <c:pt idx="1">
                  <c:v>45068</c:v>
                </c:pt>
                <c:pt idx="2">
                  <c:v>45069</c:v>
                </c:pt>
                <c:pt idx="3">
                  <c:v>45070</c:v>
                </c:pt>
                <c:pt idx="4">
                  <c:v>45071</c:v>
                </c:pt>
                <c:pt idx="5">
                  <c:v>45072</c:v>
                </c:pt>
                <c:pt idx="6">
                  <c:v>45075</c:v>
                </c:pt>
                <c:pt idx="7">
                  <c:v>45076</c:v>
                </c:pt>
                <c:pt idx="8">
                  <c:v>45077</c:v>
                </c:pt>
                <c:pt idx="9">
                  <c:v>45078</c:v>
                </c:pt>
                <c:pt idx="10">
                  <c:v>45079</c:v>
                </c:pt>
                <c:pt idx="11">
                  <c:v>45082</c:v>
                </c:pt>
                <c:pt idx="12">
                  <c:v>45083</c:v>
                </c:pt>
                <c:pt idx="13">
                  <c:v>45084</c:v>
                </c:pt>
                <c:pt idx="14">
                  <c:v>45085</c:v>
                </c:pt>
                <c:pt idx="15">
                  <c:v>45086</c:v>
                </c:pt>
                <c:pt idx="16">
                  <c:v>45089</c:v>
                </c:pt>
                <c:pt idx="17">
                  <c:v>45090</c:v>
                </c:pt>
                <c:pt idx="18">
                  <c:v>45091</c:v>
                </c:pt>
                <c:pt idx="19">
                  <c:v>45092</c:v>
                </c:pt>
                <c:pt idx="20">
                  <c:v>45093</c:v>
                </c:pt>
              </c:numCache>
            </c:numRef>
          </c:cat>
          <c:val>
            <c:numRef>
              <c:f>Watchlist!$G$8:$AA$8</c:f>
              <c:numCache>
                <c:formatCode>_ [$₹-44D]\ * #,##0.00_ ;_ [$₹-44D]\ * \-#,##0.00_ ;_ [$₹-44D]\ * "-"??_ ;_ @_ </c:formatCode>
                <c:ptCount val="21"/>
                <c:pt idx="0">
                  <c:v>1872.1</c:v>
                </c:pt>
                <c:pt idx="1">
                  <c:v>1983.4</c:v>
                </c:pt>
                <c:pt idx="2">
                  <c:v>2400</c:v>
                </c:pt>
                <c:pt idx="3">
                  <c:v>2425.35</c:v>
                </c:pt>
                <c:pt idx="4">
                  <c:v>2386.65</c:v>
                </c:pt>
                <c:pt idx="5">
                  <c:v>2535.15</c:v>
                </c:pt>
                <c:pt idx="6">
                  <c:v>2523</c:v>
                </c:pt>
                <c:pt idx="7">
                  <c:v>2475.15</c:v>
                </c:pt>
                <c:pt idx="8">
                  <c:v>2428</c:v>
                </c:pt>
                <c:pt idx="9">
                  <c:v>2485.3000000000002</c:v>
                </c:pt>
                <c:pt idx="10">
                  <c:v>2425</c:v>
                </c:pt>
                <c:pt idx="11">
                  <c:v>2428</c:v>
                </c:pt>
                <c:pt idx="12">
                  <c:v>2425.9</c:v>
                </c:pt>
                <c:pt idx="13">
                  <c:v>2435</c:v>
                </c:pt>
                <c:pt idx="14">
                  <c:v>2369.0500000000002</c:v>
                </c:pt>
                <c:pt idx="15">
                  <c:v>2428</c:v>
                </c:pt>
                <c:pt idx="16">
                  <c:v>2432.6</c:v>
                </c:pt>
                <c:pt idx="17">
                  <c:v>2442.1999999999998</c:v>
                </c:pt>
                <c:pt idx="18">
                  <c:v>2452.35</c:v>
                </c:pt>
                <c:pt idx="19">
                  <c:v>2462.9</c:v>
                </c:pt>
                <c:pt idx="20">
                  <c:v>2487.4</c:v>
                </c:pt>
              </c:numCache>
            </c:numRef>
          </c:val>
          <c:smooth val="0"/>
          <c:extLst>
            <c:ext xmlns:c16="http://schemas.microsoft.com/office/drawing/2014/chart" uri="{C3380CC4-5D6E-409C-BE32-E72D297353CC}">
              <c16:uniqueId val="{00000003-9E87-438B-8CFA-BACFEF543741}"/>
            </c:ext>
          </c:extLst>
        </c:ser>
        <c:ser>
          <c:idx val="4"/>
          <c:order val="4"/>
          <c:tx>
            <c:strRef>
              <c:f>Watchlist!$F$9</c:f>
              <c:strCache>
                <c:ptCount val="1"/>
                <c:pt idx="0">
                  <c:v>Close</c:v>
                </c:pt>
              </c:strCache>
            </c:strRef>
          </c:tx>
          <c:spPr>
            <a:ln w="19050" cap="rnd">
              <a:noFill/>
              <a:round/>
            </a:ln>
            <a:effectLst/>
          </c:spPr>
          <c:marker>
            <c:symbol val="none"/>
          </c:marker>
          <c:cat>
            <c:numRef>
              <c:f>Watchlist!$G$4:$AA$4</c:f>
              <c:numCache>
                <c:formatCode>m/d/yyyy</c:formatCode>
                <c:ptCount val="21"/>
                <c:pt idx="0">
                  <c:v>45065</c:v>
                </c:pt>
                <c:pt idx="1">
                  <c:v>45068</c:v>
                </c:pt>
                <c:pt idx="2">
                  <c:v>45069</c:v>
                </c:pt>
                <c:pt idx="3">
                  <c:v>45070</c:v>
                </c:pt>
                <c:pt idx="4">
                  <c:v>45071</c:v>
                </c:pt>
                <c:pt idx="5">
                  <c:v>45072</c:v>
                </c:pt>
                <c:pt idx="6">
                  <c:v>45075</c:v>
                </c:pt>
                <c:pt idx="7">
                  <c:v>45076</c:v>
                </c:pt>
                <c:pt idx="8">
                  <c:v>45077</c:v>
                </c:pt>
                <c:pt idx="9">
                  <c:v>45078</c:v>
                </c:pt>
                <c:pt idx="10">
                  <c:v>45079</c:v>
                </c:pt>
                <c:pt idx="11">
                  <c:v>45082</c:v>
                </c:pt>
                <c:pt idx="12">
                  <c:v>45083</c:v>
                </c:pt>
                <c:pt idx="13">
                  <c:v>45084</c:v>
                </c:pt>
                <c:pt idx="14">
                  <c:v>45085</c:v>
                </c:pt>
                <c:pt idx="15">
                  <c:v>45086</c:v>
                </c:pt>
                <c:pt idx="16">
                  <c:v>45089</c:v>
                </c:pt>
                <c:pt idx="17">
                  <c:v>45090</c:v>
                </c:pt>
                <c:pt idx="18">
                  <c:v>45091</c:v>
                </c:pt>
                <c:pt idx="19">
                  <c:v>45092</c:v>
                </c:pt>
                <c:pt idx="20">
                  <c:v>45093</c:v>
                </c:pt>
              </c:numCache>
            </c:numRef>
          </c:cat>
          <c:val>
            <c:numRef>
              <c:f>Watchlist!$G$9:$AA$9</c:f>
              <c:numCache>
                <c:formatCode>_ [$₹-44D]\ * #,##0.00_ ;_ [$₹-44D]\ * \-#,##0.00_ ;_ [$₹-44D]\ * "-"??_ ;_ @_ </c:formatCode>
                <c:ptCount val="21"/>
                <c:pt idx="0">
                  <c:v>1956.05</c:v>
                </c:pt>
                <c:pt idx="1">
                  <c:v>2326.1</c:v>
                </c:pt>
                <c:pt idx="2">
                  <c:v>2633.7</c:v>
                </c:pt>
                <c:pt idx="3">
                  <c:v>2475.6</c:v>
                </c:pt>
                <c:pt idx="4">
                  <c:v>2537.4499999999998</c:v>
                </c:pt>
                <c:pt idx="5">
                  <c:v>2544.35</c:v>
                </c:pt>
                <c:pt idx="6">
                  <c:v>2534.0500000000002</c:v>
                </c:pt>
                <c:pt idx="7">
                  <c:v>2496.4499999999998</c:v>
                </c:pt>
                <c:pt idx="8">
                  <c:v>2493.35</c:v>
                </c:pt>
                <c:pt idx="9">
                  <c:v>2492.15</c:v>
                </c:pt>
                <c:pt idx="10">
                  <c:v>2445.0500000000002</c:v>
                </c:pt>
                <c:pt idx="11">
                  <c:v>2433.9499999999998</c:v>
                </c:pt>
                <c:pt idx="12">
                  <c:v>2433.65</c:v>
                </c:pt>
                <c:pt idx="13">
                  <c:v>2439.5500000000002</c:v>
                </c:pt>
                <c:pt idx="14">
                  <c:v>2429.15</c:v>
                </c:pt>
                <c:pt idx="15">
                  <c:v>2451.15</c:v>
                </c:pt>
                <c:pt idx="16">
                  <c:v>2484.8000000000002</c:v>
                </c:pt>
                <c:pt idx="17">
                  <c:v>2462.5500000000002</c:v>
                </c:pt>
                <c:pt idx="18">
                  <c:v>2457.15</c:v>
                </c:pt>
                <c:pt idx="19">
                  <c:v>2485.65</c:v>
                </c:pt>
                <c:pt idx="20">
                  <c:v>2509.6</c:v>
                </c:pt>
              </c:numCache>
            </c:numRef>
          </c:val>
          <c:smooth val="0"/>
          <c:extLst>
            <c:ext xmlns:c16="http://schemas.microsoft.com/office/drawing/2014/chart" uri="{C3380CC4-5D6E-409C-BE32-E72D297353CC}">
              <c16:uniqueId val="{00000004-9E87-438B-8CFA-BACFEF543741}"/>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114145807"/>
        <c:axId val="114148719"/>
      </c:stockChart>
      <c:dateAx>
        <c:axId val="114142479"/>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38319"/>
        <c:crosses val="autoZero"/>
        <c:auto val="1"/>
        <c:lblOffset val="100"/>
        <c:baseTimeUnit val="days"/>
      </c:dateAx>
      <c:valAx>
        <c:axId val="114138319"/>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42479"/>
        <c:crosses val="autoZero"/>
        <c:crossBetween val="between"/>
      </c:valAx>
      <c:valAx>
        <c:axId val="114148719"/>
        <c:scaling>
          <c:orientation val="minMax"/>
        </c:scaling>
        <c:delete val="0"/>
        <c:axPos val="r"/>
        <c:majorGridlines>
          <c:spPr>
            <a:ln w="9525" cap="flat" cmpd="sng" algn="ctr">
              <a:solidFill>
                <a:schemeClr val="tx1">
                  <a:lumMod val="15000"/>
                  <a:lumOff val="85000"/>
                </a:schemeClr>
              </a:solidFill>
              <a:round/>
            </a:ln>
            <a:effectLst/>
          </c:spPr>
        </c:majorGridlines>
        <c:numFmt formatCode="_ [$₹-44D]\ * #,##0.00_ ;_ [$₹-44D]\ * \-#,##0.00_ ;_ [$₹-44D]\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45807"/>
        <c:crosses val="max"/>
        <c:crossBetween val="between"/>
      </c:valAx>
      <c:dateAx>
        <c:axId val="114145807"/>
        <c:scaling>
          <c:orientation val="minMax"/>
        </c:scaling>
        <c:delete val="1"/>
        <c:axPos val="b"/>
        <c:numFmt formatCode="m/d/yyyy" sourceLinked="1"/>
        <c:majorTickMark val="out"/>
        <c:minorTickMark val="none"/>
        <c:tickLblPos val="nextTo"/>
        <c:crossAx val="114148719"/>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34000">
          <a:schemeClr val="accent3">
            <a:lumMod val="45000"/>
            <a:lumOff val="55000"/>
          </a:schemeClr>
        </a:gs>
        <a:gs pos="68000">
          <a:schemeClr val="accent3">
            <a:lumMod val="45000"/>
            <a:lumOff val="55000"/>
          </a:schemeClr>
        </a:gs>
        <a:gs pos="100000">
          <a:schemeClr val="bg1">
            <a:alpha val="83000"/>
          </a:schemeClr>
        </a:gs>
      </a:gsLst>
      <a:lin ang="5400000" scaled="1"/>
      <a:tileRect/>
    </a:gra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ICICI</a:t>
            </a:r>
            <a:r>
              <a:rPr lang="en-IN" baseline="0"/>
              <a:t> BANK XNSE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Watchlist!$F$5</c:f>
              <c:strCache>
                <c:ptCount val="1"/>
                <c:pt idx="0">
                  <c:v>Volume</c:v>
                </c:pt>
              </c:strCache>
            </c:strRef>
          </c:tx>
          <c:spPr>
            <a:solidFill>
              <a:schemeClr val="accent1"/>
            </a:solidFill>
            <a:ln w="19050">
              <a:noFill/>
            </a:ln>
            <a:effectLst/>
          </c:spPr>
          <c:invertIfNegative val="0"/>
          <c:cat>
            <c:numRef>
              <c:f>Watchlist!$G$4:$AA$4</c:f>
              <c:numCache>
                <c:formatCode>m/d/yyyy</c:formatCode>
                <c:ptCount val="21"/>
                <c:pt idx="0">
                  <c:v>45065</c:v>
                </c:pt>
                <c:pt idx="1">
                  <c:v>45068</c:v>
                </c:pt>
                <c:pt idx="2">
                  <c:v>45069</c:v>
                </c:pt>
                <c:pt idx="3">
                  <c:v>45070</c:v>
                </c:pt>
                <c:pt idx="4">
                  <c:v>45071</c:v>
                </c:pt>
                <c:pt idx="5">
                  <c:v>45072</c:v>
                </c:pt>
                <c:pt idx="6">
                  <c:v>45075</c:v>
                </c:pt>
                <c:pt idx="7">
                  <c:v>45076</c:v>
                </c:pt>
                <c:pt idx="8">
                  <c:v>45077</c:v>
                </c:pt>
                <c:pt idx="9">
                  <c:v>45078</c:v>
                </c:pt>
                <c:pt idx="10">
                  <c:v>45079</c:v>
                </c:pt>
                <c:pt idx="11">
                  <c:v>45082</c:v>
                </c:pt>
                <c:pt idx="12">
                  <c:v>45083</c:v>
                </c:pt>
                <c:pt idx="13">
                  <c:v>45084</c:v>
                </c:pt>
                <c:pt idx="14">
                  <c:v>45085</c:v>
                </c:pt>
                <c:pt idx="15">
                  <c:v>45086</c:v>
                </c:pt>
                <c:pt idx="16">
                  <c:v>45089</c:v>
                </c:pt>
                <c:pt idx="17">
                  <c:v>45090</c:v>
                </c:pt>
                <c:pt idx="18">
                  <c:v>45091</c:v>
                </c:pt>
                <c:pt idx="19">
                  <c:v>45092</c:v>
                </c:pt>
                <c:pt idx="20">
                  <c:v>45093</c:v>
                </c:pt>
              </c:numCache>
            </c:numRef>
          </c:cat>
          <c:val>
            <c:numRef>
              <c:f>Watchlist!$G$5:$AA$5</c:f>
              <c:numCache>
                <c:formatCode>#,##0</c:formatCode>
                <c:ptCount val="21"/>
                <c:pt idx="0">
                  <c:v>7541150</c:v>
                </c:pt>
                <c:pt idx="1">
                  <c:v>26311368</c:v>
                </c:pt>
                <c:pt idx="2">
                  <c:v>28432888</c:v>
                </c:pt>
                <c:pt idx="3">
                  <c:v>23465761</c:v>
                </c:pt>
                <c:pt idx="4">
                  <c:v>8434009</c:v>
                </c:pt>
                <c:pt idx="5">
                  <c:v>3963515</c:v>
                </c:pt>
                <c:pt idx="6">
                  <c:v>2779432</c:v>
                </c:pt>
                <c:pt idx="7">
                  <c:v>1736953</c:v>
                </c:pt>
                <c:pt idx="8">
                  <c:v>4268439</c:v>
                </c:pt>
                <c:pt idx="9">
                  <c:v>1704946</c:v>
                </c:pt>
                <c:pt idx="10">
                  <c:v>5543791</c:v>
                </c:pt>
                <c:pt idx="11">
                  <c:v>2956768</c:v>
                </c:pt>
                <c:pt idx="12">
                  <c:v>6473608</c:v>
                </c:pt>
                <c:pt idx="13">
                  <c:v>2522516</c:v>
                </c:pt>
                <c:pt idx="14">
                  <c:v>3781621</c:v>
                </c:pt>
                <c:pt idx="15">
                  <c:v>1948506</c:v>
                </c:pt>
                <c:pt idx="16">
                  <c:v>2804898</c:v>
                </c:pt>
                <c:pt idx="17">
                  <c:v>2210990</c:v>
                </c:pt>
                <c:pt idx="18">
                  <c:v>1364403</c:v>
                </c:pt>
                <c:pt idx="19">
                  <c:v>3744029</c:v>
                </c:pt>
                <c:pt idx="20">
                  <c:v>7999982</c:v>
                </c:pt>
              </c:numCache>
            </c:numRef>
          </c:val>
          <c:extLst>
            <c:ext xmlns:c16="http://schemas.microsoft.com/office/drawing/2014/chart" uri="{C3380CC4-5D6E-409C-BE32-E72D297353CC}">
              <c16:uniqueId val="{00000000-4713-4991-90A6-33A1B3E958B9}"/>
            </c:ext>
          </c:extLst>
        </c:ser>
        <c:dLbls>
          <c:showLegendKey val="0"/>
          <c:showVal val="0"/>
          <c:showCatName val="0"/>
          <c:showSerName val="0"/>
          <c:showPercent val="0"/>
          <c:showBubbleSize val="0"/>
        </c:dLbls>
        <c:gapWidth val="150"/>
        <c:axId val="114142479"/>
        <c:axId val="114138319"/>
      </c:barChart>
      <c:stockChart>
        <c:ser>
          <c:idx val="1"/>
          <c:order val="1"/>
          <c:tx>
            <c:strRef>
              <c:f>Watchlist!$F$6</c:f>
              <c:strCache>
                <c:ptCount val="1"/>
                <c:pt idx="0">
                  <c:v>Open</c:v>
                </c:pt>
              </c:strCache>
            </c:strRef>
          </c:tx>
          <c:spPr>
            <a:ln w="19050" cap="rnd">
              <a:noFill/>
              <a:round/>
            </a:ln>
            <a:effectLst/>
          </c:spPr>
          <c:marker>
            <c:symbol val="none"/>
          </c:marker>
          <c:cat>
            <c:numRef>
              <c:f>Watchlist!$G$4:$AA$4</c:f>
              <c:numCache>
                <c:formatCode>m/d/yyyy</c:formatCode>
                <c:ptCount val="21"/>
                <c:pt idx="0">
                  <c:v>45065</c:v>
                </c:pt>
                <c:pt idx="1">
                  <c:v>45068</c:v>
                </c:pt>
                <c:pt idx="2">
                  <c:v>45069</c:v>
                </c:pt>
                <c:pt idx="3">
                  <c:v>45070</c:v>
                </c:pt>
                <c:pt idx="4">
                  <c:v>45071</c:v>
                </c:pt>
                <c:pt idx="5">
                  <c:v>45072</c:v>
                </c:pt>
                <c:pt idx="6">
                  <c:v>45075</c:v>
                </c:pt>
                <c:pt idx="7">
                  <c:v>45076</c:v>
                </c:pt>
                <c:pt idx="8">
                  <c:v>45077</c:v>
                </c:pt>
                <c:pt idx="9">
                  <c:v>45078</c:v>
                </c:pt>
                <c:pt idx="10">
                  <c:v>45079</c:v>
                </c:pt>
                <c:pt idx="11">
                  <c:v>45082</c:v>
                </c:pt>
                <c:pt idx="12">
                  <c:v>45083</c:v>
                </c:pt>
                <c:pt idx="13">
                  <c:v>45084</c:v>
                </c:pt>
                <c:pt idx="14">
                  <c:v>45085</c:v>
                </c:pt>
                <c:pt idx="15">
                  <c:v>45086</c:v>
                </c:pt>
                <c:pt idx="16">
                  <c:v>45089</c:v>
                </c:pt>
                <c:pt idx="17">
                  <c:v>45090</c:v>
                </c:pt>
                <c:pt idx="18">
                  <c:v>45091</c:v>
                </c:pt>
                <c:pt idx="19">
                  <c:v>45092</c:v>
                </c:pt>
                <c:pt idx="20">
                  <c:v>45093</c:v>
                </c:pt>
              </c:numCache>
            </c:numRef>
          </c:cat>
          <c:val>
            <c:numRef>
              <c:f>Watchlist!$G$6:$AA$6</c:f>
              <c:numCache>
                <c:formatCode>_ [$₹-44D]\ * #,##0.00_ ;_ [$₹-44D]\ * \-#,##0.00_ ;_ [$₹-44D]\ * "-"??_ ;_ @_ </c:formatCode>
                <c:ptCount val="21"/>
                <c:pt idx="0">
                  <c:v>1888</c:v>
                </c:pt>
                <c:pt idx="1">
                  <c:v>2010</c:v>
                </c:pt>
                <c:pt idx="2">
                  <c:v>2410.9</c:v>
                </c:pt>
                <c:pt idx="3">
                  <c:v>2709</c:v>
                </c:pt>
                <c:pt idx="4">
                  <c:v>2440</c:v>
                </c:pt>
                <c:pt idx="5">
                  <c:v>2565</c:v>
                </c:pt>
                <c:pt idx="6">
                  <c:v>2570</c:v>
                </c:pt>
                <c:pt idx="7">
                  <c:v>2529.3000000000002</c:v>
                </c:pt>
                <c:pt idx="8">
                  <c:v>2482</c:v>
                </c:pt>
                <c:pt idx="9">
                  <c:v>2499.9</c:v>
                </c:pt>
                <c:pt idx="10">
                  <c:v>2535</c:v>
                </c:pt>
                <c:pt idx="11">
                  <c:v>2463.1999999999998</c:v>
                </c:pt>
                <c:pt idx="12">
                  <c:v>2475</c:v>
                </c:pt>
                <c:pt idx="13">
                  <c:v>2453</c:v>
                </c:pt>
                <c:pt idx="14">
                  <c:v>2450</c:v>
                </c:pt>
                <c:pt idx="15">
                  <c:v>2447.9499999999998</c:v>
                </c:pt>
                <c:pt idx="16">
                  <c:v>2460</c:v>
                </c:pt>
                <c:pt idx="17">
                  <c:v>2499</c:v>
                </c:pt>
                <c:pt idx="18">
                  <c:v>2469.9</c:v>
                </c:pt>
                <c:pt idx="19">
                  <c:v>2469</c:v>
                </c:pt>
                <c:pt idx="20">
                  <c:v>2499.1999999999998</c:v>
                </c:pt>
              </c:numCache>
            </c:numRef>
          </c:val>
          <c:smooth val="0"/>
          <c:extLst>
            <c:ext xmlns:c16="http://schemas.microsoft.com/office/drawing/2014/chart" uri="{C3380CC4-5D6E-409C-BE32-E72D297353CC}">
              <c16:uniqueId val="{00000001-4713-4991-90A6-33A1B3E958B9}"/>
            </c:ext>
          </c:extLst>
        </c:ser>
        <c:ser>
          <c:idx val="2"/>
          <c:order val="2"/>
          <c:tx>
            <c:strRef>
              <c:f>Watchlist!$F$7</c:f>
              <c:strCache>
                <c:ptCount val="1"/>
                <c:pt idx="0">
                  <c:v>High</c:v>
                </c:pt>
              </c:strCache>
            </c:strRef>
          </c:tx>
          <c:spPr>
            <a:ln w="19050" cap="rnd">
              <a:noFill/>
              <a:round/>
            </a:ln>
            <a:effectLst/>
          </c:spPr>
          <c:marker>
            <c:symbol val="none"/>
          </c:marker>
          <c:cat>
            <c:numRef>
              <c:f>Watchlist!$G$4:$AA$4</c:f>
              <c:numCache>
                <c:formatCode>m/d/yyyy</c:formatCode>
                <c:ptCount val="21"/>
                <c:pt idx="0">
                  <c:v>45065</c:v>
                </c:pt>
                <c:pt idx="1">
                  <c:v>45068</c:v>
                </c:pt>
                <c:pt idx="2">
                  <c:v>45069</c:v>
                </c:pt>
                <c:pt idx="3">
                  <c:v>45070</c:v>
                </c:pt>
                <c:pt idx="4">
                  <c:v>45071</c:v>
                </c:pt>
                <c:pt idx="5">
                  <c:v>45072</c:v>
                </c:pt>
                <c:pt idx="6">
                  <c:v>45075</c:v>
                </c:pt>
                <c:pt idx="7">
                  <c:v>45076</c:v>
                </c:pt>
                <c:pt idx="8">
                  <c:v>45077</c:v>
                </c:pt>
                <c:pt idx="9">
                  <c:v>45078</c:v>
                </c:pt>
                <c:pt idx="10">
                  <c:v>45079</c:v>
                </c:pt>
                <c:pt idx="11">
                  <c:v>45082</c:v>
                </c:pt>
                <c:pt idx="12">
                  <c:v>45083</c:v>
                </c:pt>
                <c:pt idx="13">
                  <c:v>45084</c:v>
                </c:pt>
                <c:pt idx="14">
                  <c:v>45085</c:v>
                </c:pt>
                <c:pt idx="15">
                  <c:v>45086</c:v>
                </c:pt>
                <c:pt idx="16">
                  <c:v>45089</c:v>
                </c:pt>
                <c:pt idx="17">
                  <c:v>45090</c:v>
                </c:pt>
                <c:pt idx="18">
                  <c:v>45091</c:v>
                </c:pt>
                <c:pt idx="19">
                  <c:v>45092</c:v>
                </c:pt>
                <c:pt idx="20">
                  <c:v>45093</c:v>
                </c:pt>
              </c:numCache>
            </c:numRef>
          </c:cat>
          <c:val>
            <c:numRef>
              <c:f>Watchlist!$G$7:$AA$7</c:f>
              <c:numCache>
                <c:formatCode>_ [$₹-44D]\ * #,##0.00_ ;_ [$₹-44D]\ * \-#,##0.00_ ;_ [$₹-44D]\ * "-"??_ ;_ @_ </c:formatCode>
                <c:ptCount val="21"/>
                <c:pt idx="0">
                  <c:v>1983</c:v>
                </c:pt>
                <c:pt idx="1">
                  <c:v>2347</c:v>
                </c:pt>
                <c:pt idx="2">
                  <c:v>2759.45</c:v>
                </c:pt>
                <c:pt idx="3">
                  <c:v>2750</c:v>
                </c:pt>
                <c:pt idx="4">
                  <c:v>2558.8000000000002</c:v>
                </c:pt>
                <c:pt idx="5">
                  <c:v>2599.9499999999998</c:v>
                </c:pt>
                <c:pt idx="6">
                  <c:v>2583.5</c:v>
                </c:pt>
                <c:pt idx="7">
                  <c:v>2554.15</c:v>
                </c:pt>
                <c:pt idx="8">
                  <c:v>2573</c:v>
                </c:pt>
                <c:pt idx="9">
                  <c:v>2560</c:v>
                </c:pt>
                <c:pt idx="10">
                  <c:v>2538.9</c:v>
                </c:pt>
                <c:pt idx="11">
                  <c:v>2514</c:v>
                </c:pt>
                <c:pt idx="12">
                  <c:v>2506.9499999999998</c:v>
                </c:pt>
                <c:pt idx="13">
                  <c:v>2466.9499999999998</c:v>
                </c:pt>
                <c:pt idx="14">
                  <c:v>2475.9</c:v>
                </c:pt>
                <c:pt idx="15">
                  <c:v>2458.9</c:v>
                </c:pt>
                <c:pt idx="16">
                  <c:v>2505</c:v>
                </c:pt>
                <c:pt idx="17">
                  <c:v>2505</c:v>
                </c:pt>
                <c:pt idx="18">
                  <c:v>2484.8000000000002</c:v>
                </c:pt>
                <c:pt idx="19">
                  <c:v>2527</c:v>
                </c:pt>
                <c:pt idx="20">
                  <c:v>2526.9</c:v>
                </c:pt>
              </c:numCache>
            </c:numRef>
          </c:val>
          <c:smooth val="0"/>
          <c:extLst>
            <c:ext xmlns:c16="http://schemas.microsoft.com/office/drawing/2014/chart" uri="{C3380CC4-5D6E-409C-BE32-E72D297353CC}">
              <c16:uniqueId val="{00000002-4713-4991-90A6-33A1B3E958B9}"/>
            </c:ext>
          </c:extLst>
        </c:ser>
        <c:ser>
          <c:idx val="3"/>
          <c:order val="3"/>
          <c:tx>
            <c:strRef>
              <c:f>Watchlist!$F$8</c:f>
              <c:strCache>
                <c:ptCount val="1"/>
                <c:pt idx="0">
                  <c:v>Low</c:v>
                </c:pt>
              </c:strCache>
            </c:strRef>
          </c:tx>
          <c:spPr>
            <a:ln w="19050" cap="rnd">
              <a:noFill/>
              <a:round/>
            </a:ln>
            <a:effectLst/>
          </c:spPr>
          <c:marker>
            <c:symbol val="none"/>
          </c:marker>
          <c:cat>
            <c:numRef>
              <c:f>Watchlist!$G$4:$AA$4</c:f>
              <c:numCache>
                <c:formatCode>m/d/yyyy</c:formatCode>
                <c:ptCount val="21"/>
                <c:pt idx="0">
                  <c:v>45065</c:v>
                </c:pt>
                <c:pt idx="1">
                  <c:v>45068</c:v>
                </c:pt>
                <c:pt idx="2">
                  <c:v>45069</c:v>
                </c:pt>
                <c:pt idx="3">
                  <c:v>45070</c:v>
                </c:pt>
                <c:pt idx="4">
                  <c:v>45071</c:v>
                </c:pt>
                <c:pt idx="5">
                  <c:v>45072</c:v>
                </c:pt>
                <c:pt idx="6">
                  <c:v>45075</c:v>
                </c:pt>
                <c:pt idx="7">
                  <c:v>45076</c:v>
                </c:pt>
                <c:pt idx="8">
                  <c:v>45077</c:v>
                </c:pt>
                <c:pt idx="9">
                  <c:v>45078</c:v>
                </c:pt>
                <c:pt idx="10">
                  <c:v>45079</c:v>
                </c:pt>
                <c:pt idx="11">
                  <c:v>45082</c:v>
                </c:pt>
                <c:pt idx="12">
                  <c:v>45083</c:v>
                </c:pt>
                <c:pt idx="13">
                  <c:v>45084</c:v>
                </c:pt>
                <c:pt idx="14">
                  <c:v>45085</c:v>
                </c:pt>
                <c:pt idx="15">
                  <c:v>45086</c:v>
                </c:pt>
                <c:pt idx="16">
                  <c:v>45089</c:v>
                </c:pt>
                <c:pt idx="17">
                  <c:v>45090</c:v>
                </c:pt>
                <c:pt idx="18">
                  <c:v>45091</c:v>
                </c:pt>
                <c:pt idx="19">
                  <c:v>45092</c:v>
                </c:pt>
                <c:pt idx="20">
                  <c:v>45093</c:v>
                </c:pt>
              </c:numCache>
            </c:numRef>
          </c:cat>
          <c:val>
            <c:numRef>
              <c:f>Watchlist!$G$8:$AA$8</c:f>
              <c:numCache>
                <c:formatCode>_ [$₹-44D]\ * #,##0.00_ ;_ [$₹-44D]\ * \-#,##0.00_ ;_ [$₹-44D]\ * "-"??_ ;_ @_ </c:formatCode>
                <c:ptCount val="21"/>
                <c:pt idx="0">
                  <c:v>1872.1</c:v>
                </c:pt>
                <c:pt idx="1">
                  <c:v>1983.4</c:v>
                </c:pt>
                <c:pt idx="2">
                  <c:v>2400</c:v>
                </c:pt>
                <c:pt idx="3">
                  <c:v>2425.35</c:v>
                </c:pt>
                <c:pt idx="4">
                  <c:v>2386.65</c:v>
                </c:pt>
                <c:pt idx="5">
                  <c:v>2535.15</c:v>
                </c:pt>
                <c:pt idx="6">
                  <c:v>2523</c:v>
                </c:pt>
                <c:pt idx="7">
                  <c:v>2475.15</c:v>
                </c:pt>
                <c:pt idx="8">
                  <c:v>2428</c:v>
                </c:pt>
                <c:pt idx="9">
                  <c:v>2485.3000000000002</c:v>
                </c:pt>
                <c:pt idx="10">
                  <c:v>2425</c:v>
                </c:pt>
                <c:pt idx="11">
                  <c:v>2428</c:v>
                </c:pt>
                <c:pt idx="12">
                  <c:v>2425.9</c:v>
                </c:pt>
                <c:pt idx="13">
                  <c:v>2435</c:v>
                </c:pt>
                <c:pt idx="14">
                  <c:v>2369.0500000000002</c:v>
                </c:pt>
                <c:pt idx="15">
                  <c:v>2428</c:v>
                </c:pt>
                <c:pt idx="16">
                  <c:v>2432.6</c:v>
                </c:pt>
                <c:pt idx="17">
                  <c:v>2442.1999999999998</c:v>
                </c:pt>
                <c:pt idx="18">
                  <c:v>2452.35</c:v>
                </c:pt>
                <c:pt idx="19">
                  <c:v>2462.9</c:v>
                </c:pt>
                <c:pt idx="20">
                  <c:v>2487.4</c:v>
                </c:pt>
              </c:numCache>
            </c:numRef>
          </c:val>
          <c:smooth val="0"/>
          <c:extLst>
            <c:ext xmlns:c16="http://schemas.microsoft.com/office/drawing/2014/chart" uri="{C3380CC4-5D6E-409C-BE32-E72D297353CC}">
              <c16:uniqueId val="{00000003-4713-4991-90A6-33A1B3E958B9}"/>
            </c:ext>
          </c:extLst>
        </c:ser>
        <c:ser>
          <c:idx val="4"/>
          <c:order val="4"/>
          <c:tx>
            <c:strRef>
              <c:f>Watchlist!$F$9</c:f>
              <c:strCache>
                <c:ptCount val="1"/>
                <c:pt idx="0">
                  <c:v>Close</c:v>
                </c:pt>
              </c:strCache>
            </c:strRef>
          </c:tx>
          <c:spPr>
            <a:ln w="19050" cap="rnd">
              <a:noFill/>
              <a:round/>
            </a:ln>
            <a:effectLst/>
          </c:spPr>
          <c:marker>
            <c:symbol val="none"/>
          </c:marker>
          <c:cat>
            <c:numRef>
              <c:f>Watchlist!$G$4:$AA$4</c:f>
              <c:numCache>
                <c:formatCode>m/d/yyyy</c:formatCode>
                <c:ptCount val="21"/>
                <c:pt idx="0">
                  <c:v>45065</c:v>
                </c:pt>
                <c:pt idx="1">
                  <c:v>45068</c:v>
                </c:pt>
                <c:pt idx="2">
                  <c:v>45069</c:v>
                </c:pt>
                <c:pt idx="3">
                  <c:v>45070</c:v>
                </c:pt>
                <c:pt idx="4">
                  <c:v>45071</c:v>
                </c:pt>
                <c:pt idx="5">
                  <c:v>45072</c:v>
                </c:pt>
                <c:pt idx="6">
                  <c:v>45075</c:v>
                </c:pt>
                <c:pt idx="7">
                  <c:v>45076</c:v>
                </c:pt>
                <c:pt idx="8">
                  <c:v>45077</c:v>
                </c:pt>
                <c:pt idx="9">
                  <c:v>45078</c:v>
                </c:pt>
                <c:pt idx="10">
                  <c:v>45079</c:v>
                </c:pt>
                <c:pt idx="11">
                  <c:v>45082</c:v>
                </c:pt>
                <c:pt idx="12">
                  <c:v>45083</c:v>
                </c:pt>
                <c:pt idx="13">
                  <c:v>45084</c:v>
                </c:pt>
                <c:pt idx="14">
                  <c:v>45085</c:v>
                </c:pt>
                <c:pt idx="15">
                  <c:v>45086</c:v>
                </c:pt>
                <c:pt idx="16">
                  <c:v>45089</c:v>
                </c:pt>
                <c:pt idx="17">
                  <c:v>45090</c:v>
                </c:pt>
                <c:pt idx="18">
                  <c:v>45091</c:v>
                </c:pt>
                <c:pt idx="19">
                  <c:v>45092</c:v>
                </c:pt>
                <c:pt idx="20">
                  <c:v>45093</c:v>
                </c:pt>
              </c:numCache>
            </c:numRef>
          </c:cat>
          <c:val>
            <c:numRef>
              <c:f>Watchlist!$G$9:$AA$9</c:f>
              <c:numCache>
                <c:formatCode>_ [$₹-44D]\ * #,##0.00_ ;_ [$₹-44D]\ * \-#,##0.00_ ;_ [$₹-44D]\ * "-"??_ ;_ @_ </c:formatCode>
                <c:ptCount val="21"/>
                <c:pt idx="0">
                  <c:v>1956.05</c:v>
                </c:pt>
                <c:pt idx="1">
                  <c:v>2326.1</c:v>
                </c:pt>
                <c:pt idx="2">
                  <c:v>2633.7</c:v>
                </c:pt>
                <c:pt idx="3">
                  <c:v>2475.6</c:v>
                </c:pt>
                <c:pt idx="4">
                  <c:v>2537.4499999999998</c:v>
                </c:pt>
                <c:pt idx="5">
                  <c:v>2544.35</c:v>
                </c:pt>
                <c:pt idx="6">
                  <c:v>2534.0500000000002</c:v>
                </c:pt>
                <c:pt idx="7">
                  <c:v>2496.4499999999998</c:v>
                </c:pt>
                <c:pt idx="8">
                  <c:v>2493.35</c:v>
                </c:pt>
                <c:pt idx="9">
                  <c:v>2492.15</c:v>
                </c:pt>
                <c:pt idx="10">
                  <c:v>2445.0500000000002</c:v>
                </c:pt>
                <c:pt idx="11">
                  <c:v>2433.9499999999998</c:v>
                </c:pt>
                <c:pt idx="12">
                  <c:v>2433.65</c:v>
                </c:pt>
                <c:pt idx="13">
                  <c:v>2439.5500000000002</c:v>
                </c:pt>
                <c:pt idx="14">
                  <c:v>2429.15</c:v>
                </c:pt>
                <c:pt idx="15">
                  <c:v>2451.15</c:v>
                </c:pt>
                <c:pt idx="16">
                  <c:v>2484.8000000000002</c:v>
                </c:pt>
                <c:pt idx="17">
                  <c:v>2462.5500000000002</c:v>
                </c:pt>
                <c:pt idx="18">
                  <c:v>2457.15</c:v>
                </c:pt>
                <c:pt idx="19">
                  <c:v>2485.65</c:v>
                </c:pt>
                <c:pt idx="20">
                  <c:v>2509.6</c:v>
                </c:pt>
              </c:numCache>
            </c:numRef>
          </c:val>
          <c:smooth val="0"/>
          <c:extLst>
            <c:ext xmlns:c16="http://schemas.microsoft.com/office/drawing/2014/chart" uri="{C3380CC4-5D6E-409C-BE32-E72D297353CC}">
              <c16:uniqueId val="{00000004-4713-4991-90A6-33A1B3E958B9}"/>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114145807"/>
        <c:axId val="114148719"/>
      </c:stockChart>
      <c:dateAx>
        <c:axId val="114142479"/>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38319"/>
        <c:crosses val="autoZero"/>
        <c:auto val="1"/>
        <c:lblOffset val="100"/>
        <c:baseTimeUnit val="days"/>
      </c:dateAx>
      <c:valAx>
        <c:axId val="114138319"/>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42479"/>
        <c:crosses val="autoZero"/>
        <c:crossBetween val="between"/>
      </c:valAx>
      <c:valAx>
        <c:axId val="114148719"/>
        <c:scaling>
          <c:orientation val="minMax"/>
        </c:scaling>
        <c:delete val="0"/>
        <c:axPos val="r"/>
        <c:majorGridlines>
          <c:spPr>
            <a:ln w="9525" cap="flat" cmpd="sng" algn="ctr">
              <a:solidFill>
                <a:schemeClr val="tx1">
                  <a:lumMod val="15000"/>
                  <a:lumOff val="85000"/>
                </a:schemeClr>
              </a:solidFill>
              <a:round/>
            </a:ln>
            <a:effectLst/>
          </c:spPr>
        </c:majorGridlines>
        <c:numFmt formatCode="_ [$₹-44D]\ * #,##0.00_ ;_ [$₹-44D]\ * \-#,##0.00_ ;_ [$₹-44D]\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45807"/>
        <c:crosses val="max"/>
        <c:crossBetween val="between"/>
      </c:valAx>
      <c:dateAx>
        <c:axId val="114145807"/>
        <c:scaling>
          <c:orientation val="minMax"/>
        </c:scaling>
        <c:delete val="1"/>
        <c:axPos val="b"/>
        <c:numFmt formatCode="m/d/yyyy" sourceLinked="1"/>
        <c:majorTickMark val="out"/>
        <c:minorTickMark val="none"/>
        <c:tickLblPos val="nextTo"/>
        <c:crossAx val="114148719"/>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gradFill>
              <a:gsLst>
                <a:gs pos="0">
                  <a:srgbClr val="6F6AF8"/>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val>
            <c:numRef>
              <c:f>Watchlist!$F$2:$IT$2</c:f>
              <c:numCache>
                <c:formatCode>_ [$₹-4009]\ * #,##0.00_ ;_ [$₹-4009]\ * \-#,##0.00_ ;_ [$₹-4009]\ * "-"??_ ;_ @_ </c:formatCode>
                <c:ptCount val="249"/>
                <c:pt idx="0">
                  <c:v>685.95</c:v>
                </c:pt>
                <c:pt idx="1">
                  <c:v>696.1</c:v>
                </c:pt>
                <c:pt idx="2">
                  <c:v>686.6</c:v>
                </c:pt>
                <c:pt idx="3">
                  <c:v>699.15</c:v>
                </c:pt>
                <c:pt idx="4">
                  <c:v>713.45</c:v>
                </c:pt>
                <c:pt idx="5">
                  <c:v>717.35</c:v>
                </c:pt>
                <c:pt idx="6">
                  <c:v>710.3</c:v>
                </c:pt>
                <c:pt idx="7">
                  <c:v>702.75</c:v>
                </c:pt>
                <c:pt idx="8">
                  <c:v>707.2</c:v>
                </c:pt>
                <c:pt idx="9">
                  <c:v>703.9</c:v>
                </c:pt>
                <c:pt idx="10">
                  <c:v>720.1</c:v>
                </c:pt>
                <c:pt idx="11">
                  <c:v>719.45</c:v>
                </c:pt>
                <c:pt idx="12">
                  <c:v>725.95</c:v>
                </c:pt>
                <c:pt idx="13">
                  <c:v>742</c:v>
                </c:pt>
                <c:pt idx="14">
                  <c:v>755.7</c:v>
                </c:pt>
                <c:pt idx="15">
                  <c:v>769.5</c:v>
                </c:pt>
                <c:pt idx="16">
                  <c:v>759.9</c:v>
                </c:pt>
                <c:pt idx="17">
                  <c:v>753.2</c:v>
                </c:pt>
                <c:pt idx="18">
                  <c:v>752.4</c:v>
                </c:pt>
                <c:pt idx="19">
                  <c:v>751.2</c:v>
                </c:pt>
                <c:pt idx="20">
                  <c:v>772</c:v>
                </c:pt>
                <c:pt idx="21">
                  <c:v>780.65</c:v>
                </c:pt>
                <c:pt idx="22">
                  <c:v>783.1</c:v>
                </c:pt>
                <c:pt idx="23">
                  <c:v>786</c:v>
                </c:pt>
                <c:pt idx="24">
                  <c:v>800.05</c:v>
                </c:pt>
                <c:pt idx="25">
                  <c:v>800.9</c:v>
                </c:pt>
                <c:pt idx="26">
                  <c:v>796.3</c:v>
                </c:pt>
                <c:pt idx="27">
                  <c:v>800.5</c:v>
                </c:pt>
                <c:pt idx="28">
                  <c:v>814.6</c:v>
                </c:pt>
                <c:pt idx="29">
                  <c:v>818.6</c:v>
                </c:pt>
                <c:pt idx="30">
                  <c:v>823.4</c:v>
                </c:pt>
                <c:pt idx="31">
                  <c:v>817.75</c:v>
                </c:pt>
                <c:pt idx="32">
                  <c:v>824.8</c:v>
                </c:pt>
                <c:pt idx="33">
                  <c:v>820.25</c:v>
                </c:pt>
                <c:pt idx="34">
                  <c:v>838.2</c:v>
                </c:pt>
                <c:pt idx="35">
                  <c:v>836.95</c:v>
                </c:pt>
                <c:pt idx="36">
                  <c:v>848.75</c:v>
                </c:pt>
                <c:pt idx="37">
                  <c:v>859.7</c:v>
                </c:pt>
                <c:pt idx="38">
                  <c:v>874.4</c:v>
                </c:pt>
                <c:pt idx="39">
                  <c:v>879.25</c:v>
                </c:pt>
                <c:pt idx="40">
                  <c:v>883.25</c:v>
                </c:pt>
                <c:pt idx="41">
                  <c:v>885.1</c:v>
                </c:pt>
                <c:pt idx="42">
                  <c:v>870.4</c:v>
                </c:pt>
                <c:pt idx="43">
                  <c:v>852.25</c:v>
                </c:pt>
                <c:pt idx="44">
                  <c:v>863.9</c:v>
                </c:pt>
                <c:pt idx="45">
                  <c:v>873.3</c:v>
                </c:pt>
                <c:pt idx="46">
                  <c:v>872.35</c:v>
                </c:pt>
                <c:pt idx="47">
                  <c:v>870.85</c:v>
                </c:pt>
                <c:pt idx="48">
                  <c:v>855.85</c:v>
                </c:pt>
                <c:pt idx="49">
                  <c:v>887.3</c:v>
                </c:pt>
                <c:pt idx="50">
                  <c:v>874.35</c:v>
                </c:pt>
                <c:pt idx="51">
                  <c:v>872.4</c:v>
                </c:pt>
                <c:pt idx="52">
                  <c:v>882.45</c:v>
                </c:pt>
                <c:pt idx="53">
                  <c:v>883.65</c:v>
                </c:pt>
                <c:pt idx="54">
                  <c:v>876.2</c:v>
                </c:pt>
                <c:pt idx="55">
                  <c:v>898.8</c:v>
                </c:pt>
                <c:pt idx="56">
                  <c:v>901.25</c:v>
                </c:pt>
                <c:pt idx="57">
                  <c:v>907.2</c:v>
                </c:pt>
                <c:pt idx="58">
                  <c:v>910</c:v>
                </c:pt>
                <c:pt idx="59">
                  <c:v>918.1</c:v>
                </c:pt>
                <c:pt idx="60">
                  <c:v>917.6</c:v>
                </c:pt>
                <c:pt idx="61">
                  <c:v>909.1</c:v>
                </c:pt>
                <c:pt idx="62">
                  <c:v>899.2</c:v>
                </c:pt>
                <c:pt idx="63">
                  <c:v>916.75</c:v>
                </c:pt>
                <c:pt idx="64">
                  <c:v>915.25</c:v>
                </c:pt>
                <c:pt idx="65">
                  <c:v>903.4</c:v>
                </c:pt>
                <c:pt idx="66">
                  <c:v>882.25</c:v>
                </c:pt>
                <c:pt idx="67">
                  <c:v>861.05</c:v>
                </c:pt>
                <c:pt idx="68">
                  <c:v>852.55</c:v>
                </c:pt>
                <c:pt idx="69">
                  <c:v>849.5</c:v>
                </c:pt>
                <c:pt idx="70">
                  <c:v>843.9</c:v>
                </c:pt>
                <c:pt idx="71">
                  <c:v>862</c:v>
                </c:pt>
                <c:pt idx="72">
                  <c:v>848.35</c:v>
                </c:pt>
                <c:pt idx="73">
                  <c:v>867.65</c:v>
                </c:pt>
                <c:pt idx="74">
                  <c:v>885.45</c:v>
                </c:pt>
                <c:pt idx="75">
                  <c:v>882.55</c:v>
                </c:pt>
                <c:pt idx="76">
                  <c:v>881.75</c:v>
                </c:pt>
                <c:pt idx="77">
                  <c:v>870.6</c:v>
                </c:pt>
                <c:pt idx="78">
                  <c:v>868.35</c:v>
                </c:pt>
                <c:pt idx="79">
                  <c:v>853.6</c:v>
                </c:pt>
                <c:pt idx="80">
                  <c:v>870.25</c:v>
                </c:pt>
                <c:pt idx="81">
                  <c:v>885.2</c:v>
                </c:pt>
                <c:pt idx="82">
                  <c:v>896.9</c:v>
                </c:pt>
                <c:pt idx="83">
                  <c:v>892.1</c:v>
                </c:pt>
                <c:pt idx="84">
                  <c:v>888.65</c:v>
                </c:pt>
                <c:pt idx="85">
                  <c:v>907.15</c:v>
                </c:pt>
                <c:pt idx="86">
                  <c:v>926.3</c:v>
                </c:pt>
                <c:pt idx="87">
                  <c:v>925.05</c:v>
                </c:pt>
                <c:pt idx="88">
                  <c:v>924.4</c:v>
                </c:pt>
                <c:pt idx="89">
                  <c:v>907.85</c:v>
                </c:pt>
                <c:pt idx="90">
                  <c:v>908.7</c:v>
                </c:pt>
                <c:pt idx="91">
                  <c:v>908.6</c:v>
                </c:pt>
                <c:pt idx="92">
                  <c:v>904.7</c:v>
                </c:pt>
                <c:pt idx="93">
                  <c:v>908.65</c:v>
                </c:pt>
                <c:pt idx="94">
                  <c:v>905.3</c:v>
                </c:pt>
                <c:pt idx="95">
                  <c:v>917.5</c:v>
                </c:pt>
                <c:pt idx="96">
                  <c:v>910.5</c:v>
                </c:pt>
                <c:pt idx="97">
                  <c:v>910.7</c:v>
                </c:pt>
                <c:pt idx="98">
                  <c:v>906.55</c:v>
                </c:pt>
                <c:pt idx="99">
                  <c:v>894.95</c:v>
                </c:pt>
                <c:pt idx="100">
                  <c:v>911.7</c:v>
                </c:pt>
                <c:pt idx="101">
                  <c:v>913.6</c:v>
                </c:pt>
                <c:pt idx="102">
                  <c:v>919.8</c:v>
                </c:pt>
                <c:pt idx="103">
                  <c:v>920.35</c:v>
                </c:pt>
                <c:pt idx="104">
                  <c:v>921.4</c:v>
                </c:pt>
                <c:pt idx="105">
                  <c:v>923.7</c:v>
                </c:pt>
                <c:pt idx="106">
                  <c:v>927.45</c:v>
                </c:pt>
                <c:pt idx="107">
                  <c:v>938.85</c:v>
                </c:pt>
                <c:pt idx="108">
                  <c:v>930.3</c:v>
                </c:pt>
                <c:pt idx="109">
                  <c:v>937.4</c:v>
                </c:pt>
                <c:pt idx="110">
                  <c:v>946.75</c:v>
                </c:pt>
                <c:pt idx="111">
                  <c:v>952.9</c:v>
                </c:pt>
                <c:pt idx="112">
                  <c:v>940.2</c:v>
                </c:pt>
                <c:pt idx="113">
                  <c:v>930.6</c:v>
                </c:pt>
                <c:pt idx="114">
                  <c:v>933.6</c:v>
                </c:pt>
                <c:pt idx="115">
                  <c:v>922.65</c:v>
                </c:pt>
                <c:pt idx="116">
                  <c:v>922.15</c:v>
                </c:pt>
                <c:pt idx="117">
                  <c:v>931.9</c:v>
                </c:pt>
                <c:pt idx="118">
                  <c:v>929.9</c:v>
                </c:pt>
                <c:pt idx="119">
                  <c:v>930.3</c:v>
                </c:pt>
                <c:pt idx="120">
                  <c:v>932.95</c:v>
                </c:pt>
                <c:pt idx="121">
                  <c:v>921.75</c:v>
                </c:pt>
                <c:pt idx="122">
                  <c:v>908.8</c:v>
                </c:pt>
                <c:pt idx="123">
                  <c:v>902</c:v>
                </c:pt>
                <c:pt idx="124">
                  <c:v>906.45</c:v>
                </c:pt>
                <c:pt idx="125">
                  <c:v>909.7</c:v>
                </c:pt>
                <c:pt idx="126">
                  <c:v>892.25</c:v>
                </c:pt>
                <c:pt idx="127">
                  <c:v>890.65</c:v>
                </c:pt>
                <c:pt idx="128">
                  <c:v>878.9</c:v>
                </c:pt>
                <c:pt idx="129">
                  <c:v>893.2</c:v>
                </c:pt>
                <c:pt idx="130">
                  <c:v>900.65</c:v>
                </c:pt>
                <c:pt idx="131">
                  <c:v>898.95</c:v>
                </c:pt>
                <c:pt idx="132">
                  <c:v>908.05</c:v>
                </c:pt>
                <c:pt idx="133">
                  <c:v>890.85</c:v>
                </c:pt>
                <c:pt idx="134">
                  <c:v>902.45</c:v>
                </c:pt>
                <c:pt idx="135">
                  <c:v>901.35</c:v>
                </c:pt>
                <c:pt idx="136">
                  <c:v>899.1</c:v>
                </c:pt>
                <c:pt idx="137">
                  <c:v>879.15</c:v>
                </c:pt>
                <c:pt idx="138">
                  <c:v>870.1</c:v>
                </c:pt>
                <c:pt idx="139">
                  <c:v>873.35</c:v>
                </c:pt>
                <c:pt idx="140">
                  <c:v>861.35</c:v>
                </c:pt>
                <c:pt idx="141">
                  <c:v>866.3</c:v>
                </c:pt>
                <c:pt idx="142">
                  <c:v>860.65</c:v>
                </c:pt>
                <c:pt idx="143">
                  <c:v>873.45</c:v>
                </c:pt>
                <c:pt idx="144">
                  <c:v>865.25</c:v>
                </c:pt>
                <c:pt idx="145">
                  <c:v>865.15</c:v>
                </c:pt>
                <c:pt idx="146">
                  <c:v>869.5</c:v>
                </c:pt>
                <c:pt idx="147">
                  <c:v>866.15</c:v>
                </c:pt>
                <c:pt idx="148">
                  <c:v>870.35</c:v>
                </c:pt>
                <c:pt idx="149">
                  <c:v>871.7</c:v>
                </c:pt>
                <c:pt idx="150">
                  <c:v>870.75</c:v>
                </c:pt>
                <c:pt idx="151">
                  <c:v>855.3</c:v>
                </c:pt>
                <c:pt idx="152">
                  <c:v>817.2</c:v>
                </c:pt>
                <c:pt idx="153">
                  <c:v>823.5</c:v>
                </c:pt>
                <c:pt idx="154">
                  <c:v>831.9</c:v>
                </c:pt>
                <c:pt idx="155">
                  <c:v>847.95</c:v>
                </c:pt>
                <c:pt idx="156">
                  <c:v>857.9</c:v>
                </c:pt>
                <c:pt idx="157">
                  <c:v>863.8</c:v>
                </c:pt>
                <c:pt idx="158">
                  <c:v>853.7</c:v>
                </c:pt>
                <c:pt idx="159">
                  <c:v>852.75</c:v>
                </c:pt>
                <c:pt idx="160">
                  <c:v>859.1</c:v>
                </c:pt>
                <c:pt idx="161">
                  <c:v>860.8</c:v>
                </c:pt>
                <c:pt idx="162">
                  <c:v>853.85</c:v>
                </c:pt>
                <c:pt idx="163">
                  <c:v>850.65</c:v>
                </c:pt>
                <c:pt idx="164">
                  <c:v>865.3</c:v>
                </c:pt>
                <c:pt idx="165">
                  <c:v>870.8</c:v>
                </c:pt>
                <c:pt idx="166">
                  <c:v>869.45</c:v>
                </c:pt>
                <c:pt idx="167">
                  <c:v>862.65</c:v>
                </c:pt>
                <c:pt idx="168">
                  <c:v>852.1</c:v>
                </c:pt>
                <c:pt idx="169">
                  <c:v>854.2</c:v>
                </c:pt>
                <c:pt idx="170">
                  <c:v>839.25</c:v>
                </c:pt>
                <c:pt idx="171">
                  <c:v>839.75</c:v>
                </c:pt>
                <c:pt idx="172">
                  <c:v>839.7</c:v>
                </c:pt>
                <c:pt idx="173">
                  <c:v>856.4</c:v>
                </c:pt>
                <c:pt idx="174">
                  <c:v>854.85</c:v>
                </c:pt>
                <c:pt idx="175">
                  <c:v>856.3</c:v>
                </c:pt>
                <c:pt idx="176">
                  <c:v>854</c:v>
                </c:pt>
                <c:pt idx="177">
                  <c:v>868.55</c:v>
                </c:pt>
                <c:pt idx="178">
                  <c:v>867.75</c:v>
                </c:pt>
                <c:pt idx="179">
                  <c:v>872.1</c:v>
                </c:pt>
                <c:pt idx="180">
                  <c:v>855.95</c:v>
                </c:pt>
                <c:pt idx="181">
                  <c:v>842.65</c:v>
                </c:pt>
                <c:pt idx="182">
                  <c:v>828.4</c:v>
                </c:pt>
                <c:pt idx="183">
                  <c:v>830.35</c:v>
                </c:pt>
                <c:pt idx="184">
                  <c:v>825.9</c:v>
                </c:pt>
                <c:pt idx="185">
                  <c:v>823.9</c:v>
                </c:pt>
                <c:pt idx="186">
                  <c:v>836.25</c:v>
                </c:pt>
                <c:pt idx="187">
                  <c:v>836.45</c:v>
                </c:pt>
                <c:pt idx="188">
                  <c:v>852.4</c:v>
                </c:pt>
                <c:pt idx="189">
                  <c:v>860.2</c:v>
                </c:pt>
                <c:pt idx="190">
                  <c:v>855.45</c:v>
                </c:pt>
                <c:pt idx="191">
                  <c:v>852.4</c:v>
                </c:pt>
                <c:pt idx="192">
                  <c:v>848.7</c:v>
                </c:pt>
                <c:pt idx="193">
                  <c:v>854.75</c:v>
                </c:pt>
                <c:pt idx="194">
                  <c:v>851</c:v>
                </c:pt>
                <c:pt idx="195">
                  <c:v>877.25</c:v>
                </c:pt>
                <c:pt idx="196">
                  <c:v>883.8</c:v>
                </c:pt>
                <c:pt idx="197">
                  <c:v>884.6</c:v>
                </c:pt>
                <c:pt idx="198">
                  <c:v>875</c:v>
                </c:pt>
                <c:pt idx="199">
                  <c:v>868.45</c:v>
                </c:pt>
                <c:pt idx="200">
                  <c:v>881.9</c:v>
                </c:pt>
                <c:pt idx="201">
                  <c:v>890.15</c:v>
                </c:pt>
                <c:pt idx="202">
                  <c:v>899</c:v>
                </c:pt>
                <c:pt idx="203">
                  <c:v>901.3</c:v>
                </c:pt>
                <c:pt idx="204">
                  <c:v>896.85</c:v>
                </c:pt>
                <c:pt idx="205">
                  <c:v>891.9</c:v>
                </c:pt>
                <c:pt idx="206">
                  <c:v>894.4</c:v>
                </c:pt>
                <c:pt idx="207">
                  <c:v>885.65</c:v>
                </c:pt>
                <c:pt idx="208">
                  <c:v>904.75</c:v>
                </c:pt>
                <c:pt idx="209">
                  <c:v>913.45</c:v>
                </c:pt>
                <c:pt idx="210">
                  <c:v>914.95</c:v>
                </c:pt>
                <c:pt idx="211">
                  <c:v>918.35</c:v>
                </c:pt>
                <c:pt idx="212">
                  <c:v>917.65</c:v>
                </c:pt>
                <c:pt idx="213">
                  <c:v>922.1</c:v>
                </c:pt>
                <c:pt idx="214">
                  <c:v>922.85</c:v>
                </c:pt>
                <c:pt idx="215">
                  <c:v>921.7</c:v>
                </c:pt>
                <c:pt idx="216">
                  <c:v>926.95</c:v>
                </c:pt>
                <c:pt idx="217">
                  <c:v>937.9</c:v>
                </c:pt>
                <c:pt idx="218">
                  <c:v>934.4</c:v>
                </c:pt>
                <c:pt idx="219">
                  <c:v>936.05</c:v>
                </c:pt>
                <c:pt idx="220">
                  <c:v>939.2</c:v>
                </c:pt>
                <c:pt idx="221">
                  <c:v>943.9</c:v>
                </c:pt>
                <c:pt idx="222">
                  <c:v>945.75</c:v>
                </c:pt>
                <c:pt idx="223">
                  <c:v>946.35</c:v>
                </c:pt>
                <c:pt idx="224">
                  <c:v>939.35</c:v>
                </c:pt>
                <c:pt idx="225">
                  <c:v>946.5</c:v>
                </c:pt>
                <c:pt idx="226">
                  <c:v>954.3</c:v>
                </c:pt>
                <c:pt idx="227">
                  <c:v>950.35</c:v>
                </c:pt>
                <c:pt idx="228">
                  <c:v>953.4</c:v>
                </c:pt>
                <c:pt idx="229">
                  <c:v>940.65</c:v>
                </c:pt>
                <c:pt idx="230">
                  <c:v>939.85</c:v>
                </c:pt>
                <c:pt idx="231">
                  <c:v>950.7</c:v>
                </c:pt>
                <c:pt idx="232">
                  <c:v>948.15</c:v>
                </c:pt>
                <c:pt idx="233">
                  <c:v>949.95</c:v>
                </c:pt>
                <c:pt idx="234">
                  <c:v>949.15</c:v>
                </c:pt>
                <c:pt idx="235">
                  <c:v>936.1</c:v>
                </c:pt>
                <c:pt idx="236">
                  <c:v>938.15</c:v>
                </c:pt>
                <c:pt idx="237">
                  <c:v>946.75</c:v>
                </c:pt>
                <c:pt idx="238">
                  <c:v>942.1</c:v>
                </c:pt>
                <c:pt idx="239">
                  <c:v>940.2</c:v>
                </c:pt>
                <c:pt idx="240">
                  <c:v>937.9</c:v>
                </c:pt>
                <c:pt idx="241">
                  <c:v>938.05</c:v>
                </c:pt>
                <c:pt idx="242">
                  <c:v>935.95</c:v>
                </c:pt>
                <c:pt idx="243">
                  <c:v>943.55</c:v>
                </c:pt>
                <c:pt idx="244">
                  <c:v>939.8</c:v>
                </c:pt>
                <c:pt idx="245">
                  <c:v>926.6</c:v>
                </c:pt>
                <c:pt idx="246">
                  <c:v>934.2</c:v>
                </c:pt>
              </c:numCache>
            </c:numRef>
          </c:val>
          <c:extLst>
            <c:ext xmlns:c16="http://schemas.microsoft.com/office/drawing/2014/chart" uri="{C3380CC4-5D6E-409C-BE32-E72D297353CC}">
              <c16:uniqueId val="{00000000-067B-4C26-8A4E-6701E6E415FF}"/>
            </c:ext>
          </c:extLst>
        </c:ser>
        <c:dLbls>
          <c:showLegendKey val="0"/>
          <c:showVal val="0"/>
          <c:showCatName val="0"/>
          <c:showSerName val="0"/>
          <c:showPercent val="0"/>
          <c:showBubbleSize val="0"/>
        </c:dLbls>
        <c:axId val="213397743"/>
        <c:axId val="213389839"/>
      </c:areaChart>
      <c:catAx>
        <c:axId val="213397743"/>
        <c:scaling>
          <c:orientation val="minMax"/>
        </c:scaling>
        <c:delete val="1"/>
        <c:axPos val="b"/>
        <c:majorTickMark val="out"/>
        <c:minorTickMark val="none"/>
        <c:tickLblPos val="nextTo"/>
        <c:crossAx val="213389839"/>
        <c:crosses val="autoZero"/>
        <c:auto val="1"/>
        <c:lblAlgn val="ctr"/>
        <c:lblOffset val="100"/>
        <c:noMultiLvlLbl val="0"/>
      </c:catAx>
      <c:valAx>
        <c:axId val="213389839"/>
        <c:scaling>
          <c:orientation val="minMax"/>
        </c:scaling>
        <c:delete val="0"/>
        <c:axPos val="l"/>
        <c:majorGridlines>
          <c:spPr>
            <a:ln w="9525" cap="flat" cmpd="sng" algn="ctr">
              <a:solidFill>
                <a:schemeClr val="tx1">
                  <a:lumMod val="15000"/>
                  <a:lumOff val="85000"/>
                </a:schemeClr>
              </a:solidFill>
              <a:round/>
            </a:ln>
            <a:effectLst/>
          </c:spPr>
        </c:majorGridlines>
        <c:numFmt formatCode="_ [$₹-4009]\ * #,##0.00_ ;_ [$₹-4009]\ * \-#,##0.00_ ;_ [$₹-4009]\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9774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Radio" firstButton="1" fmlaLink="'Master Data'!$AV$2"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checked="Checked" lockText="1" noThreeD="1"/>
</file>

<file path=xl/ctrlProps/ctrlProp4.xml><?xml version="1.0" encoding="utf-8"?>
<formControlPr xmlns="http://schemas.microsoft.com/office/spreadsheetml/2009/9/main" objectType="Scroll" dx="26" fmlaLink="'Master Data'!$AV$3" max="24" min="1" page="10"/>
</file>

<file path=xl/ctrlProps/ctrlProp5.xml><?xml version="1.0" encoding="utf-8"?>
<formControlPr xmlns="http://schemas.microsoft.com/office/spreadsheetml/2009/9/main" objectType="GBox" noThreeD="1"/>
</file>

<file path=xl/ctrlProps/ctrlProp6.xml><?xml version="1.0" encoding="utf-8"?>
<formControlPr xmlns="http://schemas.microsoft.com/office/spreadsheetml/2009/9/main" objectType="Radio" checked="Checked" firstButton="1" fmlaLink="'Master Data'!$BB$1" lockText="1" noThreeD="1"/>
</file>

<file path=xl/ctrlProps/ctrlProp7.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chart" Target="../charts/chart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1.xml"/><Relationship Id="rId2" Type="http://schemas.openxmlformats.org/officeDocument/2006/relationships/image" Target="../media/image2.svg"/><Relationship Id="rId16" Type="http://schemas.openxmlformats.org/officeDocument/2006/relationships/image" Target="../media/image16.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svg"/><Relationship Id="rId19" Type="http://schemas.openxmlformats.org/officeDocument/2006/relationships/chart" Target="../charts/chart3.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8</xdr:col>
      <xdr:colOff>38100</xdr:colOff>
      <xdr:row>13</xdr:row>
      <xdr:rowOff>15240</xdr:rowOff>
    </xdr:from>
    <xdr:to>
      <xdr:col>8</xdr:col>
      <xdr:colOff>246480</xdr:colOff>
      <xdr:row>13</xdr:row>
      <xdr:rowOff>231240</xdr:rowOff>
    </xdr:to>
    <xdr:pic>
      <xdr:nvPicPr>
        <xdr:cNvPr id="3" name="Graphic 2" descr="Bar graph with upward trend with solid fill">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629400" y="2834640"/>
          <a:ext cx="216000" cy="216000"/>
        </a:xfrm>
        <a:prstGeom prst="rect">
          <a:avLst/>
        </a:prstGeom>
      </xdr:spPr>
    </xdr:pic>
    <xdr:clientData/>
  </xdr:twoCellAnchor>
  <xdr:twoCellAnchor editAs="oneCell">
    <xdr:from>
      <xdr:col>12</xdr:col>
      <xdr:colOff>546240</xdr:colOff>
      <xdr:row>13</xdr:row>
      <xdr:rowOff>12840</xdr:rowOff>
    </xdr:from>
    <xdr:to>
      <xdr:col>12</xdr:col>
      <xdr:colOff>762240</xdr:colOff>
      <xdr:row>13</xdr:row>
      <xdr:rowOff>228840</xdr:rowOff>
    </xdr:to>
    <xdr:pic>
      <xdr:nvPicPr>
        <xdr:cNvPr id="5" name="Graphic 4" descr="Bar graph with downward trend with solid fill">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231260" y="2832240"/>
          <a:ext cx="216000" cy="216000"/>
        </a:xfrm>
        <a:prstGeom prst="rect">
          <a:avLst/>
        </a:prstGeom>
      </xdr:spPr>
    </xdr:pic>
    <xdr:clientData/>
  </xdr:twoCellAnchor>
  <xdr:twoCellAnchor editAs="oneCell">
    <xdr:from>
      <xdr:col>8</xdr:col>
      <xdr:colOff>33300</xdr:colOff>
      <xdr:row>6</xdr:row>
      <xdr:rowOff>48540</xdr:rowOff>
    </xdr:from>
    <xdr:to>
      <xdr:col>8</xdr:col>
      <xdr:colOff>285300</xdr:colOff>
      <xdr:row>6</xdr:row>
      <xdr:rowOff>285300</xdr:rowOff>
    </xdr:to>
    <xdr:pic>
      <xdr:nvPicPr>
        <xdr:cNvPr id="7" name="Graphic 6" descr="Presentation with bar chart with solid fill">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624600" y="1046760"/>
          <a:ext cx="252000" cy="252000"/>
        </a:xfrm>
        <a:prstGeom prst="rect">
          <a:avLst/>
        </a:prstGeom>
      </xdr:spPr>
    </xdr:pic>
    <xdr:clientData/>
  </xdr:twoCellAnchor>
  <xdr:twoCellAnchor editAs="oneCell">
    <xdr:from>
      <xdr:col>14</xdr:col>
      <xdr:colOff>25185</xdr:colOff>
      <xdr:row>6</xdr:row>
      <xdr:rowOff>38520</xdr:rowOff>
    </xdr:from>
    <xdr:to>
      <xdr:col>14</xdr:col>
      <xdr:colOff>282900</xdr:colOff>
      <xdr:row>6</xdr:row>
      <xdr:rowOff>284805</xdr:rowOff>
    </xdr:to>
    <xdr:pic>
      <xdr:nvPicPr>
        <xdr:cNvPr id="9" name="Graphic 8" descr="Pie chart with solid fill">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0645560" y="1038645"/>
          <a:ext cx="271050" cy="250095"/>
        </a:xfrm>
        <a:prstGeom prst="rect">
          <a:avLst/>
        </a:prstGeom>
      </xdr:spPr>
    </xdr:pic>
    <xdr:clientData/>
  </xdr:twoCellAnchor>
  <xdr:twoCellAnchor editAs="oneCell">
    <xdr:from>
      <xdr:col>8</xdr:col>
      <xdr:colOff>45645</xdr:colOff>
      <xdr:row>7</xdr:row>
      <xdr:rowOff>17070</xdr:rowOff>
    </xdr:from>
    <xdr:to>
      <xdr:col>8</xdr:col>
      <xdr:colOff>246405</xdr:colOff>
      <xdr:row>7</xdr:row>
      <xdr:rowOff>229260</xdr:rowOff>
    </xdr:to>
    <xdr:pic>
      <xdr:nvPicPr>
        <xdr:cNvPr id="11" name="Graphic 10" descr="Money with solid fill">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7301210" y="1334005"/>
          <a:ext cx="200760" cy="212190"/>
        </a:xfrm>
        <a:prstGeom prst="rect">
          <a:avLst/>
        </a:prstGeom>
      </xdr:spPr>
    </xdr:pic>
    <xdr:clientData/>
  </xdr:twoCellAnchor>
  <xdr:twoCellAnchor editAs="oneCell">
    <xdr:from>
      <xdr:col>8</xdr:col>
      <xdr:colOff>41340</xdr:colOff>
      <xdr:row>8</xdr:row>
      <xdr:rowOff>16575</xdr:rowOff>
    </xdr:from>
    <xdr:to>
      <xdr:col>8</xdr:col>
      <xdr:colOff>245910</xdr:colOff>
      <xdr:row>8</xdr:row>
      <xdr:rowOff>226860</xdr:rowOff>
    </xdr:to>
    <xdr:pic>
      <xdr:nvPicPr>
        <xdr:cNvPr id="13" name="Graphic 12" descr="Treasure chest outline">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289865" y="1578675"/>
          <a:ext cx="221715" cy="210285"/>
        </a:xfrm>
        <a:prstGeom prst="rect">
          <a:avLst/>
        </a:prstGeom>
      </xdr:spPr>
    </xdr:pic>
    <xdr:clientData/>
  </xdr:twoCellAnchor>
  <xdr:twoCellAnchor editAs="oneCell">
    <xdr:from>
      <xdr:col>2</xdr:col>
      <xdr:colOff>23700</xdr:colOff>
      <xdr:row>19</xdr:row>
      <xdr:rowOff>38940</xdr:rowOff>
    </xdr:from>
    <xdr:to>
      <xdr:col>2</xdr:col>
      <xdr:colOff>283320</xdr:colOff>
      <xdr:row>19</xdr:row>
      <xdr:rowOff>283320</xdr:rowOff>
    </xdr:to>
    <xdr:pic>
      <xdr:nvPicPr>
        <xdr:cNvPr id="15" name="Graphic 14" descr="Wallet with solid fill">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67396" y="4244408"/>
          <a:ext cx="263430" cy="244380"/>
        </a:xfrm>
        <a:prstGeom prst="rect">
          <a:avLst/>
        </a:prstGeom>
      </xdr:spPr>
    </xdr:pic>
    <xdr:clientData/>
  </xdr:twoCellAnchor>
  <xdr:twoCellAnchor editAs="oneCell">
    <xdr:from>
      <xdr:col>2</xdr:col>
      <xdr:colOff>21300</xdr:colOff>
      <xdr:row>6</xdr:row>
      <xdr:rowOff>36540</xdr:rowOff>
    </xdr:from>
    <xdr:to>
      <xdr:col>2</xdr:col>
      <xdr:colOff>282825</xdr:colOff>
      <xdr:row>6</xdr:row>
      <xdr:rowOff>288540</xdr:rowOff>
    </xdr:to>
    <xdr:pic>
      <xdr:nvPicPr>
        <xdr:cNvPr id="17" name="Graphic 16" descr="Coins with solid fill">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459450" y="1036665"/>
          <a:ext cx="261525" cy="25200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4</xdr:col>
          <xdr:colOff>792480</xdr:colOff>
          <xdr:row>6</xdr:row>
          <xdr:rowOff>60960</xdr:rowOff>
        </xdr:from>
        <xdr:to>
          <xdr:col>5</xdr:col>
          <xdr:colOff>457200</xdr:colOff>
          <xdr:row>6</xdr:row>
          <xdr:rowOff>251460</xdr:rowOff>
        </xdr:to>
        <xdr:sp macro="" textlink="">
          <xdr:nvSpPr>
            <xdr:cNvPr id="1036" name="Option Button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Delivery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762000</xdr:colOff>
          <xdr:row>6</xdr:row>
          <xdr:rowOff>60960</xdr:rowOff>
        </xdr:from>
        <xdr:to>
          <xdr:col>4</xdr:col>
          <xdr:colOff>563880</xdr:colOff>
          <xdr:row>6</xdr:row>
          <xdr:rowOff>251460</xdr:rowOff>
        </xdr:to>
        <xdr:sp macro="" textlink="">
          <xdr:nvSpPr>
            <xdr:cNvPr id="1035" name="Option Button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Intraday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731520</xdr:colOff>
          <xdr:row>6</xdr:row>
          <xdr:rowOff>60960</xdr:rowOff>
        </xdr:from>
        <xdr:to>
          <xdr:col>6</xdr:col>
          <xdr:colOff>525780</xdr:colOff>
          <xdr:row>6</xdr:row>
          <xdr:rowOff>251460</xdr:rowOff>
        </xdr:to>
        <xdr:sp macro="" textlink="">
          <xdr:nvSpPr>
            <xdr:cNvPr id="1037" name="Option Button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Overall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60960</xdr:colOff>
          <xdr:row>9</xdr:row>
          <xdr:rowOff>0</xdr:rowOff>
        </xdr:from>
        <xdr:to>
          <xdr:col>1</xdr:col>
          <xdr:colOff>198120</xdr:colOff>
          <xdr:row>16</xdr:row>
          <xdr:rowOff>213360</xdr:rowOff>
        </xdr:to>
        <xdr:sp macro="" textlink="">
          <xdr:nvSpPr>
            <xdr:cNvPr id="1038" name="Scroll Bar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8</xdr:col>
      <xdr:colOff>45720</xdr:colOff>
      <xdr:row>14</xdr:row>
      <xdr:rowOff>38100</xdr:rowOff>
    </xdr:from>
    <xdr:to>
      <xdr:col>12</xdr:col>
      <xdr:colOff>754380</xdr:colOff>
      <xdr:row>17</xdr:row>
      <xdr:rowOff>190500</xdr:rowOff>
    </xdr:to>
    <xdr:graphicFrame macro="">
      <xdr:nvGraphicFramePr>
        <xdr:cNvPr id="14" name="Chart 13">
          <a:extLst>
            <a:ext uri="{FF2B5EF4-FFF2-40B4-BE49-F238E27FC236}">
              <a16:creationId xmlns:a16="http://schemas.microsoft.com/office/drawing/2014/main" id="{00000000-0008-0000-00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14</xdr:col>
      <xdr:colOff>58487</xdr:colOff>
      <xdr:row>7</xdr:row>
      <xdr:rowOff>44133</xdr:rowOff>
    </xdr:from>
    <xdr:to>
      <xdr:col>18</xdr:col>
      <xdr:colOff>1017848</xdr:colOff>
      <xdr:row>17</xdr:row>
      <xdr:rowOff>204968</xdr:rowOff>
    </xdr:to>
    <xdr:graphicFrame macro="">
      <xdr:nvGraphicFramePr>
        <xdr:cNvPr id="19" name="Chart 18">
          <a:extLst>
            <a:ext uri="{FF2B5EF4-FFF2-40B4-BE49-F238E27FC236}">
              <a16:creationId xmlns:a16="http://schemas.microsoft.com/office/drawing/2014/main" id="{00000000-0008-0000-00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11</xdr:col>
      <xdr:colOff>15040</xdr:colOff>
      <xdr:row>1</xdr:row>
      <xdr:rowOff>90237</xdr:rowOff>
    </xdr:from>
    <xdr:to>
      <xdr:col>11</xdr:col>
      <xdr:colOff>19552</xdr:colOff>
      <xdr:row>5</xdr:row>
      <xdr:rowOff>19551</xdr:rowOff>
    </xdr:to>
    <xdr:cxnSp macro="">
      <xdr:nvCxnSpPr>
        <xdr:cNvPr id="25" name="Straight Connector 24">
          <a:extLst>
            <a:ext uri="{FF2B5EF4-FFF2-40B4-BE49-F238E27FC236}">
              <a16:creationId xmlns:a16="http://schemas.microsoft.com/office/drawing/2014/main" id="{00000000-0008-0000-0000-000019000000}"/>
            </a:ext>
          </a:extLst>
        </xdr:cNvPr>
        <xdr:cNvCxnSpPr/>
      </xdr:nvCxnSpPr>
      <xdr:spPr>
        <a:xfrm>
          <a:off x="9550066" y="270711"/>
          <a:ext cx="4512" cy="626143"/>
        </a:xfrm>
        <a:prstGeom prst="line">
          <a:avLst/>
        </a:prstGeom>
        <a:ln w="76200">
          <a:solidFill>
            <a:schemeClr val="tx2">
              <a:lumMod val="20000"/>
              <a:lumOff val="80000"/>
            </a:schemeClr>
          </a:solidFill>
        </a:ln>
      </xdr:spPr>
      <xdr:style>
        <a:lnRef idx="3">
          <a:schemeClr val="dk1"/>
        </a:lnRef>
        <a:fillRef idx="0">
          <a:schemeClr val="dk1"/>
        </a:fillRef>
        <a:effectRef idx="2">
          <a:schemeClr val="dk1"/>
        </a:effectRef>
        <a:fontRef idx="minor">
          <a:schemeClr val="tx1"/>
        </a:fontRef>
      </xdr:style>
    </xdr:cxnSp>
    <xdr:clientData/>
  </xdr:twoCellAnchor>
  <xdr:twoCellAnchor>
    <xdr:from>
      <xdr:col>14</xdr:col>
      <xdr:colOff>648739</xdr:colOff>
      <xdr:row>0</xdr:row>
      <xdr:rowOff>180456</xdr:rowOff>
    </xdr:from>
    <xdr:to>
      <xdr:col>14</xdr:col>
      <xdr:colOff>648739</xdr:colOff>
      <xdr:row>5</xdr:row>
      <xdr:rowOff>46905</xdr:rowOff>
    </xdr:to>
    <xdr:cxnSp macro="">
      <xdr:nvCxnSpPr>
        <xdr:cNvPr id="12" name="Straight Connector 11">
          <a:extLst>
            <a:ext uri="{FF2B5EF4-FFF2-40B4-BE49-F238E27FC236}">
              <a16:creationId xmlns:a16="http://schemas.microsoft.com/office/drawing/2014/main" id="{00000000-0008-0000-0000-00000C000000}"/>
            </a:ext>
          </a:extLst>
        </xdr:cNvPr>
        <xdr:cNvCxnSpPr/>
      </xdr:nvCxnSpPr>
      <xdr:spPr>
        <a:xfrm>
          <a:off x="11916814" y="180456"/>
          <a:ext cx="0" cy="742749"/>
        </a:xfrm>
        <a:prstGeom prst="line">
          <a:avLst/>
        </a:prstGeom>
        <a:ln w="76200">
          <a:solidFill>
            <a:schemeClr val="tx2">
              <a:lumMod val="20000"/>
              <a:lumOff val="80000"/>
            </a:schemeClr>
          </a:solidFill>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91440</xdr:colOff>
      <xdr:row>1</xdr:row>
      <xdr:rowOff>93345</xdr:rowOff>
    </xdr:from>
    <xdr:to>
      <xdr:col>7</xdr:col>
      <xdr:colOff>91440</xdr:colOff>
      <xdr:row>5</xdr:row>
      <xdr:rowOff>16944</xdr:rowOff>
    </xdr:to>
    <xdr:cxnSp macro="">
      <xdr:nvCxnSpPr>
        <xdr:cNvPr id="21" name="Straight Connector 20">
          <a:extLst>
            <a:ext uri="{FF2B5EF4-FFF2-40B4-BE49-F238E27FC236}">
              <a16:creationId xmlns:a16="http://schemas.microsoft.com/office/drawing/2014/main" id="{00000000-0008-0000-0000-000015000000}"/>
            </a:ext>
          </a:extLst>
        </xdr:cNvPr>
        <xdr:cNvCxnSpPr/>
      </xdr:nvCxnSpPr>
      <xdr:spPr>
        <a:xfrm>
          <a:off x="7216140" y="274320"/>
          <a:ext cx="0" cy="618924"/>
        </a:xfrm>
        <a:prstGeom prst="line">
          <a:avLst/>
        </a:prstGeom>
        <a:ln w="76200">
          <a:solidFill>
            <a:schemeClr val="tx2">
              <a:lumMod val="20000"/>
              <a:lumOff val="80000"/>
            </a:schemeClr>
          </a:solidFill>
        </a:ln>
      </xdr:spPr>
      <xdr:style>
        <a:lnRef idx="3">
          <a:schemeClr val="dk1"/>
        </a:lnRef>
        <a:fillRef idx="0">
          <a:schemeClr val="dk1"/>
        </a:fillRef>
        <a:effectRef idx="2">
          <a:schemeClr val="dk1"/>
        </a:effectRef>
        <a:fontRef idx="minor">
          <a:schemeClr val="tx1"/>
        </a:fontRef>
      </xdr:style>
    </xdr:cxnSp>
    <xdr:clientData/>
  </xdr:twoCellAnchor>
  <xdr:twoCellAnchor>
    <xdr:from>
      <xdr:col>14</xdr:col>
      <xdr:colOff>624840</xdr:colOff>
      <xdr:row>3</xdr:row>
      <xdr:rowOff>160020</xdr:rowOff>
    </xdr:from>
    <xdr:to>
      <xdr:col>17</xdr:col>
      <xdr:colOff>373380</xdr:colOff>
      <xdr:row>5</xdr:row>
      <xdr:rowOff>15240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2222480" y="655320"/>
          <a:ext cx="20040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effectLst>
                <a:outerShdw blurRad="50800" dist="50800" dir="5400000" algn="ctr" rotWithShape="0">
                  <a:srgbClr val="000000">
                    <a:alpha val="0"/>
                  </a:srgbClr>
                </a:outerShdw>
              </a:effectLst>
              <a:latin typeface="+mn-lt"/>
            </a:rPr>
            <a:t>Nifty 50 -</a:t>
          </a:r>
          <a:r>
            <a:rPr lang="en-IN" sz="1200" b="1" baseline="0">
              <a:effectLst>
                <a:outerShdw blurRad="50800" dist="50800" dir="5400000" algn="ctr" rotWithShape="0">
                  <a:srgbClr val="000000">
                    <a:alpha val="0"/>
                  </a:srgbClr>
                </a:outerShdw>
              </a:effectLst>
              <a:latin typeface="+mn-lt"/>
            </a:rPr>
            <a:t> 1 Year</a:t>
          </a:r>
          <a:endParaRPr lang="en-IN" sz="1200" b="1">
            <a:effectLst>
              <a:outerShdw blurRad="50800" dist="50800" dir="5400000" algn="ctr" rotWithShape="0">
                <a:srgbClr val="000000">
                  <a:alpha val="0"/>
                </a:srgbClr>
              </a:outerShdw>
            </a:effectLst>
            <a:latin typeface="+mn-lt"/>
          </a:endParaRPr>
        </a:p>
      </xdr:txBody>
    </xdr:sp>
    <xdr:clientData/>
  </xdr:twoCellAnchor>
  <mc:AlternateContent xmlns:mc="http://schemas.openxmlformats.org/markup-compatibility/2006">
    <mc:Choice xmlns:a14="http://schemas.microsoft.com/office/drawing/2010/main" Requires="a14">
      <xdr:twoCellAnchor editAs="oneCell">
        <xdr:from>
          <xdr:col>16</xdr:col>
          <xdr:colOff>784860</xdr:colOff>
          <xdr:row>6</xdr:row>
          <xdr:rowOff>0</xdr:rowOff>
        </xdr:from>
        <xdr:to>
          <xdr:col>19</xdr:col>
          <xdr:colOff>7620</xdr:colOff>
          <xdr:row>7</xdr:row>
          <xdr:rowOff>0</xdr:rowOff>
        </xdr:to>
        <xdr:sp macro="" textlink="">
          <xdr:nvSpPr>
            <xdr:cNvPr id="1045" name="Group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876300</xdr:colOff>
          <xdr:row>6</xdr:row>
          <xdr:rowOff>38100</xdr:rowOff>
        </xdr:from>
        <xdr:to>
          <xdr:col>17</xdr:col>
          <xdr:colOff>899160</xdr:colOff>
          <xdr:row>6</xdr:row>
          <xdr:rowOff>274320</xdr:rowOff>
        </xdr:to>
        <xdr:sp macro="" textlink="">
          <xdr:nvSpPr>
            <xdr:cNvPr id="1049" name="Option Button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solidFill>
              <a:srgbClr val="FFFFFF"/>
            </a:solidFill>
            <a:ln w="12700">
              <a:solidFill>
                <a:srgbClr val="000000"/>
              </a:solidFill>
              <a:miter lim="800000"/>
              <a:headEnd/>
              <a:tailEnd/>
            </a:ln>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Investments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1074420</xdr:colOff>
          <xdr:row>6</xdr:row>
          <xdr:rowOff>38100</xdr:rowOff>
        </xdr:from>
        <xdr:to>
          <xdr:col>18</xdr:col>
          <xdr:colOff>1013460</xdr:colOff>
          <xdr:row>6</xdr:row>
          <xdr:rowOff>289560</xdr:rowOff>
        </xdr:to>
        <xdr:sp macro="" textlink="">
          <xdr:nvSpPr>
            <xdr:cNvPr id="1050" name="Option Button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solidFill>
              <a:srgbClr val="FFFFFF"/>
            </a:solidFill>
            <a:ln w="1270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Market Value</a:t>
              </a:r>
            </a:p>
          </xdr:txBody>
        </xdr:sp>
        <xdr:clientData/>
      </xdr:twoCellAnchor>
    </mc:Choice>
    <mc:Fallback/>
  </mc:AlternateContent>
  <xdr:twoCellAnchor>
    <xdr:from>
      <xdr:col>20</xdr:col>
      <xdr:colOff>0</xdr:colOff>
      <xdr:row>4</xdr:row>
      <xdr:rowOff>0</xdr:rowOff>
    </xdr:from>
    <xdr:to>
      <xdr:col>21</xdr:col>
      <xdr:colOff>0</xdr:colOff>
      <xdr:row>18</xdr:row>
      <xdr:rowOff>3809</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9</xdr:row>
      <xdr:rowOff>102870</xdr:rowOff>
    </xdr:from>
    <xdr:to>
      <xdr:col>13</xdr:col>
      <xdr:colOff>365760</xdr:colOff>
      <xdr:row>29</xdr:row>
      <xdr:rowOff>102870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9</xdr:row>
      <xdr:rowOff>97155</xdr:rowOff>
    </xdr:from>
    <xdr:to>
      <xdr:col>21</xdr:col>
      <xdr:colOff>304800</xdr:colOff>
      <xdr:row>29</xdr:row>
      <xdr:rowOff>100965</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21">
  <a r="1" c="21">
    <v t="i">0</v>
    <v t="i">3</v>
    <v t="i">4</v>
    <v t="i">5</v>
    <v t="i">6</v>
    <v t="i">7</v>
    <v t="i">10</v>
    <v t="i">11</v>
    <v t="i">12</v>
    <v t="i">13</v>
    <v t="i">14</v>
    <v t="i">17</v>
    <v t="i">18</v>
    <v t="i">19</v>
    <v t="i">20</v>
    <v t="i">21</v>
    <v t="i">24</v>
    <v t="i">25</v>
    <v t="i">26</v>
    <v t="i">27</v>
    <v t="i">28</v>
  </a>
  <a r="1" c="21">
    <v>7.05</v>
    <v>7</v>
    <v>6.95</v>
    <v>6.95</v>
    <v>7</v>
    <v>7.05</v>
    <v>7.1</v>
    <v>7.1</v>
    <v>7.2</v>
    <v>7.15</v>
    <v>7.15</v>
    <v>7.15</v>
    <v>7.05</v>
    <v>7.65</v>
    <v>7.35</v>
    <v>7.3</v>
    <v>7.5</v>
    <v>7.7</v>
    <v>7.9</v>
    <v>7.8</v>
    <v>7.8</v>
  </a>
  <a r="1" c="246">
    <v t="i">2</v>
    <v t="i">3</v>
    <v t="i">4</v>
    <v t="i">5</v>
    <v t="i">6</v>
    <v t="i">9</v>
    <v t="i">10</v>
    <v t="i">11</v>
    <v t="i">12</v>
    <v t="i">13</v>
    <v t="i">16</v>
    <v t="i">17</v>
    <v t="i">18</v>
    <v t="i">19</v>
    <v t="i">20</v>
    <v t="i">23</v>
    <v t="i">24</v>
    <v t="i">25</v>
    <v t="i">26</v>
    <v t="i">27</v>
    <v t="i">30</v>
    <v t="i">31</v>
    <v t="i">32</v>
    <v t="i">33</v>
    <v t="i">34</v>
    <v t="i">37</v>
    <v t="i">38</v>
    <v t="i">39</v>
    <v t="i">40</v>
    <v t="i">41</v>
    <v t="i">44</v>
    <v t="i">45</v>
    <v t="i">46</v>
    <v t="i">47</v>
    <v t="i">48</v>
    <v t="i">51</v>
    <v t="i">53</v>
    <v t="i">54</v>
    <v t="i">55</v>
    <v t="i">59</v>
    <v t="i">60</v>
    <v t="i">61</v>
    <v t="i">62</v>
    <v t="i">65</v>
    <v t="i">66</v>
    <v t="i">67</v>
    <v t="i">68</v>
    <v t="i">69</v>
    <v t="i">72</v>
    <v t="i">73</v>
    <v t="i">75</v>
    <v t="i">76</v>
    <v t="i">79</v>
    <v t="i">80</v>
    <v t="i">81</v>
    <v t="i">82</v>
    <v t="i">83</v>
    <v t="i">86</v>
    <v t="i">87</v>
    <v t="i">88</v>
    <v t="i">89</v>
    <v t="i">90</v>
    <v t="i">93</v>
    <v t="i">94</v>
    <v t="i">95</v>
    <v t="i">96</v>
    <v t="i">97</v>
    <v t="i">100</v>
    <v t="i">101</v>
    <v t="i">102</v>
    <v t="i">103</v>
    <v t="i">104</v>
    <v t="i">107</v>
    <v t="i">108</v>
    <v t="i">110</v>
    <v t="i">114</v>
    <v t="i">115</v>
    <v t="i">116</v>
    <v t="i">117</v>
    <v t="i">118</v>
    <v t="i">121</v>
    <v t="i">122</v>
    <v t="i">123</v>
    <v t="i">124</v>
    <v t="i">125</v>
    <v t="i">128</v>
    <v t="i">129</v>
    <v t="i">131</v>
    <v t="i">132</v>
    <v t="i">135</v>
    <v t="i">136</v>
    <v t="i">137</v>
    <v t="i">138</v>
    <v t="i">139</v>
    <v t="i">142</v>
    <v t="i">144</v>
    <v t="i">145</v>
    <v t="i">146</v>
    <v t="i">149</v>
    <v t="i">150</v>
    <v t="i">151</v>
    <v t="i">152</v>
    <v t="i">153</v>
    <v t="i">156</v>
    <v t="i">157</v>
    <v t="i">158</v>
    <v t="i">159</v>
    <v t="i">160</v>
    <v t="i">163</v>
    <v t="i">164</v>
    <v t="i">165</v>
    <v t="i">166</v>
    <v t="i">167</v>
    <v t="i">170</v>
    <v t="i">171</v>
    <v t="i">172</v>
    <v t="i">173</v>
    <v t="i">174</v>
    <v t="i">177</v>
    <v t="i">178</v>
    <v t="i">179</v>
    <v t="i">180</v>
    <v t="i">181</v>
    <v t="i">184</v>
    <v t="i">185</v>
    <v t="i">186</v>
    <v t="i">187</v>
    <v t="i">188</v>
    <v t="i">191</v>
    <v t="i">192</v>
    <v t="i">193</v>
    <v t="i">194</v>
    <v t="i">195</v>
    <v t="i">198</v>
    <v t="i">199</v>
    <v t="i">200</v>
    <v t="i">201</v>
    <v t="i">202</v>
    <v t="i">205</v>
    <v t="i">206</v>
    <v t="i">207</v>
    <v t="i">208</v>
    <v t="i">209</v>
    <v t="i">212</v>
    <v t="i">213</v>
    <v t="i">214</v>
    <v t="i">215</v>
    <v t="i">216</v>
    <v t="i">219</v>
    <v t="i">220</v>
    <v t="i">221</v>
    <v t="i">223</v>
    <v t="i">226</v>
    <v t="i">227</v>
    <v t="i">228</v>
    <v t="i">229</v>
    <v t="i">230</v>
    <v t="i">233</v>
    <v t="i">234</v>
    <v t="i">235</v>
    <v t="i">236</v>
    <v t="i">237</v>
    <v t="i">240</v>
    <v t="i">241</v>
    <v t="i">242</v>
    <v t="i">243</v>
    <v t="i">244</v>
    <v t="i">247</v>
    <v t="i">248</v>
    <v t="i">249</v>
    <v t="i">250</v>
    <v t="i">251</v>
    <v t="i">254</v>
    <v t="i">255</v>
    <v t="i">256</v>
    <v t="i">257</v>
    <v t="i">258</v>
    <v t="i">261</v>
    <v t="i">263</v>
    <v t="i">264</v>
    <v t="i">265</v>
    <v t="i">268</v>
    <v t="i">269</v>
    <v t="i">270</v>
    <v t="i">271</v>
    <v t="i">272</v>
    <v t="i">275</v>
    <v t="i">276</v>
    <v t="i">277</v>
    <v t="i">278</v>
    <v t="i">279</v>
    <v t="i">282</v>
    <v t="i">283</v>
    <v t="i">284</v>
    <v t="i">286</v>
    <v t="i">289</v>
    <v t="i">291</v>
    <v t="i">292</v>
    <v t="i">296</v>
    <v t="i">297</v>
    <v t="i">298</v>
    <v t="i">299</v>
    <v t="i">303</v>
    <v t="i">304</v>
    <v t="i">305</v>
    <v t="i">306</v>
    <v t="i">307</v>
    <v t="i">310</v>
    <v t="i">311</v>
    <v t="i">312</v>
    <v t="i">313</v>
    <v t="i">314</v>
    <v t="i">318</v>
    <v t="i">319</v>
    <v t="i">320</v>
    <v t="i">321</v>
    <v t="i">324</v>
    <v t="i">325</v>
    <v t="i">326</v>
    <v t="i">327</v>
    <v t="i">328</v>
    <v t="i">331</v>
    <v t="i">332</v>
    <v t="i">333</v>
    <v t="i">334</v>
    <v t="i">335</v>
    <v t="i">338</v>
    <v t="i">339</v>
    <v t="i">340</v>
    <v t="i">341</v>
    <v t="i">342</v>
    <v t="i">345</v>
    <v t="i">346</v>
    <v t="i">347</v>
    <v t="i">348</v>
    <v t="i">349</v>
    <v t="i">352</v>
    <v t="i">353</v>
    <v t="i">354</v>
    <v t="i">355</v>
    <v t="i">356</v>
    <v t="i">359</v>
    <v t="i">360</v>
    <v t="i">361</v>
    <v t="i">362</v>
    <v t="i">363</v>
  </a>
  <a r="1" c="246">
    <v>15350.15</v>
    <v>15638.8</v>
    <v>15413.3</v>
    <v>15556.65</v>
    <v>15699.25</v>
    <v>15832.05</v>
    <v>15850.2</v>
    <v>15799.1</v>
    <v>15780.25</v>
    <v>15752.05</v>
    <v>15835.35</v>
    <v>15810.85</v>
    <v>15989.8</v>
    <v>16132.9</v>
    <v>16220.6</v>
    <v>16216</v>
    <v>16058.3</v>
    <v>15966.65</v>
    <v>15938.65</v>
    <v>16049.2</v>
    <v>16278.5</v>
    <v>16340.55</v>
    <v>16520.849999999999</v>
    <v>16605.25</v>
    <v>16719.45</v>
    <v>16631</v>
    <v>16483.849999999999</v>
    <v>16641.8</v>
    <v>16929.599999999999</v>
    <v>17158.25</v>
    <v>17340.05</v>
    <v>17345.45</v>
    <v>17388.150000000001</v>
    <v>17382</v>
    <v>17397.5</v>
    <v>17525.099999999999</v>
    <v>17534.75</v>
    <v>17659</v>
    <v>17698.150000000001</v>
    <v>17825.25</v>
    <v>17944.25</v>
    <v>17956.5</v>
    <v>17758.45</v>
    <v>17490.7</v>
    <v>17577.5</v>
    <v>17604.95</v>
    <v>17522.45</v>
    <v>17558.900000000001</v>
    <v>17312.900000000001</v>
    <v>17759.3</v>
    <v>17542.8</v>
    <v>17539.45</v>
    <v>17665.8</v>
    <v>17655.599999999999</v>
    <v>17624.400000000001</v>
    <v>17798.75</v>
    <v>17833.349999999999</v>
    <v>17936.349999999999</v>
    <v>18070.05</v>
    <v>18003.75</v>
    <v>17877.400000000001</v>
    <v>17530.849999999999</v>
    <v>17622.25</v>
    <v>17816.25</v>
    <v>17718.349999999999</v>
    <v>17629.8</v>
    <v>17327.349999999999</v>
    <v>17016.3</v>
    <v>17007.400000000001</v>
    <v>16858.599999999999</v>
    <v>16818.099999999999</v>
    <v>17094.349999999999</v>
    <v>16887.349999999999</v>
    <v>17274.3</v>
    <v>17331.8</v>
    <v>17241</v>
    <v>16983.55</v>
    <v>17123.599999999999</v>
    <v>17014.349999999999</v>
    <v>17185.7</v>
    <v>17311.8</v>
    <v>17486.95</v>
    <v>17512.25</v>
    <v>17563.95</v>
    <v>17576.3</v>
    <v>17730.75</v>
    <v>17656.349999999999</v>
    <v>17736.95</v>
    <v>17786.8</v>
    <v>18012.2</v>
    <v>18145.400000000001</v>
    <v>18082.849999999999</v>
    <v>18052.7</v>
    <v>18117.150000000001</v>
    <v>18202.8</v>
    <v>18157</v>
    <v>18028.2</v>
    <v>18349.7</v>
    <v>18329.150000000001</v>
    <v>18403.400000000001</v>
    <v>18409.650000000001</v>
    <v>18343.900000000001</v>
    <v>18307.650000000001</v>
    <v>18159.95</v>
    <v>18244.2</v>
    <v>18267.25</v>
    <v>18484.099999999999</v>
    <v>18512.75</v>
    <v>18562.75</v>
    <v>18618.05</v>
    <v>18758.349999999999</v>
    <v>18812.5</v>
    <v>18696.099999999999</v>
    <v>18701.05</v>
    <v>18642.75</v>
    <v>18560.5</v>
    <v>18609.349999999999</v>
    <v>18496.599999999999</v>
    <v>18497.150000000001</v>
    <v>18608</v>
    <v>18660.3</v>
    <v>18414.900000000001</v>
    <v>18269</v>
    <v>18420.45</v>
    <v>18385.3</v>
    <v>18199.099999999999</v>
    <v>18127.349999999999</v>
    <v>17806.8</v>
    <v>18014.599999999999</v>
    <v>18132.3</v>
    <v>18122.5</v>
    <v>18191</v>
    <v>18105.3</v>
    <v>18197.45</v>
    <v>18232.55</v>
    <v>18042.95</v>
    <v>17992.150000000001</v>
    <v>17859.45</v>
    <v>18101.2</v>
    <v>17914.150000000001</v>
    <v>17895.7</v>
    <v>17858.2</v>
    <v>17956.599999999999</v>
    <v>17894.849999999999</v>
    <v>18053.3</v>
    <v>18165.349999999999</v>
    <v>18107.849999999999</v>
    <v>18027.650000000001</v>
    <v>18118.55</v>
    <v>18118.3</v>
    <v>17891.95</v>
    <v>17604.349999999999</v>
    <v>17648.95</v>
    <v>17662.150000000001</v>
    <v>17616.3</v>
    <v>17610.400000000001</v>
    <v>17854.05</v>
    <v>17764.599999999999</v>
    <v>17721.5</v>
    <v>17871.7</v>
    <v>17893.45</v>
    <v>17856.5</v>
    <v>17770.900000000001</v>
    <v>17929.849999999999</v>
    <v>18015.849999999999</v>
    <v>18035.849999999999</v>
    <v>17944.2</v>
    <v>17844.599999999999</v>
    <v>17826.7</v>
    <v>17554.3</v>
    <v>17511.25</v>
    <v>17465.8</v>
    <v>17392.7</v>
    <v>17303.95</v>
    <v>17450.900000000001</v>
    <v>17321.900000000001</v>
    <v>17594.349999999999</v>
    <v>17711.45</v>
    <v>17754.400000000001</v>
    <v>17589.599999999999</v>
    <v>17412.900000000001</v>
    <v>17154.3</v>
    <v>17043.3</v>
    <v>16972.150000000001</v>
    <v>16985.599999999999</v>
    <v>17100.05</v>
    <v>16988.400000000001</v>
    <v>17107.5</v>
    <v>17151.900000000001</v>
    <v>17076.900000000001</v>
    <v>16945.05</v>
    <v>16985.7</v>
    <v>16951.7</v>
    <v>17080.7</v>
    <v>17359.75</v>
    <v>17398.05</v>
    <v>17557.05</v>
    <v>17599.150000000001</v>
    <v>17624.05</v>
    <v>17722.3</v>
    <v>17812.400000000001</v>
    <v>17828</v>
    <v>17706.849999999999</v>
    <v>17660.150000000001</v>
    <v>17618.75</v>
    <v>17624.45</v>
    <v>17624.05</v>
    <v>17743.400000000001</v>
    <v>17769.25</v>
    <v>17813.599999999999</v>
    <v>17915.05</v>
    <v>18065</v>
    <v>18147.650000000001</v>
    <v>18089.849999999999</v>
    <v>18255.8</v>
    <v>18069</v>
    <v>18264.400000000001</v>
    <v>18265.95</v>
    <v>18315.099999999999</v>
    <v>18297</v>
    <v>18314.8</v>
    <v>18398.849999999999</v>
    <v>18286.5</v>
    <v>18181.75</v>
    <v>18129.95</v>
    <v>18203.400000000001</v>
    <v>18314.400000000001</v>
    <v>18348</v>
    <v>18285.400000000001</v>
    <v>18321.150000000001</v>
    <v>18499.349999999999</v>
    <v>18598.650000000001</v>
    <v>18633.849999999999</v>
    <v>18534.400000000001</v>
    <v>18487.75</v>
    <v>18534.099999999999</v>
    <v>18593.849999999999</v>
    <v>18599</v>
    <v>18726.400000000001</v>
    <v>18634.55</v>
    <v>18563.400000000001</v>
    <v>18601.5</v>
    <v>18716.150000000001</v>
    <v>18755.900000000001</v>
    <v>18688.099999999999</v>
    <v>18826</v>
  </a>
  <a r="1" c="21">
    <v>236.1</v>
    <v>247.9</v>
    <v>260.25</v>
    <v>256.05</v>
    <v>259.14999999999998</v>
    <v>258.05</v>
    <v>256.39999999999998</v>
    <v>251.1</v>
    <v>249.65</v>
    <v>254.15</v>
    <v>255.65</v>
    <v>259.45</v>
    <v>263</v>
    <v>274.85000000000002</v>
    <v>279.14999999999998</v>
    <v>276.2</v>
    <v>271.55</v>
    <v>267.8</v>
    <v>265.25</v>
    <v>269.25</v>
    <v>266.10000000000002</v>
  </a>
  <a r="1" c="21">
    <v>3441</v>
    <v>3431.35</v>
    <v>3374.95</v>
    <v>3402.55</v>
    <v>3413.7</v>
    <v>3408.65</v>
    <v>3412.3</v>
    <v>3482.7</v>
    <v>3423.5</v>
    <v>3482.4</v>
    <v>3551.75</v>
    <v>3594.7</v>
    <v>3595.45</v>
    <v>3538.05</v>
    <v>3511.6</v>
    <v>3547.5</v>
    <v>3534.1</v>
    <v>3583.9</v>
    <v>3587.8</v>
    <v>3559</v>
    <v>3574.7</v>
  </a>
  <a r="1" c="21">
    <v>340.65</v>
    <v>353</v>
    <v>357.4</v>
    <v>364.3</v>
    <v>373.25</v>
    <v>387</v>
    <v>383.75</v>
    <v>385.9</v>
    <v>392.85</v>
    <v>388.55</v>
    <v>380.85</v>
    <v>381.45</v>
    <v>374.6</v>
    <v>370.1</v>
    <v>375.05</v>
    <v>379.95</v>
    <v>377.85</v>
    <v>382.4</v>
    <v>378.1</v>
    <v>378.3</v>
    <v>377.1</v>
  </a>
  <a r="1" c="21">
    <v>3222.85</v>
    <v>3298.7</v>
    <v>3297.05</v>
    <v>3303.35</v>
    <v>3293.5</v>
    <v>3328.9</v>
    <v>3320.35</v>
    <v>3316.2</v>
    <v>3289.5</v>
    <v>3324</v>
    <v>3305.6</v>
    <v>3288.9</v>
    <v>3232.3</v>
    <v>3274.9</v>
    <v>3236.45</v>
    <v>3209.3</v>
    <v>3246.9</v>
    <v>3243.7</v>
    <v>3251.05</v>
    <v>3216.3</v>
    <v>3174.9</v>
  </a>
  <a r="1" c="20">
    <v t="i">0</v>
    <v t="i">3</v>
    <v t="i">4</v>
    <v t="i">5</v>
    <v t="i">6</v>
    <v t="i">7</v>
    <v t="i">11</v>
    <v t="i">12</v>
    <v t="i">13</v>
    <v t="i">14</v>
    <v t="i">17</v>
    <v t="i">18</v>
    <v t="i">19</v>
    <v t="i">20</v>
    <v t="i">21</v>
    <v t="i">24</v>
    <v t="i">25</v>
    <v t="i">26</v>
    <v t="i">27</v>
    <v t="i">28</v>
  </a>
  <a r="1" c="20">
    <v>22.99</v>
    <v>22.92</v>
    <v>22.82</v>
    <v>22.69</v>
    <v>22.65</v>
    <v>22.96</v>
    <v>22.88</v>
    <v>22.92</v>
    <v>22.99</v>
    <v>23.09</v>
    <v>23.01</v>
    <v>22.98</v>
    <v>22.88</v>
    <v>22.93</v>
    <v>22.98</v>
    <v>22.73</v>
    <v>23.1</v>
    <v>22.95</v>
    <v>22.87</v>
    <v>22.87</v>
  </a>
  <a r="1" c="21">
    <v>1268.9000000000001</v>
    <v>1292.8</v>
    <v>1300.05</v>
    <v>1298.6500000000001</v>
    <v>1304.3499999999999</v>
    <v>1317.45</v>
    <v>1314.4</v>
    <v>1323.85</v>
    <v>1318.3</v>
    <v>1319.5</v>
    <v>1299</v>
    <v>1304.5</v>
    <v>1279</v>
    <v>1288.95</v>
    <v>1282.8</v>
    <v>1265.95</v>
    <v>1291.95</v>
    <v>1304.8499999999999</v>
    <v>1300.4000000000001</v>
    <v>1286.8</v>
    <v>1291.6500000000001</v>
  </a>
  <a r="1" c="21">
    <v>64.5</v>
    <v>63.5</v>
    <v>63.2</v>
    <v>64.45</v>
    <v>67.3</v>
    <v>67.25</v>
    <v>67.099999999999994</v>
    <v>66.849999999999994</v>
    <v>69.05</v>
    <v>67.95</v>
    <v>71.150000000000006</v>
    <v>71.25</v>
    <v>72.349999999999994</v>
    <v>74.5</v>
    <v>75.8</v>
    <v>77.599999999999994</v>
    <v>77.95</v>
    <v>78.3</v>
    <v>74.099999999999994</v>
    <v>75.099999999999994</v>
    <v>74.45</v>
  </a>
  <a r="1" c="247">
    <v t="i">2</v>
    <v t="i">3</v>
    <v t="i">4</v>
    <v t="i">5</v>
    <v t="i">6</v>
    <v t="i">9</v>
    <v t="i">10</v>
    <v t="i">11</v>
    <v t="i">12</v>
    <v t="i">13</v>
    <v t="i">16</v>
    <v t="i">17</v>
    <v t="i">18</v>
    <v t="i">19</v>
    <v t="i">20</v>
    <v t="i">23</v>
    <v t="i">24</v>
    <v t="i">25</v>
    <v t="i">26</v>
    <v t="i">27</v>
    <v t="i">30</v>
    <v t="i">31</v>
    <v t="i">32</v>
    <v t="i">33</v>
    <v t="i">34</v>
    <v t="i">37</v>
    <v t="i">38</v>
    <v t="i">39</v>
    <v t="i">40</v>
    <v t="i">41</v>
    <v t="i">44</v>
    <v t="i">45</v>
    <v t="i">46</v>
    <v t="i">47</v>
    <v t="i">48</v>
    <v t="i">51</v>
    <v t="i">53</v>
    <v t="i">54</v>
    <v t="i">55</v>
    <v t="i">59</v>
    <v t="i">60</v>
    <v t="i">61</v>
    <v t="i">62</v>
    <v t="i">65</v>
    <v t="i">66</v>
    <v t="i">67</v>
    <v t="i">68</v>
    <v t="i">69</v>
    <v t="i">72</v>
    <v t="i">73</v>
    <v t="i">75</v>
    <v t="i">76</v>
    <v t="i">79</v>
    <v t="i">80</v>
    <v t="i">81</v>
    <v t="i">82</v>
    <v t="i">83</v>
    <v t="i">86</v>
    <v t="i">87</v>
    <v t="i">88</v>
    <v t="i">89</v>
    <v t="i">90</v>
    <v t="i">93</v>
    <v t="i">94</v>
    <v t="i">95</v>
    <v t="i">96</v>
    <v t="i">97</v>
    <v t="i">100</v>
    <v t="i">101</v>
    <v t="i">102</v>
    <v t="i">103</v>
    <v t="i">104</v>
    <v t="i">107</v>
    <v t="i">108</v>
    <v t="i">110</v>
    <v t="i">111</v>
    <v t="i">114</v>
    <v t="i">115</v>
    <v t="i">116</v>
    <v t="i">117</v>
    <v t="i">118</v>
    <v t="i">121</v>
    <v t="i">122</v>
    <v t="i">123</v>
    <v t="i">124</v>
    <v t="i">125</v>
    <v t="i">128</v>
    <v t="i">129</v>
    <v t="i">131</v>
    <v t="i">132</v>
    <v t="i">135</v>
    <v t="i">136</v>
    <v t="i">137</v>
    <v t="i">138</v>
    <v t="i">139</v>
    <v t="i">142</v>
    <v t="i">144</v>
    <v t="i">145</v>
    <v t="i">146</v>
    <v t="i">149</v>
    <v t="i">150</v>
    <v t="i">151</v>
    <v t="i">152</v>
    <v t="i">153</v>
    <v t="i">156</v>
    <v t="i">157</v>
    <v t="i">158</v>
    <v t="i">159</v>
    <v t="i">160</v>
    <v t="i">163</v>
    <v t="i">164</v>
    <v t="i">165</v>
    <v t="i">166</v>
    <v t="i">167</v>
    <v t="i">170</v>
    <v t="i">171</v>
    <v t="i">172</v>
    <v t="i">173</v>
    <v t="i">174</v>
    <v t="i">177</v>
    <v t="i">178</v>
    <v t="i">179</v>
    <v t="i">180</v>
    <v t="i">181</v>
    <v t="i">184</v>
    <v t="i">185</v>
    <v t="i">186</v>
    <v t="i">187</v>
    <v t="i">188</v>
    <v t="i">191</v>
    <v t="i">192</v>
    <v t="i">193</v>
    <v t="i">194</v>
    <v t="i">195</v>
    <v t="i">198</v>
    <v t="i">199</v>
    <v t="i">200</v>
    <v t="i">201</v>
    <v t="i">202</v>
    <v t="i">205</v>
    <v t="i">206</v>
    <v t="i">207</v>
    <v t="i">208</v>
    <v t="i">209</v>
    <v t="i">212</v>
    <v t="i">213</v>
    <v t="i">214</v>
    <v t="i">215</v>
    <v t="i">216</v>
    <v t="i">219</v>
    <v t="i">220</v>
    <v t="i">221</v>
    <v t="i">223</v>
    <v t="i">226</v>
    <v t="i">227</v>
    <v t="i">228</v>
    <v t="i">229</v>
    <v t="i">230</v>
    <v t="i">233</v>
    <v t="i">234</v>
    <v t="i">235</v>
    <v t="i">236</v>
    <v t="i">237</v>
    <v t="i">240</v>
    <v t="i">241</v>
    <v t="i">242</v>
    <v t="i">243</v>
    <v t="i">244</v>
    <v t="i">247</v>
    <v t="i">248</v>
    <v t="i">249</v>
    <v t="i">250</v>
    <v t="i">251</v>
    <v t="i">254</v>
    <v t="i">255</v>
    <v t="i">256</v>
    <v t="i">257</v>
    <v t="i">258</v>
    <v t="i">261</v>
    <v t="i">263</v>
    <v t="i">264</v>
    <v t="i">265</v>
    <v t="i">268</v>
    <v t="i">269</v>
    <v t="i">270</v>
    <v t="i">271</v>
    <v t="i">272</v>
    <v t="i">275</v>
    <v t="i">276</v>
    <v t="i">277</v>
    <v t="i">278</v>
    <v t="i">279</v>
    <v t="i">282</v>
    <v t="i">283</v>
    <v t="i">284</v>
    <v t="i">286</v>
    <v t="i">289</v>
    <v t="i">291</v>
    <v t="i">292</v>
    <v t="i">296</v>
    <v t="i">297</v>
    <v t="i">298</v>
    <v t="i">299</v>
    <v t="i">303</v>
    <v t="i">304</v>
    <v t="i">305</v>
    <v t="i">306</v>
    <v t="i">307</v>
    <v t="i">310</v>
    <v t="i">311</v>
    <v t="i">312</v>
    <v t="i">313</v>
    <v t="i">314</v>
    <v t="i">318</v>
    <v t="i">319</v>
    <v t="i">320</v>
    <v t="i">321</v>
    <v t="i">324</v>
    <v t="i">325</v>
    <v t="i">326</v>
    <v t="i">327</v>
    <v t="i">328</v>
    <v t="i">331</v>
    <v t="i">332</v>
    <v t="i">333</v>
    <v t="i">334</v>
    <v t="i">335</v>
    <v t="i">338</v>
    <v t="i">339</v>
    <v t="i">340</v>
    <v t="i">341</v>
    <v t="i">342</v>
    <v t="i">345</v>
    <v t="i">346</v>
    <v t="i">347</v>
    <v t="i">348</v>
    <v t="i">349</v>
    <v t="i">352</v>
    <v t="i">353</v>
    <v t="i">354</v>
    <v t="i">355</v>
    <v t="i">356</v>
    <v t="i">359</v>
    <v t="i">360</v>
    <v t="i">361</v>
    <v t="i">362</v>
    <v t="i">363</v>
  </a>
  <a r="1" c="247">
    <v>685.95</v>
    <v>696.1</v>
    <v>686.6</v>
    <v>699.15</v>
    <v>713.45</v>
    <v>717.35</v>
    <v>710.3</v>
    <v>702.75</v>
    <v>707.2</v>
    <v>703.9</v>
    <v>720.1</v>
    <v>719.45</v>
    <v>725.95</v>
    <v>742</v>
    <v>755.7</v>
    <v>769.5</v>
    <v>759.9</v>
    <v>753.2</v>
    <v>752.4</v>
    <v>751.2</v>
    <v>772</v>
    <v>780.65</v>
    <v>783.1</v>
    <v>786</v>
    <v>800.05</v>
    <v>800.9</v>
    <v>796.3</v>
    <v>800.5</v>
    <v>814.6</v>
    <v>818.6</v>
    <v>823.4</v>
    <v>817.75</v>
    <v>824.8</v>
    <v>820.25</v>
    <v>838.2</v>
    <v>836.95</v>
    <v>848.75</v>
    <v>859.7</v>
    <v>874.4</v>
    <v>879.25</v>
    <v>883.25</v>
    <v>885.1</v>
    <v>870.4</v>
    <v>852.25</v>
    <v>863.9</v>
    <v>873.3</v>
    <v>872.35</v>
    <v>870.85</v>
    <v>855.85</v>
    <v>887.3</v>
    <v>874.35</v>
    <v>872.4</v>
    <v>882.45</v>
    <v>883.65</v>
    <v>876.2</v>
    <v>898.8</v>
    <v>901.25</v>
    <v>907.2</v>
    <v>910</v>
    <v>918.1</v>
    <v>917.6</v>
    <v>909.1</v>
    <v>899.2</v>
    <v>916.75</v>
    <v>915.25</v>
    <v>903.4</v>
    <v>882.25</v>
    <v>861.05</v>
    <v>852.55</v>
    <v>849.5</v>
    <v>843.9</v>
    <v>862</v>
    <v>848.35</v>
    <v>867.65</v>
    <v>885.45</v>
    <v>882.55</v>
    <v>881.75</v>
    <v>870.6</v>
    <v>868.35</v>
    <v>853.6</v>
    <v>870.25</v>
    <v>885.2</v>
    <v>896.9</v>
    <v>892.1</v>
    <v>888.65</v>
    <v>907.15</v>
    <v>926.3</v>
    <v>925.05</v>
    <v>924.4</v>
    <v>907.85</v>
    <v>908.7</v>
    <v>908.6</v>
    <v>904.7</v>
    <v>908.65</v>
    <v>905.3</v>
    <v>917.5</v>
    <v>910.5</v>
    <v>910.7</v>
    <v>906.55</v>
    <v>894.95</v>
    <v>911.7</v>
    <v>913.6</v>
    <v>919.8</v>
    <v>920.35</v>
    <v>921.4</v>
    <v>923.7</v>
    <v>927.45</v>
    <v>938.85</v>
    <v>930.3</v>
    <v>937.4</v>
    <v>946.75</v>
    <v>952.9</v>
    <v>940.2</v>
    <v>930.6</v>
    <v>933.6</v>
    <v>922.65</v>
    <v>922.15</v>
    <v>931.9</v>
    <v>929.9</v>
    <v>930.3</v>
    <v>932.95</v>
    <v>921.75</v>
    <v>908.8</v>
    <v>902</v>
    <v>906.45</v>
    <v>909.7</v>
    <v>892.25</v>
    <v>890.65</v>
    <v>878.9</v>
    <v>893.2</v>
    <v>900.65</v>
    <v>898.95</v>
    <v>908.05</v>
    <v>890.85</v>
    <v>902.45</v>
    <v>901.35</v>
    <v>899.1</v>
    <v>879.15</v>
    <v>870.1</v>
    <v>873.35</v>
    <v>861.35</v>
    <v>866.3</v>
    <v>860.65</v>
    <v>873.45</v>
    <v>865.25</v>
    <v>865.15</v>
    <v>869.5</v>
    <v>866.15</v>
    <v>870.35</v>
    <v>871.7</v>
    <v>870.75</v>
    <v>855.3</v>
    <v>817.2</v>
    <v>823.5</v>
    <v>831.9</v>
    <v>847.95</v>
    <v>857.9</v>
    <v>863.8</v>
    <v>853.7</v>
    <v>852.75</v>
    <v>859.1</v>
    <v>860.8</v>
    <v>853.85</v>
    <v>850.65</v>
    <v>865.3</v>
    <v>870.8</v>
    <v>869.45</v>
    <v>862.65</v>
    <v>852.1</v>
    <v>854.2</v>
    <v>839.25</v>
    <v>839.75</v>
    <v>839.7</v>
    <v>856.4</v>
    <v>854.85</v>
    <v>856.3</v>
    <v>854</v>
    <v>868.55</v>
    <v>867.75</v>
    <v>872.1</v>
    <v>855.95</v>
    <v>842.65</v>
    <v>828.4</v>
    <v>830.35</v>
    <v>825.9</v>
    <v>823.9</v>
    <v>836.25</v>
    <v>836.45</v>
    <v>852.4</v>
    <v>860.2</v>
    <v>855.45</v>
    <v>852.4</v>
    <v>848.7</v>
    <v>854.75</v>
    <v>851</v>
    <v>877.25</v>
    <v>883.8</v>
    <v>884.6</v>
    <v>875</v>
    <v>868.45</v>
    <v>881.9</v>
    <v>890.15</v>
    <v>899</v>
    <v>901.3</v>
    <v>896.85</v>
    <v>891.9</v>
    <v>894.4</v>
    <v>885.65</v>
    <v>904.75</v>
    <v>913.45</v>
    <v>914.95</v>
    <v>918.35</v>
    <v>917.65</v>
    <v>922.1</v>
    <v>922.85</v>
    <v>921.7</v>
    <v>926.95</v>
    <v>937.9</v>
    <v>934.4</v>
    <v>936.05</v>
    <v>939.2</v>
    <v>943.9</v>
    <v>945.75</v>
    <v>946.35</v>
    <v>939.35</v>
    <v>946.5</v>
    <v>954.3</v>
    <v>950.35</v>
    <v>953.4</v>
    <v>940.65</v>
    <v>939.85</v>
    <v>950.7</v>
    <v>948.15</v>
    <v>949.95</v>
    <v>949.15</v>
    <v>936.1</v>
    <v>938.15</v>
    <v>946.75</v>
    <v>942.1</v>
    <v>940.2</v>
    <v>937.9</v>
    <v>938.05</v>
    <v>935.95</v>
    <v>943.55</v>
    <v>939.8</v>
    <v>926.6</v>
    <v>934.2</v>
  </a>
  <a r="1" c="21">
    <v>954.3</v>
    <v>950.35</v>
    <v>953.4</v>
    <v>940.65</v>
    <v>939.85</v>
    <v>950.7</v>
    <v>948.15</v>
    <v>949.95</v>
    <v>949.15</v>
    <v>936.1</v>
    <v>938.15</v>
    <v>946.75</v>
    <v>942.1</v>
    <v>940.2</v>
    <v>937.9</v>
    <v>938.05</v>
    <v>935.95</v>
    <v>943.55</v>
    <v>939.8</v>
    <v>926.6</v>
    <v>934.2</v>
  </a>
  <a r="1" c="21">
    <v>2441.9499999999998</v>
    <v>2455</v>
    <v>2454.5500000000002</v>
    <v>2440.25</v>
    <v>2439.9499999999998</v>
    <v>2506.5</v>
    <v>2520.6</v>
    <v>2519.9499999999998</v>
    <v>2469.9</v>
    <v>2463.25</v>
    <v>2455.1999999999998</v>
    <v>2477.25</v>
    <v>2479.35</v>
    <v>2498.15</v>
    <v>2499.65</v>
    <v>2481.9499999999998</v>
    <v>2484.15</v>
    <v>2520.85</v>
    <v>2551.85</v>
    <v>2552.5500000000002</v>
    <v>2577.4</v>
  </a>
  <a r="1" c="21">
    <v>1956.05</v>
    <v>2326.1</v>
    <v>2633.7</v>
    <v>2475.6</v>
    <v>2537.4499999999998</v>
    <v>2544.35</v>
    <v>2534.0500000000002</v>
    <v>2496.4499999999998</v>
    <v>2493.35</v>
    <v>2492.15</v>
    <v>2445.0500000000002</v>
    <v>2433.9499999999998</v>
    <v>2433.65</v>
    <v>2439.5500000000002</v>
    <v>2429.15</v>
    <v>2451.15</v>
    <v>2484.8000000000002</v>
    <v>2462.5500000000002</v>
    <v>2457.15</v>
    <v>2485.65</v>
    <v>2509.6</v>
  </a>
  <a r="1" c="21">
    <v>1888</v>
    <v>2010</v>
    <v>2410.9</v>
    <v>2709</v>
    <v>2440</v>
    <v>2565</v>
    <v>2570</v>
    <v>2529.3000000000002</v>
    <v>2482</v>
    <v>2499.9</v>
    <v>2535</v>
    <v>2463.1999999999998</v>
    <v>2475</v>
    <v>2453</v>
    <v>2450</v>
    <v>2447.9499999999998</v>
    <v>2460</v>
    <v>2499</v>
    <v>2469.9</v>
    <v>2469</v>
    <v>2499.1999999999998</v>
  </a>
  <a r="1" c="21">
    <v>1983</v>
    <v>2347</v>
    <v>2759.45</v>
    <v>2750</v>
    <v>2558.8000000000002</v>
    <v>2599.9499999999998</v>
    <v>2583.5</v>
    <v>2554.15</v>
    <v>2573</v>
    <v>2560</v>
    <v>2538.9</v>
    <v>2514</v>
    <v>2506.9499999999998</v>
    <v>2466.9499999999998</v>
    <v>2475.9</v>
    <v>2458.9</v>
    <v>2505</v>
    <v>2505</v>
    <v>2484.8000000000002</v>
    <v>2527</v>
    <v>2526.9</v>
  </a>
  <a r="1" c="21">
    <v>1872.1</v>
    <v>1983.4</v>
    <v>2400</v>
    <v>2425.35</v>
    <v>2386.65</v>
    <v>2535.15</v>
    <v>2523</v>
    <v>2475.15</v>
    <v>2428</v>
    <v>2485.3000000000002</v>
    <v>2425</v>
    <v>2428</v>
    <v>2425.9</v>
    <v>2435</v>
    <v>2369.0500000000002</v>
    <v>2428</v>
    <v>2432.6</v>
    <v>2442.1999999999998</v>
    <v>2452.35</v>
    <v>2462.9</v>
    <v>2487.4</v>
  </a>
  <a r="1" c="21">
    <v>7541150</v>
    <v>26311368</v>
    <v>28432888</v>
    <v>23465761</v>
    <v>8434009</v>
    <v>3963515</v>
    <v>2779432</v>
    <v>1736953</v>
    <v>4268439</v>
    <v>1704946</v>
    <v>5543791</v>
    <v>2956768</v>
    <v>6473608</v>
    <v>2522516</v>
    <v>3781621</v>
    <v>1948506</v>
    <v>2804898</v>
    <v>2210990</v>
    <v>1364403</v>
    <v>3744029</v>
    <v>7999982</v>
  </a>
</arrayData>
</file>

<file path=xl/richData/rdrichvalue.xml><?xml version="1.0" encoding="utf-8"?>
<rvData xmlns="http://schemas.microsoft.com/office/spreadsheetml/2017/richdata" count="1115">
  <rv s="0">
    <v>https://www.bing.com/financeapi/forcetrigger?t=ahigoc&amp;q=XNSE%3aJINDALSTEL&amp;form=skydnc</v>
    <v>Learn more on Bing</v>
  </rv>
  <rv s="1">
    <v>en-US</v>
    <v>ahigoc</v>
    <v>268435456</v>
    <v>1</v>
    <v>Powered by Refinitiv</v>
    <v>0</v>
    <v>JINDAL STEEL AND POWER LIMITED (XNSE:JINDALSTEL)</v>
    <v>2</v>
    <v>3</v>
    <v>Finance</v>
    <v>4</v>
    <v>622.75</v>
    <v>304.2</v>
    <v>1.5459000000000001</v>
    <v>7.15</v>
    <v>1.3312999999999998E-2</v>
    <v>INR</v>
    <v>Jindal Steel and Power Limited is an India-based steel producer. It operates through three segments: Iron and steel products, Power, and Others. The Iron and steel products segment comprise of manufacturing of Steel products, sponge iron, pellets, and castings. The Power segment comprises of business of power generation. The Others segment comprises mainly aviation, machinery division, and real estate. It is involved in mining of iron ore. It is also engaged in manufacturing of cement, lime, plaster, basic iron, and structural metal products. It also manufactures steam generators, except central heating hot water boiler. Its product portfolio includes rails, parallel flange beams and columns, plates and coils, angles and channels, wire rods, round bars, speed floors, Jindal panther thermo mechanically treated (TMT) rebars, Jindal panther cement, fabricated sections and semi-finished. It also has a power portfolio, comprising independent power plants and captive power projects.</v>
    <v>6200</v>
    <v>National Stock Exchange of India</v>
    <v>XNSE</v>
    <v>XNSE</v>
    <v>Jindal Centre, 12 Bhikaiji Cama Place, NEW DELHI, DELHI, 110066 IN</v>
    <v>547.95000000000005</v>
    <v>Metals &amp; Mining</v>
    <v>Stock</v>
    <v>45093.486458333333</v>
    <v>0</v>
    <v>538.79999999999995</v>
    <v>546936100000</v>
    <v>JINDAL STEEL AND POWER LIMITED</v>
    <v>JINDAL STEEL AND POWER LIMITED</v>
    <v>540.5</v>
    <v>17.18</v>
    <v>537.04999999999995</v>
    <v>544.20000000000005</v>
    <v>1005028000</v>
    <v>JINDALSTEL</v>
    <v>JINDAL STEEL AND POWER LIMITED (XNSE:JINDALSTEL)</v>
    <v>2498994</v>
    <v>3358220</v>
    <v>1979</v>
  </rv>
  <rv s="2">
    <v>1</v>
  </rv>
  <rv s="0">
    <v>https://www.bing.com/financeapi/forcetrigger?t=ahjrvh&amp;q=XNSE%3aSAIL&amp;form=skydnc</v>
    <v>Learn more on Bing</v>
  </rv>
  <rv s="1">
    <v>en-US</v>
    <v>ahjrvh</v>
    <v>268435456</v>
    <v>1</v>
    <v>Powered by Refinitiv</v>
    <v>0</v>
    <v>STEEL AUTHORITY OF INDIA LIMITED (XNSE:SAIL)</v>
    <v>2</v>
    <v>3</v>
    <v>Finance</v>
    <v>4</v>
    <v>93.9</v>
    <v>63.6</v>
    <v>1.8059000000000001</v>
    <v>0.35</v>
    <v>4.1270000000000005E-3</v>
    <v>INR</v>
    <v>Steel Authority of India Limited is an India-based company, which is engaged primarily in steel manufacturing business in the country. The Company's segments include Bhilai Steel Plant, Durgapur Steel Plant, Rourkela Steel Plant, Bokaro Steel Plant, IISCO Steel Plant, AlloySteels Plant, Salem Steel Plant, Visvesvaraya Iron &amp; Steel Plant and Others. It manufactures and sells a range of steel products, such as pig iron, cold rolled products, pipes, semis, structurals, TMT, galvanised products, bars, rods, rebars, plates, railway products, wheels and axles, hot rolled products, stainless steel products, electrical steels, SAIL SeQR TMT Bars and SAIL Nex. It produces iron and steel at approximately five integrated plants and approximately three special steel plants, located principally in the eastern and central regions of India. The Company's subsidiaries include SAIL Refractory Company Limited and Chhattisgarh Mega Steel Limited.</v>
    <v>62181</v>
    <v>National Stock Exchange of India</v>
    <v>XNSE</v>
    <v>XNSE</v>
    <v>Ispat Bhawan, Lodi Road, NEW DELHI, DELHI, 110003 IN</v>
    <v>85.6</v>
    <v>Metals &amp; Mining</v>
    <v>Stock</v>
    <v>45093.48646990741</v>
    <v>3</v>
    <v>84.7</v>
    <v>351714200000</v>
    <v>STEEL AUTHORITY OF INDIA LIMITED</v>
    <v>STEEL AUTHORITY OF INDIA LIMITED</v>
    <v>85.25</v>
    <v>16.09</v>
    <v>84.8</v>
    <v>85.15</v>
    <v>4130525000</v>
    <v>SAIL</v>
    <v>STEEL AUTHORITY OF INDIA LIMITED (XNSE:SAIL)</v>
    <v>11501358</v>
    <v>14189570</v>
    <v>1973</v>
  </rv>
  <rv s="2">
    <v>4</v>
  </rv>
  <rv s="0">
    <v>http://en.wikipedia.org/wiki/Public_domain</v>
    <v>Public domain</v>
  </rv>
  <rv s="0">
    <v>http://zh.wikipedia.org/wiki/ICICI银行</v>
    <v>Wikipedia</v>
  </rv>
  <rv s="3">
    <v>6</v>
    <v>7</v>
  </rv>
  <rv s="4">
    <v>10</v>
    <v>https://www.bing.com/th?id=AMMS_7a55564cbcf9b185c2bd50f7f3a85b23&amp;qlt=95</v>
    <v>8</v>
    <v>0</v>
    <v>https://www.bing.com/images/search?form=xlimg&amp;q=icici+bank</v>
    <v>Image of ICICI BANK LIMITED</v>
  </rv>
  <rv s="0">
    <v>https://www.bing.com/financeapi/forcetrigger?t=a1v78m&amp;q=XNYS%3aIBN&amp;form=skydnc</v>
    <v>Learn more on Bing</v>
  </rv>
  <rv s="5">
    <v>en-US</v>
    <v>a1v78m</v>
    <v>268435456</v>
    <v>1</v>
    <v>Powered by Refinitiv</v>
    <v>5</v>
    <v>ICICI BANK LIMITED (XNYS:IBN)</v>
    <v>7</v>
    <v>8</v>
    <v>Finance</v>
    <v>9</v>
    <v>23.75</v>
    <v>17.07</v>
    <v>1.2859</v>
    <v>0</v>
    <v>3.9350000000000001E-3</v>
    <v>0</v>
    <v>0.09</v>
    <v>USD</v>
    <v>ICICI Bank Limited (the Bank) is a banking company. The Bank is engaged in providing a range of banking and financial services including commercial banking and treasury operations. The Bank's business segments include Retail Banking, Wholesale Banking, Treasury, and Other Banking. The Bank provides a range of products, which includes savings account, women’s account, senior citizen account, current accounts, credit cards, home loan, personal loan, car loan, gold loan, fixed deposit, recurring deposit, life insurance, and general insurance. It provides a range of Internet banking services, which includes pay bills, raise service request, and make transfers. It also offers a range of mobile banking services, which includes iMobile Pay, short message service (SMS) banking, Call to Pay, and immediate payment service (IMPS). Its general insurance products include health insurance, travel insurance, home insurance, two wheeler insurance, and car insurance.</v>
    <v>103010</v>
    <v>New York Stock Exchange</v>
    <v>XNYS</v>
    <v>XNYS</v>
    <v>ICICI Bank Towers, Bandra-Kurla Complex, MUMBAI, MAHARASHTRA, 400 051 IN</v>
    <v>23</v>
    <v>9</v>
    <v>Banking Services</v>
    <v>Stock</v>
    <v>45093.958333367969</v>
    <v>10</v>
    <v>22.835000000000001</v>
    <v>6533712000000</v>
    <v>ICICI BANK LIMITED</v>
    <v>ICICI BANK LIMITED</v>
    <v>22.98</v>
    <v>19.6343</v>
    <v>22.87</v>
    <v>22.87</v>
    <v>22.96</v>
    <v>6993911000</v>
    <v>IBN</v>
    <v>ICICI BANK LIMITED (XNYS:IBN)</v>
    <v>6173354</v>
    <v>3356936</v>
    <v>1994</v>
  </rv>
  <rv s="2">
    <v>11</v>
  </rv>
  <rv s="0">
    <v>https://www.bing.com/financeapi/forcetrigger?t=ahka4c&amp;q=XNSE%3aTATAPOWER&amp;form=skydnc</v>
    <v>Learn more on Bing</v>
  </rv>
  <rv s="1">
    <v>en-US</v>
    <v>ahka4c</v>
    <v>268435456</v>
    <v>1</v>
    <v>Powered by Refinitiv</v>
    <v>0</v>
    <v>THE TATA POWER COMPANY LIMITED (XNSE:TATAPOWER)</v>
    <v>2</v>
    <v>3</v>
    <v>Finance</v>
    <v>4</v>
    <v>251.15</v>
    <v>182.35</v>
    <v>1.1988000000000001</v>
    <v>1.65</v>
    <v>7.4799999999999997E-3</v>
    <v>INR</v>
    <v>The Tata Power Company Limited is an India-based integrated power company. The Company is engaged in electric power generation, transmission and distribution, electronic products, and service businesses. The Company’s segments include Generation, Renewables, Transmission and Distribution, and Others. The Generation segment comprises of generation of power from hydroelectric sources and thermal sources (coal, gas, and oil) from plants owned and operated under lease arrangements and related ancillary services. The Renewables segment comprises of generation of power from renewable energy sources i.e., wind and solar and related ancillary services. The Transmission and Distribution segment comprises of transmission and distribution network, sale of power to retail customers through distribution network and related ancillary services. The Others segment comprises of project management contracts/infrastructure management services, property development and lease rent of oil tanks.</v>
    <v>3071</v>
    <v>National Stock Exchange of India</v>
    <v>XNSE</v>
    <v>XNSE</v>
    <v>Bombay House,, 24, Homi Mody Street,, MUMBAI, MAHARASHTRA, 400001 IN</v>
    <v>223.7</v>
    <v>Electrical Utilities &amp; IPPs</v>
    <v>Stock</v>
    <v>45093.48646990741</v>
    <v>13</v>
    <v>220.9</v>
    <v>710164200000</v>
    <v>THE TATA POWER COMPANY LIMITED</v>
    <v>THE TATA POWER COMPANY LIMITED</v>
    <v>221.9</v>
    <v>21.15</v>
    <v>220.6</v>
    <v>222.25</v>
    <v>3195340000</v>
    <v>TATAPOWER</v>
    <v>THE TATA POWER COMPANY LIMITED (XNSE:TATAPOWER)</v>
    <v>7136739</v>
    <v>10615420</v>
    <v>1919</v>
  </rv>
  <rv s="2">
    <v>14</v>
  </rv>
  <rv s="0">
    <v>https://www.bing.com/financeapi/forcetrigger?t=ahk7tc&amp;q=XNSE%3aSUZLON&amp;form=skydnc</v>
    <v>Learn more on Bing</v>
  </rv>
  <rv s="1">
    <v>en-US</v>
    <v>ahk7tc</v>
    <v>268435456</v>
    <v>1</v>
    <v>Powered by Refinitiv</v>
    <v>0</v>
    <v>SUZLON ENERGY LIMITED (XNSE:SUZLON)</v>
    <v>2</v>
    <v>3</v>
    <v>Finance</v>
    <v>4</v>
    <v>15.75</v>
    <v>5.42</v>
    <v>1.4087000000000001</v>
    <v>0.3</v>
    <v>2.0760999999999998E-2</v>
    <v>INR</v>
    <v>Suzlon Energy Limited is an India-based renewable energy solutions provider. The Company is engaged in the business of manufacturing of wind turbine generators (WTGs) and related components of various capacities. It operates in approximately 17 countries across Asia, Australia, Europe, Africa and the Americas. Its products include S144 Wind Turbine Generator, S133 Wind Turbine Generator and S120 Wind Turbine Generator. The S144 is extendable depending on the site’s wind conditions. These products offer hub heights up to 160 meters (m). The fleet delivers 40-43% higher generation over the S120. 10-12% higher generation over S133. The S133 is extendable up to 3.0 megawatts (MW) depending on the site's wind conditions. The S120 2.1 MW is available in three variants with towers up to 140 m hub height. Its services include operations and maintenance services, leadership, optimization and digitalization, value-added services and products, and multi-brand operation and maintenance services.</v>
    <v>1592</v>
    <v>National Stock Exchange of India</v>
    <v>XNSE</v>
    <v>XNSE</v>
    <v>One Earth, Hadapsar, PUNE, MAHARASHTRA, 411028 IN</v>
    <v>15.15</v>
    <v>Renewable Energy</v>
    <v>Stock</v>
    <v>45093.48646990741</v>
    <v>16</v>
    <v>14.55</v>
    <v>161778000000</v>
    <v>SUZLON ENERGY LIMITED</v>
    <v>SUZLON ENERGY LIMITED</v>
    <v>14.55</v>
    <v>5.3</v>
    <v>14.45</v>
    <v>14.75</v>
    <v>12473090000</v>
    <v>SUZLON</v>
    <v>SUZLON ENERGY LIMITED (XNSE:SUZLON)</v>
    <v>282491085</v>
    <v>455321830</v>
    <v>1995</v>
  </rv>
  <rv s="2">
    <v>17</v>
  </rv>
  <rv s="0">
    <v>https://www.bing.com/financeapi/forcetrigger?t=ahkgbh&amp;q=XNSE%3aTWL&amp;form=skydnc</v>
    <v>Learn more on Bing</v>
  </rv>
  <rv s="1">
    <v>en-US</v>
    <v>ahkgbh</v>
    <v>268435456</v>
    <v>1</v>
    <v>Powered by Refinitiv</v>
    <v>0</v>
    <v>TITAGARH WAGONS LIMITED (XNSE:TITAGARH)</v>
    <v>2</v>
    <v>3</v>
    <v>Finance</v>
    <v>4</v>
    <v>434.4</v>
    <v>93.4</v>
    <v>1.9254</v>
    <v>8.9499999999999993</v>
    <v>2.1507000000000002E-2</v>
    <v>INR</v>
    <v>Titagarh Wagons Limited is an India-based holding company. The Company is engaged in the manufacturing and selling of freight wagons, passenger coaches, metro trains, train electricals, steel castings, specialized equipment and bridges, and ships. The Company operates through three segments: Freight Rolling Stock, Passenger Rolling Stock, and Shipbuilding, Bridges &amp; Defence. Its Freight Rolling Stock segment consists of manufacturing of wagons, loco shells, bogies, couplers and its components. Its Passenger Rolling Stock segment is engaged in designing and manufacturing of metro, passenger coaches, train sets, monorail, propulsion equipment, traction motors and its components. Its Shipbuilding, Bridges &amp; Defence segment is engaged in shipbuilding which includes designing and construction of warships, passenger vessels, tugs and other specialized self-propelled vessels and its components, and specialized equipment for Indian Defense sector and modular bridging solutions.</v>
    <v>551</v>
    <v>National Stock Exchange of India</v>
    <v>XNSE</v>
    <v>XNSE</v>
    <v>Titagarh Towers 756,, Anandapur, E.M. Bypass, KOLKATA, WEST BENGAL, 700017 IN</v>
    <v>434.4</v>
    <v>Machinery, Equipment &amp; Components</v>
    <v>Stock</v>
    <v>45093.48646990741</v>
    <v>19</v>
    <v>419.55</v>
    <v>49759510000</v>
    <v>TITAGARH WAGONS LIMITED</v>
    <v>TITAGARH WAGONS LIMITED</v>
    <v>428</v>
    <v>35.61</v>
    <v>416.15</v>
    <v>425.1</v>
    <v>119571100</v>
    <v>TITAGARH</v>
    <v>TITAGARH WAGONS LIMITED (XNSE:TITAGARH)</v>
    <v>1591239</v>
    <v>1123560</v>
    <v>1997</v>
  </rv>
  <rv s="2">
    <v>20</v>
  </rv>
  <rv s="0">
    <v>https://www.bing.com/financeapi/forcetrigger?t=ahi9f2&amp;q=XNSE%3aIFCI&amp;form=skydnc</v>
    <v>Learn more on Bing</v>
  </rv>
  <rv s="1">
    <v>en-US</v>
    <v>ahi9f2</v>
    <v>268435456</v>
    <v>1</v>
    <v>Powered by Refinitiv</v>
    <v>0</v>
    <v>IFCI LIMITED (XNSE:IFCI)</v>
    <v>2</v>
    <v>3</v>
    <v>Finance</v>
    <v>4</v>
    <v>16.649999999999999</v>
    <v>8.25</v>
    <v>1.3190999999999999</v>
    <v>0.2</v>
    <v>1.6878000000000001E-2</v>
    <v>INR</v>
    <v>IFCI Limited is a non-banking financial company. The Company provides financial support for the diversified growth of industries across the spectrum. It is also engaged in providing other credit-granting services. The Company deals in granted loans product. The Company offers financial products, including loan products, project finance, corporate finance, syndication and advisory, and structured products. The various sectors covered under project finance are power, including renewable energy, telecommunications, roads, oil and gas, ports, airports, basic metals, chemicals, pharmaceuticals, electronics, textiles, real estate, smart cities and urban infrastructure, and others. It caters to the varied needs of a diverse set of customers ranging across small, mid and large corporates. It offers financial solutions in areas of corporate finance through balance sheet funding, loan against shares, lease rental discounting, promoter funding, long-term working capital requirements, and others.</v>
    <v>167</v>
    <v>National Stock Exchange of India</v>
    <v>XNSE</v>
    <v>XNSE</v>
    <v>IFCI Tower, 61, Nehru Palace, NEW DELHI, DELHI, 110019 IN</v>
    <v>12.2</v>
    <v>Banking Services</v>
    <v>Stock</v>
    <v>45093.486458333333</v>
    <v>22</v>
    <v>11.9</v>
    <v>29999850000</v>
    <v>IFCI LIMITED</v>
    <v>IFCI LIMITED</v>
    <v>11.9</v>
    <v>0</v>
    <v>11.85</v>
    <v>12.05</v>
    <v>2489614000</v>
    <v>IFCI</v>
    <v>IFCI LIMITED (XNSE:IFCI)</v>
    <v>4376730</v>
    <v>7979120</v>
    <v>1993</v>
  </rv>
  <rv s="2">
    <v>23</v>
  </rv>
  <rv s="0">
    <v>https://www.bing.com/financeapi/forcetrigger?t=ahhknm&amp;q=XNSE%3aDLF&amp;form=skydnc</v>
    <v>Learn more on Bing</v>
  </rv>
  <rv s="1">
    <v>en-US</v>
    <v>ahhknm</v>
    <v>268435456</v>
    <v>1</v>
    <v>Powered by Refinitiv</v>
    <v>0</v>
    <v>DLF Limited (XNSE:DLF)</v>
    <v>2</v>
    <v>3</v>
    <v>Finance</v>
    <v>4</v>
    <v>508.75</v>
    <v>294.7</v>
    <v>1.4609000000000001</v>
    <v>5.65</v>
    <v>1.1521999999999999E-2</v>
    <v>INR</v>
    <v>DLF Limited is an India-based company, which is primarily engaged in the business of colonization and real estate development. The operations of the Company include all aspects of real estate development, from the identification and acquisition of land, to planning, execution, construction and marketing of projects. It is also engaged in the business of leasing, generation of power, provision of maintenance services, hospitality and recreational activities. Its homes portfolio ranges from luxury residential complexes to smart townships. Its offices portfolio is an integrated mix of office spaces with food and beverage and leisure amenities. It has developed approximately 27.96 million square meter residential area and 4.2 million square feet retail space. The Company's subsidiaries include Aaralyn Builders &amp; Developers Private Limited, Abheek Real Estate Private Limited, Abhigyan Builders &amp; Developers Private Limited and Americus Real Estate Private Limited, among others.</v>
    <v>2065</v>
    <v>National Stock Exchange of India</v>
    <v>XNSE</v>
    <v>XNSE</v>
    <v>DLF Gateway Tower, R Block,, DLF City Phase III, GURGAON, HARYANA, 122002 IN</v>
    <v>497.75</v>
    <v>Real Estate Operations</v>
    <v>Stock</v>
    <v>45093.486446759256</v>
    <v>25</v>
    <v>490.15</v>
    <v>1227755000000</v>
    <v>DLF Limited</v>
    <v>DLF Limited</v>
    <v>492.8</v>
    <v>59.56</v>
    <v>490.35</v>
    <v>496</v>
    <v>2475312000</v>
    <v>DLF</v>
    <v>DLF Limited (XNSE:DLF)</v>
    <v>4360893</v>
    <v>5341340</v>
    <v>1963</v>
  </rv>
  <rv s="2">
    <v>26</v>
  </rv>
  <rv s="0">
    <v>https://www.bing.com/financeapi/forcetrigger?t=ahjg7w&amp;q=XNSE%3aPNB&amp;form=skydnc</v>
    <v>Learn more on Bing</v>
  </rv>
  <rv s="1">
    <v>en-US</v>
    <v>ahjg7w</v>
    <v>268435456</v>
    <v>1</v>
    <v>Powered by Refinitiv</v>
    <v>0</v>
    <v>Punjab National Bank (XNSE:PNB)</v>
    <v>2</v>
    <v>3</v>
    <v>Finance</v>
    <v>4</v>
    <v>62</v>
    <v>28.05</v>
    <v>1.3975</v>
    <v>1.1499999999999999</v>
    <v>2.2816999999999997E-2</v>
    <v>INR</v>
    <v>Punjab National Bank (the Bank) is an India-based bank. The Bank’s segments include Treasury, Corporate/Wholesale banking, Retail banking and Other banking operations. The Treasury segment includes the entire investment portfolio and trading in foreign exchange contracts and derivative contracts. The Bank provides various banking services, such as agriculture banking, retail banking, treasury operations, corporate banking, merchant banking, non-resident Indian (NRI) services, depository services, digital banking services and mutual funds. Its depositary services include current deposits, savings deposits, term deposits, recurring deposits, Capital Gain Account Scheme and Gold Monetization Scheme. Its loan portfolio includes retail loans, agriculture loans, micro, small and medium enterprises (MSME) loans and corporate loans. Its other services include cash management services, export/import finance, gold card scheme for exporters, doorstep banking service and online trading.</v>
    <v>104118</v>
    <v>National Stock Exchange of India</v>
    <v>XNSE</v>
    <v>XNSE</v>
    <v>Plot No. 29 PNB Complex,, Belapaur, NAVI MUMBAI, MAHARASHTRA, 400614 IN</v>
    <v>52.45</v>
    <v>Banking Services</v>
    <v>Stock</v>
    <v>45093.486458333333</v>
    <v>28</v>
    <v>50.5</v>
    <v>567617900000</v>
    <v>Punjab National Bank</v>
    <v>Punjab National Bank</v>
    <v>50.7</v>
    <v>16.66</v>
    <v>50.4</v>
    <v>51.55</v>
    <v>11011020000</v>
    <v>PNB</v>
    <v>Punjab National Bank (XNSE:PNB)</v>
    <v>96884339</v>
    <v>21690320</v>
    <v>1894</v>
  </rv>
  <rv s="2">
    <v>29</v>
  </rv>
  <rv s="0">
    <v>https://www.bing.com/financeapi/forcetrigger?t=ahjo52&amp;q=XNSE%3aRELIANCE&amp;form=skydnc</v>
    <v>Learn more on Bing</v>
  </rv>
  <rv s="1">
    <v>en-US</v>
    <v>ahjo52</v>
    <v>268435456</v>
    <v>1</v>
    <v>Powered by Refinitiv</v>
    <v>0</v>
    <v>RELIANCE INDUSTRIES LIMITED (XNSE:RELIANCE)</v>
    <v>2</v>
    <v>3</v>
    <v>Finance</v>
    <v>4</v>
    <v>2755</v>
    <v>2180</v>
    <v>1.0791999999999999</v>
    <v>24.85</v>
    <v>9.7350000000000006E-3</v>
    <v>INR</v>
    <v>Reliance Industries Limited is an India-based company, which operates in the Oil to Chemicals (O2C), Oil and Gas, Retail, Digital Services and Financial Services segments. The O2C segment includes refining, petrochemicals, fuel retailing through Reliance BP Mobility Limited, aviation fuel and bulk wholesale marketing, and its assets comprises of refinery off-gas cracker, aromatics, gasification, multi-feed and gas crackers along with downstream manufacturing facilities, logistics and supply-chain infrastructure. The Oil and Gas segment includes exploration, development and production of crude oil and natural gas. The Retail segment includes consumer retail and a range of related services. The Digital Services segment includes provision of a range of digital services The Financial Services segment comprises of management and deployment of identified resources of the Company to various activities, including non-banking financial services and insurance broking.</v>
    <v>342982</v>
    <v>National Stock Exchange of India</v>
    <v>XNSE</v>
    <v>XNSE</v>
    <v>Maker Chambers IV, 3rd Floor, 222, Nariman Point, MUMBAI, MAHARASHTRA, 400021 IN</v>
    <v>2582.4</v>
    <v>Oil &amp; Gas</v>
    <v>Stock</v>
    <v>45093.486458333333</v>
    <v>31</v>
    <v>2560.1999999999998</v>
    <v>17437680000000</v>
    <v>RELIANCE INDUSTRIES LIMITED</v>
    <v>RELIANCE INDUSTRIES LIMITED</v>
    <v>2560.1999999999998</v>
    <v>25.89</v>
    <v>2552.5500000000002</v>
    <v>2577.4</v>
    <v>6766120000</v>
    <v>RELIANCE</v>
    <v>RELIANCE INDUSTRIES LIMITED (XNSE:RELIANCE)</v>
    <v>11155180</v>
    <v>4854710</v>
    <v>1973</v>
  </rv>
  <rv s="2">
    <v>32</v>
  </rv>
  <rv s="0">
    <v>https://www.bing.com/financeapi/forcetrigger?t=ahgr3m&amp;q=XNSE%3aADANIENT&amp;form=skydnc</v>
    <v>Learn more on Bing</v>
  </rv>
  <rv s="1">
    <v>en-US</v>
    <v>ahgr3m</v>
    <v>268435456</v>
    <v>1</v>
    <v>Powered by Refinitiv</v>
    <v>0</v>
    <v>ADANI ENTERPRISES LIMITED (XNSE:ADANIENT)</v>
    <v>2</v>
    <v>3</v>
    <v>Finance</v>
    <v>4</v>
    <v>4190</v>
    <v>1017.45</v>
    <v>1.6647000000000001</v>
    <v>23.95</v>
    <v>9.6349999999999995E-3</v>
    <v>INR</v>
    <v>Adani Enterprises Limited is a holding company. The Company is an integrated infrastructure with businesses spanning coal trading, coal mining, oil and gas exploration, ports, multi-model logistics, power generation and transmission, gas distribution, and edible oil and agro commodities. Its segments include Integrated Resources Management, Mining, Solar Manufacturing, Airport, and Others. Integrated Resources Management provides end-to-end procurement and logistics services. The Mining segment includes mining service contracts for nine coal blocks with a capacity of approximately 100 plus millinewton (Mn) metric tons per annum. The Solar Manufacturing segment is engaged in the manufacture of solar photovoltaic cells and modules. Airport segment is engaged in the management of airports. Its road, metro, and rail business are engaged in the development of infrastructure projects. Its data centers business is engaged in the development of data centers.</v>
    <v>1155</v>
    <v>National Stock Exchange of India</v>
    <v>XNSE</v>
    <v>XNSE</v>
    <v>Adani House, Nr Mithakhali Six Road, Navrangpura, AHMEDABAD, GUJARAT, 380009 IN</v>
    <v>2526.9</v>
    <v>Diversified Industrial Goods Wholesale</v>
    <v>Stock</v>
    <v>45093.486446759256</v>
    <v>34</v>
    <v>2487.4</v>
    <v>2860947000000</v>
    <v>ADANI ENTERPRISES LIMITED</v>
    <v>ADANI ENTERPRISES LIMITED</v>
    <v>2499.1999999999998</v>
    <v>114.13</v>
    <v>2485.65</v>
    <v>2509.6</v>
    <v>1140001000</v>
    <v>ADANIENT</v>
    <v>ADANI ENTERPRISES LIMITED (XNSE:ADANIENT)</v>
    <v>7999982</v>
    <v>3580730</v>
    <v>1993</v>
  </rv>
  <rv s="2">
    <v>35</v>
  </rv>
  <rv s="0">
    <v>https://www.bing.com/financeapi/forcetrigger?t=ahgr9c&amp;q=XNSE%3aADANIPOWER&amp;form=skydnc</v>
    <v>Learn more on Bing</v>
  </rv>
  <rv s="1">
    <v>en-US</v>
    <v>ahgr9c</v>
    <v>268435456</v>
    <v>1</v>
    <v>Powered by Refinitiv</v>
    <v>0</v>
    <v>ADANI POWER LIMITED (XNSE:ADANIPOWER)</v>
    <v>2</v>
    <v>3</v>
    <v>Finance</v>
    <v>4</v>
    <v>432.5</v>
    <v>132.4</v>
    <v>1.1892</v>
    <v>-3.15</v>
    <v>-1.1698999999999999E-2</v>
    <v>INR</v>
    <v>Adani Power Limited is a holding company. The Company is a thermal power producer in India with a power generation capacity of approximately 12,450 megawatts (MW) comprising 12,410 MW of thermal power plants and a 40 MW solar power project. It focuses on providing power generation and coal trading. The Company has built and operates through its subsidiaries over 9,240 MW of thermal power capacity, including a 4,620 MW plant of APMuL at Mundra in Gujarat, a 3,300 MW plant of APML at Tiroda in Maharashtra and a 1,320 MW plant of APRL at Kawai in Rajasthan. The Company also has three thermal power plants with a total capacity of approximately 3,170 MW comprising a 1,200 MW plant of UPCL at Udupi in Karnataka, a 1,370 MW plant of REL at Raipur in Chhattisgarh and a 600 MW plant of REGL at Raigarh in Chhattisgarh. Its subsidiaries include Adani Power (Mundra) Limited, Adani Power Maharashtra Limited, Adani Power Rajasthan Limited, Udupi Power Corporation Limited, and Raipur Energen Limited.</v>
    <v>80</v>
    <v>National Stock Exchange of India</v>
    <v>XNSE</v>
    <v>XNSE</v>
    <v>3rd Floor, "Achalraj", Opp Mayor Bunglow,, Law Garden,, AHMEDABAD, GUJARAT, 380006 IN</v>
    <v>273</v>
    <v>Electrical Utilities &amp; IPPs</v>
    <v>Stock</v>
    <v>45093.486446759256</v>
    <v>37</v>
    <v>264.8</v>
    <v>1026331000000</v>
    <v>ADANI POWER LIMITED</v>
    <v>ADANI POWER LIMITED</v>
    <v>271</v>
    <v>9.9600000000000009</v>
    <v>269.25</v>
    <v>266.10000000000002</v>
    <v>3856939000</v>
    <v>ADANIPOWER</v>
    <v>ADANI POWER LIMITED (XNSE:ADANIPOWER)</v>
    <v>3777293</v>
    <v>6296430</v>
    <v>1996</v>
  </rv>
  <rv s="2">
    <v>38</v>
  </rv>
  <rv s="0">
    <v>https://www.bing.com/financeapi/forcetrigger?t=ahhdmw&amp;q=XNSE%3aCGPOWER&amp;form=skydnc</v>
    <v>Learn more on Bing</v>
  </rv>
  <rv s="1">
    <v>en-US</v>
    <v>ahhdmw</v>
    <v>268435456</v>
    <v>1</v>
    <v>Powered by Refinitiv</v>
    <v>0</v>
    <v>CG POWER AND INDUSTRIAL SOLUTIONS LIMITED (XNSE:CGPOWER)</v>
    <v>2</v>
    <v>3</v>
    <v>Finance</v>
    <v>4</v>
    <v>397.8</v>
    <v>162</v>
    <v>2.5985</v>
    <v>-1.2</v>
    <v>-3.1719999999999999E-3</v>
    <v>INR</v>
    <v>CG Power and Industrial Solutions Limited is an India-based company that is engaged in the providing end-to-end solutions to utilities, industries and consumers for the management and application of electrical energy. The Company offers products, services and solutions through two segments: Power Systems and Industrial Systems. Its Power Systems segment includes transformers, switchgear, automation and turnkey projects. Its Industrial Systems segment includes electric motors, alternators, drives, traction electronics and supervisory control and data acquisition systems (SCADA). The Company's products include power transformers, switchgear (medium voltage (MV) and high voltage (HV)) motors, drives and automation switchgears, railway traction motors, traction electronics and railway signaling products. The Company's subsidiaries include CG Power Solutions Limited India, CG-PPI Adhesive Products Limited, CG Power Equipments Limited and CG International B.V.</v>
    <v>2774</v>
    <v>National Stock Exchange of India</v>
    <v>XNSE</v>
    <v>XNSE</v>
    <v>KANJUR Marg(E), MUMBAI, MAHARASHTRA, 400042 IN</v>
    <v>380.95</v>
    <v>Machinery, Equipment &amp; Components</v>
    <v>Stock</v>
    <v>45093.486446759256</v>
    <v>40</v>
    <v>373.6</v>
    <v>575906800000</v>
    <v>CG POWER AND INDUSTRIAL SOLUTIONS LIMITED</v>
    <v>CG POWER AND INDUSTRIAL SOLUTIONS LIMITED</v>
    <v>379.4</v>
    <v>71.959999999999994</v>
    <v>378.3</v>
    <v>377.1</v>
    <v>1527199000</v>
    <v>CGPOWER</v>
    <v>CG POWER AND INDUSTRIAL SOLUTIONS LIMITED (XNSE:CGPOWER)</v>
    <v>1256088</v>
    <v>1407220</v>
    <v>1937</v>
  </rv>
  <rv s="2">
    <v>41</v>
  </rv>
  <rv s="0">
    <v>https://www.bing.com/financeapi/forcetrigger?t=ahicim&amp;q=XNSE%3aINFY&amp;form=skydnc</v>
    <v>Learn more on Bing</v>
  </rv>
  <rv s="1">
    <v>en-US</v>
    <v>ahicim</v>
    <v>268435456</v>
    <v>1</v>
    <v>Powered by Refinitiv</v>
    <v>0</v>
    <v>INFOSYS LIMITED (XNSE:INFY)</v>
    <v>2</v>
    <v>3</v>
    <v>Finance</v>
    <v>4</v>
    <v>1672.6</v>
    <v>1185.3</v>
    <v>0.66749999999999998</v>
    <v>4.8499999999999996</v>
    <v>3.7690000000000002E-3</v>
    <v>INR</v>
    <v>Infosys Limited is engaged in consulting, technology, outsourcing, and next-generation digital services. Its segments are enterprises in Financial Services and Insurance; enterprises in Manufacturing; enterprises in Retail, Consumer Packaged Goods and Logistics; enterprises in the Energy, Utilities, Resources and Services; enterprises in Communication, Telecom OEM and Media; enterprises in Hi-Tech; enterprises in Life Sciences and Healthcare; and all other segments. All other segments represent the operating segments of businesses in India, Japan, China, Infosys Public Services, and other enterprises in public services. Its core services include application management services, proprietary application development services, independent validation solutions, product engineering and management, infrastructure management services, traditional enterprise application implementation, and support and integration services. Its products and platforms include Finacle, Panaya, Skava, and LEAP.</v>
    <v>343234</v>
    <v>National Stock Exchange of India</v>
    <v>XNSE</v>
    <v>XNSE</v>
    <v>Electronics City Hosur Rd, BANGALORE, KARNATAKA, 560100 IN</v>
    <v>1301.5</v>
    <v>Software &amp; IT Services</v>
    <v>Stock</v>
    <v>45093.486458333333</v>
    <v>43</v>
    <v>1281.05</v>
    <v>5344464000000</v>
    <v>INFOSYS LIMITED</v>
    <v>INFOSYS LIMITED</v>
    <v>1287</v>
    <v>22.33</v>
    <v>1286.8</v>
    <v>1291.6500000000001</v>
    <v>4137703000</v>
    <v>INFY</v>
    <v>INFOSYS LIMITED (XNSE:INFY)</v>
    <v>8536287</v>
    <v>6094290</v>
    <v>1981</v>
  </rv>
  <rv s="2">
    <v>44</v>
  </rv>
  <rv s="0">
    <v>https://www.bing.com/financeapi/forcetrigger?t=bprqu2&amp;q=XNSE%3aPOLYCAB&amp;form=skydnc</v>
    <v>Learn more on Bing</v>
  </rv>
  <rv s="1">
    <v>en-US</v>
    <v>bprqu2</v>
    <v>268435456</v>
    <v>1</v>
    <v>Powered by Refinitiv</v>
    <v>0</v>
    <v>POLYCAB INDIA LIMITED (XNSE:POLYCAB)</v>
    <v>2</v>
    <v>3</v>
    <v>Finance</v>
    <v>4</v>
    <v>3618</v>
    <v>2043.85</v>
    <v>0.86860000000000004</v>
    <v>15.7</v>
    <v>4.411E-3</v>
    <v>INR</v>
    <v>Polycab India Limited is an India-based manufacturer of wires and cables. The Company is engaged in fast moving electrical goods (FMEG). The Company is also in the business of engineering, procurement and construction (EPC) projects. The Company owns approximately 23 manufacturing facilities, located across the states of Gujarat, Maharashtra, Uttarakhand, and the union territory of Daman. It operates through three segments. Wire and Cable segment is engaged in the manufacturing and selling of wires and cables. Fast moving electrical goods (FMEG) segment is engaged in fans, light-emitting diode (LED) lighting and luminaires, switches, switchgear, solar products, pumps, hohm, conduits and domestic appliances. Others segment is comprised of the engineering, procurement and construction (EPC) business, which includes design, engineering, supply of materials, survey, execution and commissioning of power distribution, rural electrification projects on a trunky basis.</v>
    <v>4485</v>
    <v>National Stock Exchange of India</v>
    <v>XNSE</v>
    <v>XNSE</v>
    <v>Daman Industrial Estate, Plot NO.38-1-6,41-4-9,42-1-2,52-1-2,74-, 7-11, Village Kadaiaya, Nani Daman, Kadaiya, Daman, Dadra and, Nagar Haveli, DAMAN, DAMAN AND DIU, 396210 IN</v>
    <v>3586.95</v>
    <v>Machinery, Equipment &amp; Components</v>
    <v>Stock</v>
    <v>45093.486458333333</v>
    <v>46</v>
    <v>3538.2</v>
    <v>535605300000</v>
    <v>POLYCAB INDIA LIMITED</v>
    <v>POLYCAB INDIA LIMITED</v>
    <v>3550</v>
    <v>41.94</v>
    <v>3559</v>
    <v>3574.7</v>
    <v>149832200</v>
    <v>POLYCAB</v>
    <v>POLYCAB INDIA LIMITED (XNSE:POLYCAB)</v>
    <v>223482</v>
    <v>256340</v>
    <v>1996</v>
  </rv>
  <rv s="2">
    <v>47</v>
  </rv>
  <rv s="0">
    <v>https://www.bing.com/financeapi/forcetrigger?t=ahkau2&amp;q=XNSE%3aTCS&amp;form=skydnc</v>
    <v>Learn more on Bing</v>
  </rv>
  <rv s="1">
    <v>en-US</v>
    <v>ahkau2</v>
    <v>268435456</v>
    <v>1</v>
    <v>Powered by Refinitiv</v>
    <v>0</v>
    <v>TATA CONSULTANCY SERVICES LIMITED (XNSE:TCS)</v>
    <v>2</v>
    <v>3</v>
    <v>Finance</v>
    <v>4</v>
    <v>3575</v>
    <v>2868.01</v>
    <v>0.52529999999999999</v>
    <v>-41.4</v>
    <v>-1.2872E-2</v>
    <v>INR</v>
    <v>Tata Consultancy Services Limited (TCS) is an India-based company engaged in providing information technology (IT) services, digital and business solutions. The Company's segments include Banking, Financial Services and Insurance, Manufacturing, Retail and Consumer Business, Communication, Media and Technology, Life Sciences and Healthcare and Others. The Company’s products include TCS BaNCS, TCS Connected Intelligence Platform, ignio, TCS iON, TCS MasterCraft, TAP, CHROMA, TCS Customer Intelligence &amp; Insights, TCS Intelligent Urban Exchange, Jile, TCS OmniStore, Quartz and The Smart Ledgers. Its platforms include TCS ADD TCS BFSI Platforms ERP on Cloud and TCS HOBS. Its services portfolio consists of IT and assurance services, business intelligence and performance management, business process services, cloud services, connected marketing solutions, mobility products and services and platform solutions. It serves industries, including insurance, healthcare, retail, telecom and others.</v>
    <v>614795</v>
    <v>National Stock Exchange of India</v>
    <v>XNSE</v>
    <v>XNSE</v>
    <v>9Th Floor, Nirmal Building, Nariman Point, MUMBAI, MAHARASHTRA, 400021 IN</v>
    <v>3199.4</v>
    <v>Software &amp; IT Services</v>
    <v>Stock</v>
    <v>45093.48646990741</v>
    <v>49</v>
    <v>3156</v>
    <v>11617120000000</v>
    <v>TATA CONSULTANCY SERVICES LIMITED</v>
    <v>TATA CONSULTANCY SERVICES LIMITED</v>
    <v>3197</v>
    <v>27.92</v>
    <v>3216.3</v>
    <v>3174.9</v>
    <v>3659051000</v>
    <v>TCS</v>
    <v>TATA CONSULTANCY SERVICES LIMITED (XNSE:TCS)</v>
    <v>4156189</v>
    <v>1864610</v>
    <v>1995</v>
  </rv>
  <rv s="2">
    <v>50</v>
  </rv>
  <rv s="0">
    <v>https://www.bing.com/financeapi/forcetrigger?t=ahi8u2&amp;q=XNSE%3aIDEA&amp;form=skydnc</v>
    <v>Learn more on Bing</v>
  </rv>
  <rv s="1">
    <v>en-US</v>
    <v>ahi8u2</v>
    <v>268435456</v>
    <v>1</v>
    <v>Powered by Refinitiv</v>
    <v>0</v>
    <v>VODAFONE IDEA LIMITED (XNSE:IDEA)</v>
    <v>2</v>
    <v>3</v>
    <v>Finance</v>
    <v>4</v>
    <v>10.1</v>
    <v>5.7</v>
    <v>1.1196999999999999</v>
    <v>0</v>
    <v>0</v>
    <v>INR</v>
    <v>Vodafone Idea Limited is an India-based telecom service provider. The Company is engaged in the business of mobility and long-distance services. It provides pan-India voice and data services across second-generation (2G), third-generation (3G) and fourth-generation (4G) platforms. Its Vodafone Idea business services provide communication solutions to global and Indian corporations, public sector and government bodies, small and medium enterprises and start-ups. It offers voice services, broadband services, and content and digital offerings. Its other services include entertainment services, such as sports, interactive voice response (IVR)-based content, wireless application protocol (WAP)-based games; voice and short message service (SMS)-based services, such as caller tunes, voice and SMS chat, star talk, expert advice and subscriptions services; and utility services, such as missed call alerts, doctor on call and astrology services.</v>
    <v>8760</v>
    <v>National Stock Exchange of India</v>
    <v>XNSE</v>
    <v>XNSE</v>
    <v>09th to 12th Floor, Birla Centurion, Century Mills Compund, Pandurang Budhkar Marg, MUMBAI, MAHARASHTRA, 400030 IN</v>
    <v>8</v>
    <v>Telecommunications Services</v>
    <v>Stock</v>
    <v>45093.486446759256</v>
    <v>52</v>
    <v>7.75</v>
    <v>379701600000</v>
    <v>VODAFONE IDEA LIMITED</v>
    <v>VODAFONE IDEA LIMITED</v>
    <v>7.85</v>
    <v>0</v>
    <v>7.8</v>
    <v>7.8</v>
    <v>48679690000</v>
    <v>IDEA</v>
    <v>VODAFONE IDEA LIMITED (XNSE:IDEA)</v>
    <v>70611505</v>
    <v>127348520</v>
    <v>1995</v>
  </rv>
  <rv s="2">
    <v>53</v>
  </rv>
  <rv s="0">
    <v>https://www.bing.com/financeapi/forcetrigger?t=c2u427&amp;q=XNSE%3aZOMATO&amp;form=skydnc</v>
    <v>Learn more on Bing</v>
  </rv>
  <rv s="1">
    <v>en-US</v>
    <v>c2u427</v>
    <v>268435456</v>
    <v>1</v>
    <v>Powered by Refinitiv</v>
    <v>0</v>
    <v>Zomato Limited (XNSE:ZOMATO)</v>
    <v>2</v>
    <v>3</v>
    <v>Finance</v>
    <v>4</v>
    <v>80.3</v>
    <v>40.6</v>
    <v>1.546</v>
    <v>-0.65</v>
    <v>-8.6550000000000012E-3</v>
    <v>INR</v>
    <v>Zomato Limited is an India-based company, which operates as an Internet portal. The Company helps in connecting the users, restaurant partners and the delivery partners, and also provides platform to restaurant partners to advertise themselves to the target audience in India and abroad and supply of ingredients to restaurant partners. It provides restaurant partners with industry-specific marketing tools. The Company operates through three segments: India food ordering and delivery, Hyperpure and All other segments. India food ordering and delivery is the online platform through which we facilitate food ordering and delivery of the food items by connecting the end users, restaurant partners and delivery personnel. Hyperpure segment operates a one-stop procurement solution, Hyperpure, which supplies ingredients and kitchen products to restaurant partners. Hyperpure supplies offering for restaurants in India. The Company has combined and disclosed balancing number in all other segments.</v>
    <v>3517</v>
    <v>National Stock Exchange of India</v>
    <v>XNSE</v>
    <v>XNSE</v>
    <v>Ground Floor, Tower C,, Vipul Tech Square, Golf Course, Road, Sector-43, GURGAON, HARYANA, 122009 IN</v>
    <v>76</v>
    <v>Software &amp; IT Services</v>
    <v>Stock</v>
    <v>45093.48646990741</v>
    <v>55</v>
    <v>73.900000000000006</v>
    <v>624609600000</v>
    <v>Zomato Limited</v>
    <v>Zomato Limited</v>
    <v>75.55</v>
    <v>0</v>
    <v>75.099999999999994</v>
    <v>74.45</v>
    <v>8389652000</v>
    <v>ZOMATO</v>
    <v>Zomato Limited (XNSE:ZOMATO)</v>
    <v>45783616</v>
    <v>79153070</v>
    <v>2010</v>
  </rv>
  <rv s="2">
    <v>56</v>
  </rv>
  <rv s="0">
    <v>https://www.bing.com/financeapi/forcetrigger?t=ahgyzr&amp;q=XNSE%3aASHOKLEY&amp;form=skydnc</v>
    <v>Learn more on Bing</v>
  </rv>
  <rv s="1">
    <v>en-US</v>
    <v>ahgyzr</v>
    <v>268435456</v>
    <v>1</v>
    <v>Powered by Refinitiv</v>
    <v>0</v>
    <v>ASHOK LEYLAND LIMITED (XNSE:ASHOKLEY)</v>
    <v>2</v>
    <v>3</v>
    <v>Finance</v>
    <v>4</v>
    <v>169.45</v>
    <v>128.19999999999999</v>
    <v>1.1746000000000001</v>
    <v>7.05</v>
    <v>4.4805000000000005E-2</v>
    <v>INR</v>
    <v>Ashok Leyland Limited is an India-based automotive and transport vehicle company. The Company is engaged in the manufacture and sale of commercial/passenger and defense vehicles and power solutions. It also provides financial services relating to vehicle and housing financing. It manufactures medium and heavy commercial vehicles, light commercial vehicles, and power solution systems. Its commercial vehicles include vans, lorries, over-the-road tractors for semitrailers. It provides a range of trucks, which include trippers, haulage, and tractors. It offers a range of power solution systems, which includes agricultural engines, diesel generators, industrial engines, and marine engines. It offers a range of defense vehicles, which includes ALS Driving Simulator, BMP COMPREHENSIVE UPGRADE, and BMP REPOWERING. It offers buses for intercity, stage carrier, school and college and city. It also manufactures chassis fitted with engines for motor vehicles.</v>
    <v>10101</v>
    <v>National Stock Exchange of India</v>
    <v>XNSE</v>
    <v>XNSE</v>
    <v>No. 1, Sardar Patel Road, Guindy, CHENNAI, TAMIL NADU, 600032 IN</v>
    <v>167.8</v>
    <v>Machinery, Equipment &amp; Components</v>
    <v>Stock</v>
    <v>45093.486446759256</v>
    <v>58</v>
    <v>158.1</v>
    <v>482699300000</v>
    <v>ASHOK LEYLAND LIMITED</v>
    <v>ASHOK LEYLAND LIMITED</v>
    <v>159.69999999999999</v>
    <v>37.200000000000003</v>
    <v>157.35</v>
    <v>164.4</v>
    <v>2936127000</v>
    <v>ASHOKLEY</v>
    <v>ASHOK LEYLAND LIMITED (XNSE:ASHOKLEY)</v>
    <v>47565738</v>
    <v>7999990</v>
    <v>1948</v>
  </rv>
  <rv s="2">
    <v>59</v>
  </rv>
  <rv s="0">
    <v>https://www.bing.com/financeapi/forcetrigger?t=ahh2gh&amp;q=XNSE%3aAXISBANK&amp;form=skydnc</v>
    <v>Learn more on Bing</v>
  </rv>
  <rv s="1">
    <v>en-US</v>
    <v>ahh2gh</v>
    <v>268435456</v>
    <v>1</v>
    <v>Powered by Refinitiv</v>
    <v>0</v>
    <v>Axis Bank Limited (XNSE:AXISBANK)</v>
    <v>2</v>
    <v>3</v>
    <v>Finance</v>
    <v>4</v>
    <v>989.7</v>
    <v>618.25</v>
    <v>1.5609</v>
    <v>4.4000000000000004</v>
    <v>4.5030000000000001E-3</v>
    <v>INR</v>
    <v>Axis Bank Limited (the Bank) is an India-based company that is engaged in the banking and financial services. The Bank's segments include Treasury, Retail Banking and Corporate/Wholesale Banking. The Treasury segment includes investments in sovereign and corporate debt, equity and mutual funds, trading operations, derivative trading and foreign exchange operations and offers a central funding unit. The Retail Banking segment constitutes lending to individuals/small businesses through the branch network and other delivery channels subject to the orientation, nature of product, granularity of the exposure and the quantum thereof. The Corporate/Wholesale Banking segment includes corporate relationships not included under Retail Banking, corporate advisory services, placements and syndication, project appraisals, capital market-related services, and cash management services. It also offers para banking activities, including third-party product distribution and other banking transactions.</v>
    <v>85815</v>
    <v>National Stock Exchange of India</v>
    <v>XNSE</v>
    <v>XNSE</v>
    <v>Bombay Dyeing Mills Compound, Pandurang Budhkar Marg,, Worli, MUMBAI, MAHARASHTRA, 400025 IN</v>
    <v>985.45</v>
    <v>Banking Services</v>
    <v>Stock</v>
    <v>45093.486446759256</v>
    <v>61</v>
    <v>977.2</v>
    <v>3022388000000</v>
    <v>Axis Bank Limited</v>
    <v>Axis Bank Limited</v>
    <v>982.8</v>
    <v>27.73</v>
    <v>977.15</v>
    <v>981.55</v>
    <v>3079199000</v>
    <v>AXISBANK</v>
    <v>Axis Bank Limited (XNSE:AXISBANK)</v>
    <v>8860900</v>
    <v>12687010</v>
    <v>1993</v>
  </rv>
  <rv s="2">
    <v>62</v>
  </rv>
  <rv s="0">
    <v>https://www.bing.com/financeapi/forcetrigger?t=ahi59c&amp;q=XNSE%3aHINDALCO&amp;form=skydnc</v>
    <v>Learn more on Bing</v>
  </rv>
  <rv s="1">
    <v>en-US</v>
    <v>ahi59c</v>
    <v>268435456</v>
    <v>1</v>
    <v>Powered by Refinitiv</v>
    <v>0</v>
    <v>HINDALCO INDUSTRIES LIMITED (XNSE:HINDALCO)</v>
    <v>2</v>
    <v>3</v>
    <v>Finance</v>
    <v>4</v>
    <v>504</v>
    <v>308.95</v>
    <v>1.71</v>
    <v>3.9</v>
    <v>9.2189999999999998E-3</v>
    <v>INR</v>
    <v>Hindalco Industries Limited is an India-based metals flagship company. The Company's Novelis segment represents Novelis Inc, a wholly owned foreign subsidiary, engaged in producing and selling aluminum sheet and light gauge products, which operates in North America, South America, Europe and Asia. Its Aluminium segment represents aluminum business of the Company, which includes Utkal Alumina International Limited (UAIL), Hindalco Almex Aluminium Limited (HAAL), Suvas Holdings Limited (SHL) and Minerals and Minerals Limited (M&amp;M). Its Copper segment represents copper business of the Company and Dahej Harbour and Infrastructure Limited, a wholly owned subsidiary of the Company that operates a captive Jetty of the Company, and in the business of manufacturing and selling of copper cathode, continuous cast copper rods, sulphuric acid, dap and complexes, gold, silver and other precious metals. Its All Other segment represents other subsidiaries of the Company.</v>
    <v>35869</v>
    <v>National Stock Exchange of India</v>
    <v>XNSE</v>
    <v>XNSE</v>
    <v>Birla Centurion, 7th floor, Pandurang Budhkar Road, Worli, MUMBAI, MAHARASHTRA, 400030 IN</v>
    <v>431.45</v>
    <v>Metals &amp; Mining</v>
    <v>Stock</v>
    <v>45093.486446759256</v>
    <v>64</v>
    <v>425.8</v>
    <v>955503600000</v>
    <v>HINDALCO INDUSTRIES LIMITED</v>
    <v>HINDALCO INDUSTRIES LIMITED</v>
    <v>427.7</v>
    <v>9.31</v>
    <v>423.05</v>
    <v>426.95</v>
    <v>2237976000</v>
    <v>HINDALCO</v>
    <v>HINDALCO INDUSTRIES LIMITED (XNSE:HINDALCO)</v>
    <v>7931068</v>
    <v>5925780</v>
    <v>1958</v>
  </rv>
  <rv s="2">
    <v>65</v>
  </rv>
  <rv s="0">
    <v>https://www.bing.com/financeapi/forcetrigger?t=ahi877&amp;q=XNSE%3aICICIBANK&amp;form=skydnc</v>
    <v>Learn more on Bing</v>
  </rv>
  <rv s="6">
    <v>en-US</v>
    <v>ahi877</v>
    <v>268435456</v>
    <v>1</v>
    <v>Powered by Refinitiv</v>
    <v>11</v>
    <v>ICICI BANK LIMITED (XNSE:ICICIBANK)</v>
    <v>7</v>
    <v>12</v>
    <v>Finance</v>
    <v>4</v>
    <v>958.85</v>
    <v>669.95</v>
    <v>1.2859</v>
    <v>7.6</v>
    <v>8.202000000000001E-3</v>
    <v>INR</v>
    <v>ICICI Bank Limited (the Bank) is a banking company. The Bank is engaged in providing a range of banking and financial services including commercial banking and treasury operations. The Bank's business segments include Retail Banking, Wholesale Banking, Treasury, and Other Banking. The Bank provides a range of products, which includes savings account, women’s account, senior citizen account, current accounts, credit cards, home loan, personal loan, car loan, gold loan, fixed deposit, recurring deposit, life insurance, and general insurance. It provides a range of Internet banking services, which includes pay bills, raise service request, and make transfers. It also offers a range of mobile banking services, which includes iMobile Pay, short message service (SMS) banking, Call to Pay, and immediate payment service (IMPS). Its general insurance products include health insurance, travel insurance, home insurance, two wheeler insurance, and car insurance.</v>
    <v>103010</v>
    <v>National Stock Exchange of India</v>
    <v>XNSE</v>
    <v>XNSE</v>
    <v>ICICI Bank Towers, Bandra-Kurla Complex, MUMBAI, MAHARASHTRA, 400 051 IN</v>
    <v>937.75</v>
    <v>9</v>
    <v>Banking Services</v>
    <v>Stock</v>
    <v>45093.486446759256</v>
    <v>67</v>
    <v>927</v>
    <v>6533712000000</v>
    <v>ICICI BANK LIMITED</v>
    <v>ICICI BANK LIMITED</v>
    <v>929.3</v>
    <v>18.97</v>
    <v>926.6</v>
    <v>934.2</v>
    <v>6993911000</v>
    <v>ICICIBANK</v>
    <v>ICICI BANK LIMITED (XNSE:ICICIBANK)</v>
    <v>11249387</v>
    <v>13714810</v>
    <v>1994</v>
  </rv>
  <rv s="2">
    <v>68</v>
  </rv>
  <rv s="0">
    <v>https://www.bing.com/financeapi/forcetrigger?t=ahii5r&amp;q=XNSE%3aJPASSOCIAT&amp;form=skydnc</v>
    <v>Learn more on Bing</v>
  </rv>
  <rv s="1">
    <v>en-US</v>
    <v>ahii5r</v>
    <v>268435456</v>
    <v>1</v>
    <v>Powered by Refinitiv</v>
    <v>0</v>
    <v>JAIPRAKASH ASSOCIATES LIMITED (XNSE:JPASSOCIAT)</v>
    <v>2</v>
    <v>3</v>
    <v>Finance</v>
    <v>4</v>
    <v>12.5</v>
    <v>6.55</v>
    <v>2.2534000000000001</v>
    <v>0.05</v>
    <v>6.1729999999999997E-3</v>
    <v>INR</v>
    <v>Jaiprakash Associates Limited is a diversified infrastructure company. The Company's business activities include engineering and construction, manufacturing and marketing of cement, hotels and hospitality, real estate, and sports. Its segment includes Construction, Cement, Hotel / Hospitality, Sports Events, Real Estate, Power, and Investments. Its Construction segment includes civil engineering, construction/engineering, procurement, and construction, contracts/expressway. Its Cement segment includes manufacturing and sale of cement and clinker. Its Hotel/Hospitality segment includes hotels, resorts, and spas. Its Sports Events segment includes sports-related events. The Real Estate segment includes real estate development. Its Power segment includes generation and sale of energy. Its Investments segment includes investments in subsidiaries and joint ventures for cement, power, expressway, and sports, among others. It has operations in Haryana, Madhya Pradesh, Gujarat, and Jharkhand.</v>
    <v>5893</v>
    <v>National Stock Exchange of India</v>
    <v>XNSE</v>
    <v>XNSE</v>
    <v>JA House,, 63, Basant Lok,, Vasant Vihar,, NEW DELHI, DELHI, 110057 IN</v>
    <v>8.3000000000000007</v>
    <v>Consumer Goods Conglomerates</v>
    <v>Stock</v>
    <v>45093.486458333333</v>
    <v>70</v>
    <v>8.1</v>
    <v>20004960000</v>
    <v>JAIPRAKASH ASSOCIATES LIMITED</v>
    <v>JAIPRAKASH ASSOCIATES LIMITED</v>
    <v>8.1999999999999993</v>
    <v>0</v>
    <v>8.1</v>
    <v>8.15</v>
    <v>2454596000</v>
    <v>JPASSOCIAT</v>
    <v>JAIPRAKASH ASSOCIATES LIMITED (XNSE:JPASSOCIAT)</v>
    <v>7727741</v>
    <v>15853990</v>
    <v>1995</v>
  </rv>
  <rv s="2">
    <v>71</v>
  </rv>
  <rv s="0">
    <v>https://www.bing.com/financeapi/forcetrigger?t=ahj9zr&amp;q=XNSE%3aONGC&amp;form=skydnc</v>
    <v>Learn more on Bing</v>
  </rv>
  <rv s="1">
    <v>en-US</v>
    <v>ahj9zr</v>
    <v>268435456</v>
    <v>1</v>
    <v>Powered by Refinitiv</v>
    <v>0</v>
    <v>OIL AND NATURAL GAS CORPORATION LIMITED (XNSE:ONGC)</v>
    <v>2</v>
    <v>3</v>
    <v>Finance</v>
    <v>4</v>
    <v>169</v>
    <v>119.85</v>
    <v>1.0620000000000001</v>
    <v>-0.65</v>
    <v>-4.1229999999999999E-3</v>
    <v>INR</v>
    <v>Oil and Natural Gas Corporation Limited is an India-based company, which is engaged in exploration, development and production of crude oil, natural gas and value-added products. Its segments include Exploration and Production; and Refining and Marketing. The Company's geographical segments include operations in India, which includes Onshore and Offshore, and Outside India. It is also involved in acquisition of oil and gas acreages outside India for exploration, development, and production, downstream (Refining and marketing of petroleum products), petrochemicals, power generation, liquefied natural gas (LNG) supply, pipeline transportation, special economic zone (SEZ) development and helicopter services. It is involved in offshore extraction of crude petroleum, offshore extraction of natural gas and services incidental to offshore oil extraction. Its subsidiaries include Mangalore Refinery and Petrochemicals Limited, ONGC Videsh Limited and Petronet MHB Limited.</v>
    <v>27165</v>
    <v>National Stock Exchange of India</v>
    <v>XNSE</v>
    <v>XNSE</v>
    <v>KDMIPE Capmus,, Kaulagarh Road, DEHARADUN, UTTARANCHAL, 248195 IN</v>
    <v>158.65</v>
    <v>Oil &amp; Gas</v>
    <v>Stock</v>
    <v>45093.486458333333</v>
    <v>73</v>
    <v>156.35</v>
    <v>1975104000000</v>
    <v>OIL AND NATURAL GAS CORPORATION LIMITED</v>
    <v>OIL AND NATURAL GAS CORPORATION LIMITED</v>
    <v>158.25</v>
    <v>5.6</v>
    <v>157.65</v>
    <v>157</v>
    <v>12580280000</v>
    <v>ONGC</v>
    <v>OIL AND NATURAL GAS CORPORATION LIMITED (XNSE:ONGC)</v>
    <v>11466647</v>
    <v>10582890</v>
    <v>1993</v>
  </rv>
  <rv s="2">
    <v>74</v>
  </rv>
  <rv s="0">
    <v>https://www.bing.com/financeapi/forcetrigger?t=ahj1u2&amp;q=XNSE%3aMOTHERSON&amp;form=skydnc</v>
    <v>Learn more on Bing</v>
  </rv>
  <rv s="1">
    <v>en-US</v>
    <v>ahj1u2</v>
    <v>268435456</v>
    <v>1</v>
    <v>Powered by Refinitiv</v>
    <v>0</v>
    <v>SAMVARDHANA MOTHERSON INTERNATIONAL LIMITED (XNSE:MOTHERSON)</v>
    <v>2</v>
    <v>3</v>
    <v>Finance</v>
    <v>4</v>
    <v>91.67</v>
    <v>61.8</v>
    <v>1.6933</v>
    <v>0.4</v>
    <v>4.8690000000000001E-3</v>
    <v>INR</v>
    <v>Samvardhana Motherson International Limited is a globally diversified manufacturer. The Company is a full system solutions provider to customers in automotive and other industries. It has a diversified product portfolio, which includes electrical distribution systems, fully assembled vehicle interior and exterior modules, automotive rear vision systems, moulded plastic parts and assemblies, injection moulding tools, moulded and extruded rubber components, lighting systems, electronics, precision metals and modules, Industrial IT solutions and services and technologies, such as telematics and others. Its segments include Wiring harness, Modules and polymer products, and Emerging businesses. Emerging businesses comprise elastomers, lighting &amp; electronics, precision metals &amp; modules, technology &amp; industrial solutions, logistics solutions, aerospace, health &amp; medical, and services operations of the Company. Its wholly owned subsidiary is Samvardhana Motherson Automotive Systems Group B.V.</v>
    <v>73858</v>
    <v>National Stock Exchange of India</v>
    <v>XNSE</v>
    <v>XNSE</v>
    <v>C-14 A&amp;B,, Sector-1,, NOIDA, UTTAR PRADESH, 201301 IN</v>
    <v>83.45</v>
    <v>Automobiles &amp; Auto Parts</v>
    <v>Stock</v>
    <v>45093.486458333333</v>
    <v>76</v>
    <v>81.900000000000006</v>
    <v>559393600000</v>
    <v>SAMVARDHANA MOTHERSON INTERNATIONAL LIMITED</v>
    <v>SAMVARDHANA MOTHERSON INTERNATIONAL LIMITED</v>
    <v>83.15</v>
    <v>39.369999999999997</v>
    <v>82.15</v>
    <v>82.55</v>
    <v>6776421000</v>
    <v>MOTHERSON</v>
    <v>SAMVARDHANA MOTHERSON INTERNATIONAL LIMITED (XNSE:MOTHERSON)</v>
    <v>16614549</v>
    <v>10115300</v>
    <v>1986</v>
  </rv>
  <rv s="2">
    <v>77</v>
  </rv>
  <rv s="0">
    <v>https://www.bing.com/financeapi/forcetrigger?t=ahju6h&amp;q=XNSE%3aSBIN&amp;form=skydnc</v>
    <v>Learn more on Bing</v>
  </rv>
  <rv s="7">
    <v>en-US</v>
    <v>ahju6h</v>
    <v>268435456</v>
    <v>1</v>
    <v>Powered by Refinitiv</v>
    <v>13</v>
    <v>State Bank of India (XNSE:SBIN)</v>
    <v>2</v>
    <v>14</v>
    <v>Finance</v>
    <v>4</v>
    <v>629.54999999999995</v>
    <v>430.7</v>
    <v>1.4055</v>
    <v>4.75</v>
    <v>8.3850000000000001E-3</v>
    <v>INR</v>
    <v>State Bank of India is an India-based banking and financial services company. The Company’s segments include Treasury, Corporate/Wholesale Banking, Retail Banking and Insurance Business. The Treasury segment includes the entire investment portfolio and trading in foreign exchange contracts and derivative contracts. The Corporate/Wholesale Banking segment comprises the lending activities of corporate accounts group, commercial client’s group and stressed assets resolution group. The Retail Banking segment comprises retail branches, which primarily includes personal banking activities, including lending activities to corporate customers, and also includes agency business and automated teller machines (ATMs). The Insurance Business segment comprises the results of SBI Life Insurance Co. Ltd. and SBI General Insurance Co. Ltd. It is involved in providing a range of products and services to individuals, commercial enterprises, large corporates, public bodies and institutional customers.</v>
    <v>235858</v>
    <v>National Stock Exchange of India</v>
    <v>XNSE</v>
    <v>XNSE</v>
    <v>Corporate Centre, State Bank Bhavan, Madame Cama Road, Nariman Point, MUMBAI, MAHARASHTRA, 400021 IN</v>
    <v>574.70000000000005</v>
    <v>Banking Services</v>
    <v>Stock</v>
    <v>45093.48646990741</v>
    <v>79</v>
    <v>567.04999999999995</v>
    <v>5098185000000</v>
    <v>State Bank of India</v>
    <v>State Bank of India</v>
    <v>568.75</v>
    <v>9.09</v>
    <v>566.5</v>
    <v>571.25</v>
    <v>8924612000</v>
    <v>SBIN</v>
    <v>State Bank of India (XNSE:SBIN)</v>
    <v>12660226</v>
    <v>12968210</v>
  </rv>
  <rv s="2">
    <v>80</v>
  </rv>
  <rv s="0">
    <v>https://www.bing.com/financeapi/forcetrigger?t=ahk9xm&amp;q=XNSE%3aTATAMOTORS&amp;form=skydnc</v>
    <v>Learn more on Bing</v>
  </rv>
  <rv s="1">
    <v>en-US</v>
    <v>ahk9xm</v>
    <v>268435456</v>
    <v>1</v>
    <v>Powered by Refinitiv</v>
    <v>0</v>
    <v>TATA MOTORS LIMITED (XNSE:TATAMOTORS)</v>
    <v>2</v>
    <v>3</v>
    <v>Finance</v>
    <v>4</v>
    <v>576.54999999999995</v>
    <v>375.2</v>
    <v>1.7374000000000001</v>
    <v>1.35</v>
    <v>2.3749999999999999E-3</v>
    <v>INR</v>
    <v>Tata Motors Limited is a global automobile manufacturing company. The Company’s diverse portfolio includes a range of cars, sports utility vehicles, trucks, buses and defense vehicles. Its segments include automotive operations and other operations. Its automotive segment consists of four reportable sub-segments: Tata Commercial Vehicles, which include small commercial vehicles (SCV) and pickup trucks, medium and heavy commercial vehicles and intermediate light commercial vehicle and CV passenger vehicles manufactured under the Tata and Daewoo brands; Tata Passenger Vehicles, which include passenger vehicles and utility vehicles manufactured under the Tata and Fiat brands; Jaguar Land Rover, which include vehicles manufactured under the Jaguar Land Rover brand; and Vehicle Financing, which include financing of new vehicles and pre-owned vehicles. Its other operations consist of information technology (IT) services, machine tools, and factory automation solutions.</v>
    <v>81811</v>
    <v>National Stock Exchange of India</v>
    <v>XNSE</v>
    <v>XNSE</v>
    <v>4th Floor, Ahura Centre, 82 Mahakali Caves Road, MIDC, Andheri East, MUMBAI, MAHARASHTRA, 400093 IN</v>
    <v>572.20000000000005</v>
    <v>Automobiles &amp; Auto Parts</v>
    <v>Stock</v>
    <v>45093.48646990741</v>
    <v>82</v>
    <v>566.04999999999995</v>
    <v>2055586000000</v>
    <v>TATA MOTORS LIMITED</v>
    <v>TATA MOTORS LIMITED</v>
    <v>569.65</v>
    <v>30.6</v>
    <v>568.45000000000005</v>
    <v>569.79999999999995</v>
    <v>3829993000</v>
    <v>TATAMOTORS</v>
    <v>TATA MOTORS LIMITED (XNSE:TATAMOTORS)</v>
    <v>8736313</v>
    <v>14007670</v>
    <v>1945</v>
  </rv>
  <rv s="2">
    <v>83</v>
  </rv>
  <rv s="0">
    <v>https://www.bing.com/financeapi/forcetrigger?t=ahkjtc&amp;q=XNSE%3aVEDL&amp;form=skydnc</v>
    <v>Learn more on Bing</v>
  </rv>
  <rv s="1">
    <v>en-US</v>
    <v>ahkjtc</v>
    <v>268435456</v>
    <v>1</v>
    <v>Powered by Refinitiv</v>
    <v>0</v>
    <v>Vedanta Limited (XNSE:VEDL)</v>
    <v>2</v>
    <v>3</v>
    <v>Finance</v>
    <v>4</v>
    <v>340.75</v>
    <v>206</v>
    <v>1.6102000000000001</v>
    <v>-1.25</v>
    <v>-4.444E-3</v>
    <v>INR</v>
    <v>Vedanta Limited is an India-based natural resources conglomerate. The Company is engaged in producing aluminum, zinc-lead-silver, oil and gas, iron ore, steel, copper, power, nickel, ferroalloys, glass display, optical fiber, and semiconductors. Its segments include Copper, Aluminium, Iron Ore, Power, Zinc India (comprises zinc and lead India), Zinc International, Oil and Gas, and Others. Its Copper business is engaged in custom smelting and includes captive power plants at Tuticorin in Southern India. It includes a copper smelter, refinery, sulphuric acid plant, phosphoric acid plant, and a copper rod plant. The Aluminium segment offers products, such as Restora low-carbon aluminum, ingots, billets, wire rods, slabs, rolled products, sheets and coils, primary foundry alloy and more. The Iron Ore consists of iron ore exploration, mining, and processing of iron ore, pig iron, and metallurgical coke. Its Power operations include a thermal coal-based commercial power facility.</v>
    <v>8129</v>
    <v>National Stock Exchange of India</v>
    <v>XNSE</v>
    <v>XNSE</v>
    <v>Flr1, 103-C Wing, Atul Project, Chakala,, Andheri (East), MUMBAI, MAHARASHTRA, 400093 IN</v>
    <v>282.85000000000002</v>
    <v>Metals &amp; Mining</v>
    <v>Stock</v>
    <v>45093.48646990741</v>
    <v>85</v>
    <v>279.10000000000002</v>
    <v>1039880000000</v>
    <v>Vedanta Limited</v>
    <v>Vedanta Limited</v>
    <v>282.2</v>
    <v>9.8699999999999992</v>
    <v>281.3</v>
    <v>280.05</v>
    <v>3713194000</v>
    <v>VEDL</v>
    <v>Vedanta Limited (XNSE:VEDL)</v>
    <v>4363955</v>
    <v>4887380</v>
    <v>1965</v>
  </rv>
  <rv s="2">
    <v>86</v>
  </rv>
  <rv s="0">
    <v>https://www.bing.com/financeapi/forcetrigger?t=ahkqww&amp;q=NIFTY+50&amp;form=skydnc</v>
    <v>Learn more on Bing</v>
  </rv>
  <rv s="8">
    <v>en-US</v>
    <v>ahkqww</v>
    <v>268435456</v>
    <v>1</v>
    <v>Powered by Refinitiv</v>
    <v>15</v>
    <v>NIFTY 50</v>
    <v>16</v>
    <v>17</v>
    <v>Finance</v>
    <v>18</v>
    <v>18887.599999999999</v>
    <v>15183.4</v>
    <v>137.9</v>
    <v>7.3790000000000001E-3</v>
    <v>IN</v>
    <v>18864.7</v>
    <v>Index</v>
    <v>88</v>
    <v>18710.5</v>
    <v>NIFTY 50</v>
    <v>18723.3</v>
    <v>18688.099999999999</v>
    <v>18826</v>
    <v>NIFTY</v>
    <v>NIFTY 50</v>
  </rv>
  <rv s="2">
    <v>89</v>
  </rv>
  <rv s="0">
    <v>https://www.bing.com/financeapi/forcetrigger?t=ahkucw&amp;q=S%26P+BSE+SENSEX+IDX&amp;form=skydnc</v>
    <v>Learn more on Bing</v>
  </rv>
  <rv s="8">
    <v>en-US</v>
    <v>ahkucw</v>
    <v>268435456</v>
    <v>1</v>
    <v>Powered by Refinitiv</v>
    <v>15</v>
    <v>S&amp;P BSE SENSEX IDX</v>
    <v>16</v>
    <v>17</v>
    <v>Finance</v>
    <v>18</v>
    <v>63583.07</v>
    <v>50921.22</v>
    <v>466.95</v>
    <v>7.4219999999999998E-3</v>
    <v>IN</v>
    <v>63520.36</v>
    <v>Index</v>
    <v>91</v>
    <v>62957.17</v>
    <v>S&amp;P BSE SENSEX IDX</v>
    <v>62960.73</v>
    <v>62917.63</v>
    <v>63384.58</v>
    <v>SENSEX</v>
    <v>S&amp;P BSE SENSEX IDX</v>
  </rv>
  <rv s="2">
    <v>92</v>
  </rv>
  <rv s="9">
    <fb>44732</fb>
    <v>19</v>
  </rv>
  <rv s="9">
    <fb>15350.15</fb>
    <v>20</v>
  </rv>
  <rv s="9">
    <fb>44733</fb>
    <v>19</v>
  </rv>
  <rv s="9">
    <fb>15638.8</fb>
    <v>20</v>
  </rv>
  <rv s="9">
    <fb>44734</fb>
    <v>19</v>
  </rv>
  <rv s="9">
    <fb>15413.3</fb>
    <v>20</v>
  </rv>
  <rv s="9">
    <fb>44735</fb>
    <v>19</v>
  </rv>
  <rv s="9">
    <fb>15556.65</fb>
    <v>20</v>
  </rv>
  <rv s="9">
    <fb>44736</fb>
    <v>19</v>
  </rv>
  <rv s="9">
    <fb>15699.25</fb>
    <v>20</v>
  </rv>
  <rv s="9">
    <fb>44739</fb>
    <v>19</v>
  </rv>
  <rv s="9">
    <fb>15832.05</fb>
    <v>20</v>
  </rv>
  <rv s="9">
    <fb>44740</fb>
    <v>19</v>
  </rv>
  <rv s="9">
    <fb>15850.2</fb>
    <v>20</v>
  </rv>
  <rv s="9">
    <fb>44741</fb>
    <v>19</v>
  </rv>
  <rv s="9">
    <fb>15799.1</fb>
    <v>20</v>
  </rv>
  <rv s="9">
    <fb>44742</fb>
    <v>19</v>
  </rv>
  <rv s="9">
    <fb>15780.25</fb>
    <v>20</v>
  </rv>
  <rv s="9">
    <fb>44743</fb>
    <v>19</v>
  </rv>
  <rv s="9">
    <fb>15752.05</fb>
    <v>20</v>
  </rv>
  <rv s="9">
    <fb>44746</fb>
    <v>19</v>
  </rv>
  <rv s="9">
    <fb>15835.35</fb>
    <v>20</v>
  </rv>
  <rv s="9">
    <fb>44747</fb>
    <v>19</v>
  </rv>
  <rv s="9">
    <fb>15810.85</fb>
    <v>20</v>
  </rv>
  <rv s="9">
    <fb>44748</fb>
    <v>19</v>
  </rv>
  <rv s="9">
    <fb>15989.8</fb>
    <v>20</v>
  </rv>
  <rv s="9">
    <fb>44749</fb>
    <v>19</v>
  </rv>
  <rv s="9">
    <fb>16132.9</fb>
    <v>20</v>
  </rv>
  <rv s="9">
    <fb>44750</fb>
    <v>19</v>
  </rv>
  <rv s="9">
    <fb>16220.6</fb>
    <v>20</v>
  </rv>
  <rv s="9">
    <fb>44753</fb>
    <v>19</v>
  </rv>
  <rv s="9">
    <fb>16216</fb>
    <v>20</v>
  </rv>
  <rv s="9">
    <fb>44754</fb>
    <v>19</v>
  </rv>
  <rv s="9">
    <fb>16058.3</fb>
    <v>20</v>
  </rv>
  <rv s="9">
    <fb>44755</fb>
    <v>19</v>
  </rv>
  <rv s="9">
    <fb>15966.65</fb>
    <v>20</v>
  </rv>
  <rv s="9">
    <fb>44756</fb>
    <v>19</v>
  </rv>
  <rv s="9">
    <fb>15938.65</fb>
    <v>20</v>
  </rv>
  <rv s="9">
    <fb>44757</fb>
    <v>19</v>
  </rv>
  <rv s="9">
    <fb>16049.2</fb>
    <v>20</v>
  </rv>
  <rv s="9">
    <fb>44760</fb>
    <v>19</v>
  </rv>
  <rv s="9">
    <fb>16278.5</fb>
    <v>20</v>
  </rv>
  <rv s="9">
    <fb>44761</fb>
    <v>19</v>
  </rv>
  <rv s="9">
    <fb>16340.55</fb>
    <v>20</v>
  </rv>
  <rv s="9">
    <fb>44762</fb>
    <v>19</v>
  </rv>
  <rv s="9">
    <fb>16520.849999999999</fb>
    <v>20</v>
  </rv>
  <rv s="9">
    <fb>44763</fb>
    <v>19</v>
  </rv>
  <rv s="9">
    <fb>16605.25</fb>
    <v>20</v>
  </rv>
  <rv s="9">
    <fb>44764</fb>
    <v>19</v>
  </rv>
  <rv s="9">
    <fb>16719.45</fb>
    <v>20</v>
  </rv>
  <rv s="9">
    <fb>44767</fb>
    <v>19</v>
  </rv>
  <rv s="9">
    <fb>16631</fb>
    <v>20</v>
  </rv>
  <rv s="9">
    <fb>44768</fb>
    <v>19</v>
  </rv>
  <rv s="9">
    <fb>16483.849999999999</fb>
    <v>20</v>
  </rv>
  <rv s="9">
    <fb>44769</fb>
    <v>19</v>
  </rv>
  <rv s="9">
    <fb>16641.8</fb>
    <v>20</v>
  </rv>
  <rv s="9">
    <fb>44770</fb>
    <v>19</v>
  </rv>
  <rv s="9">
    <fb>16929.599999999999</fb>
    <v>20</v>
  </rv>
  <rv s="9">
    <fb>44771</fb>
    <v>19</v>
  </rv>
  <rv s="9">
    <fb>17158.25</fb>
    <v>20</v>
  </rv>
  <rv s="9">
    <fb>44774</fb>
    <v>19</v>
  </rv>
  <rv s="9">
    <fb>17340.05</fb>
    <v>20</v>
  </rv>
  <rv s="9">
    <fb>44775</fb>
    <v>19</v>
  </rv>
  <rv s="9">
    <fb>17345.45</fb>
    <v>20</v>
  </rv>
  <rv s="9">
    <fb>44776</fb>
    <v>19</v>
  </rv>
  <rv s="9">
    <fb>17388.150000000001</fb>
    <v>20</v>
  </rv>
  <rv s="9">
    <fb>44777</fb>
    <v>19</v>
  </rv>
  <rv s="9">
    <fb>17382</fb>
    <v>20</v>
  </rv>
  <rv s="9">
    <fb>44778</fb>
    <v>19</v>
  </rv>
  <rv s="9">
    <fb>17397.5</fb>
    <v>20</v>
  </rv>
  <rv s="9">
    <fb>44781</fb>
    <v>19</v>
  </rv>
  <rv s="9">
    <fb>17525.099999999999</fb>
    <v>20</v>
  </rv>
  <rv s="9">
    <fb>44783</fb>
    <v>19</v>
  </rv>
  <rv s="9">
    <fb>17534.75</fb>
    <v>20</v>
  </rv>
  <rv s="9">
    <fb>44784</fb>
    <v>19</v>
  </rv>
  <rv s="9">
    <fb>17659</fb>
    <v>20</v>
  </rv>
  <rv s="9">
    <fb>44785</fb>
    <v>19</v>
  </rv>
  <rv s="9">
    <fb>17698.150000000001</fb>
    <v>20</v>
  </rv>
  <rv s="9">
    <fb>44789</fb>
    <v>19</v>
  </rv>
  <rv s="9">
    <fb>17825.25</fb>
    <v>20</v>
  </rv>
  <rv s="9">
    <fb>44790</fb>
    <v>19</v>
  </rv>
  <rv s="9">
    <fb>17944.25</fb>
    <v>20</v>
  </rv>
  <rv s="9">
    <fb>44791</fb>
    <v>19</v>
  </rv>
  <rv s="9">
    <fb>17956.5</fb>
    <v>20</v>
  </rv>
  <rv s="9">
    <fb>44792</fb>
    <v>19</v>
  </rv>
  <rv s="9">
    <fb>17758.45</fb>
    <v>20</v>
  </rv>
  <rv s="9">
    <fb>44795</fb>
    <v>19</v>
  </rv>
  <rv s="9">
    <fb>17490.7</fb>
    <v>20</v>
  </rv>
  <rv s="9">
    <fb>44796</fb>
    <v>19</v>
  </rv>
  <rv s="9">
    <fb>17577.5</fb>
    <v>20</v>
  </rv>
  <rv s="9">
    <fb>44797</fb>
    <v>19</v>
  </rv>
  <rv s="9">
    <fb>17604.95</fb>
    <v>20</v>
  </rv>
  <rv s="9">
    <fb>44798</fb>
    <v>19</v>
  </rv>
  <rv s="9">
    <fb>17522.45</fb>
    <v>20</v>
  </rv>
  <rv s="9">
    <fb>44799</fb>
    <v>19</v>
  </rv>
  <rv s="9">
    <fb>17558.900000000001</fb>
    <v>20</v>
  </rv>
  <rv s="9">
    <fb>44802</fb>
    <v>19</v>
  </rv>
  <rv s="9">
    <fb>17312.900000000001</fb>
    <v>20</v>
  </rv>
  <rv s="9">
    <fb>44803</fb>
    <v>19</v>
  </rv>
  <rv s="9">
    <fb>17759.3</fb>
    <v>20</v>
  </rv>
  <rv s="9">
    <fb>44805</fb>
    <v>19</v>
  </rv>
  <rv s="9">
    <fb>17542.8</fb>
    <v>20</v>
  </rv>
  <rv s="9">
    <fb>44806</fb>
    <v>19</v>
  </rv>
  <rv s="9">
    <fb>17539.45</fb>
    <v>20</v>
  </rv>
  <rv s="9">
    <fb>44809</fb>
    <v>19</v>
  </rv>
  <rv s="9">
    <fb>17665.8</fb>
    <v>20</v>
  </rv>
  <rv s="9">
    <fb>44810</fb>
    <v>19</v>
  </rv>
  <rv s="9">
    <fb>17655.599999999999</fb>
    <v>20</v>
  </rv>
  <rv s="9">
    <fb>44811</fb>
    <v>19</v>
  </rv>
  <rv s="9">
    <fb>17624.400000000001</fb>
    <v>20</v>
  </rv>
  <rv s="9">
    <fb>44812</fb>
    <v>19</v>
  </rv>
  <rv s="9">
    <fb>17798.75</fb>
    <v>20</v>
  </rv>
  <rv s="9">
    <fb>44813</fb>
    <v>19</v>
  </rv>
  <rv s="9">
    <fb>17833.349999999999</fb>
    <v>20</v>
  </rv>
  <rv s="9">
    <fb>44816</fb>
    <v>19</v>
  </rv>
  <rv s="9">
    <fb>17936.349999999999</fb>
    <v>20</v>
  </rv>
  <rv s="9">
    <fb>44817</fb>
    <v>19</v>
  </rv>
  <rv s="9">
    <fb>18070.05</fb>
    <v>20</v>
  </rv>
  <rv s="9">
    <fb>44818</fb>
    <v>19</v>
  </rv>
  <rv s="9">
    <fb>18003.75</fb>
    <v>20</v>
  </rv>
  <rv s="9">
    <fb>44819</fb>
    <v>19</v>
  </rv>
  <rv s="9">
    <fb>17877.400000000001</fb>
    <v>20</v>
  </rv>
  <rv s="9">
    <fb>44820</fb>
    <v>19</v>
  </rv>
  <rv s="9">
    <fb>17530.849999999999</fb>
    <v>20</v>
  </rv>
  <rv s="9">
    <fb>44823</fb>
    <v>19</v>
  </rv>
  <rv s="9">
    <fb>17622.25</fb>
    <v>20</v>
  </rv>
  <rv s="9">
    <fb>44824</fb>
    <v>19</v>
  </rv>
  <rv s="9">
    <fb>17816.25</fb>
    <v>20</v>
  </rv>
  <rv s="9">
    <fb>44825</fb>
    <v>19</v>
  </rv>
  <rv s="9">
    <fb>17718.349999999999</fb>
    <v>20</v>
  </rv>
  <rv s="9">
    <fb>44826</fb>
    <v>19</v>
  </rv>
  <rv s="9">
    <fb>17629.8</fb>
    <v>20</v>
  </rv>
  <rv s="9">
    <fb>44827</fb>
    <v>19</v>
  </rv>
  <rv s="9">
    <fb>17327.349999999999</fb>
    <v>20</v>
  </rv>
  <rv s="9">
    <fb>44830</fb>
    <v>19</v>
  </rv>
  <rv s="9">
    <fb>17016.3</fb>
    <v>20</v>
  </rv>
  <rv s="9">
    <fb>44831</fb>
    <v>19</v>
  </rv>
  <rv s="9">
    <fb>17007.400000000001</fb>
    <v>20</v>
  </rv>
  <rv s="9">
    <fb>44832</fb>
    <v>19</v>
  </rv>
  <rv s="9">
    <fb>16858.599999999999</fb>
    <v>20</v>
  </rv>
  <rv s="9">
    <fb>44833</fb>
    <v>19</v>
  </rv>
  <rv s="9">
    <fb>16818.099999999999</fb>
    <v>20</v>
  </rv>
  <rv s="9">
    <fb>44834</fb>
    <v>19</v>
  </rv>
  <rv s="9">
    <fb>17094.349999999999</fb>
    <v>20</v>
  </rv>
  <rv s="9">
    <fb>44837</fb>
    <v>19</v>
  </rv>
  <rv s="9">
    <fb>16887.349999999999</fb>
    <v>20</v>
  </rv>
  <rv s="9">
    <fb>44838</fb>
    <v>19</v>
  </rv>
  <rv s="9">
    <fb>17274.3</fb>
    <v>20</v>
  </rv>
  <rv s="9">
    <fb>44840</fb>
    <v>19</v>
  </rv>
  <rv s="9">
    <fb>17331.8</fb>
    <v>20</v>
  </rv>
  <rv s="9">
    <fb>44844</fb>
    <v>19</v>
  </rv>
  <rv s="9">
    <fb>17241</fb>
    <v>20</v>
  </rv>
  <rv s="9">
    <fb>44845</fb>
    <v>19</v>
  </rv>
  <rv s="9">
    <fb>16983.55</fb>
    <v>20</v>
  </rv>
  <rv s="9">
    <fb>44846</fb>
    <v>19</v>
  </rv>
  <rv s="9">
    <fb>17123.599999999999</fb>
    <v>20</v>
  </rv>
  <rv s="9">
    <fb>44847</fb>
    <v>19</v>
  </rv>
  <rv s="9">
    <fb>17014.349999999999</fb>
    <v>20</v>
  </rv>
  <rv s="9">
    <fb>44848</fb>
    <v>19</v>
  </rv>
  <rv s="9">
    <fb>17185.7</fb>
    <v>20</v>
  </rv>
  <rv s="9">
    <fb>44851</fb>
    <v>19</v>
  </rv>
  <rv s="9">
    <fb>17311.8</fb>
    <v>20</v>
  </rv>
  <rv s="9">
    <fb>44852</fb>
    <v>19</v>
  </rv>
  <rv s="9">
    <fb>17486.95</fb>
    <v>20</v>
  </rv>
  <rv s="9">
    <fb>44853</fb>
    <v>19</v>
  </rv>
  <rv s="9">
    <fb>17512.25</fb>
    <v>20</v>
  </rv>
  <rv s="9">
    <fb>44854</fb>
    <v>19</v>
  </rv>
  <rv s="9">
    <fb>17563.95</fb>
    <v>20</v>
  </rv>
  <rv s="9">
    <fb>44855</fb>
    <v>19</v>
  </rv>
  <rv s="9">
    <fb>17576.3</fb>
    <v>20</v>
  </rv>
  <rv s="9">
    <fb>44858</fb>
    <v>19</v>
  </rv>
  <rv s="9">
    <fb>17730.75</fb>
    <v>20</v>
  </rv>
  <rv s="9">
    <fb>44859</fb>
    <v>19</v>
  </rv>
  <rv s="9">
    <fb>17656.349999999999</fb>
    <v>20</v>
  </rv>
  <rv s="9">
    <fb>44861</fb>
    <v>19</v>
  </rv>
  <rv s="9">
    <fb>17736.95</fb>
    <v>20</v>
  </rv>
  <rv s="9">
    <fb>44862</fb>
    <v>19</v>
  </rv>
  <rv s="9">
    <fb>17786.8</fb>
    <v>20</v>
  </rv>
  <rv s="9">
    <fb>44865</fb>
    <v>19</v>
  </rv>
  <rv s="9">
    <fb>18012.2</fb>
    <v>20</v>
  </rv>
  <rv s="9">
    <fb>44866</fb>
    <v>19</v>
  </rv>
  <rv s="9">
    <fb>18145.400000000001</fb>
    <v>20</v>
  </rv>
  <rv s="9">
    <fb>44867</fb>
    <v>19</v>
  </rv>
  <rv s="9">
    <fb>18082.849999999999</fb>
    <v>20</v>
  </rv>
  <rv s="9">
    <fb>44868</fb>
    <v>19</v>
  </rv>
  <rv s="9">
    <fb>18052.7</fb>
    <v>20</v>
  </rv>
  <rv s="9">
    <fb>44869</fb>
    <v>19</v>
  </rv>
  <rv s="9">
    <fb>18117.150000000001</fb>
    <v>20</v>
  </rv>
  <rv s="9">
    <fb>44872</fb>
    <v>19</v>
  </rv>
  <rv s="9">
    <fb>18202.8</fb>
    <v>20</v>
  </rv>
  <rv s="9">
    <fb>44874</fb>
    <v>19</v>
  </rv>
  <rv s="9">
    <fb>18157</fb>
    <v>20</v>
  </rv>
  <rv s="9">
    <fb>44875</fb>
    <v>19</v>
  </rv>
  <rv s="9">
    <fb>18028.2</fb>
    <v>20</v>
  </rv>
  <rv s="9">
    <fb>44876</fb>
    <v>19</v>
  </rv>
  <rv s="9">
    <fb>18349.7</fb>
    <v>20</v>
  </rv>
  <rv s="9">
    <fb>44879</fb>
    <v>19</v>
  </rv>
  <rv s="9">
    <fb>18329.150000000001</fb>
    <v>20</v>
  </rv>
  <rv s="9">
    <fb>44880</fb>
    <v>19</v>
  </rv>
  <rv s="9">
    <fb>18403.400000000001</fb>
    <v>20</v>
  </rv>
  <rv s="9">
    <fb>44881</fb>
    <v>19</v>
  </rv>
  <rv s="9">
    <fb>18409.650000000001</fb>
    <v>20</v>
  </rv>
  <rv s="9">
    <fb>44882</fb>
    <v>19</v>
  </rv>
  <rv s="9">
    <fb>18343.900000000001</fb>
    <v>20</v>
  </rv>
  <rv s="9">
    <fb>44883</fb>
    <v>19</v>
  </rv>
  <rv s="9">
    <fb>18307.650000000001</fb>
    <v>20</v>
  </rv>
  <rv s="9">
    <fb>44886</fb>
    <v>19</v>
  </rv>
  <rv s="9">
    <fb>18159.95</fb>
    <v>20</v>
  </rv>
  <rv s="9">
    <fb>44887</fb>
    <v>19</v>
  </rv>
  <rv s="9">
    <fb>18244.2</fb>
    <v>20</v>
  </rv>
  <rv s="9">
    <fb>44888</fb>
    <v>19</v>
  </rv>
  <rv s="9">
    <fb>18267.25</fb>
    <v>20</v>
  </rv>
  <rv s="9">
    <fb>44889</fb>
    <v>19</v>
  </rv>
  <rv s="9">
    <fb>18484.099999999999</fb>
    <v>20</v>
  </rv>
  <rv s="9">
    <fb>44890</fb>
    <v>19</v>
  </rv>
  <rv s="9">
    <fb>18512.75</fb>
    <v>20</v>
  </rv>
  <rv s="9">
    <fb>44893</fb>
    <v>19</v>
  </rv>
  <rv s="9">
    <fb>18562.75</fb>
    <v>20</v>
  </rv>
  <rv s="9">
    <fb>44894</fb>
    <v>19</v>
  </rv>
  <rv s="9">
    <fb>18618.05</fb>
    <v>20</v>
  </rv>
  <rv s="9">
    <fb>44895</fb>
    <v>19</v>
  </rv>
  <rv s="9">
    <fb>18758.349999999999</fb>
    <v>20</v>
  </rv>
  <rv s="9">
    <fb>44896</fb>
    <v>19</v>
  </rv>
  <rv s="9">
    <fb>18812.5</fb>
    <v>20</v>
  </rv>
  <rv s="9">
    <fb>44897</fb>
    <v>19</v>
  </rv>
  <rv s="9">
    <fb>18696.099999999999</fb>
    <v>20</v>
  </rv>
  <rv s="9">
    <fb>44900</fb>
    <v>19</v>
  </rv>
  <rv s="9">
    <fb>18701.05</fb>
    <v>20</v>
  </rv>
  <rv s="9">
    <fb>44901</fb>
    <v>19</v>
  </rv>
  <rv s="9">
    <fb>18642.75</fb>
    <v>20</v>
  </rv>
  <rv s="9">
    <fb>44902</fb>
    <v>19</v>
  </rv>
  <rv s="9">
    <fb>18560.5</fb>
    <v>20</v>
  </rv>
  <rv s="9">
    <fb>44903</fb>
    <v>19</v>
  </rv>
  <rv s="9">
    <fb>18609.349999999999</fb>
    <v>20</v>
  </rv>
  <rv s="9">
    <fb>44904</fb>
    <v>19</v>
  </rv>
  <rv s="9">
    <fb>18496.599999999999</fb>
    <v>20</v>
  </rv>
  <rv s="9">
    <fb>44907</fb>
    <v>19</v>
  </rv>
  <rv s="9">
    <fb>18497.150000000001</fb>
    <v>20</v>
  </rv>
  <rv s="9">
    <fb>44908</fb>
    <v>19</v>
  </rv>
  <rv s="9">
    <fb>18608</fb>
    <v>20</v>
  </rv>
  <rv s="9">
    <fb>44909</fb>
    <v>19</v>
  </rv>
  <rv s="9">
    <fb>18660.3</fb>
    <v>20</v>
  </rv>
  <rv s="9">
    <fb>44910</fb>
    <v>19</v>
  </rv>
  <rv s="9">
    <fb>18414.900000000001</fb>
    <v>20</v>
  </rv>
  <rv s="9">
    <fb>44911</fb>
    <v>19</v>
  </rv>
  <rv s="9">
    <fb>18269</fb>
    <v>20</v>
  </rv>
  <rv s="9">
    <fb>44914</fb>
    <v>19</v>
  </rv>
  <rv s="9">
    <fb>18420.45</fb>
    <v>20</v>
  </rv>
  <rv s="9">
    <fb>44915</fb>
    <v>19</v>
  </rv>
  <rv s="9">
    <fb>18385.3</fb>
    <v>20</v>
  </rv>
  <rv s="9">
    <fb>44916</fb>
    <v>19</v>
  </rv>
  <rv s="9">
    <fb>18199.099999999999</fb>
    <v>20</v>
  </rv>
  <rv s="9">
    <fb>44917</fb>
    <v>19</v>
  </rv>
  <rv s="9">
    <fb>18127.349999999999</fb>
    <v>20</v>
  </rv>
  <rv s="9">
    <fb>44918</fb>
    <v>19</v>
  </rv>
  <rv s="9">
    <fb>17806.8</fb>
    <v>20</v>
  </rv>
  <rv s="9">
    <fb>44921</fb>
    <v>19</v>
  </rv>
  <rv s="9">
    <fb>18014.599999999999</fb>
    <v>20</v>
  </rv>
  <rv s="9">
    <fb>44922</fb>
    <v>19</v>
  </rv>
  <rv s="9">
    <fb>18132.3</fb>
    <v>20</v>
  </rv>
  <rv s="9">
    <fb>44923</fb>
    <v>19</v>
  </rv>
  <rv s="9">
    <fb>18122.5</fb>
    <v>20</v>
  </rv>
  <rv s="9">
    <fb>44924</fb>
    <v>19</v>
  </rv>
  <rv s="9">
    <fb>18191</fb>
    <v>20</v>
  </rv>
  <rv s="9">
    <fb>44925</fb>
    <v>19</v>
  </rv>
  <rv s="9">
    <fb>18105.3</fb>
    <v>20</v>
  </rv>
  <rv s="9">
    <fb>44928</fb>
    <v>19</v>
  </rv>
  <rv s="9">
    <fb>18197.45</fb>
    <v>20</v>
  </rv>
  <rv s="9">
    <fb>44929</fb>
    <v>19</v>
  </rv>
  <rv s="9">
    <fb>18232.55</fb>
    <v>20</v>
  </rv>
  <rv s="9">
    <fb>44930</fb>
    <v>19</v>
  </rv>
  <rv s="9">
    <fb>18042.95</fb>
    <v>20</v>
  </rv>
  <rv s="9">
    <fb>44931</fb>
    <v>19</v>
  </rv>
  <rv s="9">
    <fb>17992.150000000001</fb>
    <v>20</v>
  </rv>
  <rv s="9">
    <fb>44932</fb>
    <v>19</v>
  </rv>
  <rv s="9">
    <fb>17859.45</fb>
    <v>20</v>
  </rv>
  <rv s="9">
    <fb>44935</fb>
    <v>19</v>
  </rv>
  <rv s="9">
    <fb>18101.2</fb>
    <v>20</v>
  </rv>
  <rv s="9">
    <fb>44936</fb>
    <v>19</v>
  </rv>
  <rv s="9">
    <fb>17914.150000000001</fb>
    <v>20</v>
  </rv>
  <rv s="9">
    <fb>44937</fb>
    <v>19</v>
  </rv>
  <rv s="9">
    <fb>17895.7</fb>
    <v>20</v>
  </rv>
  <rv s="9">
    <fb>44938</fb>
    <v>19</v>
  </rv>
  <rv s="9">
    <fb>17858.2</fb>
    <v>20</v>
  </rv>
  <rv s="9">
    <fb>44939</fb>
    <v>19</v>
  </rv>
  <rv s="9">
    <fb>17956.599999999999</fb>
    <v>20</v>
  </rv>
  <rv s="9">
    <fb>44942</fb>
    <v>19</v>
  </rv>
  <rv s="9">
    <fb>17894.849999999999</fb>
    <v>20</v>
  </rv>
  <rv s="9">
    <fb>44943</fb>
    <v>19</v>
  </rv>
  <rv s="9">
    <fb>18053.3</fb>
    <v>20</v>
  </rv>
  <rv s="9">
    <fb>44944</fb>
    <v>19</v>
  </rv>
  <rv s="9">
    <fb>18165.349999999999</fb>
    <v>20</v>
  </rv>
  <rv s="9">
    <fb>44945</fb>
    <v>19</v>
  </rv>
  <rv s="9">
    <fb>18107.849999999999</fb>
    <v>20</v>
  </rv>
  <rv s="9">
    <fb>44946</fb>
    <v>19</v>
  </rv>
  <rv s="9">
    <fb>18027.650000000001</fb>
    <v>20</v>
  </rv>
  <rv s="9">
    <fb>44949</fb>
    <v>19</v>
  </rv>
  <rv s="9">
    <fb>18118.55</fb>
    <v>20</v>
  </rv>
  <rv s="9">
    <fb>44950</fb>
    <v>19</v>
  </rv>
  <rv s="9">
    <fb>18118.3</fb>
    <v>20</v>
  </rv>
  <rv s="9">
    <fb>44951</fb>
    <v>19</v>
  </rv>
  <rv s="9">
    <fb>17891.95</fb>
    <v>20</v>
  </rv>
  <rv s="9">
    <fb>44953</fb>
    <v>19</v>
  </rv>
  <rv s="9">
    <fb>17604.349999999999</fb>
    <v>20</v>
  </rv>
  <rv s="9">
    <fb>44956</fb>
    <v>19</v>
  </rv>
  <rv s="9">
    <fb>17648.95</fb>
    <v>20</v>
  </rv>
  <rv s="9">
    <fb>44957</fb>
    <v>19</v>
  </rv>
  <rv s="9">
    <fb>17662.150000000001</fb>
    <v>20</v>
  </rv>
  <rv s="9">
    <fb>44958</fb>
    <v>19</v>
  </rv>
  <rv s="9">
    <fb>17616.3</fb>
    <v>20</v>
  </rv>
  <rv s="9">
    <fb>44959</fb>
    <v>19</v>
  </rv>
  <rv s="9">
    <fb>17610.400000000001</fb>
    <v>20</v>
  </rv>
  <rv s="9">
    <fb>44960</fb>
    <v>19</v>
  </rv>
  <rv s="9">
    <fb>17854.05</fb>
    <v>20</v>
  </rv>
  <rv s="9">
    <fb>44963</fb>
    <v>19</v>
  </rv>
  <rv s="9">
    <fb>17764.599999999999</fb>
    <v>20</v>
  </rv>
  <rv s="9">
    <fb>44964</fb>
    <v>19</v>
  </rv>
  <rv s="9">
    <fb>17721.5</fb>
    <v>20</v>
  </rv>
  <rv s="9">
    <fb>44965</fb>
    <v>19</v>
  </rv>
  <rv s="9">
    <fb>17871.7</fb>
    <v>20</v>
  </rv>
  <rv s="9">
    <fb>44966</fb>
    <v>19</v>
  </rv>
  <rv s="9">
    <fb>17893.45</fb>
    <v>20</v>
  </rv>
  <rv s="9">
    <fb>44967</fb>
    <v>19</v>
  </rv>
  <rv s="9">
    <fb>17856.5</fb>
    <v>20</v>
  </rv>
  <rv s="9">
    <fb>44970</fb>
    <v>19</v>
  </rv>
  <rv s="9">
    <fb>17770.900000000001</fb>
    <v>20</v>
  </rv>
  <rv s="9">
    <fb>44971</fb>
    <v>19</v>
  </rv>
  <rv s="9">
    <fb>17929.849999999999</fb>
    <v>20</v>
  </rv>
  <rv s="9">
    <fb>44972</fb>
    <v>19</v>
  </rv>
  <rv s="9">
    <fb>18015.849999999999</fb>
    <v>20</v>
  </rv>
  <rv s="9">
    <fb>44973</fb>
    <v>19</v>
  </rv>
  <rv s="9">
    <fb>18035.849999999999</fb>
    <v>20</v>
  </rv>
  <rv s="9">
    <fb>44974</fb>
    <v>19</v>
  </rv>
  <rv s="9">
    <fb>17944.2</fb>
    <v>20</v>
  </rv>
  <rv s="9">
    <fb>44977</fb>
    <v>19</v>
  </rv>
  <rv s="9">
    <fb>17844.599999999999</fb>
    <v>20</v>
  </rv>
  <rv s="9">
    <fb>44978</fb>
    <v>19</v>
  </rv>
  <rv s="9">
    <fb>17826.7</fb>
    <v>20</v>
  </rv>
  <rv s="9">
    <fb>44979</fb>
    <v>19</v>
  </rv>
  <rv s="9">
    <fb>17554.3</fb>
    <v>20</v>
  </rv>
  <rv s="9">
    <fb>44980</fb>
    <v>19</v>
  </rv>
  <rv s="9">
    <fb>17511.25</fb>
    <v>20</v>
  </rv>
  <rv s="9">
    <fb>44981</fb>
    <v>19</v>
  </rv>
  <rv s="9">
    <fb>17465.8</fb>
    <v>20</v>
  </rv>
  <rv s="9">
    <fb>44984</fb>
    <v>19</v>
  </rv>
  <rv s="9">
    <fb>17392.7</fb>
    <v>20</v>
  </rv>
  <rv s="9">
    <fb>44985</fb>
    <v>19</v>
  </rv>
  <rv s="9">
    <fb>17303.95</fb>
    <v>20</v>
  </rv>
  <rv s="9">
    <fb>44986</fb>
    <v>19</v>
  </rv>
  <rv s="9">
    <fb>17450.900000000001</fb>
    <v>20</v>
  </rv>
  <rv s="9">
    <fb>44987</fb>
    <v>19</v>
  </rv>
  <rv s="9">
    <fb>17321.900000000001</fb>
    <v>20</v>
  </rv>
  <rv s="9">
    <fb>44988</fb>
    <v>19</v>
  </rv>
  <rv s="9">
    <fb>17594.349999999999</fb>
    <v>20</v>
  </rv>
  <rv s="9">
    <fb>44991</fb>
    <v>19</v>
  </rv>
  <rv s="9">
    <fb>17711.45</fb>
    <v>20</v>
  </rv>
  <rv s="9">
    <fb>44993</fb>
    <v>19</v>
  </rv>
  <rv s="9">
    <fb>17754.400000000001</fb>
    <v>20</v>
  </rv>
  <rv s="9">
    <fb>44994</fb>
    <v>19</v>
  </rv>
  <rv s="9">
    <fb>17589.599999999999</fb>
    <v>20</v>
  </rv>
  <rv s="9">
    <fb>44995</fb>
    <v>19</v>
  </rv>
  <rv s="9">
    <fb>17412.900000000001</fb>
    <v>20</v>
  </rv>
  <rv s="9">
    <fb>44998</fb>
    <v>19</v>
  </rv>
  <rv s="9">
    <fb>17154.3</fb>
    <v>20</v>
  </rv>
  <rv s="9">
    <fb>44999</fb>
    <v>19</v>
  </rv>
  <rv s="9">
    <fb>17043.3</fb>
    <v>20</v>
  </rv>
  <rv s="9">
    <fb>45000</fb>
    <v>19</v>
  </rv>
  <rv s="9">
    <fb>16972.150000000001</fb>
    <v>20</v>
  </rv>
  <rv s="9">
    <fb>45001</fb>
    <v>19</v>
  </rv>
  <rv s="9">
    <fb>16985.599999999999</fb>
    <v>20</v>
  </rv>
  <rv s="9">
    <fb>45002</fb>
    <v>19</v>
  </rv>
  <rv s="9">
    <fb>17100.05</fb>
    <v>20</v>
  </rv>
  <rv s="9">
    <fb>45005</fb>
    <v>19</v>
  </rv>
  <rv s="9">
    <fb>16988.400000000001</fb>
    <v>20</v>
  </rv>
  <rv s="9">
    <fb>45006</fb>
    <v>19</v>
  </rv>
  <rv s="9">
    <fb>17107.5</fb>
    <v>20</v>
  </rv>
  <rv s="9">
    <fb>45007</fb>
    <v>19</v>
  </rv>
  <rv s="9">
    <fb>17151.900000000001</fb>
    <v>20</v>
  </rv>
  <rv s="9">
    <fb>45008</fb>
    <v>19</v>
  </rv>
  <rv s="9">
    <fb>17076.900000000001</fb>
    <v>20</v>
  </rv>
  <rv s="9">
    <fb>45009</fb>
    <v>19</v>
  </rv>
  <rv s="9">
    <fb>16945.05</fb>
    <v>20</v>
  </rv>
  <rv s="9">
    <fb>45012</fb>
    <v>19</v>
  </rv>
  <rv s="9">
    <fb>16985.7</fb>
    <v>20</v>
  </rv>
  <rv s="9">
    <fb>45013</fb>
    <v>19</v>
  </rv>
  <rv s="9">
    <fb>16951.7</fb>
    <v>20</v>
  </rv>
  <rv s="9">
    <fb>45014</fb>
    <v>19</v>
  </rv>
  <rv s="9">
    <fb>17080.7</fb>
    <v>20</v>
  </rv>
  <rv s="9">
    <fb>45016</fb>
    <v>19</v>
  </rv>
  <rv s="9">
    <fb>17359.75</fb>
    <v>20</v>
  </rv>
  <rv s="9">
    <fb>45019</fb>
    <v>19</v>
  </rv>
  <rv s="9">
    <fb>17398.05</fb>
    <v>20</v>
  </rv>
  <rv s="9">
    <fb>45021</fb>
    <v>19</v>
  </rv>
  <rv s="9">
    <fb>17557.05</fb>
    <v>20</v>
  </rv>
  <rv s="9">
    <fb>45022</fb>
    <v>19</v>
  </rv>
  <rv s="9">
    <fb>17599.150000000001</fb>
    <v>20</v>
  </rv>
  <rv s="9">
    <fb>45026</fb>
    <v>19</v>
  </rv>
  <rv s="9">
    <fb>17624.05</fb>
    <v>20</v>
  </rv>
  <rv s="9">
    <fb>45027</fb>
    <v>19</v>
  </rv>
  <rv s="9">
    <fb>17722.3</fb>
    <v>20</v>
  </rv>
  <rv s="9">
    <fb>45028</fb>
    <v>19</v>
  </rv>
  <rv s="9">
    <fb>17812.400000000001</fb>
    <v>20</v>
  </rv>
  <rv s="9">
    <fb>45029</fb>
    <v>19</v>
  </rv>
  <rv s="9">
    <fb>17828</fb>
    <v>20</v>
  </rv>
  <rv s="9">
    <fb>45033</fb>
    <v>19</v>
  </rv>
  <rv s="9">
    <fb>17706.849999999999</fb>
    <v>20</v>
  </rv>
  <rv s="9">
    <fb>45034</fb>
    <v>19</v>
  </rv>
  <rv s="9">
    <fb>17660.150000000001</fb>
    <v>20</v>
  </rv>
  <rv s="9">
    <fb>45035</fb>
    <v>19</v>
  </rv>
  <rv s="9">
    <fb>17618.75</fb>
    <v>20</v>
  </rv>
  <rv s="9">
    <fb>45036</fb>
    <v>19</v>
  </rv>
  <rv s="9">
    <fb>17624.45</fb>
    <v>20</v>
  </rv>
  <rv s="9">
    <fb>45037</fb>
    <v>19</v>
  </rv>
  <rv s="9">
    <fb>45040</fb>
    <v>19</v>
  </rv>
  <rv s="9">
    <fb>17743.400000000001</fb>
    <v>20</v>
  </rv>
  <rv s="9">
    <fb>45041</fb>
    <v>19</v>
  </rv>
  <rv s="9">
    <fb>17769.25</fb>
    <v>20</v>
  </rv>
  <rv s="9">
    <fb>45042</fb>
    <v>19</v>
  </rv>
  <rv s="9">
    <fb>17813.599999999999</fb>
    <v>20</v>
  </rv>
  <rv s="9">
    <fb>45043</fb>
    <v>19</v>
  </rv>
  <rv s="9">
    <fb>17915.05</fb>
    <v>20</v>
  </rv>
  <rv s="9">
    <fb>45044</fb>
    <v>19</v>
  </rv>
  <rv s="9">
    <fb>18065</fb>
    <v>20</v>
  </rv>
  <rv s="9">
    <fb>45048</fb>
    <v>19</v>
  </rv>
  <rv s="9">
    <fb>18147.650000000001</fb>
    <v>20</v>
  </rv>
  <rv s="9">
    <fb>45049</fb>
    <v>19</v>
  </rv>
  <rv s="9">
    <fb>18089.849999999999</fb>
    <v>20</v>
  </rv>
  <rv s="9">
    <fb>45050</fb>
    <v>19</v>
  </rv>
  <rv s="9">
    <fb>18255.8</fb>
    <v>20</v>
  </rv>
  <rv s="9">
    <fb>45051</fb>
    <v>19</v>
  </rv>
  <rv s="9">
    <fb>18069</fb>
    <v>20</v>
  </rv>
  <rv s="9">
    <fb>45054</fb>
    <v>19</v>
  </rv>
  <rv s="9">
    <fb>18264.400000000001</fb>
    <v>20</v>
  </rv>
  <rv s="9">
    <fb>45055</fb>
    <v>19</v>
  </rv>
  <rv s="9">
    <fb>18265.95</fb>
    <v>20</v>
  </rv>
  <rv s="9">
    <fb>45056</fb>
    <v>19</v>
  </rv>
  <rv s="9">
    <fb>18315.099999999999</fb>
    <v>20</v>
  </rv>
  <rv s="9">
    <fb>45057</fb>
    <v>19</v>
  </rv>
  <rv s="9">
    <fb>18297</fb>
    <v>20</v>
  </rv>
  <rv s="9">
    <fb>45058</fb>
    <v>19</v>
  </rv>
  <rv s="9">
    <fb>18314.8</fb>
    <v>20</v>
  </rv>
  <rv s="9">
    <fb>45061</fb>
    <v>19</v>
  </rv>
  <rv s="9">
    <fb>18398.849999999999</fb>
    <v>20</v>
  </rv>
  <rv s="9">
    <fb>45062</fb>
    <v>19</v>
  </rv>
  <rv s="9">
    <fb>18286.5</fb>
    <v>20</v>
  </rv>
  <rv s="9">
    <fb>45063</fb>
    <v>19</v>
  </rv>
  <rv s="9">
    <fb>18181.75</fb>
    <v>20</v>
  </rv>
  <rv s="9">
    <fb>45064</fb>
    <v>19</v>
  </rv>
  <rv s="9">
    <fb>18129.95</fb>
    <v>20</v>
  </rv>
  <rv s="9">
    <fb>45065</fb>
    <v>19</v>
  </rv>
  <rv s="9">
    <fb>18203.400000000001</fb>
    <v>20</v>
  </rv>
  <rv s="9">
    <fb>45068</fb>
    <v>19</v>
  </rv>
  <rv s="9">
    <fb>18314.400000000001</fb>
    <v>20</v>
  </rv>
  <rv s="9">
    <fb>45069</fb>
    <v>19</v>
  </rv>
  <rv s="9">
    <fb>18348</fb>
    <v>20</v>
  </rv>
  <rv s="9">
    <fb>45070</fb>
    <v>19</v>
  </rv>
  <rv s="9">
    <fb>18285.400000000001</fb>
    <v>20</v>
  </rv>
  <rv s="9">
    <fb>45071</fb>
    <v>19</v>
  </rv>
  <rv s="9">
    <fb>18321.150000000001</fb>
    <v>20</v>
  </rv>
  <rv s="9">
    <fb>45072</fb>
    <v>19</v>
  </rv>
  <rv s="9">
    <fb>18499.349999999999</fb>
    <v>20</v>
  </rv>
  <rv s="9">
    <fb>45075</fb>
    <v>19</v>
  </rv>
  <rv s="9">
    <fb>18598.650000000001</fb>
    <v>20</v>
  </rv>
  <rv s="9">
    <fb>45076</fb>
    <v>19</v>
  </rv>
  <rv s="9">
    <fb>18633.849999999999</fb>
    <v>20</v>
  </rv>
  <rv s="9">
    <fb>45077</fb>
    <v>19</v>
  </rv>
  <rv s="9">
    <fb>18534.400000000001</fb>
    <v>20</v>
  </rv>
  <rv s="9">
    <fb>45078</fb>
    <v>19</v>
  </rv>
  <rv s="9">
    <fb>18487.75</fb>
    <v>20</v>
  </rv>
  <rv s="9">
    <fb>45079</fb>
    <v>19</v>
  </rv>
  <rv s="9">
    <fb>18534.099999999999</fb>
    <v>20</v>
  </rv>
  <rv s="9">
    <fb>45082</fb>
    <v>19</v>
  </rv>
  <rv s="9">
    <fb>18593.849999999999</fb>
    <v>20</v>
  </rv>
  <rv s="9">
    <fb>45083</fb>
    <v>19</v>
  </rv>
  <rv s="9">
    <fb>18599</fb>
    <v>20</v>
  </rv>
  <rv s="9">
    <fb>45084</fb>
    <v>19</v>
  </rv>
  <rv s="9">
    <fb>18726.400000000001</fb>
    <v>20</v>
  </rv>
  <rv s="9">
    <fb>45085</fb>
    <v>19</v>
  </rv>
  <rv s="9">
    <fb>18634.55</fb>
    <v>20</v>
  </rv>
  <rv s="9">
    <fb>45086</fb>
    <v>19</v>
  </rv>
  <rv s="9">
    <fb>18563.400000000001</fb>
    <v>20</v>
  </rv>
  <rv s="9">
    <fb>45089</fb>
    <v>19</v>
  </rv>
  <rv s="9">
    <fb>18601.5</fb>
    <v>20</v>
  </rv>
  <rv s="9">
    <fb>45090</fb>
    <v>19</v>
  </rv>
  <rv s="9">
    <fb>18716.150000000001</fb>
    <v>20</v>
  </rv>
  <rv s="9">
    <fb>45091</fb>
    <v>19</v>
  </rv>
  <rv s="9">
    <fb>18755.900000000001</fb>
    <v>20</v>
  </rv>
  <rv s="9">
    <fb>45092</fb>
    <v>19</v>
  </rv>
  <rv s="9">
    <fb>18688.099999999999</fb>
    <v>20</v>
  </rv>
  <rv s="9">
    <fb>45093</fb>
    <v>19</v>
  </rv>
  <rv s="9">
    <fb>18826</fb>
    <v>20</v>
  </rv>
  <rv s="9">
    <fb>954.3</fb>
    <v>20</v>
  </rv>
  <rv s="9">
    <fb>950.35</fb>
    <v>20</v>
  </rv>
  <rv s="9">
    <fb>953.4</fb>
    <v>20</v>
  </rv>
  <rv s="9">
    <fb>940.65</fb>
    <v>20</v>
  </rv>
  <rv s="9">
    <fb>939.85</fb>
    <v>20</v>
  </rv>
  <rv s="9">
    <fb>950.7</fb>
    <v>20</v>
  </rv>
  <rv s="9">
    <fb>948.15</fb>
    <v>20</v>
  </rv>
  <rv s="9">
    <fb>949.95</fb>
    <v>20</v>
  </rv>
  <rv s="9">
    <fb>949.15</fb>
    <v>20</v>
  </rv>
  <rv s="9">
    <fb>936.1</fb>
    <v>20</v>
  </rv>
  <rv s="9">
    <fb>938.15</fb>
    <v>20</v>
  </rv>
  <rv s="9">
    <fb>946.75</fb>
    <v>20</v>
  </rv>
  <rv s="9">
    <fb>942.1</fb>
    <v>20</v>
  </rv>
  <rv s="9">
    <fb>940.2</fb>
    <v>20</v>
  </rv>
  <rv s="9">
    <fb>937.9</fb>
    <v>20</v>
  </rv>
  <rv s="9">
    <fb>938.05</fb>
    <v>20</v>
  </rv>
  <rv s="9">
    <fb>935.95</fb>
    <v>20</v>
  </rv>
  <rv s="9">
    <fb>943.55</fb>
    <v>20</v>
  </rv>
  <rv s="9">
    <fb>939.8</fb>
    <v>20</v>
  </rv>
  <rv s="9">
    <fb>926.6</fb>
    <v>20</v>
  </rv>
  <rv s="9">
    <fb>934.2</fb>
    <v>20</v>
  </rv>
  <rv s="9">
    <fb>236.1</fb>
    <v>21</v>
  </rv>
  <rv s="9">
    <fb>247.9</fb>
    <v>21</v>
  </rv>
  <rv s="9">
    <fb>260.25</fb>
    <v>21</v>
  </rv>
  <rv s="9">
    <fb>256.05</fb>
    <v>21</v>
  </rv>
  <rv s="9">
    <fb>259.14999999999998</fb>
    <v>21</v>
  </rv>
  <rv s="9">
    <fb>258.05</fb>
    <v>21</v>
  </rv>
  <rv s="9">
    <fb>256.39999999999998</fb>
    <v>21</v>
  </rv>
  <rv s="9">
    <fb>251.1</fb>
    <v>21</v>
  </rv>
  <rv s="9">
    <fb>249.65</fb>
    <v>21</v>
  </rv>
  <rv s="9">
    <fb>254.15</fb>
    <v>21</v>
  </rv>
  <rv s="9">
    <fb>255.65</fb>
    <v>21</v>
  </rv>
  <rv s="9">
    <fb>259.45</fb>
    <v>21</v>
  </rv>
  <rv s="9">
    <fb>263</fb>
    <v>21</v>
  </rv>
  <rv s="9">
    <fb>274.85000000000002</fb>
    <v>21</v>
  </rv>
  <rv s="9">
    <fb>279.14999999999998</fb>
    <v>21</v>
  </rv>
  <rv s="9">
    <fb>276.2</fb>
    <v>21</v>
  </rv>
  <rv s="9">
    <fb>271.55</fb>
    <v>21</v>
  </rv>
  <rv s="9">
    <fb>267.8</fb>
    <v>21</v>
  </rv>
  <rv s="9">
    <fb>265.25</fb>
    <v>21</v>
  </rv>
  <rv s="9">
    <fb>269.25</fb>
    <v>21</v>
  </rv>
  <rv s="9">
    <fb>266.10000000000002</fb>
    <v>21</v>
  </rv>
  <rv s="9">
    <fb>340.65</fb>
    <v>21</v>
  </rv>
  <rv s="9">
    <fb>353</fb>
    <v>21</v>
  </rv>
  <rv s="9">
    <fb>357.4</fb>
    <v>21</v>
  </rv>
  <rv s="9">
    <fb>364.3</fb>
    <v>21</v>
  </rv>
  <rv s="9">
    <fb>373.25</fb>
    <v>21</v>
  </rv>
  <rv s="9">
    <fb>387</fb>
    <v>21</v>
  </rv>
  <rv s="9">
    <fb>383.75</fb>
    <v>21</v>
  </rv>
  <rv s="9">
    <fb>385.9</fb>
    <v>21</v>
  </rv>
  <rv s="9">
    <fb>392.85</fb>
    <v>21</v>
  </rv>
  <rv s="9">
    <fb>388.55</fb>
    <v>21</v>
  </rv>
  <rv s="9">
    <fb>380.85</fb>
    <v>21</v>
  </rv>
  <rv s="9">
    <fb>381.45</fb>
    <v>21</v>
  </rv>
  <rv s="9">
    <fb>374.6</fb>
    <v>21</v>
  </rv>
  <rv s="9">
    <fb>370.1</fb>
    <v>21</v>
  </rv>
  <rv s="9">
    <fb>375.05</fb>
    <v>21</v>
  </rv>
  <rv s="9">
    <fb>379.95</fb>
    <v>21</v>
  </rv>
  <rv s="9">
    <fb>377.85</fb>
    <v>21</v>
  </rv>
  <rv s="9">
    <fb>382.4</fb>
    <v>21</v>
  </rv>
  <rv s="9">
    <fb>378.1</fb>
    <v>21</v>
  </rv>
  <rv s="9">
    <fb>378.3</fb>
    <v>21</v>
  </rv>
  <rv s="9">
    <fb>377.1</fb>
    <v>21</v>
  </rv>
  <rv s="9">
    <fb>22.99</fb>
    <v>22</v>
  </rv>
  <rv s="9">
    <fb>22.92</fb>
    <v>22</v>
  </rv>
  <rv s="9">
    <fb>22.82</fb>
    <v>22</v>
  </rv>
  <rv s="9">
    <fb>22.69</fb>
    <v>22</v>
  </rv>
  <rv s="9">
    <fb>22.65</fb>
    <v>22</v>
  </rv>
  <rv s="9">
    <fb>22.96</fb>
    <v>22</v>
  </rv>
  <rv s="9">
    <fb>22.88</fb>
    <v>22</v>
  </rv>
  <rv s="9">
    <fb>23.09</fb>
    <v>22</v>
  </rv>
  <rv s="9">
    <fb>23.01</fb>
    <v>22</v>
  </rv>
  <rv s="9">
    <fb>22.98</fb>
    <v>22</v>
  </rv>
  <rv s="9">
    <fb>22.93</fb>
    <v>22</v>
  </rv>
  <rv s="9">
    <fb>22.73</fb>
    <v>22</v>
  </rv>
  <rv s="9">
    <fb>23.1</fb>
    <v>22</v>
  </rv>
  <rv s="9">
    <fb>22.95</fb>
    <v>22</v>
  </rv>
  <rv s="9">
    <fb>22.87</fb>
    <v>22</v>
  </rv>
  <rv s="9">
    <fb>1268.9000000000001</fb>
    <v>21</v>
  </rv>
  <rv s="9">
    <fb>1292.8</fb>
    <v>21</v>
  </rv>
  <rv s="9">
    <fb>1300.05</fb>
    <v>21</v>
  </rv>
  <rv s="9">
    <fb>1298.6500000000001</fb>
    <v>21</v>
  </rv>
  <rv s="9">
    <fb>1304.3499999999999</fb>
    <v>21</v>
  </rv>
  <rv s="9">
    <fb>1317.45</fb>
    <v>21</v>
  </rv>
  <rv s="9">
    <fb>1314.4</fb>
    <v>21</v>
  </rv>
  <rv s="9">
    <fb>1323.85</fb>
    <v>21</v>
  </rv>
  <rv s="9">
    <fb>1318.3</fb>
    <v>21</v>
  </rv>
  <rv s="9">
    <fb>1319.5</fb>
    <v>21</v>
  </rv>
  <rv s="9">
    <fb>1299</fb>
    <v>21</v>
  </rv>
  <rv s="9">
    <fb>1304.5</fb>
    <v>21</v>
  </rv>
  <rv s="9">
    <fb>1279</fb>
    <v>21</v>
  </rv>
  <rv s="9">
    <fb>1288.95</fb>
    <v>21</v>
  </rv>
  <rv s="9">
    <fb>1282.8</fb>
    <v>21</v>
  </rv>
  <rv s="9">
    <fb>1265.95</fb>
    <v>21</v>
  </rv>
  <rv s="9">
    <fb>1291.95</fb>
    <v>21</v>
  </rv>
  <rv s="9">
    <fb>1304.8499999999999</fb>
    <v>21</v>
  </rv>
  <rv s="9">
    <fb>1300.4000000000001</fb>
    <v>21</v>
  </rv>
  <rv s="9">
    <fb>1286.8</fb>
    <v>21</v>
  </rv>
  <rv s="9">
    <fb>1291.6500000000001</fb>
    <v>21</v>
  </rv>
  <rv s="9">
    <fb>3441</fb>
    <v>21</v>
  </rv>
  <rv s="9">
    <fb>3431.35</fb>
    <v>21</v>
  </rv>
  <rv s="9">
    <fb>3374.95</fb>
    <v>21</v>
  </rv>
  <rv s="9">
    <fb>3402.55</fb>
    <v>21</v>
  </rv>
  <rv s="9">
    <fb>3413.7</fb>
    <v>21</v>
  </rv>
  <rv s="9">
    <fb>3408.65</fb>
    <v>21</v>
  </rv>
  <rv s="9">
    <fb>3412.3</fb>
    <v>21</v>
  </rv>
  <rv s="9">
    <fb>3482.7</fb>
    <v>21</v>
  </rv>
  <rv s="9">
    <fb>3423.5</fb>
    <v>21</v>
  </rv>
  <rv s="9">
    <fb>3482.4</fb>
    <v>21</v>
  </rv>
  <rv s="9">
    <fb>3551.75</fb>
    <v>21</v>
  </rv>
  <rv s="9">
    <fb>3594.7</fb>
    <v>21</v>
  </rv>
  <rv s="9">
    <fb>3595.45</fb>
    <v>21</v>
  </rv>
  <rv s="9">
    <fb>3538.05</fb>
    <v>21</v>
  </rv>
  <rv s="9">
    <fb>3511.6</fb>
    <v>21</v>
  </rv>
  <rv s="9">
    <fb>3547.5</fb>
    <v>21</v>
  </rv>
  <rv s="9">
    <fb>3534.1</fb>
    <v>21</v>
  </rv>
  <rv s="9">
    <fb>3583.9</fb>
    <v>21</v>
  </rv>
  <rv s="9">
    <fb>3587.8</fb>
    <v>21</v>
  </rv>
  <rv s="9">
    <fb>3559</fb>
    <v>21</v>
  </rv>
  <rv s="9">
    <fb>3574.7</fb>
    <v>21</v>
  </rv>
  <rv s="9">
    <fb>2441.9499999999998</fb>
    <v>21</v>
  </rv>
  <rv s="9">
    <fb>2455</fb>
    <v>21</v>
  </rv>
  <rv s="9">
    <fb>2454.5500000000002</fb>
    <v>21</v>
  </rv>
  <rv s="9">
    <fb>2440.25</fb>
    <v>21</v>
  </rv>
  <rv s="9">
    <fb>2439.9499999999998</fb>
    <v>21</v>
  </rv>
  <rv s="9">
    <fb>2506.5</fb>
    <v>21</v>
  </rv>
  <rv s="9">
    <fb>2520.6</fb>
    <v>21</v>
  </rv>
  <rv s="9">
    <fb>2519.9499999999998</fb>
    <v>21</v>
  </rv>
  <rv s="9">
    <fb>2469.9</fb>
    <v>21</v>
  </rv>
  <rv s="9">
    <fb>2463.25</fb>
    <v>21</v>
  </rv>
  <rv s="9">
    <fb>2455.1999999999998</fb>
    <v>21</v>
  </rv>
  <rv s="9">
    <fb>2477.25</fb>
    <v>21</v>
  </rv>
  <rv s="9">
    <fb>2479.35</fb>
    <v>21</v>
  </rv>
  <rv s="9">
    <fb>2498.15</fb>
    <v>21</v>
  </rv>
  <rv s="9">
    <fb>2499.65</fb>
    <v>21</v>
  </rv>
  <rv s="9">
    <fb>2481.9499999999998</fb>
    <v>21</v>
  </rv>
  <rv s="9">
    <fb>2484.15</fb>
    <v>21</v>
  </rv>
  <rv s="9">
    <fb>2520.85</fb>
    <v>21</v>
  </rv>
  <rv s="9">
    <fb>2551.85</fb>
    <v>21</v>
  </rv>
  <rv s="9">
    <fb>2552.5500000000002</fb>
    <v>21</v>
  </rv>
  <rv s="9">
    <fb>2577.4</fb>
    <v>21</v>
  </rv>
  <rv s="9">
    <fb>3222.85</fb>
    <v>21</v>
  </rv>
  <rv s="9">
    <fb>3298.7</fb>
    <v>21</v>
  </rv>
  <rv s="9">
    <fb>3297.05</fb>
    <v>21</v>
  </rv>
  <rv s="9">
    <fb>3303.35</fb>
    <v>21</v>
  </rv>
  <rv s="9">
    <fb>3293.5</fb>
    <v>21</v>
  </rv>
  <rv s="9">
    <fb>3328.9</fb>
    <v>21</v>
  </rv>
  <rv s="9">
    <fb>3320.35</fb>
    <v>21</v>
  </rv>
  <rv s="9">
    <fb>3316.2</fb>
    <v>21</v>
  </rv>
  <rv s="9">
    <fb>3289.5</fb>
    <v>21</v>
  </rv>
  <rv s="9">
    <fb>3324</fb>
    <v>21</v>
  </rv>
  <rv s="9">
    <fb>3305.6</fb>
    <v>21</v>
  </rv>
  <rv s="9">
    <fb>3288.9</fb>
    <v>21</v>
  </rv>
  <rv s="9">
    <fb>3232.3</fb>
    <v>21</v>
  </rv>
  <rv s="9">
    <fb>3274.9</fb>
    <v>21</v>
  </rv>
  <rv s="9">
    <fb>3236.45</fb>
    <v>21</v>
  </rv>
  <rv s="9">
    <fb>3209.3</fb>
    <v>21</v>
  </rv>
  <rv s="9">
    <fb>3246.9</fb>
    <v>21</v>
  </rv>
  <rv s="9">
    <fb>3243.7</fb>
    <v>21</v>
  </rv>
  <rv s="9">
    <fb>3251.05</fb>
    <v>21</v>
  </rv>
  <rv s="9">
    <fb>3216.3</fb>
    <v>21</v>
  </rv>
  <rv s="9">
    <fb>3174.9</fb>
    <v>21</v>
  </rv>
  <rv s="9">
    <fb>7.05</fb>
    <v>21</v>
  </rv>
  <rv s="9">
    <fb>7</fb>
    <v>21</v>
  </rv>
  <rv s="9">
    <fb>6.95</fb>
    <v>21</v>
  </rv>
  <rv s="9">
    <fb>7.1</fb>
    <v>21</v>
  </rv>
  <rv s="9">
    <fb>7.2</fb>
    <v>21</v>
  </rv>
  <rv s="9">
    <fb>7.15</fb>
    <v>21</v>
  </rv>
  <rv s="9">
    <fb>7.65</fb>
    <v>21</v>
  </rv>
  <rv s="9">
    <fb>7.35</fb>
    <v>21</v>
  </rv>
  <rv s="9">
    <fb>7.3</fb>
    <v>21</v>
  </rv>
  <rv s="9">
    <fb>7.5</fb>
    <v>21</v>
  </rv>
  <rv s="9">
    <fb>7.7</fb>
    <v>21</v>
  </rv>
  <rv s="9">
    <fb>7.9</fb>
    <v>21</v>
  </rv>
  <rv s="9">
    <fb>7.8</fb>
    <v>21</v>
  </rv>
  <rv s="9">
    <fb>64.5</fb>
    <v>21</v>
  </rv>
  <rv s="9">
    <fb>63.5</fb>
    <v>21</v>
  </rv>
  <rv s="9">
    <fb>63.2</fb>
    <v>21</v>
  </rv>
  <rv s="9">
    <fb>64.45</fb>
    <v>21</v>
  </rv>
  <rv s="9">
    <fb>67.3</fb>
    <v>21</v>
  </rv>
  <rv s="9">
    <fb>67.25</fb>
    <v>21</v>
  </rv>
  <rv s="9">
    <fb>67.099999999999994</fb>
    <v>21</v>
  </rv>
  <rv s="9">
    <fb>66.849999999999994</fb>
    <v>21</v>
  </rv>
  <rv s="9">
    <fb>69.05</fb>
    <v>21</v>
  </rv>
  <rv s="9">
    <fb>67.95</fb>
    <v>21</v>
  </rv>
  <rv s="9">
    <fb>71.150000000000006</fb>
    <v>21</v>
  </rv>
  <rv s="9">
    <fb>71.25</fb>
    <v>21</v>
  </rv>
  <rv s="9">
    <fb>72.349999999999994</fb>
    <v>21</v>
  </rv>
  <rv s="9">
    <fb>74.5</fb>
    <v>21</v>
  </rv>
  <rv s="9">
    <fb>75.8</fb>
    <v>21</v>
  </rv>
  <rv s="9">
    <fb>77.599999999999994</fb>
    <v>21</v>
  </rv>
  <rv s="9">
    <fb>77.95</fb>
    <v>21</v>
  </rv>
  <rv s="9">
    <fb>78.3</fb>
    <v>21</v>
  </rv>
  <rv s="9">
    <fb>74.099999999999994</fb>
    <v>21</v>
  </rv>
  <rv s="9">
    <fb>75.099999999999994</fb>
    <v>21</v>
  </rv>
  <rv s="9">
    <fb>74.45</fb>
    <v>21</v>
  </rv>
  <rv s="9">
    <fb>685.95</fb>
    <v>20</v>
  </rv>
  <rv s="9">
    <fb>696.1</fb>
    <v>20</v>
  </rv>
  <rv s="9">
    <fb>686.6</fb>
    <v>20</v>
  </rv>
  <rv s="9">
    <fb>699.15</fb>
    <v>20</v>
  </rv>
  <rv s="9">
    <fb>713.45</fb>
    <v>20</v>
  </rv>
  <rv s="9">
    <fb>717.35</fb>
    <v>20</v>
  </rv>
  <rv s="9">
    <fb>710.3</fb>
    <v>20</v>
  </rv>
  <rv s="9">
    <fb>702.75</fb>
    <v>20</v>
  </rv>
  <rv s="9">
    <fb>707.2</fb>
    <v>20</v>
  </rv>
  <rv s="9">
    <fb>703.9</fb>
    <v>20</v>
  </rv>
  <rv s="9">
    <fb>720.1</fb>
    <v>20</v>
  </rv>
  <rv s="9">
    <fb>719.45</fb>
    <v>20</v>
  </rv>
  <rv s="9">
    <fb>725.95</fb>
    <v>20</v>
  </rv>
  <rv s="9">
    <fb>742</fb>
    <v>20</v>
  </rv>
  <rv s="9">
    <fb>755.7</fb>
    <v>20</v>
  </rv>
  <rv s="9">
    <fb>769.5</fb>
    <v>20</v>
  </rv>
  <rv s="9">
    <fb>759.9</fb>
    <v>20</v>
  </rv>
  <rv s="9">
    <fb>753.2</fb>
    <v>20</v>
  </rv>
  <rv s="9">
    <fb>752.4</fb>
    <v>20</v>
  </rv>
  <rv s="9">
    <fb>751.2</fb>
    <v>20</v>
  </rv>
  <rv s="9">
    <fb>772</fb>
    <v>20</v>
  </rv>
  <rv s="9">
    <fb>780.65</fb>
    <v>20</v>
  </rv>
  <rv s="9">
    <fb>783.1</fb>
    <v>20</v>
  </rv>
  <rv s="9">
    <fb>786</fb>
    <v>20</v>
  </rv>
  <rv s="9">
    <fb>800.05</fb>
    <v>20</v>
  </rv>
  <rv s="9">
    <fb>800.9</fb>
    <v>20</v>
  </rv>
  <rv s="9">
    <fb>796.3</fb>
    <v>20</v>
  </rv>
  <rv s="9">
    <fb>800.5</fb>
    <v>20</v>
  </rv>
  <rv s="9">
    <fb>814.6</fb>
    <v>20</v>
  </rv>
  <rv s="9">
    <fb>818.6</fb>
    <v>20</v>
  </rv>
  <rv s="9">
    <fb>823.4</fb>
    <v>20</v>
  </rv>
  <rv s="9">
    <fb>817.75</fb>
    <v>20</v>
  </rv>
  <rv s="9">
    <fb>824.8</fb>
    <v>20</v>
  </rv>
  <rv s="9">
    <fb>820.25</fb>
    <v>20</v>
  </rv>
  <rv s="9">
    <fb>838.2</fb>
    <v>20</v>
  </rv>
  <rv s="9">
    <fb>836.95</fb>
    <v>20</v>
  </rv>
  <rv s="9">
    <fb>848.75</fb>
    <v>20</v>
  </rv>
  <rv s="9">
    <fb>859.7</fb>
    <v>20</v>
  </rv>
  <rv s="9">
    <fb>874.4</fb>
    <v>20</v>
  </rv>
  <rv s="9">
    <fb>879.25</fb>
    <v>20</v>
  </rv>
  <rv s="9">
    <fb>883.25</fb>
    <v>20</v>
  </rv>
  <rv s="9">
    <fb>885.1</fb>
    <v>20</v>
  </rv>
  <rv s="9">
    <fb>870.4</fb>
    <v>20</v>
  </rv>
  <rv s="9">
    <fb>852.25</fb>
    <v>20</v>
  </rv>
  <rv s="9">
    <fb>863.9</fb>
    <v>20</v>
  </rv>
  <rv s="9">
    <fb>873.3</fb>
    <v>20</v>
  </rv>
  <rv s="9">
    <fb>872.35</fb>
    <v>20</v>
  </rv>
  <rv s="9">
    <fb>870.85</fb>
    <v>20</v>
  </rv>
  <rv s="9">
    <fb>855.85</fb>
    <v>20</v>
  </rv>
  <rv s="9">
    <fb>887.3</fb>
    <v>20</v>
  </rv>
  <rv s="9">
    <fb>874.35</fb>
    <v>20</v>
  </rv>
  <rv s="9">
    <fb>872.4</fb>
    <v>20</v>
  </rv>
  <rv s="9">
    <fb>882.45</fb>
    <v>20</v>
  </rv>
  <rv s="9">
    <fb>883.65</fb>
    <v>20</v>
  </rv>
  <rv s="9">
    <fb>876.2</fb>
    <v>20</v>
  </rv>
  <rv s="9">
    <fb>898.8</fb>
    <v>20</v>
  </rv>
  <rv s="9">
    <fb>901.25</fb>
    <v>20</v>
  </rv>
  <rv s="9">
    <fb>907.2</fb>
    <v>20</v>
  </rv>
  <rv s="9">
    <fb>910</fb>
    <v>20</v>
  </rv>
  <rv s="9">
    <fb>918.1</fb>
    <v>20</v>
  </rv>
  <rv s="9">
    <fb>917.6</fb>
    <v>20</v>
  </rv>
  <rv s="9">
    <fb>909.1</fb>
    <v>20</v>
  </rv>
  <rv s="9">
    <fb>899.2</fb>
    <v>20</v>
  </rv>
  <rv s="9">
    <fb>916.75</fb>
    <v>20</v>
  </rv>
  <rv s="9">
    <fb>915.25</fb>
    <v>20</v>
  </rv>
  <rv s="9">
    <fb>903.4</fb>
    <v>20</v>
  </rv>
  <rv s="9">
    <fb>882.25</fb>
    <v>20</v>
  </rv>
  <rv s="9">
    <fb>861.05</fb>
    <v>20</v>
  </rv>
  <rv s="9">
    <fb>852.55</fb>
    <v>20</v>
  </rv>
  <rv s="9">
    <fb>849.5</fb>
    <v>20</v>
  </rv>
  <rv s="9">
    <fb>843.9</fb>
    <v>20</v>
  </rv>
  <rv s="9">
    <fb>862</fb>
    <v>20</v>
  </rv>
  <rv s="9">
    <fb>848.35</fb>
    <v>20</v>
  </rv>
  <rv s="9">
    <fb>867.65</fb>
    <v>20</v>
  </rv>
  <rv s="9">
    <fb>885.45</fb>
    <v>20</v>
  </rv>
  <rv s="9">
    <fb>882.55</fb>
    <v>20</v>
  </rv>
  <rv s="9">
    <fb>881.75</fb>
    <v>20</v>
  </rv>
  <rv s="9">
    <fb>870.6</fb>
    <v>20</v>
  </rv>
  <rv s="9">
    <fb>868.35</fb>
    <v>20</v>
  </rv>
  <rv s="9">
    <fb>853.6</fb>
    <v>20</v>
  </rv>
  <rv s="9">
    <fb>870.25</fb>
    <v>20</v>
  </rv>
  <rv s="9">
    <fb>885.2</fb>
    <v>20</v>
  </rv>
  <rv s="9">
    <fb>896.9</fb>
    <v>20</v>
  </rv>
  <rv s="9">
    <fb>892.1</fb>
    <v>20</v>
  </rv>
  <rv s="9">
    <fb>888.65</fb>
    <v>20</v>
  </rv>
  <rv s="9">
    <fb>907.15</fb>
    <v>20</v>
  </rv>
  <rv s="9">
    <fb>926.3</fb>
    <v>20</v>
  </rv>
  <rv s="9">
    <fb>925.05</fb>
    <v>20</v>
  </rv>
  <rv s="9">
    <fb>924.4</fb>
    <v>20</v>
  </rv>
  <rv s="9">
    <fb>907.85</fb>
    <v>20</v>
  </rv>
  <rv s="9">
    <fb>908.7</fb>
    <v>20</v>
  </rv>
  <rv s="9">
    <fb>908.6</fb>
    <v>20</v>
  </rv>
  <rv s="9">
    <fb>904.7</fb>
    <v>20</v>
  </rv>
  <rv s="9">
    <fb>908.65</fb>
    <v>20</v>
  </rv>
  <rv s="9">
    <fb>905.3</fb>
    <v>20</v>
  </rv>
  <rv s="9">
    <fb>917.5</fb>
    <v>20</v>
  </rv>
  <rv s="9">
    <fb>910.5</fb>
    <v>20</v>
  </rv>
  <rv s="9">
    <fb>910.7</fb>
    <v>20</v>
  </rv>
  <rv s="9">
    <fb>906.55</fb>
    <v>20</v>
  </rv>
  <rv s="9">
    <fb>894.95</fb>
    <v>20</v>
  </rv>
  <rv s="9">
    <fb>911.7</fb>
    <v>20</v>
  </rv>
  <rv s="9">
    <fb>913.6</fb>
    <v>20</v>
  </rv>
  <rv s="9">
    <fb>919.8</fb>
    <v>20</v>
  </rv>
  <rv s="9">
    <fb>920.35</fb>
    <v>20</v>
  </rv>
  <rv s="9">
    <fb>921.4</fb>
    <v>20</v>
  </rv>
  <rv s="9">
    <fb>923.7</fb>
    <v>20</v>
  </rv>
  <rv s="9">
    <fb>927.45</fb>
    <v>20</v>
  </rv>
  <rv s="9">
    <fb>938.85</fb>
    <v>20</v>
  </rv>
  <rv s="9">
    <fb>930.3</fb>
    <v>20</v>
  </rv>
  <rv s="9">
    <fb>937.4</fb>
    <v>20</v>
  </rv>
  <rv s="9">
    <fb>952.9</fb>
    <v>20</v>
  </rv>
  <rv s="9">
    <fb>930.6</fb>
    <v>20</v>
  </rv>
  <rv s="9">
    <fb>933.6</fb>
    <v>20</v>
  </rv>
  <rv s="9">
    <fb>922.65</fb>
    <v>20</v>
  </rv>
  <rv s="9">
    <fb>922.15</fb>
    <v>20</v>
  </rv>
  <rv s="9">
    <fb>931.9</fb>
    <v>20</v>
  </rv>
  <rv s="9">
    <fb>929.9</fb>
    <v>20</v>
  </rv>
  <rv s="9">
    <fb>932.95</fb>
    <v>20</v>
  </rv>
  <rv s="9">
    <fb>921.75</fb>
    <v>20</v>
  </rv>
  <rv s="9">
    <fb>908.8</fb>
    <v>20</v>
  </rv>
  <rv s="9">
    <fb>902</fb>
    <v>20</v>
  </rv>
  <rv s="9">
    <fb>906.45</fb>
    <v>20</v>
  </rv>
  <rv s="9">
    <fb>909.7</fb>
    <v>20</v>
  </rv>
  <rv s="9">
    <fb>892.25</fb>
    <v>20</v>
  </rv>
  <rv s="9">
    <fb>890.65</fb>
    <v>20</v>
  </rv>
  <rv s="9">
    <fb>878.9</fb>
    <v>20</v>
  </rv>
  <rv s="9">
    <fb>893.2</fb>
    <v>20</v>
  </rv>
  <rv s="9">
    <fb>900.65</fb>
    <v>20</v>
  </rv>
  <rv s="9">
    <fb>898.95</fb>
    <v>20</v>
  </rv>
  <rv s="9">
    <fb>908.05</fb>
    <v>20</v>
  </rv>
  <rv s="9">
    <fb>890.85</fb>
    <v>20</v>
  </rv>
  <rv s="9">
    <fb>902.45</fb>
    <v>20</v>
  </rv>
  <rv s="9">
    <fb>901.35</fb>
    <v>20</v>
  </rv>
  <rv s="9">
    <fb>899.1</fb>
    <v>20</v>
  </rv>
  <rv s="9">
    <fb>879.15</fb>
    <v>20</v>
  </rv>
  <rv s="9">
    <fb>870.1</fb>
    <v>20</v>
  </rv>
  <rv s="9">
    <fb>873.35</fb>
    <v>20</v>
  </rv>
  <rv s="9">
    <fb>861.35</fb>
    <v>20</v>
  </rv>
  <rv s="9">
    <fb>866.3</fb>
    <v>20</v>
  </rv>
  <rv s="9">
    <fb>860.65</fb>
    <v>20</v>
  </rv>
  <rv s="9">
    <fb>873.45</fb>
    <v>20</v>
  </rv>
  <rv s="9">
    <fb>865.25</fb>
    <v>20</v>
  </rv>
  <rv s="9">
    <fb>865.15</fb>
    <v>20</v>
  </rv>
  <rv s="9">
    <fb>869.5</fb>
    <v>20</v>
  </rv>
  <rv s="9">
    <fb>866.15</fb>
    <v>20</v>
  </rv>
  <rv s="9">
    <fb>870.35</fb>
    <v>20</v>
  </rv>
  <rv s="9">
    <fb>871.7</fb>
    <v>20</v>
  </rv>
  <rv s="9">
    <fb>870.75</fb>
    <v>20</v>
  </rv>
  <rv s="9">
    <fb>855.3</fb>
    <v>20</v>
  </rv>
  <rv s="9">
    <fb>817.2</fb>
    <v>20</v>
  </rv>
  <rv s="9">
    <fb>823.5</fb>
    <v>20</v>
  </rv>
  <rv s="9">
    <fb>831.9</fb>
    <v>20</v>
  </rv>
  <rv s="9">
    <fb>847.95</fb>
    <v>20</v>
  </rv>
  <rv s="9">
    <fb>857.9</fb>
    <v>20</v>
  </rv>
  <rv s="9">
    <fb>863.8</fb>
    <v>20</v>
  </rv>
  <rv s="9">
    <fb>853.7</fb>
    <v>20</v>
  </rv>
  <rv s="9">
    <fb>852.75</fb>
    <v>20</v>
  </rv>
  <rv s="9">
    <fb>859.1</fb>
    <v>20</v>
  </rv>
  <rv s="9">
    <fb>860.8</fb>
    <v>20</v>
  </rv>
  <rv s="9">
    <fb>853.85</fb>
    <v>20</v>
  </rv>
  <rv s="9">
    <fb>850.65</fb>
    <v>20</v>
  </rv>
  <rv s="9">
    <fb>865.3</fb>
    <v>20</v>
  </rv>
  <rv s="9">
    <fb>870.8</fb>
    <v>20</v>
  </rv>
  <rv s="9">
    <fb>869.45</fb>
    <v>20</v>
  </rv>
  <rv s="9">
    <fb>862.65</fb>
    <v>20</v>
  </rv>
  <rv s="9">
    <fb>852.1</fb>
    <v>20</v>
  </rv>
  <rv s="9">
    <fb>854.2</fb>
    <v>20</v>
  </rv>
  <rv s="9">
    <fb>839.25</fb>
    <v>20</v>
  </rv>
  <rv s="9">
    <fb>839.75</fb>
    <v>20</v>
  </rv>
  <rv s="9">
    <fb>839.7</fb>
    <v>20</v>
  </rv>
  <rv s="9">
    <fb>856.4</fb>
    <v>20</v>
  </rv>
  <rv s="9">
    <fb>854.85</fb>
    <v>20</v>
  </rv>
  <rv s="9">
    <fb>856.3</fb>
    <v>20</v>
  </rv>
  <rv s="9">
    <fb>854</fb>
    <v>20</v>
  </rv>
  <rv s="9">
    <fb>868.55</fb>
    <v>20</v>
  </rv>
  <rv s="9">
    <fb>867.75</fb>
    <v>20</v>
  </rv>
  <rv s="9">
    <fb>872.1</fb>
    <v>20</v>
  </rv>
  <rv s="9">
    <fb>855.95</fb>
    <v>20</v>
  </rv>
  <rv s="9">
    <fb>842.65</fb>
    <v>20</v>
  </rv>
  <rv s="9">
    <fb>828.4</fb>
    <v>20</v>
  </rv>
  <rv s="9">
    <fb>830.35</fb>
    <v>20</v>
  </rv>
  <rv s="9">
    <fb>825.9</fb>
    <v>20</v>
  </rv>
  <rv s="9">
    <fb>823.9</fb>
    <v>20</v>
  </rv>
  <rv s="9">
    <fb>836.25</fb>
    <v>20</v>
  </rv>
  <rv s="9">
    <fb>836.45</fb>
    <v>20</v>
  </rv>
  <rv s="9">
    <fb>852.4</fb>
    <v>20</v>
  </rv>
  <rv s="9">
    <fb>860.2</fb>
    <v>20</v>
  </rv>
  <rv s="9">
    <fb>855.45</fb>
    <v>20</v>
  </rv>
  <rv s="9">
    <fb>848.7</fb>
    <v>20</v>
  </rv>
  <rv s="9">
    <fb>854.75</fb>
    <v>20</v>
  </rv>
  <rv s="9">
    <fb>851</fb>
    <v>20</v>
  </rv>
  <rv s="9">
    <fb>877.25</fb>
    <v>20</v>
  </rv>
  <rv s="9">
    <fb>883.8</fb>
    <v>20</v>
  </rv>
  <rv s="9">
    <fb>884.6</fb>
    <v>20</v>
  </rv>
  <rv s="9">
    <fb>875</fb>
    <v>20</v>
  </rv>
  <rv s="9">
    <fb>868.45</fb>
    <v>20</v>
  </rv>
  <rv s="9">
    <fb>881.9</fb>
    <v>20</v>
  </rv>
  <rv s="9">
    <fb>890.15</fb>
    <v>20</v>
  </rv>
  <rv s="9">
    <fb>899</fb>
    <v>20</v>
  </rv>
  <rv s="9">
    <fb>901.3</fb>
    <v>20</v>
  </rv>
  <rv s="9">
    <fb>896.85</fb>
    <v>20</v>
  </rv>
  <rv s="9">
    <fb>891.9</fb>
    <v>20</v>
  </rv>
  <rv s="9">
    <fb>894.4</fb>
    <v>20</v>
  </rv>
  <rv s="9">
    <fb>885.65</fb>
    <v>20</v>
  </rv>
  <rv s="9">
    <fb>904.75</fb>
    <v>20</v>
  </rv>
  <rv s="9">
    <fb>913.45</fb>
    <v>20</v>
  </rv>
  <rv s="9">
    <fb>914.95</fb>
    <v>20</v>
  </rv>
  <rv s="9">
    <fb>918.35</fb>
    <v>20</v>
  </rv>
  <rv s="9">
    <fb>917.65</fb>
    <v>20</v>
  </rv>
  <rv s="9">
    <fb>922.1</fb>
    <v>20</v>
  </rv>
  <rv s="9">
    <fb>922.85</fb>
    <v>20</v>
  </rv>
  <rv s="9">
    <fb>921.7</fb>
    <v>20</v>
  </rv>
  <rv s="9">
    <fb>926.95</fb>
    <v>20</v>
  </rv>
  <rv s="9">
    <fb>934.4</fb>
    <v>20</v>
  </rv>
  <rv s="9">
    <fb>936.05</fb>
    <v>20</v>
  </rv>
  <rv s="9">
    <fb>939.2</fb>
    <v>20</v>
  </rv>
  <rv s="9">
    <fb>943.9</fb>
    <v>20</v>
  </rv>
  <rv s="9">
    <fb>945.75</fb>
    <v>20</v>
  </rv>
  <rv s="9">
    <fb>946.35</fb>
    <v>20</v>
  </rv>
  <rv s="9">
    <fb>939.35</fb>
    <v>20</v>
  </rv>
  <rv s="9">
    <fb>946.5</fb>
    <v>20</v>
  </rv>
  <rv s="9">
    <fb>7541150</fb>
    <v>23</v>
  </rv>
  <rv s="9">
    <fb>26311368</fb>
    <v>23</v>
  </rv>
  <rv s="9">
    <fb>28432888</fb>
    <v>23</v>
  </rv>
  <rv s="9">
    <fb>23465761</fb>
    <v>23</v>
  </rv>
  <rv s="9">
    <fb>8434009</fb>
    <v>23</v>
  </rv>
  <rv s="9">
    <fb>3963515</fb>
    <v>23</v>
  </rv>
  <rv s="9">
    <fb>2779432</fb>
    <v>23</v>
  </rv>
  <rv s="9">
    <fb>1736953</fb>
    <v>23</v>
  </rv>
  <rv s="9">
    <fb>4268439</fb>
    <v>23</v>
  </rv>
  <rv s="9">
    <fb>1704946</fb>
    <v>23</v>
  </rv>
  <rv s="9">
    <fb>5543791</fb>
    <v>23</v>
  </rv>
  <rv s="9">
    <fb>2956768</fb>
    <v>23</v>
  </rv>
  <rv s="9">
    <fb>6473608</fb>
    <v>23</v>
  </rv>
  <rv s="9">
    <fb>2522516</fb>
    <v>23</v>
  </rv>
  <rv s="9">
    <fb>3781621</fb>
    <v>23</v>
  </rv>
  <rv s="9">
    <fb>1948506</fb>
    <v>23</v>
  </rv>
  <rv s="9">
    <fb>2804898</fb>
    <v>23</v>
  </rv>
  <rv s="9">
    <fb>2210990</fb>
    <v>23</v>
  </rv>
  <rv s="9">
    <fb>1364403</fb>
    <v>23</v>
  </rv>
  <rv s="9">
    <fb>3744029</fb>
    <v>23</v>
  </rv>
  <rv s="9">
    <fb>7999982</fb>
    <v>23</v>
  </rv>
  <rv s="9">
    <fb>1888</fb>
    <v>21</v>
  </rv>
  <rv s="9">
    <fb>2010</fb>
    <v>21</v>
  </rv>
  <rv s="9">
    <fb>2410.9</fb>
    <v>21</v>
  </rv>
  <rv s="9">
    <fb>2709</fb>
    <v>21</v>
  </rv>
  <rv s="9">
    <fb>2440</fb>
    <v>21</v>
  </rv>
  <rv s="9">
    <fb>2565</fb>
    <v>21</v>
  </rv>
  <rv s="9">
    <fb>2570</fb>
    <v>21</v>
  </rv>
  <rv s="9">
    <fb>2529.3000000000002</fb>
    <v>21</v>
  </rv>
  <rv s="9">
    <fb>2482</fb>
    <v>21</v>
  </rv>
  <rv s="9">
    <fb>2499.9</fb>
    <v>21</v>
  </rv>
  <rv s="9">
    <fb>2535</fb>
    <v>21</v>
  </rv>
  <rv s="9">
    <fb>2463.1999999999998</fb>
    <v>21</v>
  </rv>
  <rv s="9">
    <fb>2475</fb>
    <v>21</v>
  </rv>
  <rv s="9">
    <fb>2453</fb>
    <v>21</v>
  </rv>
  <rv s="9">
    <fb>2450</fb>
    <v>21</v>
  </rv>
  <rv s="9">
    <fb>2447.9499999999998</fb>
    <v>21</v>
  </rv>
  <rv s="9">
    <fb>2460</fb>
    <v>21</v>
  </rv>
  <rv s="9">
    <fb>2499</fb>
    <v>21</v>
  </rv>
  <rv s="9">
    <fb>2469</fb>
    <v>21</v>
  </rv>
  <rv s="9">
    <fb>2499.1999999999998</fb>
    <v>21</v>
  </rv>
  <rv s="9">
    <fb>1983</fb>
    <v>21</v>
  </rv>
  <rv s="9">
    <fb>2347</fb>
    <v>21</v>
  </rv>
  <rv s="9">
    <fb>2759.45</fb>
    <v>21</v>
  </rv>
  <rv s="9">
    <fb>2750</fb>
    <v>21</v>
  </rv>
  <rv s="9">
    <fb>2558.8000000000002</fb>
    <v>21</v>
  </rv>
  <rv s="9">
    <fb>2599.9499999999998</fb>
    <v>21</v>
  </rv>
  <rv s="9">
    <fb>2583.5</fb>
    <v>21</v>
  </rv>
  <rv s="9">
    <fb>2554.15</fb>
    <v>21</v>
  </rv>
  <rv s="9">
    <fb>2573</fb>
    <v>21</v>
  </rv>
  <rv s="9">
    <fb>2560</fb>
    <v>21</v>
  </rv>
  <rv s="9">
    <fb>2538.9</fb>
    <v>21</v>
  </rv>
  <rv s="9">
    <fb>2514</fb>
    <v>21</v>
  </rv>
  <rv s="9">
    <fb>2506.9499999999998</fb>
    <v>21</v>
  </rv>
  <rv s="9">
    <fb>2466.9499999999998</fb>
    <v>21</v>
  </rv>
  <rv s="9">
    <fb>2475.9</fb>
    <v>21</v>
  </rv>
  <rv s="9">
    <fb>2458.9</fb>
    <v>21</v>
  </rv>
  <rv s="9">
    <fb>2505</fb>
    <v>21</v>
  </rv>
  <rv s="9">
    <fb>2484.8000000000002</fb>
    <v>21</v>
  </rv>
  <rv s="9">
    <fb>2527</fb>
    <v>21</v>
  </rv>
  <rv s="9">
    <fb>2526.9</fb>
    <v>21</v>
  </rv>
  <rv s="9">
    <fb>1872.1</fb>
    <v>21</v>
  </rv>
  <rv s="9">
    <fb>1983.4</fb>
    <v>21</v>
  </rv>
  <rv s="9">
    <fb>2400</fb>
    <v>21</v>
  </rv>
  <rv s="9">
    <fb>2425.35</fb>
    <v>21</v>
  </rv>
  <rv s="9">
    <fb>2386.65</fb>
    <v>21</v>
  </rv>
  <rv s="9">
    <fb>2535.15</fb>
    <v>21</v>
  </rv>
  <rv s="9">
    <fb>2523</fb>
    <v>21</v>
  </rv>
  <rv s="9">
    <fb>2475.15</fb>
    <v>21</v>
  </rv>
  <rv s="9">
    <fb>2428</fb>
    <v>21</v>
  </rv>
  <rv s="9">
    <fb>2485.3000000000002</fb>
    <v>21</v>
  </rv>
  <rv s="9">
    <fb>2425</fb>
    <v>21</v>
  </rv>
  <rv s="9">
    <fb>2425.9</fb>
    <v>21</v>
  </rv>
  <rv s="9">
    <fb>2435</fb>
    <v>21</v>
  </rv>
  <rv s="9">
    <fb>2369.0500000000002</fb>
    <v>21</v>
  </rv>
  <rv s="9">
    <fb>2432.6</fb>
    <v>21</v>
  </rv>
  <rv s="9">
    <fb>2442.1999999999998</fb>
    <v>21</v>
  </rv>
  <rv s="9">
    <fb>2452.35</fb>
    <v>21</v>
  </rv>
  <rv s="9">
    <fb>2462.9</fb>
    <v>21</v>
  </rv>
  <rv s="9">
    <fb>2487.4</fb>
    <v>21</v>
  </rv>
  <rv s="9">
    <fb>1956.05</fb>
    <v>21</v>
  </rv>
  <rv s="9">
    <fb>2326.1</fb>
    <v>21</v>
  </rv>
  <rv s="9">
    <fb>2633.7</fb>
    <v>21</v>
  </rv>
  <rv s="9">
    <fb>2475.6</fb>
    <v>21</v>
  </rv>
  <rv s="9">
    <fb>2537.4499999999998</fb>
    <v>21</v>
  </rv>
  <rv s="9">
    <fb>2544.35</fb>
    <v>21</v>
  </rv>
  <rv s="9">
    <fb>2534.0500000000002</fb>
    <v>21</v>
  </rv>
  <rv s="9">
    <fb>2496.4499999999998</fb>
    <v>21</v>
  </rv>
  <rv s="9">
    <fb>2493.35</fb>
    <v>21</v>
  </rv>
  <rv s="9">
    <fb>2492.15</fb>
    <v>21</v>
  </rv>
  <rv s="9">
    <fb>2445.0500000000002</fb>
    <v>21</v>
  </rv>
  <rv s="9">
    <fb>2433.9499999999998</fb>
    <v>21</v>
  </rv>
  <rv s="9">
    <fb>2433.65</fb>
    <v>21</v>
  </rv>
  <rv s="9">
    <fb>2439.5500000000002</fb>
    <v>21</v>
  </rv>
  <rv s="9">
    <fb>2429.15</fb>
    <v>21</v>
  </rv>
  <rv s="9">
    <fb>2451.15</fb>
    <v>21</v>
  </rv>
  <rv s="9">
    <fb>2462.5500000000002</fb>
    <v>21</v>
  </rv>
  <rv s="9">
    <fb>2457.15</fb>
    <v>21</v>
  </rv>
  <rv s="9">
    <fb>2485.65</fb>
    <v>21</v>
  </rv>
  <rv s="9">
    <fb>2509.6</fb>
    <v>21</v>
  </rv>
  <rv s="10">
    <v>24</v>
    <v>ahi8u2</v>
    <v>Daily</v>
    <v>45065</v>
    <v>45095</v>
    <v>0</v>
    <v>1</v>
    <v>638224704000000000,638226586290625227,0</v>
    <v>0</v>
    <v>ahi8u2</v>
    <v>XNSE:IDEA</v>
    <v>1</v>
  </rv>
  <rv s="10">
    <v>25</v>
    <v>ahkqww</v>
    <v>Daily</v>
    <v>44730</v>
    <v>45095</v>
    <v>0</v>
    <v>1</v>
    <v>638224704000000000,638226586290625366,0</v>
    <v>2</v>
    <v>ahkqww</v>
    <v>NIFTY</v>
    <v>3</v>
  </rv>
  <rv s="10">
    <v>24</v>
    <v>ahgr9c</v>
    <v>Daily</v>
    <v>45065</v>
    <v>45095</v>
    <v>0</v>
    <v>1</v>
    <v>638224704000000000,638226586290795789,0</v>
    <v>0</v>
    <v>ahgr9c</v>
    <v>XNSE:ADANIPOWER</v>
    <v>4</v>
  </rv>
  <rv s="10">
    <v>24</v>
    <v>bprqu2</v>
    <v>Daily</v>
    <v>45065</v>
    <v>45095</v>
    <v>0</v>
    <v>1</v>
    <v>638224704000000000,638226624229890864,0</v>
    <v>0</v>
    <v>bprqu2</v>
    <v>XNSE:POLYCAB</v>
    <v>5</v>
  </rv>
  <rv s="10">
    <v>24</v>
    <v>ahhdmw</v>
    <v>Daily</v>
    <v>45065</v>
    <v>45095</v>
    <v>0</v>
    <v>1</v>
    <v>638224704000000000,638226586290663816,0</v>
    <v>0</v>
    <v>ahhdmw</v>
    <v>XNSE:CGPOWER</v>
    <v>6</v>
  </rv>
  <rv s="10">
    <v>24</v>
    <v>ahkau2</v>
    <v>Daily</v>
    <v>45065</v>
    <v>45095</v>
    <v>0</v>
    <v>1</v>
    <v>638224704000000000,638226586290633429,0</v>
    <v>0</v>
    <v>ahkau2</v>
    <v>XNSE:TCS</v>
    <v>7</v>
  </rv>
  <rv s="10">
    <v>26</v>
    <v>a1v78m</v>
    <v>Daily</v>
    <v>45065</v>
    <v>45095</v>
    <v>0</v>
    <v>1</v>
    <v>638224704000000000,638226586290630321,0</v>
    <v>8</v>
    <v>a1v78m</v>
    <v>XNYS:IBN</v>
    <v>9</v>
  </rv>
  <rv s="10">
    <v>24</v>
    <v>ahicim</v>
    <v>Daily</v>
    <v>45065</v>
    <v>45095</v>
    <v>0</v>
    <v>1</v>
    <v>638224704000000000,638226586290655434,0</v>
    <v>0</v>
    <v>ahicim</v>
    <v>XNSE:INFY</v>
    <v>10</v>
  </rv>
  <rv s="10">
    <v>24</v>
    <v>c2u427</v>
    <v>Daily</v>
    <v>45065</v>
    <v>45095</v>
    <v>0</v>
    <v>1</v>
    <v>638224704000000000,638226586290645210,0</v>
    <v>0</v>
    <v>c2u427</v>
    <v>XNSE:ZOMATO</v>
    <v>11</v>
  </rv>
  <rv s="10">
    <v>25</v>
    <v>ahi877</v>
    <v>Daily</v>
    <v>44730</v>
    <v>45095</v>
    <v>0</v>
    <v>1</v>
    <v>638224704000000000,638226586290623836,0</v>
    <v>12</v>
    <v>ahi877</v>
    <v>XNSE:ICICIBANK</v>
    <v>13</v>
  </rv>
  <rv s="10">
    <v>25</v>
    <v>ahi877</v>
    <v>Daily</v>
    <v>45065</v>
    <v>45095</v>
    <v>0</v>
    <v>1</v>
    <v>638224704000000000,638226586290623836,0</v>
    <v>0</v>
    <v>ahi877</v>
    <v>XNSE:ICICIBANK</v>
    <v>14</v>
  </rv>
  <rv s="10">
    <v>24</v>
    <v>ahjo52</v>
    <v>Daily</v>
    <v>45065</v>
    <v>45095</v>
    <v>0</v>
    <v>1</v>
    <v>638224704000000000,638226593813861629,0</v>
    <v>0</v>
    <v>ahjo52</v>
    <v>XNSE:RELIANCE</v>
    <v>15</v>
  </rv>
  <rv s="11">
    <v>27</v>
    <v>ahgr3m</v>
    <v>Daily</v>
    <v>45065</v>
    <v>45095</v>
    <v>0</v>
    <v>1</v>
    <v>638224704000000000,638226604947080596,0</v>
    <v>0</v>
    <v>ahgr3m</v>
    <v>XNSE:ADANIENT</v>
    <v>16</v>
    <v>17</v>
    <v>18</v>
    <v>19</v>
    <v>20</v>
  </rv>
</rvData>
</file>

<file path=xl/richData/rdrichvaluestructure.xml><?xml version="1.0" encoding="utf-8"?>
<rvStructures xmlns="http://schemas.microsoft.com/office/spreadsheetml/2017/richdata" count="12">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k n="Country/region" t="s"/>
    <k n="High"/>
    <k n="Instrument type" t="s"/>
    <k n="LearnMoreOnLink" t="r"/>
    <k n="Low"/>
    <k n="Name" t="s"/>
    <k n="Open"/>
    <k n="Previous close"/>
    <k n="Price"/>
    <k n="Ticker symbol" t="s"/>
    <k n="UniqueName" t="s"/>
  </s>
  <s t="_formattednumber">
    <k n="_Format" t="spb"/>
  </s>
  <s t="_stockhistorycache">
    <k n="_Format" t="spb"/>
    <k n="Symbol" t="s"/>
    <k n="Interval" t="s"/>
    <k n="StartDate" t="i"/>
    <k n="EndDate" t="i"/>
    <k n="f1904" t="b"/>
    <k n="fdcompat" t="b"/>
    <k n="etag" t="s"/>
    <k n="Date" t="a"/>
    <k n="EntityId" t="s"/>
    <k n="Instrument" t="s"/>
    <k n="Close" t="a"/>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5">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26">
      <v t="s">%EntityServiceId</v>
      <v t="s">_Format</v>
      <v t="s">%IsRefreshable</v>
      <v t="s">%EntityCulture</v>
      <v t="s">%EntityId</v>
      <v t="s">_Icon</v>
      <v t="s">_Display</v>
      <v t="s">Name</v>
      <v t="s">Price</v>
      <v t="s">Ticker symbol</v>
      <v t="s">_SubLabel</v>
      <v t="s">Change</v>
      <v t="s">Change (%)</v>
      <v t="s">Country/region</v>
      <v t="s">Previous close</v>
      <v t="s">Open</v>
      <v t="s">High</v>
      <v t="s">Low</v>
      <v t="s">52 week high</v>
      <v t="s">52 week low</v>
      <v t="s">Instrument type</v>
      <v t="s">_Flags</v>
      <v t="s">UniqueName</v>
      <v t="s">_DisplayString</v>
      <v t="s">LearnMoreOnLink</v>
      <v t="s">%ProviderInfo</v>
    </a>
  </spbArrays>
  <spbData count="28">
    <spb s="0">
      <v>0</v>
      <v>Name</v>
      <v>LearnMoreOnLink</v>
    </spb>
    <spb s="1">
      <v>0</v>
      <v>0</v>
      <v>0</v>
    </spb>
    <spb s="2">
      <v>1</v>
      <v>1</v>
      <v>1</v>
      <v>1</v>
    </spb>
    <spb s="3">
      <v>1</v>
      <v>2</v>
      <v>2</v>
      <v>1</v>
      <v>3</v>
      <v>1</v>
      <v>1</v>
      <v>1</v>
      <v>4</v>
      <v>4</v>
      <v>5</v>
      <v>6</v>
      <v>1</v>
      <v>1</v>
      <v>1</v>
      <v>4</v>
      <v>7</v>
      <v>8</v>
      <v>9</v>
      <v>4</v>
    </spb>
    <spb s="4">
      <v>Delayed 5 minutes</v>
      <v>from previous close</v>
      <v>from previous close</v>
      <v>GMT</v>
    </spb>
    <spb s="0">
      <v>1</v>
      <v>Name</v>
      <v>LearnMoreOnLink</v>
    </spb>
    <spb s="5">
      <v>0</v>
      <v>0</v>
    </spb>
    <spb s="6">
      <v>6</v>
      <v>1</v>
      <v>1</v>
      <v>1</v>
      <v>1</v>
    </spb>
    <spb s="7">
      <v>10</v>
      <v>2</v>
      <v>2</v>
      <v>10</v>
      <v>3</v>
      <v>10</v>
      <v>11</v>
      <v>10</v>
      <v>10</v>
      <v>4</v>
      <v>4</v>
      <v>5</v>
      <v>6</v>
      <v>10</v>
      <v>10</v>
      <v>10</v>
      <v>4</v>
      <v>7</v>
      <v>8</v>
      <v>9</v>
      <v>4</v>
      <v>10</v>
      <v>10</v>
      <v>5</v>
    </spb>
    <spb s="8">
      <v>at close</v>
      <v>from previous close</v>
      <v>from previous close</v>
      <v>Source: Nasdaq</v>
      <v>GMT</v>
      <v>Delayed 15 minutes</v>
      <v>from close</v>
      <v>from close</v>
    </spb>
    <spb s="9">
      <v>Powered by Refinitiv</v>
    </spb>
    <spb s="0">
      <v>2</v>
      <v>Name</v>
      <v>LearnMoreOnLink</v>
    </spb>
    <spb s="10">
      <v>1</v>
      <v>2</v>
      <v>2</v>
      <v>1</v>
      <v>3</v>
      <v>1</v>
      <v>11</v>
      <v>1</v>
      <v>1</v>
      <v>4</v>
      <v>4</v>
      <v>5</v>
      <v>6</v>
      <v>1</v>
      <v>1</v>
      <v>1</v>
      <v>4</v>
      <v>7</v>
      <v>8</v>
      <v>9</v>
      <v>4</v>
    </spb>
    <spb s="0">
      <v>3</v>
      <v>Name</v>
      <v>LearnMoreOnLink</v>
    </spb>
    <spb s="11">
      <v>1</v>
      <v>2</v>
      <v>2</v>
      <v>1</v>
      <v>3</v>
      <v>1</v>
      <v>1</v>
      <v>1</v>
      <v>4</v>
      <v>4</v>
      <v>5</v>
      <v>6</v>
      <v>1</v>
      <v>1</v>
      <v>1</v>
      <v>4</v>
      <v>7</v>
      <v>9</v>
      <v>4</v>
    </spb>
    <spb s="0">
      <v>4</v>
      <v>Name</v>
      <v>LearnMoreOnLink</v>
    </spb>
    <spb s="12">
      <v>1</v>
      <v>1</v>
      <v>1</v>
    </spb>
    <spb s="13">
      <v>1</v>
      <v>1</v>
      <v>3</v>
      <v>1</v>
      <v>1</v>
      <v>1</v>
      <v>5</v>
      <v>1</v>
      <v>1</v>
      <v>1</v>
      <v>9</v>
    </spb>
    <spb s="14">
      <v>from previous close</v>
      <v>from previous close</v>
    </spb>
    <spb s="15">
      <v>12</v>
    </spb>
    <spb s="15">
      <v>13</v>
    </spb>
    <spb s="15">
      <v>1</v>
    </spb>
    <spb s="15">
      <v>10</v>
    </spb>
    <spb s="15">
      <v>4</v>
    </spb>
    <spb s="16">
      <v>12</v>
      <v>1</v>
    </spb>
    <spb s="16">
      <v>12</v>
      <v>13</v>
    </spb>
    <spb s="16">
      <v>12</v>
      <v>10</v>
    </spb>
    <spb s="17">
      <v>1</v>
      <v>12</v>
      <v>1</v>
      <v>1</v>
      <v>1</v>
      <v>4</v>
    </spb>
  </spbData>
</supportingPropertyBags>
</file>

<file path=xl/richData/rdsupportingpropertybagstructure.xml><?xml version="1.0" encoding="utf-8"?>
<spbStructures xmlns="http://schemas.microsoft.com/office/spreadsheetml/2017/richdata2" count="1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UniqueName" t="spb"/>
    <k n="`%ProviderInfo" t="spb"/>
    <k n="LearnMoreOnLink" t="spb"/>
  </s>
  <s>
    <k n="Low" t="i"/>
    <k n="High" t="i"/>
    <k n="Name" t="i"/>
    <k n="Open" t="i"/>
    <k n="Price" t="i"/>
    <k n="Change" t="i"/>
    <k n="Change (%)" t="i"/>
    <k n="52 week low" t="i"/>
    <k n="52 week high" t="i"/>
    <k n="Previous close" t="i"/>
    <k n="`%EntityServiceId" t="i"/>
  </s>
  <s>
    <k n="Change" t="s"/>
    <k n="Change (%)" t="s"/>
  </s>
  <s>
    <k n="_Self" t="i"/>
  </s>
  <s>
    <k n="Date" t="i"/>
    <k n="Close"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x:dxf>
      <x:numFmt numFmtId="19" formatCode="m/d/yyyy"/>
    </x:dxf>
  </dxfs>
  <richProperties>
    <rPr n="NumberFormat" t="s"/>
    <rPr n="IsTitleField" t="b"/>
    <rPr n="IsHeroField" t="b"/>
  </richProperties>
  <richStyles>
    <rSty dxfid="6">
      <rpv i="0" xml:space="preserve">_ [$₹-as-IN] * #,##0.00_ ;_ [$₹-as-IN] * -#,##0.00_ ;_ [$₹-as-IN] * "-"??_ ;_ @_ </rpv>
    </rSty>
    <rSty dxfid="0">
      <rpv i="0">#,##0.00</rpv>
    </rSty>
    <rSty>
      <rpv i="1">1</rpv>
    </rSty>
    <rSty dxfid="1">
      <rpv i="0">#,##0</rpv>
    </rSty>
    <rSty dxfid="2"/>
    <rSty dxfid="6">
      <rpv i="0" xml:space="preserve">_ [$₹-as-IN] * #,##0_ ;_ [$₹-as-IN] * -#,##0_ ;_ [$₹-as-IN] * "-"_ ;_ @_ </rpv>
    </rSty>
    <rSty dxfid="3"/>
    <rSty dxfid="4">
      <rpv i="0">0</rpv>
    </rSty>
    <rSty dxfid="5">
      <rpv i="0">0.00</rpv>
    </rSty>
    <rSty dxfid="6">
      <rpv i="0">_([$$-en-US]* #,##0.00_);_([$$-en-US]* (#,##0.00);_([$$-en-US]* "-"??_);_(@_)</rpv>
    </rSty>
    <rSty>
      <rpv i="2">1</rpv>
    </rSty>
    <rSty dxfid="7"/>
    <rSty dxfid="6">
      <rpv i="0" xml:space="preserve">_ [$₹-en-IN] * #,##0.00_ ;_ [$₹-en-IN] * -#,##0.00_ ;_ [$₹-en-IN] * "-"??_ ;_ @_ </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376519-C1ED-4CE1-930A-D556CCB62CDE}" name="InputData" displayName="InputData" ref="A1:J226" totalsRowShown="0" headerRowDxfId="16" dataDxfId="15" tableBorderDxfId="14">
  <autoFilter ref="A1:J226" xr:uid="{33376519-C1ED-4CE1-930A-D556CCB62CDE}"/>
  <sortState xmlns:xlrd2="http://schemas.microsoft.com/office/spreadsheetml/2017/richdata2" ref="A2:I200">
    <sortCondition ref="A1:A200"/>
  </sortState>
  <tableColumns count="10">
    <tableColumn id="1" xr3:uid="{AC62739B-DE27-4DE5-A478-C2928B8C3F10}" name="Stock" dataDxfId="13"/>
    <tableColumn id="2" xr3:uid="{FF2316F7-8A7E-44BC-818A-81D8B3EDD4B6}" name="Trd Dt    " dataDxfId="12"/>
    <tableColumn id="3" xr3:uid="{36DB883F-BE03-45C8-B4D3-9810A6DD1843}" name="Scrip Name    " dataDxfId="11"/>
    <tableColumn id="4" xr3:uid="{9100D18E-2F87-474C-9849-7C9785CA2E6A}" name="Buy / Sell   " dataDxfId="10"/>
    <tableColumn id="5" xr3:uid="{1EDE6DC2-8BBF-4DF5-8F8F-363FAC951D43}" name="Intraday / Delivery" dataDxfId="9"/>
    <tableColumn id="6" xr3:uid="{B3A22B76-8ADD-450A-81F1-B5CAA1B6D431}" name="Qty     " dataDxfId="8"/>
    <tableColumn id="7" xr3:uid="{A7A6D2A7-F215-4A04-8B03-14749CC14CC1}" name="Mkt Price    " dataDxfId="7"/>
    <tableColumn id="8" xr3:uid="{AE0E1B22-8724-4FC1-91C0-1EAD4D5D1D57}" name="Mkt Value    " dataDxfId="6">
      <calculatedColumnFormula>InputData[[#This Row],[Qty     ]]*InputData[[#This Row],[Mkt Price    ]]</calculatedColumnFormula>
    </tableColumn>
    <tableColumn id="9" xr3:uid="{CF8E5909-500C-42BD-BBEB-8AE0CA093862}" name="Charges" dataDxfId="5"/>
    <tableColumn id="10" xr3:uid="{8C27A5E9-F2BD-4522-9E25-59D72C3CB311}" name="Watchlist" dataDxfId="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5F305-9164-49CF-B97C-655B06CB7364}">
  <sheetPr codeName="Sheet1"/>
  <dimension ref="A2:V40"/>
  <sheetViews>
    <sheetView showGridLines="0" tabSelected="1" zoomScale="78" zoomScaleNormal="371" workbookViewId="0">
      <selection activeCell="G35" sqref="G35"/>
    </sheetView>
  </sheetViews>
  <sheetFormatPr defaultRowHeight="14.4"/>
  <cols>
    <col min="1" max="1" width="2.6640625" customWidth="1"/>
    <col min="2" max="2" width="3.77734375" customWidth="1"/>
    <col min="3" max="3" width="51.44140625" customWidth="1"/>
    <col min="4" max="4" width="13.33203125" customWidth="1"/>
    <col min="5" max="5" width="15.109375" customWidth="1"/>
    <col min="6" max="6" width="13.6640625" bestFit="1" customWidth="1"/>
    <col min="7" max="7" width="24" bestFit="1" customWidth="1"/>
    <col min="8" max="8" width="1.77734375" customWidth="1"/>
    <col min="9" max="9" width="11" customWidth="1"/>
    <col min="10" max="10" width="10.88671875" customWidth="1"/>
    <col min="11" max="11" width="16.33203125" customWidth="1"/>
    <col min="12" max="12" width="19.88671875" customWidth="1"/>
    <col min="13" max="13" width="11.77734375" customWidth="1"/>
    <col min="14" max="14" width="1.77734375" customWidth="1"/>
    <col min="15" max="15" width="12" customWidth="1"/>
    <col min="16" max="16" width="12.88671875" customWidth="1"/>
    <col min="17" max="17" width="15.88671875" customWidth="1"/>
    <col min="18" max="18" width="17.21875" customWidth="1"/>
    <col min="19" max="19" width="15.77734375" customWidth="1"/>
    <col min="20" max="20" width="1.77734375" customWidth="1"/>
    <col min="21" max="21" width="58.44140625" customWidth="1"/>
    <col min="22" max="22" width="2.77734375" customWidth="1"/>
    <col min="23" max="23" width="18" customWidth="1"/>
  </cols>
  <sheetData>
    <row r="2" spans="1:22" ht="10.050000000000001" customHeight="1">
      <c r="A2" s="37"/>
      <c r="B2" s="46"/>
      <c r="C2" s="46"/>
      <c r="D2" s="46"/>
      <c r="E2" s="46"/>
      <c r="F2" s="46"/>
      <c r="G2" s="46"/>
      <c r="H2" s="46"/>
      <c r="I2" s="46"/>
      <c r="J2" s="46"/>
      <c r="K2" s="46"/>
      <c r="L2" s="46"/>
      <c r="M2" s="46"/>
      <c r="N2" s="46"/>
      <c r="O2" s="46"/>
      <c r="P2" s="46"/>
      <c r="Q2" s="46"/>
      <c r="R2" s="46"/>
      <c r="S2" s="46"/>
      <c r="T2" s="46"/>
      <c r="U2" s="46"/>
      <c r="V2" s="111"/>
    </row>
    <row r="3" spans="1:22" ht="15" customHeight="1">
      <c r="B3" s="46"/>
      <c r="C3" s="138" t="s">
        <v>120</v>
      </c>
      <c r="D3" s="139"/>
      <c r="E3" s="139"/>
      <c r="F3" s="139"/>
      <c r="G3" s="139"/>
      <c r="H3" s="140"/>
      <c r="I3" s="141" t="s">
        <v>30</v>
      </c>
      <c r="J3" s="142"/>
      <c r="K3" s="143"/>
      <c r="L3" s="144" t="s">
        <v>31</v>
      </c>
      <c r="M3" s="145"/>
      <c r="N3" s="145"/>
      <c r="O3" s="146"/>
      <c r="P3" s="136"/>
      <c r="Q3" s="137"/>
      <c r="R3" s="137"/>
      <c r="S3" s="137"/>
      <c r="T3" s="113"/>
      <c r="U3" s="135" t="s">
        <v>118</v>
      </c>
      <c r="V3" s="111"/>
    </row>
    <row r="4" spans="1:22" ht="15" customHeight="1">
      <c r="B4" s="46"/>
      <c r="C4" s="139"/>
      <c r="D4" s="139"/>
      <c r="E4" s="139"/>
      <c r="F4" s="139"/>
      <c r="G4" s="139"/>
      <c r="H4" s="140"/>
      <c r="I4" s="147">
        <f>'Master Data'!BK1</f>
        <v>18826</v>
      </c>
      <c r="J4" s="148"/>
      <c r="K4" s="39">
        <f>'Master Data'!BI1</f>
        <v>137.9</v>
      </c>
      <c r="L4" s="149">
        <f>'Master Data'!BK2</f>
        <v>63384.58</v>
      </c>
      <c r="M4" s="149"/>
      <c r="N4" s="150">
        <f>'Master Data'!BI2</f>
        <v>466.95</v>
      </c>
      <c r="O4" s="151"/>
      <c r="P4" s="137"/>
      <c r="Q4" s="137"/>
      <c r="R4" s="137"/>
      <c r="S4" s="137"/>
      <c r="T4" s="113"/>
      <c r="U4" s="135"/>
      <c r="V4" s="111"/>
    </row>
    <row r="5" spans="1:22" ht="15" customHeight="1">
      <c r="B5" s="46"/>
      <c r="C5" s="139"/>
      <c r="D5" s="139"/>
      <c r="E5" s="139"/>
      <c r="F5" s="139"/>
      <c r="G5" s="139"/>
      <c r="H5" s="140"/>
      <c r="I5" s="147"/>
      <c r="J5" s="148"/>
      <c r="K5" s="38">
        <f>'Master Data'!BJ1</f>
        <v>7.3790000000000001E-3</v>
      </c>
      <c r="L5" s="149"/>
      <c r="M5" s="149"/>
      <c r="N5" s="152">
        <f>'Master Data'!BJ2</f>
        <v>7.4219999999999998E-3</v>
      </c>
      <c r="O5" s="153"/>
      <c r="P5" s="137"/>
      <c r="Q5" s="137"/>
      <c r="R5" s="137"/>
      <c r="S5" s="137"/>
      <c r="T5" s="113"/>
      <c r="U5" s="116"/>
      <c r="V5" s="111"/>
    </row>
    <row r="6" spans="1:22" ht="10.050000000000001" customHeight="1" thickBot="1">
      <c r="B6" s="46"/>
      <c r="C6" s="46"/>
      <c r="D6" s="46"/>
      <c r="E6" s="46"/>
      <c r="F6" s="46"/>
      <c r="G6" s="46"/>
      <c r="H6" s="46"/>
      <c r="I6" s="46"/>
      <c r="J6" s="46"/>
      <c r="K6" s="46"/>
      <c r="L6" s="46"/>
      <c r="M6" s="46"/>
      <c r="N6" s="46"/>
      <c r="O6" s="46"/>
      <c r="P6" s="46"/>
      <c r="Q6" s="46"/>
      <c r="R6" s="46"/>
      <c r="S6" s="46"/>
      <c r="T6" s="46"/>
      <c r="U6" s="48"/>
      <c r="V6" s="111"/>
    </row>
    <row r="7" spans="1:22" ht="25.05" customHeight="1" thickTop="1" thickBot="1">
      <c r="B7" s="46"/>
      <c r="C7" s="79" t="s">
        <v>5</v>
      </c>
      <c r="D7" s="35"/>
      <c r="E7" s="40"/>
      <c r="F7" s="40"/>
      <c r="G7" s="41"/>
      <c r="H7" s="46"/>
      <c r="I7" s="79" t="s">
        <v>7</v>
      </c>
      <c r="J7" s="34"/>
      <c r="K7" s="34"/>
      <c r="L7" s="34"/>
      <c r="M7" s="34"/>
      <c r="N7" s="46"/>
      <c r="O7" s="79" t="s">
        <v>104</v>
      </c>
      <c r="P7" s="36"/>
      <c r="Q7" s="34"/>
      <c r="R7" s="34"/>
      <c r="S7" s="34"/>
      <c r="T7" s="114"/>
      <c r="U7" s="48"/>
      <c r="V7" s="112"/>
    </row>
    <row r="8" spans="1:22" ht="19.95" customHeight="1" thickTop="1">
      <c r="B8" s="46"/>
      <c r="C8" s="80" t="s">
        <v>1</v>
      </c>
      <c r="D8" s="81" t="s">
        <v>2</v>
      </c>
      <c r="E8" s="81" t="s">
        <v>3</v>
      </c>
      <c r="F8" s="81" t="s">
        <v>4</v>
      </c>
      <c r="G8" s="81" t="s">
        <v>106</v>
      </c>
      <c r="H8" s="46"/>
      <c r="I8" s="82" t="s">
        <v>8</v>
      </c>
      <c r="J8" s="83"/>
      <c r="K8" s="83"/>
      <c r="L8" s="126">
        <f ca="1">SUM(_xlfn.ANCHORARRAY(G23))</f>
        <v>2656620.9899999998</v>
      </c>
      <c r="M8" s="127"/>
      <c r="N8" s="46"/>
      <c r="O8" s="97"/>
      <c r="P8" s="97"/>
      <c r="Q8" s="97"/>
      <c r="R8" s="97"/>
      <c r="S8" s="97"/>
      <c r="T8" s="115"/>
      <c r="U8" s="48"/>
      <c r="V8" s="111"/>
    </row>
    <row r="9" spans="1:22" ht="19.95" customHeight="1">
      <c r="B9" s="49" t="s">
        <v>94</v>
      </c>
      <c r="C9" s="55" t="e" cm="1" vm="1">
        <f t="array" aca="1" ref="C9:G18" ca="1">OFFSET('Master Data'!$AO$1,'Master Data'!$AV$5,,10,5)</f>
        <v>#VALUE!</v>
      </c>
      <c r="D9" s="99">
        <f ca="1"/>
        <v>39050</v>
      </c>
      <c r="E9" s="100">
        <f ca="1"/>
        <v>2731442.5</v>
      </c>
      <c r="F9" s="100">
        <f ca="1"/>
        <v>2839710.5</v>
      </c>
      <c r="G9" s="101">
        <f ca="1"/>
        <v>88550</v>
      </c>
      <c r="H9" s="46"/>
      <c r="I9" s="84" t="s">
        <v>9</v>
      </c>
      <c r="J9" s="85"/>
      <c r="K9" s="85"/>
      <c r="L9" s="128">
        <f>SUM(_xlfn.ANCHORARRAY(K23))</f>
        <v>2553967.0999999996</v>
      </c>
      <c r="M9" s="129"/>
      <c r="N9" s="46"/>
      <c r="O9" s="97"/>
      <c r="P9" s="97"/>
      <c r="Q9" s="97"/>
      <c r="R9" s="97"/>
      <c r="S9" s="97"/>
      <c r="T9" s="115"/>
      <c r="U9" s="48"/>
      <c r="V9" s="111"/>
    </row>
    <row r="10" spans="1:22" ht="19.95" customHeight="1">
      <c r="B10" s="48"/>
      <c r="C10" s="55" t="e" vm="2">
        <f ca="1"/>
        <v>#VALUE!</v>
      </c>
      <c r="D10" s="102">
        <f ca="1"/>
        <v>25070</v>
      </c>
      <c r="E10" s="103">
        <f ca="1"/>
        <v>1034902</v>
      </c>
      <c r="F10" s="103">
        <f ca="1"/>
        <v>1104927</v>
      </c>
      <c r="G10" s="104">
        <f ca="1"/>
        <v>55395.899999999994</v>
      </c>
      <c r="H10" s="47" cm="1">
        <f t="array" aca="1" ref="H10" ca="1">_FV(C10,"52 week high",TRUE)</f>
        <v>93.9</v>
      </c>
      <c r="I10" s="133" t="str">
        <f>IF(L10&gt;0,"Day Gain","Day Loss")</f>
        <v>Day Loss</v>
      </c>
      <c r="J10" s="133"/>
      <c r="K10" s="86" t="s">
        <v>10</v>
      </c>
      <c r="L10" s="87">
        <f>SUM(_xlfn.ANCHORARRAY(P23))</f>
        <v>-17601.75</v>
      </c>
      <c r="M10" s="88">
        <f>L10/(L9+L10)</f>
        <v>-6.9397533758297093E-3</v>
      </c>
      <c r="N10" s="46"/>
      <c r="O10" s="97"/>
      <c r="P10" s="97"/>
      <c r="Q10" s="97"/>
      <c r="R10" s="97"/>
      <c r="S10" s="97"/>
      <c r="T10" s="115"/>
      <c r="U10" s="48"/>
      <c r="V10" s="111"/>
    </row>
    <row r="11" spans="1:22" ht="19.95" customHeight="1">
      <c r="B11" s="48"/>
      <c r="C11" s="55" t="e" vm="3">
        <f ca="1"/>
        <v>#VALUE!</v>
      </c>
      <c r="D11" s="102">
        <f ca="1"/>
        <v>1920</v>
      </c>
      <c r="E11" s="103">
        <f ca="1"/>
        <v>1522230</v>
      </c>
      <c r="F11" s="103">
        <f ca="1"/>
        <v>1559061.6</v>
      </c>
      <c r="G11" s="104">
        <f ca="1"/>
        <v>33608.1452173914</v>
      </c>
      <c r="H11" s="46"/>
      <c r="I11" s="133" t="s">
        <v>6</v>
      </c>
      <c r="J11" s="133"/>
      <c r="K11" s="86" t="s">
        <v>10</v>
      </c>
      <c r="L11" s="78">
        <f ca="1">SUM(_xlfn.ANCHORARRAY(Q23))</f>
        <v>-102653.8899999999</v>
      </c>
      <c r="M11" s="88">
        <f ca="1">L11/SUM(L9+L10)</f>
        <v>-4.0472832512082661E-2</v>
      </c>
      <c r="N11" s="46"/>
      <c r="O11" s="97"/>
      <c r="P11" s="97"/>
      <c r="Q11" s="97"/>
      <c r="R11" s="97"/>
      <c r="S11" s="97"/>
      <c r="T11" s="115"/>
      <c r="U11" s="48"/>
      <c r="V11" s="111"/>
    </row>
    <row r="12" spans="1:22" ht="19.95" customHeight="1">
      <c r="B12" s="48"/>
      <c r="C12" s="55" t="e" vm="4">
        <f ca="1"/>
        <v>#VALUE!</v>
      </c>
      <c r="D12" s="102">
        <f ca="1"/>
        <v>6030</v>
      </c>
      <c r="E12" s="103">
        <f ca="1"/>
        <v>356760</v>
      </c>
      <c r="F12" s="103">
        <f ca="1"/>
        <v>391346.5</v>
      </c>
      <c r="G12" s="104">
        <f ca="1"/>
        <v>30170.400000000001</v>
      </c>
      <c r="H12" s="46"/>
      <c r="I12" s="133" t="s">
        <v>11</v>
      </c>
      <c r="J12" s="133"/>
      <c r="K12" s="86" t="s">
        <v>13</v>
      </c>
      <c r="L12" s="78">
        <f ca="1">SUM(_xlfn.ANCHORARRAY(S23))</f>
        <v>4127.9575881579112</v>
      </c>
      <c r="M12" s="89"/>
      <c r="N12" s="46"/>
      <c r="O12" s="97"/>
      <c r="P12" s="97"/>
      <c r="Q12" s="97"/>
      <c r="R12" s="97"/>
      <c r="S12" s="97"/>
      <c r="T12" s="115"/>
      <c r="U12" s="48"/>
      <c r="V12" s="111"/>
    </row>
    <row r="13" spans="1:22" ht="19.95" customHeight="1" thickBot="1">
      <c r="B13" s="48"/>
      <c r="C13" s="55" t="e" vm="5">
        <f ca="1"/>
        <v>#VALUE!</v>
      </c>
      <c r="D13" s="102">
        <f ca="1"/>
        <v>34020</v>
      </c>
      <c r="E13" s="103">
        <f ca="1"/>
        <v>504872.5</v>
      </c>
      <c r="F13" s="103">
        <f ca="1"/>
        <v>530896.1</v>
      </c>
      <c r="G13" s="104">
        <f ca="1"/>
        <v>19918.299999999977</v>
      </c>
      <c r="H13" s="46"/>
      <c r="I13" s="133" t="s">
        <v>12</v>
      </c>
      <c r="J13" s="133"/>
      <c r="K13" s="86" t="s">
        <v>13</v>
      </c>
      <c r="L13" s="130">
        <f ca="1">SUM(Profit_Loss)</f>
        <v>149675.35758815793</v>
      </c>
      <c r="M13" s="130"/>
      <c r="N13" s="46"/>
      <c r="O13" s="97"/>
      <c r="P13" s="97"/>
      <c r="Q13" s="97"/>
      <c r="R13" s="97"/>
      <c r="S13" s="97"/>
      <c r="T13" s="115"/>
      <c r="U13" s="48"/>
      <c r="V13" s="111"/>
    </row>
    <row r="14" spans="1:22" ht="19.95" customHeight="1" thickTop="1" thickBot="1">
      <c r="B14" s="48"/>
      <c r="C14" s="55" t="e" vm="6">
        <f ca="1"/>
        <v>#VALUE!</v>
      </c>
      <c r="D14" s="102">
        <f ca="1"/>
        <v>2000</v>
      </c>
      <c r="E14" s="103">
        <f ca="1"/>
        <v>180000</v>
      </c>
      <c r="F14" s="103">
        <f ca="1"/>
        <v>193200</v>
      </c>
      <c r="G14" s="104">
        <f ca="1"/>
        <v>10631.1</v>
      </c>
      <c r="H14" s="46"/>
      <c r="I14" s="90"/>
      <c r="J14" s="91" t="s">
        <v>14</v>
      </c>
      <c r="K14" s="92" t="s">
        <v>16</v>
      </c>
      <c r="L14" s="93" t="s">
        <v>15</v>
      </c>
      <c r="M14" s="94"/>
      <c r="N14" s="46"/>
      <c r="O14" s="97"/>
      <c r="P14" s="97"/>
      <c r="Q14" s="97"/>
      <c r="R14" s="97"/>
      <c r="S14" s="97"/>
      <c r="T14" s="115"/>
      <c r="U14" s="48"/>
      <c r="V14" s="111"/>
    </row>
    <row r="15" spans="1:22" ht="19.95" customHeight="1" thickTop="1">
      <c r="B15" s="48"/>
      <c r="C15" s="55" t="e" vm="7">
        <f ca="1"/>
        <v>#VALUE!</v>
      </c>
      <c r="D15" s="102">
        <f ca="1"/>
        <v>9000</v>
      </c>
      <c r="E15" s="103">
        <f ca="1"/>
        <v>231200</v>
      </c>
      <c r="F15" s="103">
        <f ca="1"/>
        <v>237200</v>
      </c>
      <c r="G15" s="104">
        <f ca="1"/>
        <v>4718</v>
      </c>
      <c r="H15" s="46"/>
      <c r="I15" s="95"/>
      <c r="J15" s="95"/>
      <c r="K15" s="95"/>
      <c r="L15" s="95"/>
      <c r="M15" s="95"/>
      <c r="N15" s="46"/>
      <c r="O15" s="97"/>
      <c r="P15" s="97"/>
      <c r="Q15" s="97"/>
      <c r="R15" s="97"/>
      <c r="S15" s="97"/>
      <c r="T15" s="115"/>
      <c r="U15" s="48"/>
      <c r="V15" s="111"/>
    </row>
    <row r="16" spans="1:22" ht="19.95" customHeight="1">
      <c r="B16" s="48"/>
      <c r="C16" s="55" t="e" vm="8">
        <f ca="1"/>
        <v>#VALUE!</v>
      </c>
      <c r="D16" s="102">
        <f ca="1"/>
        <v>5500</v>
      </c>
      <c r="E16" s="103">
        <f ca="1"/>
        <v>639850</v>
      </c>
      <c r="F16" s="103">
        <f ca="1"/>
        <v>645800</v>
      </c>
      <c r="G16" s="104">
        <f ca="1"/>
        <v>3419</v>
      </c>
      <c r="H16" s="46"/>
      <c r="I16" s="95"/>
      <c r="J16" s="95"/>
      <c r="K16" s="95"/>
      <c r="L16" s="95"/>
      <c r="M16" s="95"/>
      <c r="N16" s="46"/>
      <c r="O16" s="97"/>
      <c r="P16" s="97"/>
      <c r="Q16" s="97"/>
      <c r="R16" s="97"/>
      <c r="S16" s="97"/>
      <c r="T16" s="115"/>
      <c r="U16" s="48"/>
      <c r="V16" s="111"/>
    </row>
    <row r="17" spans="2:22" ht="19.95" customHeight="1">
      <c r="B17" s="48"/>
      <c r="C17" s="55" t="e" vm="9">
        <f ca="1"/>
        <v>#VALUE!</v>
      </c>
      <c r="D17" s="102">
        <f ca="1"/>
        <v>3000</v>
      </c>
      <c r="E17" s="103">
        <f ca="1"/>
        <v>371750</v>
      </c>
      <c r="F17" s="103">
        <f ca="1"/>
        <v>379150</v>
      </c>
      <c r="G17" s="104">
        <f ca="1"/>
        <v>3148.3999999999996</v>
      </c>
      <c r="H17" s="46"/>
      <c r="I17" s="95"/>
      <c r="J17" s="95"/>
      <c r="K17" s="95"/>
      <c r="L17" s="95"/>
      <c r="M17" s="95"/>
      <c r="N17" s="46"/>
      <c r="O17" s="97"/>
      <c r="P17" s="97"/>
      <c r="Q17" s="97"/>
      <c r="R17" s="97"/>
      <c r="S17" s="97"/>
      <c r="T17" s="115"/>
      <c r="U17" s="48"/>
      <c r="V17" s="111"/>
    </row>
    <row r="18" spans="2:22" ht="19.95" customHeight="1" thickBot="1">
      <c r="B18" s="49" t="s">
        <v>95</v>
      </c>
      <c r="C18" s="105" t="e" vm="10">
        <f ca="1"/>
        <v>#VALUE!</v>
      </c>
      <c r="D18" s="106">
        <f ca="1"/>
        <v>50</v>
      </c>
      <c r="E18" s="107">
        <f ca="1"/>
        <v>105295</v>
      </c>
      <c r="F18" s="107">
        <f ca="1"/>
        <v>110365.00000000001</v>
      </c>
      <c r="G18" s="108">
        <f ca="1"/>
        <v>2886.1600000000144</v>
      </c>
      <c r="H18" s="46"/>
      <c r="I18" s="96"/>
      <c r="J18" s="96"/>
      <c r="K18" s="96"/>
      <c r="L18" s="96"/>
      <c r="M18" s="96"/>
      <c r="N18" s="46"/>
      <c r="O18" s="98"/>
      <c r="P18" s="98"/>
      <c r="Q18" s="98"/>
      <c r="R18" s="98"/>
      <c r="S18" s="98"/>
      <c r="T18" s="115"/>
      <c r="U18" s="48"/>
      <c r="V18" s="111"/>
    </row>
    <row r="19" spans="2:22" ht="10.050000000000001" customHeight="1" thickTop="1" thickBot="1">
      <c r="B19" s="46"/>
      <c r="C19" s="46"/>
      <c r="D19" s="46"/>
      <c r="E19" s="46"/>
      <c r="F19" s="46"/>
      <c r="G19" s="46"/>
      <c r="H19" s="46"/>
      <c r="I19" s="46"/>
      <c r="J19" s="46"/>
      <c r="K19" s="46"/>
      <c r="L19" s="46"/>
      <c r="M19" s="46"/>
      <c r="N19" s="46"/>
      <c r="O19" s="46"/>
      <c r="P19" s="46"/>
      <c r="Q19" s="46"/>
      <c r="R19" s="46"/>
      <c r="S19" s="46"/>
      <c r="T19" s="46"/>
      <c r="U19" s="46"/>
      <c r="V19" s="111"/>
    </row>
    <row r="20" spans="2:22" ht="25.05" customHeight="1" thickTop="1" thickBot="1">
      <c r="B20" s="46"/>
      <c r="C20" s="79" t="s">
        <v>17</v>
      </c>
      <c r="D20" s="34"/>
      <c r="E20" s="34"/>
      <c r="F20" s="34"/>
      <c r="G20" s="34"/>
      <c r="H20" s="34"/>
      <c r="I20" s="34"/>
      <c r="J20" s="34"/>
      <c r="K20" s="34"/>
      <c r="L20" s="34"/>
      <c r="M20" s="34"/>
      <c r="N20" s="34"/>
      <c r="O20" s="34"/>
      <c r="P20" s="34"/>
      <c r="Q20" s="34"/>
      <c r="R20" s="34"/>
      <c r="S20" s="34"/>
      <c r="T20" s="34"/>
      <c r="U20" s="34"/>
      <c r="V20" s="111"/>
    </row>
    <row r="21" spans="2:22" ht="19.95" customHeight="1" thickTop="1">
      <c r="B21" s="46"/>
      <c r="C21" s="124" t="s">
        <v>1</v>
      </c>
      <c r="D21" s="134" t="s">
        <v>2</v>
      </c>
      <c r="E21" s="132"/>
      <c r="F21" s="131" t="s">
        <v>20</v>
      </c>
      <c r="G21" s="134"/>
      <c r="H21" s="134"/>
      <c r="I21" s="132"/>
      <c r="J21" s="131" t="s">
        <v>23</v>
      </c>
      <c r="K21" s="134"/>
      <c r="L21" s="134"/>
      <c r="M21" s="134"/>
      <c r="N21" s="134"/>
      <c r="O21" s="134"/>
      <c r="P21" s="132"/>
      <c r="Q21" s="131" t="s">
        <v>28</v>
      </c>
      <c r="R21" s="132"/>
      <c r="S21" s="51" t="s">
        <v>29</v>
      </c>
      <c r="T21" s="51"/>
      <c r="U21" s="51" t="s">
        <v>113</v>
      </c>
      <c r="V21" s="111"/>
    </row>
    <row r="22" spans="2:22" ht="19.95" customHeight="1">
      <c r="B22" s="46"/>
      <c r="C22" s="125"/>
      <c r="D22" s="52" t="s">
        <v>18</v>
      </c>
      <c r="E22" s="53" t="s">
        <v>19</v>
      </c>
      <c r="F22" s="54" t="s">
        <v>21</v>
      </c>
      <c r="G22" s="52" t="s">
        <v>22</v>
      </c>
      <c r="H22" s="52"/>
      <c r="I22" s="53" t="s">
        <v>24</v>
      </c>
      <c r="J22" s="54" t="s">
        <v>21</v>
      </c>
      <c r="K22" s="52" t="s">
        <v>22</v>
      </c>
      <c r="L22" s="52" t="s">
        <v>24</v>
      </c>
      <c r="M22" s="52" t="s">
        <v>25</v>
      </c>
      <c r="N22" s="52"/>
      <c r="O22" s="52" t="s">
        <v>26</v>
      </c>
      <c r="P22" s="53" t="s">
        <v>27</v>
      </c>
      <c r="Q22" s="54" t="s">
        <v>22</v>
      </c>
      <c r="R22" s="53" t="s">
        <v>24</v>
      </c>
      <c r="S22" s="52" t="s">
        <v>22</v>
      </c>
      <c r="T22" s="52"/>
      <c r="U22" s="52" t="s">
        <v>114</v>
      </c>
      <c r="V22" s="111"/>
    </row>
    <row r="23" spans="2:22" ht="19.95" customHeight="1">
      <c r="B23" s="46"/>
      <c r="C23" s="55" t="e" cm="1" vm="11">
        <f t="array" ref="C23:C32">_xlfn._xlws.FILTER(_xlfn.ANCHORARRAY('Master Data'!A2),_xlfn.ANCHORARRAY('Master Data'!R2))</f>
        <v>#VALUE!</v>
      </c>
      <c r="D23" s="56" cm="1">
        <f t="array" ref="D23:D32">INDEX(_xlfn.ANCHORARRAY('Master Data'!R2),MATCH(_xlfn.ANCHORARRAY(Dashboard!C23),_xlfn.ANCHORARRAY('Master Data'!A2),0))</f>
        <v>53</v>
      </c>
      <c r="E23" s="57" cm="1">
        <f t="array" aca="1" ref="E23:E32" ca="1">INDEX(_xlfn.ANCHORARRAY('Master Data'!S2),MATCH(_xlfn.ANCHORARRAY(Dashboard!C23),_xlfn.ANCHORARRAY('Master Data'!A2),0))</f>
        <v>53</v>
      </c>
      <c r="F23" s="58" cm="1">
        <f t="array" aca="1" ref="F23:F32" ca="1">INDEX(_xlfn.ANCHORARRAY('Master Data'!V2),MATCH(_xlfn.ANCHORARRAY(Dashboard!C23),_xlfn.ANCHORARRAY('Master Data'!A2),0))</f>
        <v>4118.6762264150939</v>
      </c>
      <c r="G23" s="59" cm="1">
        <f t="array" aca="1" ref="G23:G32" ca="1">INDEX(_xlfn.ANCHORARRAY('Master Data'!U2),MATCH(_xlfn.ANCHORARRAY(Dashboard!C23),_xlfn.ANCHORARRAY('Master Data'!A2),0))</f>
        <v>218289.84</v>
      </c>
      <c r="H23" s="60"/>
      <c r="I23" s="61" cm="1">
        <f t="array" aca="1" ref="I23:I32" ca="1">_xlfn.ANCHORARRAY(G23)/SUM(_xlfn.ANCHORARRAY(G23))</f>
        <v>8.2168228295147222E-2</v>
      </c>
      <c r="J23" s="62" cm="1">
        <f t="array" ref="J23:J32">_FV(_xlfn.ANCHORARRAY(C23),"Price")</f>
        <v>2509.6</v>
      </c>
      <c r="K23" s="63" cm="1">
        <f t="array" ref="K23:K32">_xlfn.ANCHORARRAY(D23)*_xlfn.ANCHORARRAY(J23)</f>
        <v>133008.79999999999</v>
      </c>
      <c r="L23" s="64" cm="1">
        <f t="array" ref="L23:L32">_xlfn.ANCHORARRAY(K23)/SUM(_xlfn.ANCHORARRAY(K23))</f>
        <v>5.2079292642415016E-2</v>
      </c>
      <c r="M23" s="65" cm="1">
        <f t="array" ref="M23:M32">_FV(_xlfn.ANCHORARRAY(C23),"Change")</f>
        <v>23.95</v>
      </c>
      <c r="N23" s="66"/>
      <c r="O23" s="67" cm="1">
        <f t="array" ref="O23:O32">_FV(_xlfn.ANCHORARRAY(C23),"Change (%)",TRUE)</f>
        <v>9.6349999999999995E-3</v>
      </c>
      <c r="P23" s="68" cm="1">
        <f t="array" ref="P23:P32">_xlfn.ANCHORARRAY(D23)*_xlfn.ANCHORARRAY(M23)</f>
        <v>1269.3499999999999</v>
      </c>
      <c r="Q23" s="69" cm="1">
        <f t="array" aca="1" ref="Q23:Q32" ca="1">(_xlfn.ANCHORARRAY(J23)-_xlfn.ANCHORARRAY(F23))*_xlfn.ANCHORARRAY(D23)</f>
        <v>-85281.039999999979</v>
      </c>
      <c r="R23" s="70" cm="1">
        <f t="array" aca="1" ref="R23:R32" ca="1">(_xlfn.ANCHORARRAY(J23)-_xlfn.ANCHORARRAY(F23))/_xlfn.ANCHORARRAY(F23)</f>
        <v>-0.39067800865125007</v>
      </c>
      <c r="S23" s="71" cm="1">
        <f t="array" aca="1" ref="S23:S32" ca="1">INDEX(_xlfn.ANCHORARRAY('Master Data'!M2),MATCH(_xlfn.ANCHORARRAY(Dashboard!C23),_xlfn.ANCHORARRAY('Master Data'!A2),0))</f>
        <v>0</v>
      </c>
      <c r="T23" s="71"/>
      <c r="U23" s="71"/>
      <c r="V23" s="111"/>
    </row>
    <row r="24" spans="2:22" ht="19.95" customHeight="1">
      <c r="B24" s="46"/>
      <c r="C24" s="55" t="e" vm="12">
        <v>#VALUE!</v>
      </c>
      <c r="D24" s="56">
        <v>350</v>
      </c>
      <c r="E24" s="57">
        <f ca="1"/>
        <v>700</v>
      </c>
      <c r="F24" s="58">
        <f ca="1"/>
        <v>299.94</v>
      </c>
      <c r="G24" s="59">
        <f ca="1"/>
        <v>104979</v>
      </c>
      <c r="H24" s="60"/>
      <c r="I24" s="61">
        <f ca="1"/>
        <v>3.9515986809996566E-2</v>
      </c>
      <c r="J24" s="62">
        <v>266.10000000000002</v>
      </c>
      <c r="K24" s="63">
        <v>93135.000000000015</v>
      </c>
      <c r="L24" s="64">
        <v>3.6466797085992229E-2</v>
      </c>
      <c r="M24" s="72">
        <v>-3.15</v>
      </c>
      <c r="N24" s="73"/>
      <c r="O24" s="74">
        <v>-1.1698999999999999E-2</v>
      </c>
      <c r="P24" s="75">
        <v>-1102.5</v>
      </c>
      <c r="Q24" s="76">
        <f ca="1"/>
        <v>-11843.999999999991</v>
      </c>
      <c r="R24" s="77">
        <f ca="1"/>
        <v>-0.1128225645129025</v>
      </c>
      <c r="S24" s="78">
        <f ca="1"/>
        <v>-16.930000000000064</v>
      </c>
      <c r="T24" s="78"/>
      <c r="U24" s="78"/>
      <c r="V24" s="111"/>
    </row>
    <row r="25" spans="2:22" ht="19.95" customHeight="1">
      <c r="B25" s="46"/>
      <c r="C25" s="55" t="e" vm="13">
        <v>#VALUE!</v>
      </c>
      <c r="D25" s="56">
        <v>1510</v>
      </c>
      <c r="E25" s="57">
        <f ca="1"/>
        <v>1510</v>
      </c>
      <c r="F25" s="58">
        <f ca="1"/>
        <v>66</v>
      </c>
      <c r="G25" s="59">
        <f ca="1"/>
        <v>99660</v>
      </c>
      <c r="H25" s="60"/>
      <c r="I25" s="61">
        <f ca="1"/>
        <v>3.7513819387537103E-2</v>
      </c>
      <c r="J25" s="62">
        <v>377.1</v>
      </c>
      <c r="K25" s="63">
        <v>569421</v>
      </c>
      <c r="L25" s="64">
        <v>0.22295549539381304</v>
      </c>
      <c r="M25" s="72">
        <v>-1.2</v>
      </c>
      <c r="N25" s="73"/>
      <c r="O25" s="74">
        <v>-3.1719999999999999E-3</v>
      </c>
      <c r="P25" s="75">
        <v>-1812</v>
      </c>
      <c r="Q25" s="76">
        <f ca="1"/>
        <v>469761.00000000006</v>
      </c>
      <c r="R25" s="77">
        <f ca="1"/>
        <v>4.7136363636363638</v>
      </c>
      <c r="S25" s="78">
        <f ca="1"/>
        <v>101.10000000000014</v>
      </c>
      <c r="T25" s="78"/>
      <c r="U25" s="78"/>
      <c r="V25" s="111"/>
    </row>
    <row r="26" spans="2:22" ht="19.95" customHeight="1">
      <c r="B26" s="46"/>
      <c r="C26" s="55" t="e" vm="3">
        <v>#VALUE!</v>
      </c>
      <c r="D26" s="56">
        <v>730</v>
      </c>
      <c r="E26" s="57">
        <f ca="1"/>
        <v>1150</v>
      </c>
      <c r="F26" s="58">
        <f ca="1"/>
        <v>818.5</v>
      </c>
      <c r="G26" s="59">
        <f ca="1"/>
        <v>597505</v>
      </c>
      <c r="H26" s="60"/>
      <c r="I26" s="61">
        <f ca="1"/>
        <v>0.22491164612833991</v>
      </c>
      <c r="J26" s="62">
        <v>22.87</v>
      </c>
      <c r="K26" s="63">
        <v>16695.100000000002</v>
      </c>
      <c r="L26" s="64">
        <v>6.5369283731180425E-3</v>
      </c>
      <c r="M26" s="72">
        <v>0</v>
      </c>
      <c r="N26" s="73"/>
      <c r="O26" s="74">
        <v>0</v>
      </c>
      <c r="P26" s="75">
        <v>0</v>
      </c>
      <c r="Q26" s="76">
        <f ca="1"/>
        <v>-580809.9</v>
      </c>
      <c r="R26" s="77">
        <f ca="1"/>
        <v>-0.97205864386072083</v>
      </c>
      <c r="S26" s="78">
        <f ca="1"/>
        <v>33608.1452173914</v>
      </c>
      <c r="T26" s="78"/>
      <c r="U26" s="78"/>
      <c r="V26" s="111"/>
    </row>
    <row r="27" spans="2:22" ht="19.95" customHeight="1">
      <c r="B27" s="46"/>
      <c r="C27" s="55" t="e" vm="14">
        <v>#VALUE!</v>
      </c>
      <c r="D27" s="56">
        <v>70</v>
      </c>
      <c r="E27" s="57">
        <f ca="1"/>
        <v>50</v>
      </c>
      <c r="F27" s="58">
        <f ca="1"/>
        <v>1006.8928571428571</v>
      </c>
      <c r="G27" s="59">
        <f ca="1"/>
        <v>70482.5</v>
      </c>
      <c r="H27" s="60"/>
      <c r="I27" s="61">
        <f ca="1"/>
        <v>2.6530882751174833E-2</v>
      </c>
      <c r="J27" s="62">
        <v>1291.6500000000001</v>
      </c>
      <c r="K27" s="63">
        <v>90415.5</v>
      </c>
      <c r="L27" s="64">
        <v>3.5401983056085572E-2</v>
      </c>
      <c r="M27" s="72">
        <v>4.8499999999999996</v>
      </c>
      <c r="N27" s="73"/>
      <c r="O27" s="74">
        <v>3.7690000000000002E-3</v>
      </c>
      <c r="P27" s="75">
        <v>339.5</v>
      </c>
      <c r="Q27" s="76">
        <f ca="1"/>
        <v>19933.000000000007</v>
      </c>
      <c r="R27" s="77">
        <f ca="1"/>
        <v>0.28280778916752397</v>
      </c>
      <c r="S27" s="78">
        <f ca="1"/>
        <v>-28811.199999999997</v>
      </c>
      <c r="T27" s="78"/>
      <c r="U27" s="78"/>
      <c r="V27" s="111"/>
    </row>
    <row r="28" spans="2:22" ht="19.95" customHeight="1">
      <c r="B28" s="46"/>
      <c r="C28" s="55" t="e" vm="15">
        <v>#VALUE!</v>
      </c>
      <c r="D28" s="56">
        <v>54</v>
      </c>
      <c r="E28" s="57">
        <f ca="1"/>
        <v>0</v>
      </c>
      <c r="F28" s="58">
        <f ca="1"/>
        <v>2797.8129629629634</v>
      </c>
      <c r="G28" s="59">
        <f ca="1"/>
        <v>151081.90000000002</v>
      </c>
      <c r="H28" s="60"/>
      <c r="I28" s="61">
        <f ca="1"/>
        <v>5.6869948919586015E-2</v>
      </c>
      <c r="J28" s="62">
        <v>3574.7</v>
      </c>
      <c r="K28" s="63">
        <v>193033.8</v>
      </c>
      <c r="L28" s="64">
        <v>7.5581944653868097E-2</v>
      </c>
      <c r="M28" s="72">
        <v>15.7</v>
      </c>
      <c r="N28" s="73"/>
      <c r="O28" s="74">
        <v>4.411E-3</v>
      </c>
      <c r="P28" s="75">
        <v>847.8</v>
      </c>
      <c r="Q28" s="76">
        <f ca="1"/>
        <v>41951.899999999965</v>
      </c>
      <c r="R28" s="77">
        <f ca="1"/>
        <v>0.27767654497328903</v>
      </c>
      <c r="S28" s="78">
        <f ca="1"/>
        <v>-1289.1449019607767</v>
      </c>
      <c r="T28" s="78"/>
      <c r="U28" s="78"/>
      <c r="V28" s="111"/>
    </row>
    <row r="29" spans="2:22" ht="19.95" customHeight="1">
      <c r="B29" s="46"/>
      <c r="C29" s="55" t="e" vm="10">
        <v>#VALUE!</v>
      </c>
      <c r="D29" s="56">
        <v>26</v>
      </c>
      <c r="E29" s="57">
        <f ca="1"/>
        <v>26</v>
      </c>
      <c r="F29" s="58">
        <f ca="1"/>
        <v>2245.25</v>
      </c>
      <c r="G29" s="59">
        <f ca="1"/>
        <v>58376.5</v>
      </c>
      <c r="H29" s="60"/>
      <c r="I29" s="61">
        <f ca="1"/>
        <v>2.1973966260049764E-2</v>
      </c>
      <c r="J29" s="62">
        <v>2577.4</v>
      </c>
      <c r="K29" s="63">
        <v>67012.400000000009</v>
      </c>
      <c r="L29" s="64">
        <v>2.6238552563969997E-2</v>
      </c>
      <c r="M29" s="72">
        <v>24.85</v>
      </c>
      <c r="N29" s="73"/>
      <c r="O29" s="74">
        <v>9.7350000000000006E-3</v>
      </c>
      <c r="P29" s="75">
        <v>646.1</v>
      </c>
      <c r="Q29" s="76">
        <f ca="1"/>
        <v>8635.9000000000015</v>
      </c>
      <c r="R29" s="77">
        <f ca="1"/>
        <v>0.14793452844894783</v>
      </c>
      <c r="S29" s="78">
        <f ca="1"/>
        <v>2886.1600000000144</v>
      </c>
      <c r="T29" s="78"/>
      <c r="U29" s="78"/>
      <c r="V29" s="112"/>
    </row>
    <row r="30" spans="2:22" ht="19.95" customHeight="1">
      <c r="B30" s="46"/>
      <c r="C30" s="55" t="e" vm="16">
        <v>#VALUE!</v>
      </c>
      <c r="D30" s="56">
        <v>425</v>
      </c>
      <c r="E30" s="57">
        <f ca="1"/>
        <v>425</v>
      </c>
      <c r="F30" s="58">
        <f ca="1"/>
        <v>2726.85</v>
      </c>
      <c r="G30" s="59">
        <f ca="1"/>
        <v>1158911.25</v>
      </c>
      <c r="H30" s="60"/>
      <c r="I30" s="61">
        <f ca="1"/>
        <v>0.43623507243312121</v>
      </c>
      <c r="J30" s="62">
        <v>3174.9</v>
      </c>
      <c r="K30" s="63">
        <v>1349332.5</v>
      </c>
      <c r="L30" s="64">
        <v>0.52832806655966724</v>
      </c>
      <c r="M30" s="72">
        <v>-41.4</v>
      </c>
      <c r="N30" s="73"/>
      <c r="O30" s="74">
        <v>-1.2872E-2</v>
      </c>
      <c r="P30" s="75">
        <v>-17595</v>
      </c>
      <c r="Q30" s="76">
        <f ca="1"/>
        <v>190421.25000000009</v>
      </c>
      <c r="R30" s="77">
        <f ca="1"/>
        <v>0.16431046812255906</v>
      </c>
      <c r="S30" s="78">
        <f ca="1"/>
        <v>0</v>
      </c>
      <c r="T30" s="78"/>
      <c r="U30" s="78"/>
      <c r="V30" s="111"/>
    </row>
    <row r="31" spans="2:22" ht="19.95" customHeight="1">
      <c r="B31" s="46"/>
      <c r="C31" s="55" t="e" vm="17">
        <v>#VALUE!</v>
      </c>
      <c r="D31" s="56">
        <v>2510</v>
      </c>
      <c r="E31" s="57">
        <f ca="1"/>
        <v>2510</v>
      </c>
      <c r="F31" s="58">
        <f ca="1"/>
        <v>72.5</v>
      </c>
      <c r="G31" s="59">
        <f ca="1"/>
        <v>181975</v>
      </c>
      <c r="H31" s="60"/>
      <c r="I31" s="61">
        <f ca="1"/>
        <v>6.8498668302699822E-2</v>
      </c>
      <c r="J31" s="62">
        <v>7.8</v>
      </c>
      <c r="K31" s="63">
        <v>19578</v>
      </c>
      <c r="L31" s="64">
        <v>7.6657213007951443E-3</v>
      </c>
      <c r="M31" s="72">
        <v>0</v>
      </c>
      <c r="N31" s="73"/>
      <c r="O31" s="74">
        <v>0</v>
      </c>
      <c r="P31" s="75">
        <v>0</v>
      </c>
      <c r="Q31" s="76">
        <f ca="1"/>
        <v>-162397</v>
      </c>
      <c r="R31" s="77">
        <f ca="1"/>
        <v>-0.89241379310344826</v>
      </c>
      <c r="S31" s="78">
        <f ca="1"/>
        <v>0</v>
      </c>
      <c r="T31" s="78"/>
      <c r="U31" s="78"/>
      <c r="V31" s="111"/>
    </row>
    <row r="32" spans="2:22" ht="19.8" customHeight="1">
      <c r="B32" s="46"/>
      <c r="C32" s="55" t="e" vm="18">
        <v>#VALUE!</v>
      </c>
      <c r="D32" s="56">
        <v>300</v>
      </c>
      <c r="E32" s="57">
        <f ca="1"/>
        <v>550</v>
      </c>
      <c r="F32" s="58">
        <f ca="1"/>
        <v>51.2</v>
      </c>
      <c r="G32" s="59">
        <f ca="1"/>
        <v>15360</v>
      </c>
      <c r="H32" s="60"/>
      <c r="I32" s="61">
        <f ca="1"/>
        <v>5.7817807123476811E-3</v>
      </c>
      <c r="J32" s="62">
        <v>74.45</v>
      </c>
      <c r="K32" s="63">
        <v>22335</v>
      </c>
      <c r="L32" s="64">
        <v>8.7452183702757969E-3</v>
      </c>
      <c r="M32" s="72">
        <v>-0.65</v>
      </c>
      <c r="N32" s="73"/>
      <c r="O32" s="74">
        <v>-8.6550000000000012E-3</v>
      </c>
      <c r="P32" s="75">
        <v>-195</v>
      </c>
      <c r="Q32" s="76">
        <f ca="1"/>
        <v>6975</v>
      </c>
      <c r="R32" s="77">
        <f ca="1"/>
        <v>0.4541015625</v>
      </c>
      <c r="S32" s="78">
        <f ca="1"/>
        <v>-2350.1727272727276</v>
      </c>
      <c r="T32" s="78"/>
      <c r="U32" s="78"/>
      <c r="V32" s="111"/>
    </row>
    <row r="33" spans="2:22" ht="12" customHeight="1">
      <c r="B33" s="46"/>
      <c r="C33" s="46"/>
      <c r="D33" s="46"/>
      <c r="E33" s="46"/>
      <c r="F33" s="46"/>
      <c r="G33" s="46"/>
      <c r="H33" s="46"/>
      <c r="I33" s="46"/>
      <c r="J33" s="46"/>
      <c r="K33" s="46"/>
      <c r="L33" s="46"/>
      <c r="M33" s="46"/>
      <c r="N33" s="46"/>
      <c r="O33" s="46"/>
      <c r="P33" s="46"/>
      <c r="Q33" s="46"/>
      <c r="R33" s="46"/>
      <c r="S33" s="46"/>
      <c r="T33" s="46"/>
      <c r="U33" s="122" t="s">
        <v>124</v>
      </c>
      <c r="V33" s="111"/>
    </row>
    <row r="36" spans="2:22">
      <c r="R36" s="123"/>
    </row>
    <row r="39" spans="2:22" ht="2.4" customHeight="1"/>
    <row r="40" spans="2:22" ht="8.4" customHeight="1"/>
  </sheetData>
  <mergeCells count="21">
    <mergeCell ref="U3:U4"/>
    <mergeCell ref="P3:S5"/>
    <mergeCell ref="C3:H5"/>
    <mergeCell ref="I3:K3"/>
    <mergeCell ref="L3:O3"/>
    <mergeCell ref="I4:J5"/>
    <mergeCell ref="L4:M5"/>
    <mergeCell ref="N4:O4"/>
    <mergeCell ref="N5:O5"/>
    <mergeCell ref="C21:C22"/>
    <mergeCell ref="L8:M8"/>
    <mergeCell ref="L9:M9"/>
    <mergeCell ref="L13:M13"/>
    <mergeCell ref="Q21:R21"/>
    <mergeCell ref="I12:J12"/>
    <mergeCell ref="I13:J13"/>
    <mergeCell ref="I11:J11"/>
    <mergeCell ref="D21:E21"/>
    <mergeCell ref="F21:I21"/>
    <mergeCell ref="J21:P21"/>
    <mergeCell ref="I10:J10"/>
  </mergeCells>
  <conditionalFormatting sqref="G23:G32">
    <cfRule type="dataBar" priority="11">
      <dataBar>
        <cfvo type="min"/>
        <cfvo type="max"/>
        <color rgb="FF1E3246"/>
      </dataBar>
      <extLst>
        <ext xmlns:x14="http://schemas.microsoft.com/office/spreadsheetml/2009/9/main" uri="{B025F937-C7B1-47D3-B67F-A62EFF666E3E}">
          <x14:id>{21835F5F-B013-4439-AF73-1B768F6CB033}</x14:id>
        </ext>
      </extLst>
    </cfRule>
  </conditionalFormatting>
  <conditionalFormatting sqref="I36">
    <cfRule type="iconSet" priority="1">
      <iconSet iconSet="3Arrows">
        <cfvo type="percent" val="0"/>
        <cfvo type="percent" val="33"/>
        <cfvo type="percent" val="67"/>
      </iconSet>
    </cfRule>
  </conditionalFormatting>
  <conditionalFormatting sqref="K5">
    <cfRule type="cellIs" dxfId="3" priority="8" operator="lessThan">
      <formula>0</formula>
    </cfRule>
    <cfRule type="cellIs" dxfId="2" priority="9" operator="equal">
      <formula>0</formula>
    </cfRule>
  </conditionalFormatting>
  <conditionalFormatting sqref="K23:K32">
    <cfRule type="dataBar" priority="2">
      <dataBar>
        <cfvo type="min"/>
        <cfvo type="max"/>
        <color rgb="FF1E3246"/>
      </dataBar>
      <extLst>
        <ext xmlns:x14="http://schemas.microsoft.com/office/spreadsheetml/2009/9/main" uri="{B025F937-C7B1-47D3-B67F-A62EFF666E3E}">
          <x14:id>{8AB36BBA-588C-49D9-8B2A-A31AACDADC6B}</x14:id>
        </ext>
      </extLst>
    </cfRule>
  </conditionalFormatting>
  <conditionalFormatting sqref="N5">
    <cfRule type="cellIs" dxfId="1" priority="4" operator="lessThan">
      <formula>0</formula>
    </cfRule>
    <cfRule type="cellIs" dxfId="0" priority="5" operator="equal">
      <formula>0</formula>
    </cfRule>
  </conditionalFormatting>
  <pageMargins left="0.7" right="0.7" top="0.75" bottom="0.75" header="0.3" footer="0.3"/>
  <pageSetup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1036" r:id="rId4" name="Option Button 12">
              <controlPr defaultSize="0" autoFill="0" autoLine="0" autoPict="0">
                <anchor moveWithCells="1">
                  <from>
                    <xdr:col>4</xdr:col>
                    <xdr:colOff>792480</xdr:colOff>
                    <xdr:row>6</xdr:row>
                    <xdr:rowOff>60960</xdr:rowOff>
                  </from>
                  <to>
                    <xdr:col>5</xdr:col>
                    <xdr:colOff>457200</xdr:colOff>
                    <xdr:row>6</xdr:row>
                    <xdr:rowOff>251460</xdr:rowOff>
                  </to>
                </anchor>
              </controlPr>
            </control>
          </mc:Choice>
        </mc:AlternateContent>
        <mc:AlternateContent xmlns:mc="http://schemas.openxmlformats.org/markup-compatibility/2006">
          <mc:Choice Requires="x14">
            <control shapeId="1035" r:id="rId5" name="Option Button 11">
              <controlPr defaultSize="0" autoFill="0" autoLine="0" autoPict="0">
                <anchor moveWithCells="1">
                  <from>
                    <xdr:col>3</xdr:col>
                    <xdr:colOff>762000</xdr:colOff>
                    <xdr:row>6</xdr:row>
                    <xdr:rowOff>60960</xdr:rowOff>
                  </from>
                  <to>
                    <xdr:col>4</xdr:col>
                    <xdr:colOff>563880</xdr:colOff>
                    <xdr:row>6</xdr:row>
                    <xdr:rowOff>251460</xdr:rowOff>
                  </to>
                </anchor>
              </controlPr>
            </control>
          </mc:Choice>
        </mc:AlternateContent>
        <mc:AlternateContent xmlns:mc="http://schemas.openxmlformats.org/markup-compatibility/2006">
          <mc:Choice Requires="x14">
            <control shapeId="1037" r:id="rId6" name="Option Button 13">
              <controlPr defaultSize="0" autoFill="0" autoLine="0" autoPict="0">
                <anchor moveWithCells="1">
                  <from>
                    <xdr:col>5</xdr:col>
                    <xdr:colOff>731520</xdr:colOff>
                    <xdr:row>6</xdr:row>
                    <xdr:rowOff>60960</xdr:rowOff>
                  </from>
                  <to>
                    <xdr:col>6</xdr:col>
                    <xdr:colOff>525780</xdr:colOff>
                    <xdr:row>6</xdr:row>
                    <xdr:rowOff>251460</xdr:rowOff>
                  </to>
                </anchor>
              </controlPr>
            </control>
          </mc:Choice>
        </mc:AlternateContent>
        <mc:AlternateContent xmlns:mc="http://schemas.openxmlformats.org/markup-compatibility/2006">
          <mc:Choice Requires="x14">
            <control shapeId="1038" r:id="rId7" name="Scroll Bar 14">
              <controlPr defaultSize="0" autoPict="0">
                <anchor moveWithCells="1">
                  <from>
                    <xdr:col>1</xdr:col>
                    <xdr:colOff>60960</xdr:colOff>
                    <xdr:row>9</xdr:row>
                    <xdr:rowOff>0</xdr:rowOff>
                  </from>
                  <to>
                    <xdr:col>1</xdr:col>
                    <xdr:colOff>198120</xdr:colOff>
                    <xdr:row>16</xdr:row>
                    <xdr:rowOff>213360</xdr:rowOff>
                  </to>
                </anchor>
              </controlPr>
            </control>
          </mc:Choice>
        </mc:AlternateContent>
        <mc:AlternateContent xmlns:mc="http://schemas.openxmlformats.org/markup-compatibility/2006">
          <mc:Choice Requires="x14">
            <control shapeId="1045" r:id="rId8" name="Group Box 21">
              <controlPr defaultSize="0" autoFill="0" autoPict="0">
                <anchor moveWithCells="1">
                  <from>
                    <xdr:col>16</xdr:col>
                    <xdr:colOff>784860</xdr:colOff>
                    <xdr:row>6</xdr:row>
                    <xdr:rowOff>0</xdr:rowOff>
                  </from>
                  <to>
                    <xdr:col>19</xdr:col>
                    <xdr:colOff>7620</xdr:colOff>
                    <xdr:row>7</xdr:row>
                    <xdr:rowOff>0</xdr:rowOff>
                  </to>
                </anchor>
              </controlPr>
            </control>
          </mc:Choice>
        </mc:AlternateContent>
        <mc:AlternateContent xmlns:mc="http://schemas.openxmlformats.org/markup-compatibility/2006">
          <mc:Choice Requires="x14">
            <control shapeId="1049" r:id="rId9" name="Option Button 25">
              <controlPr defaultSize="0" autoFill="0" autoLine="0" autoPict="0">
                <anchor moveWithCells="1">
                  <from>
                    <xdr:col>16</xdr:col>
                    <xdr:colOff>876300</xdr:colOff>
                    <xdr:row>6</xdr:row>
                    <xdr:rowOff>38100</xdr:rowOff>
                  </from>
                  <to>
                    <xdr:col>17</xdr:col>
                    <xdr:colOff>899160</xdr:colOff>
                    <xdr:row>6</xdr:row>
                    <xdr:rowOff>274320</xdr:rowOff>
                  </to>
                </anchor>
              </controlPr>
            </control>
          </mc:Choice>
        </mc:AlternateContent>
        <mc:AlternateContent xmlns:mc="http://schemas.openxmlformats.org/markup-compatibility/2006">
          <mc:Choice Requires="x14">
            <control shapeId="1050" r:id="rId10" name="Option Button 26">
              <controlPr defaultSize="0" autoFill="0" autoLine="0" autoPict="0">
                <anchor moveWithCells="1">
                  <from>
                    <xdr:col>17</xdr:col>
                    <xdr:colOff>1074420</xdr:colOff>
                    <xdr:row>6</xdr:row>
                    <xdr:rowOff>38100</xdr:rowOff>
                  </from>
                  <to>
                    <xdr:col>18</xdr:col>
                    <xdr:colOff>1013460</xdr:colOff>
                    <xdr:row>6</xdr:row>
                    <xdr:rowOff>289560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21835F5F-B013-4439-AF73-1B768F6CB033}">
            <x14:dataBar minLength="0" maxLength="100" gradient="0">
              <x14:cfvo type="autoMin"/>
              <x14:cfvo type="autoMax"/>
              <x14:negativeFillColor rgb="FFFF0000"/>
              <x14:axisColor rgb="FF000000"/>
            </x14:dataBar>
          </x14:cfRule>
          <xm:sqref>G23:G32</xm:sqref>
        </x14:conditionalFormatting>
        <x14:conditionalFormatting xmlns:xm="http://schemas.microsoft.com/office/excel/2006/main">
          <x14:cfRule type="dataBar" id="{8AB36BBA-588C-49D9-8B2A-A31AACDADC6B}">
            <x14:dataBar minLength="0" maxLength="100" gradient="0">
              <x14:cfvo type="autoMin"/>
              <x14:cfvo type="autoMax"/>
              <x14:negativeFillColor rgb="FFFF0000"/>
              <x14:axisColor rgb="FF000000"/>
            </x14:dataBar>
          </x14:cfRule>
          <xm:sqref>K23:K32</xm:sqref>
        </x14:conditionalFormatting>
      </x14:conditionalFormattings>
    </ext>
    <ext xmlns:x14="http://schemas.microsoft.com/office/spreadsheetml/2009/9/main" uri="{05C60535-1F16-4fd2-B633-F4F36F0B64E0}">
      <x14:sparklineGroups xmlns:xm="http://schemas.microsoft.com/office/excel/2006/main">
        <x14:sparklineGroup displayEmptyCellsAs="gap" high="1" xr2:uid="{2E37397B-542D-4A0D-91F1-A1A867222FF1}">
          <x14:colorSeries rgb="FF323232"/>
          <x14:colorNegative rgb="FFD00000"/>
          <x14:colorAxis rgb="FF000000"/>
          <x14:colorMarkers rgb="FFD00000"/>
          <x14:colorFirst rgb="FFD00000"/>
          <x14:colorLast rgb="FFD00000"/>
          <x14:colorHigh rgb="FFD00000"/>
          <x14:colorLow rgb="FFD00000"/>
          <x14:sparklines>
            <x14:sparkline>
              <xm:f>'Holding Stocs Analysis'!A1:V1</xm:f>
              <xm:sqref>U23</xm:sqref>
            </x14:sparkline>
            <x14:sparkline>
              <xm:f>'Holding Stocs Analysis'!A2:V2</xm:f>
              <xm:sqref>U24</xm:sqref>
            </x14:sparkline>
            <x14:sparkline>
              <xm:f>'Holding Stocs Analysis'!A3:V3</xm:f>
              <xm:sqref>U25</xm:sqref>
            </x14:sparkline>
            <x14:sparkline>
              <xm:f>'Holding Stocs Analysis'!A4:V4</xm:f>
              <xm:sqref>U26</xm:sqref>
            </x14:sparkline>
            <x14:sparkline>
              <xm:f>'Holding Stocs Analysis'!A5:V5</xm:f>
              <xm:sqref>U27</xm:sqref>
            </x14:sparkline>
            <x14:sparkline>
              <xm:f>'Holding Stocs Analysis'!A6:V6</xm:f>
              <xm:sqref>U28</xm:sqref>
            </x14:sparkline>
            <x14:sparkline>
              <xm:f>'Holding Stocs Analysis'!A7:V7</xm:f>
              <xm:sqref>U29</xm:sqref>
            </x14:sparkline>
            <x14:sparkline>
              <xm:f>'Holding Stocs Analysis'!A8:V8</xm:f>
              <xm:sqref>U30</xm:sqref>
            </x14:sparkline>
            <x14:sparkline>
              <xm:f>'Holding Stocs Analysis'!A9:V9</xm:f>
              <xm:sqref>U31</xm:sqref>
            </x14:sparkline>
            <x14:sparkline>
              <xm:f>'Holding Stocs Analysis'!A10:V10</xm:f>
              <xm:sqref>U32</xm:sqref>
            </x14:sparkline>
          </x14:sparklines>
        </x14:sparklineGroup>
        <x14:sparklineGroup displayEmptyCellsAs="gap" high="1" low="1" negative="1" xr2:uid="{51188886-B0E1-4F30-A018-E943DBB56D6B}">
          <x14:colorSeries theme="1"/>
          <x14:colorNegative theme="5"/>
          <x14:colorAxis rgb="FF000000"/>
          <x14:colorMarkers theme="4" tint="-0.499984740745262"/>
          <x14:colorFirst theme="4" tint="0.39997558519241921"/>
          <x14:colorLast theme="4" tint="0.39997558519241921"/>
          <x14:colorHigh theme="4"/>
          <x14:colorLow theme="4"/>
          <x14:sparklines>
            <x14:sparkline>
              <xm:f>'Master Data'!BN2:BN249</xm:f>
              <xm:sqref>P3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D6091-4D9B-4AF0-8DA5-4DC94AE8A333}">
  <sheetPr codeName="Sheet3"/>
  <dimension ref="A1:J238"/>
  <sheetViews>
    <sheetView workbookViewId="0">
      <selection activeCell="I227" sqref="I227"/>
    </sheetView>
  </sheetViews>
  <sheetFormatPr defaultRowHeight="14.4"/>
  <cols>
    <col min="1" max="1" width="60.109375" bestFit="1" customWidth="1"/>
    <col min="2" max="2" width="17.77734375" style="121" customWidth="1"/>
    <col min="3" max="3" width="38.88671875" bestFit="1" customWidth="1"/>
    <col min="4" max="4" width="11.5546875" customWidth="1"/>
    <col min="5" max="5" width="17.21875" customWidth="1"/>
    <col min="6" max="6" width="7.77734375" customWidth="1"/>
    <col min="7" max="7" width="11.5546875" customWidth="1"/>
    <col min="8" max="8" width="11.88671875" customWidth="1"/>
    <col min="9" max="9" width="8.88671875" customWidth="1"/>
    <col min="10" max="10" width="15.44140625" bestFit="1" customWidth="1"/>
  </cols>
  <sheetData>
    <row r="1" spans="1:10">
      <c r="A1" s="109" t="s">
        <v>1</v>
      </c>
      <c r="B1" s="119" t="s">
        <v>32</v>
      </c>
      <c r="C1" s="109" t="s">
        <v>33</v>
      </c>
      <c r="D1" s="109" t="s">
        <v>34</v>
      </c>
      <c r="E1" s="109" t="s">
        <v>35</v>
      </c>
      <c r="F1" s="109" t="s">
        <v>36</v>
      </c>
      <c r="G1" s="109" t="s">
        <v>37</v>
      </c>
      <c r="H1" s="109" t="s">
        <v>38</v>
      </c>
      <c r="I1" s="109" t="s">
        <v>39</v>
      </c>
      <c r="J1" s="109" t="s">
        <v>115</v>
      </c>
    </row>
    <row r="2" spans="1:10">
      <c r="A2" s="3" t="e" vm="19">
        <v>#VALUE!</v>
      </c>
      <c r="B2" s="120">
        <v>44123</v>
      </c>
      <c r="C2" s="5" t="s">
        <v>40</v>
      </c>
      <c r="D2" s="1" t="s">
        <v>0</v>
      </c>
      <c r="E2" s="1" t="s">
        <v>41</v>
      </c>
      <c r="F2" s="2">
        <v>1000</v>
      </c>
      <c r="G2" s="2">
        <v>96.65</v>
      </c>
      <c r="H2" s="2">
        <f>InputData[[#This Row],[Qty     ]]*InputData[[#This Row],[Mkt Price    ]]</f>
        <v>96650</v>
      </c>
      <c r="I2" s="2">
        <v>109.69999999999999</v>
      </c>
      <c r="J2" s="43"/>
    </row>
    <row r="3" spans="1:10">
      <c r="A3" s="3" t="e" vm="19">
        <v>#VALUE!</v>
      </c>
      <c r="B3" s="120">
        <v>44127</v>
      </c>
      <c r="C3" s="5" t="s">
        <v>40</v>
      </c>
      <c r="D3" s="1" t="s">
        <v>0</v>
      </c>
      <c r="E3" s="1" t="s">
        <v>43</v>
      </c>
      <c r="F3" s="2">
        <v>2000</v>
      </c>
      <c r="G3" s="2">
        <v>95.45</v>
      </c>
      <c r="H3" s="2">
        <f>InputData[[#This Row],[Qty     ]]*InputData[[#This Row],[Mkt Price    ]]</f>
        <v>190900</v>
      </c>
      <c r="I3" s="2">
        <v>10.199999999999999</v>
      </c>
      <c r="J3" s="43"/>
    </row>
    <row r="4" spans="1:10">
      <c r="A4" s="3" t="e" vm="19">
        <v>#VALUE!</v>
      </c>
      <c r="B4" s="120">
        <v>44127</v>
      </c>
      <c r="C4" s="5" t="s">
        <v>40</v>
      </c>
      <c r="D4" s="1" t="s">
        <v>44</v>
      </c>
      <c r="E4" s="1" t="s">
        <v>43</v>
      </c>
      <c r="F4" s="2">
        <v>2000</v>
      </c>
      <c r="G4" s="2">
        <v>94.8</v>
      </c>
      <c r="H4" s="2">
        <f>InputData[[#This Row],[Qty     ]]*InputData[[#This Row],[Mkt Price    ]]</f>
        <v>189600</v>
      </c>
      <c r="I4" s="2">
        <v>57.800000000000004</v>
      </c>
      <c r="J4" s="43"/>
    </row>
    <row r="5" spans="1:10">
      <c r="A5" s="3" t="e" vm="19">
        <v>#VALUE!</v>
      </c>
      <c r="B5" s="120">
        <v>44193</v>
      </c>
      <c r="C5" s="5" t="s">
        <v>40</v>
      </c>
      <c r="D5" s="1" t="s">
        <v>44</v>
      </c>
      <c r="E5" s="1" t="s">
        <v>41</v>
      </c>
      <c r="F5" s="2">
        <v>500</v>
      </c>
      <c r="G5" s="2">
        <v>88.5</v>
      </c>
      <c r="H5" s="2">
        <f>InputData[[#This Row],[Qty     ]]*InputData[[#This Row],[Mkt Price    ]]</f>
        <v>44250</v>
      </c>
      <c r="I5" s="2">
        <v>336.5</v>
      </c>
      <c r="J5" s="43"/>
    </row>
    <row r="6" spans="1:10">
      <c r="A6" s="3" t="e" vm="19">
        <v>#VALUE!</v>
      </c>
      <c r="B6" s="120">
        <v>44216</v>
      </c>
      <c r="C6" s="6" t="s">
        <v>40</v>
      </c>
      <c r="D6" s="1" t="s">
        <v>44</v>
      </c>
      <c r="E6" s="1" t="s">
        <v>41</v>
      </c>
      <c r="F6" s="2">
        <v>500</v>
      </c>
      <c r="G6" s="2">
        <v>85.4</v>
      </c>
      <c r="H6" s="2">
        <f>InputData[[#This Row],[Qty     ]]*InputData[[#This Row],[Mkt Price    ]]</f>
        <v>42700</v>
      </c>
      <c r="I6" s="2">
        <v>334.79999999999995</v>
      </c>
      <c r="J6" s="43"/>
    </row>
    <row r="7" spans="1:10">
      <c r="A7" s="3" t="e" vm="19">
        <v>#VALUE!</v>
      </c>
      <c r="B7" s="120">
        <v>44409</v>
      </c>
      <c r="C7" s="6" t="s">
        <v>40</v>
      </c>
      <c r="D7" s="1" t="s">
        <v>0</v>
      </c>
      <c r="E7" s="1" t="s">
        <v>41</v>
      </c>
      <c r="F7" s="2">
        <v>2360</v>
      </c>
      <c r="G7" s="2">
        <v>91.8</v>
      </c>
      <c r="H7" s="2">
        <f>InputData[[#This Row],[Qty     ]]*InputData[[#This Row],[Mkt Price    ]]</f>
        <v>216648</v>
      </c>
      <c r="I7" s="2">
        <v>1492.6000000000001</v>
      </c>
      <c r="J7" s="43"/>
    </row>
    <row r="8" spans="1:10">
      <c r="A8" s="3" t="e" vm="19">
        <v>#VALUE!</v>
      </c>
      <c r="B8" s="120">
        <v>44409</v>
      </c>
      <c r="C8" s="6" t="s">
        <v>40</v>
      </c>
      <c r="D8" s="1" t="s">
        <v>0</v>
      </c>
      <c r="E8" s="1" t="s">
        <v>41</v>
      </c>
      <c r="F8" s="2">
        <v>150</v>
      </c>
      <c r="G8" s="2">
        <v>91.8</v>
      </c>
      <c r="H8" s="2">
        <f>InputData[[#This Row],[Qty     ]]*InputData[[#This Row],[Mkt Price    ]]</f>
        <v>13770</v>
      </c>
      <c r="I8" s="2">
        <v>94.899999999999977</v>
      </c>
      <c r="J8" s="43"/>
    </row>
    <row r="9" spans="1:10">
      <c r="A9" s="3" t="e" vm="19">
        <v>#VALUE!</v>
      </c>
      <c r="B9" s="120">
        <v>44488</v>
      </c>
      <c r="C9" s="6" t="s">
        <v>40</v>
      </c>
      <c r="D9" s="1" t="s">
        <v>44</v>
      </c>
      <c r="E9" s="1" t="s">
        <v>41</v>
      </c>
      <c r="F9" s="2">
        <v>2510</v>
      </c>
      <c r="G9" s="2">
        <v>84.5</v>
      </c>
      <c r="H9" s="2">
        <f>InputData[[#This Row],[Qty     ]]*InputData[[#This Row],[Mkt Price    ]]</f>
        <v>212095</v>
      </c>
      <c r="I9" s="2">
        <v>1460.1</v>
      </c>
      <c r="J9" s="43"/>
    </row>
    <row r="10" spans="1:10">
      <c r="A10" s="3" t="e" vm="20">
        <v>#VALUE!</v>
      </c>
      <c r="B10" s="120">
        <v>44132</v>
      </c>
      <c r="C10" s="5" t="s">
        <v>46</v>
      </c>
      <c r="D10" s="1" t="s">
        <v>0</v>
      </c>
      <c r="E10" s="1" t="s">
        <v>41</v>
      </c>
      <c r="F10" s="2">
        <v>200</v>
      </c>
      <c r="G10" s="2">
        <v>482</v>
      </c>
      <c r="H10" s="2">
        <f>InputData[[#This Row],[Qty     ]]*InputData[[#This Row],[Mkt Price    ]]</f>
        <v>96400</v>
      </c>
      <c r="I10" s="2">
        <v>109.3</v>
      </c>
      <c r="J10" s="43"/>
    </row>
    <row r="11" spans="1:10">
      <c r="A11" s="3" t="e" vm="20">
        <v>#VALUE!</v>
      </c>
      <c r="B11" s="120">
        <v>44138</v>
      </c>
      <c r="C11" s="5" t="s">
        <v>46</v>
      </c>
      <c r="D11" s="1" t="s">
        <v>44</v>
      </c>
      <c r="E11" s="1" t="s">
        <v>41</v>
      </c>
      <c r="F11" s="2">
        <v>200</v>
      </c>
      <c r="G11" s="2">
        <v>477</v>
      </c>
      <c r="H11" s="2">
        <f>InputData[[#This Row],[Qty     ]]*InputData[[#This Row],[Mkt Price    ]]</f>
        <v>95400</v>
      </c>
      <c r="I11" s="2">
        <v>108.19999999999999</v>
      </c>
      <c r="J11" s="43"/>
    </row>
    <row r="12" spans="1:10">
      <c r="A12" s="4" t="e" vm="13">
        <v>#VALUE!</v>
      </c>
      <c r="B12" s="120">
        <v>44536</v>
      </c>
      <c r="C12" s="6" t="s">
        <v>63</v>
      </c>
      <c r="D12" s="1" t="s">
        <v>0</v>
      </c>
      <c r="E12" s="1" t="s">
        <v>43</v>
      </c>
      <c r="F12" s="2">
        <v>3000</v>
      </c>
      <c r="G12" s="2">
        <v>68.75</v>
      </c>
      <c r="H12" s="2">
        <f>InputData[[#This Row],[Qty     ]]*InputData[[#This Row],[Mkt Price    ]]</f>
        <v>206250</v>
      </c>
      <c r="I12" s="2">
        <v>298.49999999999994</v>
      </c>
      <c r="J12" s="43"/>
    </row>
    <row r="13" spans="1:10">
      <c r="A13" s="4" t="e" vm="13">
        <v>#VALUE!</v>
      </c>
      <c r="B13" s="120">
        <v>44536</v>
      </c>
      <c r="C13" s="6" t="s">
        <v>63</v>
      </c>
      <c r="D13" s="1" t="s">
        <v>44</v>
      </c>
      <c r="E13" s="1" t="s">
        <v>43</v>
      </c>
      <c r="F13" s="2">
        <v>3000</v>
      </c>
      <c r="G13" s="2">
        <v>69</v>
      </c>
      <c r="H13" s="2">
        <f>InputData[[#This Row],[Qty     ]]*InputData[[#This Row],[Mkt Price    ]]</f>
        <v>207000</v>
      </c>
      <c r="I13" s="2">
        <v>350.4</v>
      </c>
      <c r="J13" s="43"/>
    </row>
    <row r="14" spans="1:10">
      <c r="A14" s="4" t="e" vm="13">
        <v>#VALUE!</v>
      </c>
      <c r="B14" s="120">
        <v>44536</v>
      </c>
      <c r="C14" s="6" t="s">
        <v>63</v>
      </c>
      <c r="D14" s="1" t="s">
        <v>0</v>
      </c>
      <c r="E14" s="1" t="s">
        <v>41</v>
      </c>
      <c r="F14" s="2">
        <v>1510</v>
      </c>
      <c r="G14" s="2">
        <v>66</v>
      </c>
      <c r="H14" s="2">
        <f>InputData[[#This Row],[Qty     ]]*InputData[[#This Row],[Mkt Price    ]]</f>
        <v>99660</v>
      </c>
      <c r="I14" s="2">
        <v>686.59999999999991</v>
      </c>
      <c r="J14" s="43"/>
    </row>
    <row r="15" spans="1:10">
      <c r="A15" s="4" t="e" vm="8">
        <v>#VALUE!</v>
      </c>
      <c r="B15" s="120">
        <v>44509</v>
      </c>
      <c r="C15" s="6" t="s">
        <v>61</v>
      </c>
      <c r="D15" s="1" t="s">
        <v>0</v>
      </c>
      <c r="E15" s="1" t="s">
        <v>43</v>
      </c>
      <c r="F15" s="2">
        <v>1000</v>
      </c>
      <c r="G15" s="2">
        <v>124.15</v>
      </c>
      <c r="H15" s="2">
        <f>InputData[[#This Row],[Qty     ]]*InputData[[#This Row],[Mkt Price    ]]</f>
        <v>124150</v>
      </c>
      <c r="I15" s="2">
        <v>294.10000000000002</v>
      </c>
      <c r="J15" s="43"/>
    </row>
    <row r="16" spans="1:10">
      <c r="A16" s="4" t="e" vm="8">
        <v>#VALUE!</v>
      </c>
      <c r="B16" s="120">
        <v>44509</v>
      </c>
      <c r="C16" s="6" t="s">
        <v>61</v>
      </c>
      <c r="D16" s="1" t="s">
        <v>0</v>
      </c>
      <c r="E16" s="1" t="s">
        <v>43</v>
      </c>
      <c r="F16" s="2">
        <v>1000</v>
      </c>
      <c r="G16" s="2">
        <v>116.7</v>
      </c>
      <c r="H16" s="2">
        <f>InputData[[#This Row],[Qty     ]]*InputData[[#This Row],[Mkt Price    ]]</f>
        <v>116700</v>
      </c>
      <c r="I16" s="2">
        <v>293.7</v>
      </c>
      <c r="J16" s="43"/>
    </row>
    <row r="17" spans="1:10">
      <c r="A17" s="4" t="e" vm="8">
        <v>#VALUE!</v>
      </c>
      <c r="B17" s="120">
        <v>44509</v>
      </c>
      <c r="C17" s="6" t="s">
        <v>61</v>
      </c>
      <c r="D17" s="1" t="s">
        <v>44</v>
      </c>
      <c r="E17" s="1" t="s">
        <v>43</v>
      </c>
      <c r="F17" s="2">
        <v>1000</v>
      </c>
      <c r="G17" s="2">
        <v>121.8</v>
      </c>
      <c r="H17" s="2">
        <f>InputData[[#This Row],[Qty     ]]*InputData[[#This Row],[Mkt Price    ]]</f>
        <v>121800</v>
      </c>
      <c r="I17" s="2">
        <v>323.89999999999998</v>
      </c>
      <c r="J17" s="43"/>
    </row>
    <row r="18" spans="1:10">
      <c r="A18" s="4" t="e" vm="8">
        <v>#VALUE!</v>
      </c>
      <c r="B18" s="120">
        <v>44509</v>
      </c>
      <c r="C18" s="6" t="s">
        <v>61</v>
      </c>
      <c r="D18" s="1" t="s">
        <v>44</v>
      </c>
      <c r="E18" s="1" t="s">
        <v>43</v>
      </c>
      <c r="F18" s="2">
        <v>1000</v>
      </c>
      <c r="G18" s="2">
        <v>117.4</v>
      </c>
      <c r="H18" s="2">
        <f>InputData[[#This Row],[Qty     ]]*InputData[[#This Row],[Mkt Price    ]]</f>
        <v>117400</v>
      </c>
      <c r="I18" s="2">
        <v>323.70000000000005</v>
      </c>
      <c r="J18" s="43"/>
    </row>
    <row r="19" spans="1:10">
      <c r="A19" s="4" t="e" vm="8">
        <v>#VALUE!</v>
      </c>
      <c r="B19" s="120">
        <v>44511</v>
      </c>
      <c r="C19" s="6" t="s">
        <v>61</v>
      </c>
      <c r="D19" s="1" t="s">
        <v>0</v>
      </c>
      <c r="E19" s="1" t="s">
        <v>43</v>
      </c>
      <c r="F19" s="2">
        <v>1500</v>
      </c>
      <c r="G19" s="2">
        <v>118</v>
      </c>
      <c r="H19" s="2">
        <f>InputData[[#This Row],[Qty     ]]*InputData[[#This Row],[Mkt Price    ]]</f>
        <v>177000</v>
      </c>
      <c r="I19" s="2">
        <v>297.79999999999995</v>
      </c>
      <c r="J19" s="43"/>
    </row>
    <row r="20" spans="1:10">
      <c r="A20" s="4" t="e" vm="8">
        <v>#VALUE!</v>
      </c>
      <c r="B20" s="120">
        <v>44511</v>
      </c>
      <c r="C20" s="6" t="s">
        <v>61</v>
      </c>
      <c r="D20" s="1" t="s">
        <v>44</v>
      </c>
      <c r="E20" s="1" t="s">
        <v>43</v>
      </c>
      <c r="F20" s="2">
        <v>1500</v>
      </c>
      <c r="G20" s="2">
        <v>119</v>
      </c>
      <c r="H20" s="2">
        <f>InputData[[#This Row],[Qty     ]]*InputData[[#This Row],[Mkt Price    ]]</f>
        <v>178500</v>
      </c>
      <c r="I20" s="2">
        <v>342.29999999999995</v>
      </c>
      <c r="J20" s="43"/>
    </row>
    <row r="21" spans="1:10">
      <c r="A21" s="4" t="e" vm="8">
        <v>#VALUE!</v>
      </c>
      <c r="B21" s="120">
        <v>44520</v>
      </c>
      <c r="C21" s="6" t="s">
        <v>61</v>
      </c>
      <c r="D21" s="1" t="s">
        <v>0</v>
      </c>
      <c r="E21" s="1" t="s">
        <v>43</v>
      </c>
      <c r="F21" s="2">
        <v>2000</v>
      </c>
      <c r="G21" s="2">
        <v>111</v>
      </c>
      <c r="H21" s="2">
        <f>InputData[[#This Row],[Qty     ]]*InputData[[#This Row],[Mkt Price    ]]</f>
        <v>222000</v>
      </c>
      <c r="I21" s="2">
        <v>299.39999999999998</v>
      </c>
      <c r="J21" s="43"/>
    </row>
    <row r="22" spans="1:10">
      <c r="A22" s="4" t="e" vm="8">
        <v>#VALUE!</v>
      </c>
      <c r="B22" s="120">
        <v>44520</v>
      </c>
      <c r="C22" s="6" t="s">
        <v>61</v>
      </c>
      <c r="D22" s="1" t="s">
        <v>44</v>
      </c>
      <c r="E22" s="1" t="s">
        <v>43</v>
      </c>
      <c r="F22" s="2">
        <v>2000</v>
      </c>
      <c r="G22" s="2">
        <v>114.05</v>
      </c>
      <c r="H22" s="2">
        <f>InputData[[#This Row],[Qty     ]]*InputData[[#This Row],[Mkt Price    ]]</f>
        <v>228100</v>
      </c>
      <c r="I22" s="2">
        <v>356.1</v>
      </c>
      <c r="J22" s="43"/>
    </row>
    <row r="23" spans="1:10">
      <c r="A23" s="3" t="e" vm="21">
        <v>#VALUE!</v>
      </c>
      <c r="B23" s="120">
        <v>44145</v>
      </c>
      <c r="C23" s="5" t="s">
        <v>50</v>
      </c>
      <c r="D23" s="1" t="s">
        <v>0</v>
      </c>
      <c r="E23" s="1" t="s">
        <v>43</v>
      </c>
      <c r="F23" s="2">
        <v>1000</v>
      </c>
      <c r="G23" s="2">
        <v>80.3</v>
      </c>
      <c r="H23" s="2">
        <f>InputData[[#This Row],[Qty     ]]*InputData[[#This Row],[Mkt Price    ]]</f>
        <v>80300</v>
      </c>
      <c r="I23" s="2">
        <v>4.9000000000000004</v>
      </c>
      <c r="J23" s="43"/>
    </row>
    <row r="24" spans="1:10">
      <c r="A24" s="3" t="e" vm="21">
        <v>#VALUE!</v>
      </c>
      <c r="B24" s="120">
        <v>44145</v>
      </c>
      <c r="C24" s="5" t="s">
        <v>50</v>
      </c>
      <c r="D24" s="1" t="s">
        <v>44</v>
      </c>
      <c r="E24" s="1" t="s">
        <v>43</v>
      </c>
      <c r="F24" s="2">
        <v>1000</v>
      </c>
      <c r="G24" s="2">
        <v>79.3</v>
      </c>
      <c r="H24" s="2">
        <f>InputData[[#This Row],[Qty     ]]*InputData[[#This Row],[Mkt Price    ]]</f>
        <v>79300</v>
      </c>
      <c r="I24" s="2">
        <v>24.8</v>
      </c>
      <c r="J24" s="43"/>
    </row>
    <row r="25" spans="1:10">
      <c r="A25" s="3" t="e" vm="22">
        <v>#VALUE!</v>
      </c>
      <c r="B25" s="120">
        <v>44132</v>
      </c>
      <c r="C25" s="5" t="s">
        <v>47</v>
      </c>
      <c r="D25" s="1" t="s">
        <v>0</v>
      </c>
      <c r="E25" s="1" t="s">
        <v>41</v>
      </c>
      <c r="F25" s="2">
        <v>500</v>
      </c>
      <c r="G25" s="2">
        <v>271</v>
      </c>
      <c r="H25" s="2">
        <f>InputData[[#This Row],[Qty     ]]*InputData[[#This Row],[Mkt Price    ]]</f>
        <v>135500</v>
      </c>
      <c r="I25" s="2">
        <v>153.70000000000002</v>
      </c>
      <c r="J25" s="43" t="s">
        <v>116</v>
      </c>
    </row>
    <row r="26" spans="1:10">
      <c r="A26" s="3" t="e" vm="22">
        <v>#VALUE!</v>
      </c>
      <c r="B26" s="120">
        <v>44134</v>
      </c>
      <c r="C26" s="5" t="s">
        <v>47</v>
      </c>
      <c r="D26" s="1" t="s">
        <v>44</v>
      </c>
      <c r="E26" s="1" t="s">
        <v>41</v>
      </c>
      <c r="F26" s="2">
        <v>500</v>
      </c>
      <c r="G26" s="2">
        <v>275</v>
      </c>
      <c r="H26" s="2">
        <f>InputData[[#This Row],[Qty     ]]*InputData[[#This Row],[Mkt Price    ]]</f>
        <v>137500</v>
      </c>
      <c r="I26" s="2">
        <v>156</v>
      </c>
      <c r="J26" s="43"/>
    </row>
    <row r="27" spans="1:10">
      <c r="A27" s="4" t="e" vm="22">
        <v>#VALUE!</v>
      </c>
      <c r="B27" s="120">
        <v>44318</v>
      </c>
      <c r="C27" s="6" t="s">
        <v>47</v>
      </c>
      <c r="D27" s="1" t="s">
        <v>0</v>
      </c>
      <c r="E27" s="1" t="s">
        <v>41</v>
      </c>
      <c r="F27" s="2">
        <v>1010</v>
      </c>
      <c r="G27" s="2">
        <v>226.65</v>
      </c>
      <c r="H27" s="2">
        <f>InputData[[#This Row],[Qty     ]]*InputData[[#This Row],[Mkt Price    ]]</f>
        <v>228916.5</v>
      </c>
      <c r="I27" s="2">
        <v>1570</v>
      </c>
      <c r="J27" s="43"/>
    </row>
    <row r="28" spans="1:10">
      <c r="A28" s="4" t="e" vm="22">
        <v>#VALUE!</v>
      </c>
      <c r="B28" s="120">
        <v>44341</v>
      </c>
      <c r="C28" s="6" t="s">
        <v>47</v>
      </c>
      <c r="D28" s="1" t="s">
        <v>44</v>
      </c>
      <c r="E28" s="1" t="s">
        <v>41</v>
      </c>
      <c r="F28" s="2">
        <v>1010</v>
      </c>
      <c r="G28" s="2">
        <v>230.25</v>
      </c>
      <c r="H28" s="2">
        <f>InputData[[#This Row],[Qty     ]]*InputData[[#This Row],[Mkt Price    ]]</f>
        <v>232552.5</v>
      </c>
      <c r="I28" s="2">
        <v>1595</v>
      </c>
      <c r="J28" s="43"/>
    </row>
    <row r="29" spans="1:10">
      <c r="A29" s="4" t="e" vm="22">
        <v>#VALUE!</v>
      </c>
      <c r="B29" s="120">
        <v>44410</v>
      </c>
      <c r="C29" s="6" t="s">
        <v>47</v>
      </c>
      <c r="D29" s="1" t="s">
        <v>0</v>
      </c>
      <c r="E29" s="1" t="s">
        <v>41</v>
      </c>
      <c r="F29" s="2">
        <v>1000</v>
      </c>
      <c r="G29" s="2">
        <v>245</v>
      </c>
      <c r="H29" s="2">
        <f>InputData[[#This Row],[Qty     ]]*InputData[[#This Row],[Mkt Price    ]]</f>
        <v>245000</v>
      </c>
      <c r="I29" s="2">
        <v>1688.1</v>
      </c>
      <c r="J29" s="43"/>
    </row>
    <row r="30" spans="1:10">
      <c r="A30" s="4" t="e" vm="22">
        <v>#VALUE!</v>
      </c>
      <c r="B30" s="120">
        <v>44413</v>
      </c>
      <c r="C30" s="6" t="s">
        <v>47</v>
      </c>
      <c r="D30" s="1" t="s">
        <v>44</v>
      </c>
      <c r="E30" s="1" t="s">
        <v>41</v>
      </c>
      <c r="F30" s="2">
        <v>1000</v>
      </c>
      <c r="G30" s="2">
        <v>246.7</v>
      </c>
      <c r="H30" s="2">
        <f>InputData[[#This Row],[Qty     ]]*InputData[[#This Row],[Mkt Price    ]]</f>
        <v>246700</v>
      </c>
      <c r="I30" s="2">
        <v>1699.5</v>
      </c>
      <c r="J30" s="43"/>
    </row>
    <row r="31" spans="1:10">
      <c r="A31" s="3" t="e" vm="7">
        <v>#VALUE!</v>
      </c>
      <c r="B31" s="120">
        <v>44123</v>
      </c>
      <c r="C31" s="5" t="s">
        <v>42</v>
      </c>
      <c r="D31" s="1" t="s">
        <v>0</v>
      </c>
      <c r="E31" s="1" t="s">
        <v>43</v>
      </c>
      <c r="F31" s="2">
        <v>5000</v>
      </c>
      <c r="G31" s="2">
        <v>28.6</v>
      </c>
      <c r="H31" s="2">
        <f>InputData[[#This Row],[Qty     ]]*InputData[[#This Row],[Mkt Price    ]]</f>
        <v>143000</v>
      </c>
      <c r="I31" s="2">
        <v>7.7</v>
      </c>
      <c r="J31" s="43"/>
    </row>
    <row r="32" spans="1:10">
      <c r="A32" s="3" t="e" vm="7">
        <v>#VALUE!</v>
      </c>
      <c r="B32" s="120">
        <v>44123</v>
      </c>
      <c r="C32" s="5" t="s">
        <v>42</v>
      </c>
      <c r="D32" s="1" t="s">
        <v>44</v>
      </c>
      <c r="E32" s="1" t="s">
        <v>43</v>
      </c>
      <c r="F32" s="2">
        <v>5000</v>
      </c>
      <c r="G32" s="2">
        <v>29.2</v>
      </c>
      <c r="H32" s="2">
        <f>InputData[[#This Row],[Qty     ]]*InputData[[#This Row],[Mkt Price    ]]</f>
        <v>146000</v>
      </c>
      <c r="I32" s="2">
        <v>44</v>
      </c>
      <c r="J32" s="43"/>
    </row>
    <row r="33" spans="1:10">
      <c r="A33" s="4" t="e" vm="7">
        <v>#VALUE!</v>
      </c>
      <c r="B33" s="120">
        <v>44221</v>
      </c>
      <c r="C33" s="6" t="s">
        <v>55</v>
      </c>
      <c r="D33" s="1" t="s">
        <v>0</v>
      </c>
      <c r="E33" s="1" t="s">
        <v>41</v>
      </c>
      <c r="F33" s="2">
        <v>4000</v>
      </c>
      <c r="G33" s="2">
        <v>22.05</v>
      </c>
      <c r="H33" s="2">
        <f>InputData[[#This Row],[Qty     ]]*InputData[[#This Row],[Mkt Price    ]]</f>
        <v>88200</v>
      </c>
      <c r="I33" s="2">
        <v>604.80000000000007</v>
      </c>
      <c r="J33" s="43"/>
    </row>
    <row r="34" spans="1:10">
      <c r="A34" s="4" t="e" vm="7">
        <v>#VALUE!</v>
      </c>
      <c r="B34" s="120">
        <v>44229</v>
      </c>
      <c r="C34" s="6" t="s">
        <v>55</v>
      </c>
      <c r="D34" s="1" t="s">
        <v>44</v>
      </c>
      <c r="E34" s="1" t="s">
        <v>41</v>
      </c>
      <c r="F34" s="2">
        <v>4000</v>
      </c>
      <c r="G34" s="2">
        <v>22.8</v>
      </c>
      <c r="H34" s="2">
        <f>InputData[[#This Row],[Qty     ]]*InputData[[#This Row],[Mkt Price    ]]</f>
        <v>91200</v>
      </c>
      <c r="I34" s="2">
        <v>625.5</v>
      </c>
      <c r="J34" s="43"/>
    </row>
    <row r="35" spans="1:10">
      <c r="A35" s="4" t="e" vm="23">
        <v>#VALUE!</v>
      </c>
      <c r="B35" s="120">
        <v>44245</v>
      </c>
      <c r="C35" s="6" t="s">
        <v>57</v>
      </c>
      <c r="D35" s="1" t="s">
        <v>0</v>
      </c>
      <c r="E35" s="1" t="s">
        <v>41</v>
      </c>
      <c r="F35" s="2">
        <v>10000</v>
      </c>
      <c r="G35" s="2">
        <v>7.1</v>
      </c>
      <c r="H35" s="2">
        <f>InputData[[#This Row],[Qty     ]]*InputData[[#This Row],[Mkt Price    ]]</f>
        <v>71000</v>
      </c>
      <c r="I35" s="2">
        <v>653.29999999999995</v>
      </c>
      <c r="J35" s="43"/>
    </row>
    <row r="36" spans="1:10">
      <c r="A36" s="4" t="e" vm="23">
        <v>#VALUE!</v>
      </c>
      <c r="B36" s="120">
        <v>44306</v>
      </c>
      <c r="C36" s="6" t="s">
        <v>57</v>
      </c>
      <c r="D36" s="1" t="s">
        <v>44</v>
      </c>
      <c r="E36" s="1" t="s">
        <v>41</v>
      </c>
      <c r="F36" s="2">
        <v>10000</v>
      </c>
      <c r="G36" s="2">
        <v>8.1</v>
      </c>
      <c r="H36" s="2">
        <f>InputData[[#This Row],[Qty     ]]*InputData[[#This Row],[Mkt Price    ]]</f>
        <v>81000</v>
      </c>
      <c r="I36" s="2">
        <v>664.3</v>
      </c>
      <c r="J36" s="43"/>
    </row>
    <row r="37" spans="1:10">
      <c r="A37" s="4" t="e" vm="23">
        <v>#VALUE!</v>
      </c>
      <c r="B37" s="120">
        <v>44314</v>
      </c>
      <c r="C37" s="6" t="s">
        <v>57</v>
      </c>
      <c r="D37" s="1" t="s">
        <v>0</v>
      </c>
      <c r="E37" s="1" t="s">
        <v>41</v>
      </c>
      <c r="F37" s="2">
        <v>30000</v>
      </c>
      <c r="G37" s="2">
        <v>7.65</v>
      </c>
      <c r="H37" s="2">
        <f>InputData[[#This Row],[Qty     ]]*InputData[[#This Row],[Mkt Price    ]]</f>
        <v>229500</v>
      </c>
      <c r="I37" s="2">
        <v>1978.6000000000001</v>
      </c>
      <c r="J37" s="43"/>
    </row>
    <row r="38" spans="1:10">
      <c r="A38" s="4" t="e" vm="23">
        <v>#VALUE!</v>
      </c>
      <c r="B38" s="120">
        <v>44320</v>
      </c>
      <c r="C38" s="6" t="s">
        <v>57</v>
      </c>
      <c r="D38" s="1" t="s">
        <v>0</v>
      </c>
      <c r="E38" s="1" t="s">
        <v>41</v>
      </c>
      <c r="F38" s="2">
        <v>10000</v>
      </c>
      <c r="G38" s="2">
        <v>7.15</v>
      </c>
      <c r="H38" s="2">
        <f>InputData[[#This Row],[Qty     ]]*InputData[[#This Row],[Mkt Price    ]]</f>
        <v>71500</v>
      </c>
      <c r="I38" s="2">
        <v>653.99999999999989</v>
      </c>
      <c r="J38" s="43"/>
    </row>
    <row r="39" spans="1:10">
      <c r="A39" s="4" t="e" vm="23">
        <v>#VALUE!</v>
      </c>
      <c r="B39" s="120">
        <v>44326</v>
      </c>
      <c r="C39" s="6" t="s">
        <v>57</v>
      </c>
      <c r="D39" s="1" t="s">
        <v>0</v>
      </c>
      <c r="E39" s="1" t="s">
        <v>41</v>
      </c>
      <c r="F39" s="2">
        <v>10000</v>
      </c>
      <c r="G39" s="2">
        <v>6.7</v>
      </c>
      <c r="H39" s="2">
        <f>InputData[[#This Row],[Qty     ]]*InputData[[#This Row],[Mkt Price    ]]</f>
        <v>67000</v>
      </c>
      <c r="I39" s="2">
        <v>648.79999999999995</v>
      </c>
      <c r="J39" s="43"/>
    </row>
    <row r="40" spans="1:10">
      <c r="A40" s="4" t="e" vm="23">
        <v>#VALUE!</v>
      </c>
      <c r="B40" s="120">
        <v>44340</v>
      </c>
      <c r="C40" s="6" t="s">
        <v>57</v>
      </c>
      <c r="D40" s="1" t="s">
        <v>0</v>
      </c>
      <c r="E40" s="1" t="s">
        <v>43</v>
      </c>
      <c r="F40" s="2">
        <v>30000</v>
      </c>
      <c r="G40" s="2">
        <v>5.75</v>
      </c>
      <c r="H40" s="2">
        <f>InputData[[#This Row],[Qty     ]]*InputData[[#This Row],[Mkt Price    ]]</f>
        <v>172500</v>
      </c>
      <c r="I40" s="2">
        <v>1727.5</v>
      </c>
      <c r="J40" s="43"/>
    </row>
    <row r="41" spans="1:10">
      <c r="A41" s="4" t="e" vm="23">
        <v>#VALUE!</v>
      </c>
      <c r="B41" s="120">
        <v>44340</v>
      </c>
      <c r="C41" s="6" t="s">
        <v>57</v>
      </c>
      <c r="D41" s="1" t="s">
        <v>44</v>
      </c>
      <c r="E41" s="1" t="s">
        <v>43</v>
      </c>
      <c r="F41" s="2">
        <v>30000</v>
      </c>
      <c r="G41" s="2">
        <v>5.9</v>
      </c>
      <c r="H41" s="2">
        <f>InputData[[#This Row],[Qty     ]]*InputData[[#This Row],[Mkt Price    ]]</f>
        <v>177000</v>
      </c>
      <c r="I41" s="2">
        <v>1771.4</v>
      </c>
      <c r="J41" s="43"/>
    </row>
    <row r="42" spans="1:10">
      <c r="A42" s="4" t="e" vm="23">
        <v>#VALUE!</v>
      </c>
      <c r="B42" s="120">
        <v>44342</v>
      </c>
      <c r="C42" s="6" t="s">
        <v>57</v>
      </c>
      <c r="D42" s="1" t="s">
        <v>0</v>
      </c>
      <c r="E42" s="1" t="s">
        <v>41</v>
      </c>
      <c r="F42" s="2">
        <v>50000</v>
      </c>
      <c r="G42" s="2">
        <v>5.7</v>
      </c>
      <c r="H42" s="2">
        <f>InputData[[#This Row],[Qty     ]]*InputData[[#This Row],[Mkt Price    ]]</f>
        <v>285000</v>
      </c>
      <c r="I42" s="2">
        <v>3186.7000000000003</v>
      </c>
      <c r="J42" s="43"/>
    </row>
    <row r="43" spans="1:10">
      <c r="A43" s="4" t="e" vm="23">
        <v>#VALUE!</v>
      </c>
      <c r="B43" s="120">
        <v>44361</v>
      </c>
      <c r="C43" s="6" t="s">
        <v>57</v>
      </c>
      <c r="D43" s="1" t="s">
        <v>44</v>
      </c>
      <c r="E43" s="1" t="s">
        <v>41</v>
      </c>
      <c r="F43" s="2">
        <v>100000</v>
      </c>
      <c r="G43" s="2">
        <v>7.85</v>
      </c>
      <c r="H43" s="2">
        <f>InputData[[#This Row],[Qty     ]]*InputData[[#This Row],[Mkt Price    ]]</f>
        <v>785000</v>
      </c>
      <c r="I43" s="2">
        <v>6639.9</v>
      </c>
      <c r="J43" s="43"/>
    </row>
    <row r="44" spans="1:10">
      <c r="A44" s="4" t="e" vm="23">
        <v>#VALUE!</v>
      </c>
      <c r="B44" s="120">
        <v>44367</v>
      </c>
      <c r="C44" s="6" t="s">
        <v>57</v>
      </c>
      <c r="D44" s="1" t="s">
        <v>0</v>
      </c>
      <c r="E44" s="1" t="s">
        <v>41</v>
      </c>
      <c r="F44" s="2">
        <v>100000</v>
      </c>
      <c r="G44" s="2">
        <v>7.5</v>
      </c>
      <c r="H44" s="2">
        <f>InputData[[#This Row],[Qty     ]]*InputData[[#This Row],[Mkt Price    ]]</f>
        <v>750000</v>
      </c>
      <c r="I44" s="2">
        <v>6603.8</v>
      </c>
      <c r="J44" s="43"/>
    </row>
    <row r="45" spans="1:10">
      <c r="A45" s="4" t="e" vm="23">
        <v>#VALUE!</v>
      </c>
      <c r="B45" s="120">
        <v>44364</v>
      </c>
      <c r="C45" s="6" t="s">
        <v>57</v>
      </c>
      <c r="D45" s="1" t="s">
        <v>44</v>
      </c>
      <c r="E45" s="1" t="s">
        <v>41</v>
      </c>
      <c r="F45" s="2">
        <v>100000</v>
      </c>
      <c r="G45" s="2">
        <v>7.7</v>
      </c>
      <c r="H45" s="2">
        <f>InputData[[#This Row],[Qty     ]]*InputData[[#This Row],[Mkt Price    ]]</f>
        <v>770000</v>
      </c>
      <c r="I45" s="2">
        <v>6626.3</v>
      </c>
      <c r="J45" s="43"/>
    </row>
    <row r="46" spans="1:10">
      <c r="A46" s="4" t="e" vm="23">
        <v>#VALUE!</v>
      </c>
      <c r="B46" s="120">
        <v>44371</v>
      </c>
      <c r="C46" s="6" t="s">
        <v>57</v>
      </c>
      <c r="D46" s="1" t="s">
        <v>0</v>
      </c>
      <c r="E46" s="1" t="s">
        <v>43</v>
      </c>
      <c r="F46" s="2">
        <v>50000</v>
      </c>
      <c r="G46" s="2">
        <v>7.1</v>
      </c>
      <c r="H46" s="2">
        <f>InputData[[#This Row],[Qty     ]]*InputData[[#This Row],[Mkt Price    ]]</f>
        <v>355000</v>
      </c>
      <c r="I46" s="2">
        <v>2895.6</v>
      </c>
      <c r="J46" s="43"/>
    </row>
    <row r="47" spans="1:10">
      <c r="A47" s="4" t="e" vm="23">
        <v>#VALUE!</v>
      </c>
      <c r="B47" s="120">
        <v>44371</v>
      </c>
      <c r="C47" s="6" t="s">
        <v>57</v>
      </c>
      <c r="D47" s="1" t="s">
        <v>0</v>
      </c>
      <c r="E47" s="1" t="s">
        <v>43</v>
      </c>
      <c r="F47" s="2">
        <v>50000</v>
      </c>
      <c r="G47" s="2">
        <v>6.9</v>
      </c>
      <c r="H47" s="2">
        <f>InputData[[#This Row],[Qty     ]]*InputData[[#This Row],[Mkt Price    ]]</f>
        <v>345000</v>
      </c>
      <c r="I47" s="2">
        <v>2895</v>
      </c>
      <c r="J47" s="43"/>
    </row>
    <row r="48" spans="1:10">
      <c r="A48" s="4" t="e" vm="23">
        <v>#VALUE!</v>
      </c>
      <c r="B48" s="120">
        <v>44371</v>
      </c>
      <c r="C48" s="6" t="s">
        <v>57</v>
      </c>
      <c r="D48" s="1" t="s">
        <v>44</v>
      </c>
      <c r="E48" s="1" t="s">
        <v>43</v>
      </c>
      <c r="F48" s="2">
        <v>100000</v>
      </c>
      <c r="G48" s="2">
        <v>7.3</v>
      </c>
      <c r="H48" s="2">
        <f>InputData[[#This Row],[Qty     ]]*InputData[[#This Row],[Mkt Price    ]]</f>
        <v>730000</v>
      </c>
      <c r="I48" s="2">
        <v>5971.1</v>
      </c>
      <c r="J48" s="43"/>
    </row>
    <row r="49" spans="1:10">
      <c r="A49" s="4" t="e" vm="23">
        <v>#VALUE!</v>
      </c>
      <c r="B49" s="120">
        <v>44377</v>
      </c>
      <c r="C49" s="6" t="s">
        <v>57</v>
      </c>
      <c r="D49" s="1" t="s">
        <v>0</v>
      </c>
      <c r="E49" s="1" t="s">
        <v>43</v>
      </c>
      <c r="F49" s="2">
        <v>100000</v>
      </c>
      <c r="G49" s="2">
        <v>8.8000000000000007</v>
      </c>
      <c r="H49" s="2">
        <f>InputData[[#This Row],[Qty     ]]*InputData[[#This Row],[Mkt Price    ]]</f>
        <v>880000.00000000012</v>
      </c>
      <c r="I49" s="2">
        <v>5801</v>
      </c>
      <c r="J49" s="43"/>
    </row>
    <row r="50" spans="1:10">
      <c r="A50" s="4" t="e" vm="23">
        <v>#VALUE!</v>
      </c>
      <c r="B50" s="120">
        <v>44377</v>
      </c>
      <c r="C50" s="6" t="s">
        <v>57</v>
      </c>
      <c r="D50" s="1" t="s">
        <v>44</v>
      </c>
      <c r="E50" s="1" t="s">
        <v>43</v>
      </c>
      <c r="F50" s="2">
        <v>100000</v>
      </c>
      <c r="G50" s="2">
        <v>8.6999999999999993</v>
      </c>
      <c r="H50" s="2">
        <f>InputData[[#This Row],[Qty     ]]*InputData[[#This Row],[Mkt Price    ]]</f>
        <v>869999.99999999988</v>
      </c>
      <c r="I50" s="2">
        <v>6019.3000000000011</v>
      </c>
      <c r="J50" s="43"/>
    </row>
    <row r="51" spans="1:10">
      <c r="A51" s="4" t="e" vm="23">
        <v>#VALUE!</v>
      </c>
      <c r="B51" s="120">
        <v>44382</v>
      </c>
      <c r="C51" s="6" t="s">
        <v>57</v>
      </c>
      <c r="D51" s="1" t="s">
        <v>0</v>
      </c>
      <c r="E51" s="1" t="s">
        <v>43</v>
      </c>
      <c r="F51" s="2">
        <v>90000</v>
      </c>
      <c r="G51" s="2">
        <v>11.4</v>
      </c>
      <c r="H51" s="2">
        <f>InputData[[#This Row],[Qty     ]]*InputData[[#This Row],[Mkt Price    ]]</f>
        <v>1026000</v>
      </c>
      <c r="I51" s="2">
        <v>650.59999999999991</v>
      </c>
      <c r="J51" s="43"/>
    </row>
    <row r="52" spans="1:10">
      <c r="A52" s="4" t="e" vm="23">
        <v>#VALUE!</v>
      </c>
      <c r="B52" s="120">
        <v>44382</v>
      </c>
      <c r="C52" s="6" t="s">
        <v>57</v>
      </c>
      <c r="D52" s="1" t="s">
        <v>44</v>
      </c>
      <c r="E52" s="1" t="s">
        <v>43</v>
      </c>
      <c r="F52" s="2">
        <v>50000</v>
      </c>
      <c r="G52" s="2">
        <v>10.1</v>
      </c>
      <c r="H52" s="2">
        <f>InputData[[#This Row],[Qty     ]]*InputData[[#This Row],[Mkt Price    ]]</f>
        <v>505000</v>
      </c>
      <c r="I52" s="2">
        <v>455.59999999999997</v>
      </c>
      <c r="J52" s="43"/>
    </row>
    <row r="53" spans="1:10">
      <c r="A53" s="4" t="e" vm="23">
        <v>#VALUE!</v>
      </c>
      <c r="B53" s="120">
        <v>44382</v>
      </c>
      <c r="C53" s="6" t="s">
        <v>57</v>
      </c>
      <c r="D53" s="1" t="s">
        <v>44</v>
      </c>
      <c r="E53" s="1" t="s">
        <v>43</v>
      </c>
      <c r="F53" s="2">
        <v>40000</v>
      </c>
      <c r="G53" s="2">
        <v>10.4</v>
      </c>
      <c r="H53" s="2">
        <f>InputData[[#This Row],[Qty     ]]*InputData[[#This Row],[Mkt Price    ]]</f>
        <v>416000</v>
      </c>
      <c r="I53" s="2">
        <v>420.29999999999995</v>
      </c>
      <c r="J53" s="43"/>
    </row>
    <row r="54" spans="1:10">
      <c r="A54" s="4" t="e" vm="23">
        <v>#VALUE!</v>
      </c>
      <c r="B54" s="120">
        <v>44398</v>
      </c>
      <c r="C54" s="6" t="s">
        <v>57</v>
      </c>
      <c r="D54" s="1" t="s">
        <v>0</v>
      </c>
      <c r="E54" s="1" t="s">
        <v>43</v>
      </c>
      <c r="F54" s="2">
        <v>20000</v>
      </c>
      <c r="G54" s="2">
        <v>13.1</v>
      </c>
      <c r="H54" s="2">
        <f>InputData[[#This Row],[Qty     ]]*InputData[[#This Row],[Mkt Price    ]]</f>
        <v>262000</v>
      </c>
      <c r="I54" s="2">
        <v>302.59999999999997</v>
      </c>
      <c r="J54" s="43"/>
    </row>
    <row r="55" spans="1:10">
      <c r="A55" s="4" t="e" vm="23">
        <v>#VALUE!</v>
      </c>
      <c r="B55" s="120">
        <v>44398</v>
      </c>
      <c r="C55" s="6" t="s">
        <v>57</v>
      </c>
      <c r="D55" s="1" t="s">
        <v>44</v>
      </c>
      <c r="E55" s="1" t="s">
        <v>43</v>
      </c>
      <c r="F55" s="2">
        <v>10000</v>
      </c>
      <c r="G55" s="2">
        <v>13</v>
      </c>
      <c r="H55" s="2">
        <f>InputData[[#This Row],[Qty     ]]*InputData[[#This Row],[Mkt Price    ]]</f>
        <v>130000</v>
      </c>
      <c r="I55" s="2">
        <v>327.8</v>
      </c>
      <c r="J55" s="43"/>
    </row>
    <row r="56" spans="1:10">
      <c r="A56" s="4" t="e" vm="23">
        <v>#VALUE!</v>
      </c>
      <c r="B56" s="120">
        <v>44398</v>
      </c>
      <c r="C56" s="6" t="s">
        <v>57</v>
      </c>
      <c r="D56" s="1" t="s">
        <v>44</v>
      </c>
      <c r="E56" s="1" t="s">
        <v>43</v>
      </c>
      <c r="F56" s="2">
        <v>10000</v>
      </c>
      <c r="G56" s="2">
        <v>13.25</v>
      </c>
      <c r="H56" s="2">
        <f>InputData[[#This Row],[Qty     ]]*InputData[[#This Row],[Mkt Price    ]]</f>
        <v>132500</v>
      </c>
      <c r="I56" s="2">
        <v>328</v>
      </c>
      <c r="J56" s="43"/>
    </row>
    <row r="57" spans="1:10">
      <c r="A57" s="4" t="e" vm="23">
        <v>#VALUE!</v>
      </c>
      <c r="B57" s="120">
        <v>44405</v>
      </c>
      <c r="C57" s="6" t="s">
        <v>57</v>
      </c>
      <c r="D57" s="1" t="s">
        <v>0</v>
      </c>
      <c r="E57" s="1" t="s">
        <v>43</v>
      </c>
      <c r="F57" s="2">
        <v>25000</v>
      </c>
      <c r="G57" s="2">
        <v>13.15</v>
      </c>
      <c r="H57" s="2">
        <f>InputData[[#This Row],[Qty     ]]*InputData[[#This Row],[Mkt Price    ]]</f>
        <v>328750</v>
      </c>
      <c r="I57" s="2">
        <v>306.39999999999998</v>
      </c>
      <c r="J57" s="43"/>
    </row>
    <row r="58" spans="1:10">
      <c r="A58" s="4" t="e" vm="23">
        <v>#VALUE!</v>
      </c>
      <c r="B58" s="120">
        <v>44405</v>
      </c>
      <c r="C58" s="6" t="s">
        <v>57</v>
      </c>
      <c r="D58" s="1" t="s">
        <v>44</v>
      </c>
      <c r="E58" s="1" t="s">
        <v>43</v>
      </c>
      <c r="F58" s="2">
        <v>25000</v>
      </c>
      <c r="G58" s="2">
        <v>13.25</v>
      </c>
      <c r="H58" s="2">
        <f>InputData[[#This Row],[Qty     ]]*InputData[[#This Row],[Mkt Price    ]]</f>
        <v>331250</v>
      </c>
      <c r="I58" s="2">
        <v>389</v>
      </c>
      <c r="J58" s="43"/>
    </row>
    <row r="59" spans="1:10">
      <c r="A59" s="4" t="e" vm="23">
        <v>#VALUE!</v>
      </c>
      <c r="B59" s="120">
        <v>44406</v>
      </c>
      <c r="C59" s="6" t="s">
        <v>57</v>
      </c>
      <c r="D59" s="1" t="s">
        <v>0</v>
      </c>
      <c r="E59" s="1" t="s">
        <v>43</v>
      </c>
      <c r="F59" s="2">
        <v>25000</v>
      </c>
      <c r="G59" s="2">
        <v>12.8</v>
      </c>
      <c r="H59" s="2">
        <f>InputData[[#This Row],[Qty     ]]*InputData[[#This Row],[Mkt Price    ]]</f>
        <v>320000</v>
      </c>
      <c r="I59" s="2">
        <v>305.89999999999998</v>
      </c>
      <c r="J59" s="43"/>
    </row>
    <row r="60" spans="1:10">
      <c r="A60" s="4" t="e" vm="23">
        <v>#VALUE!</v>
      </c>
      <c r="B60" s="120">
        <v>44406</v>
      </c>
      <c r="C60" s="6" t="s">
        <v>57</v>
      </c>
      <c r="D60" s="1" t="s">
        <v>44</v>
      </c>
      <c r="E60" s="1" t="s">
        <v>43</v>
      </c>
      <c r="F60" s="2">
        <v>25000</v>
      </c>
      <c r="G60" s="2">
        <v>12.15</v>
      </c>
      <c r="H60" s="2">
        <f>InputData[[#This Row],[Qty     ]]*InputData[[#This Row],[Mkt Price    ]]</f>
        <v>303750</v>
      </c>
      <c r="I60" s="2">
        <v>383</v>
      </c>
      <c r="J60" s="43"/>
    </row>
    <row r="61" spans="1:10">
      <c r="A61" s="4" t="e" vm="23">
        <v>#VALUE!</v>
      </c>
      <c r="B61" s="120">
        <v>44509</v>
      </c>
      <c r="C61" s="6" t="s">
        <v>57</v>
      </c>
      <c r="D61" s="1" t="s">
        <v>0</v>
      </c>
      <c r="E61" s="1" t="s">
        <v>43</v>
      </c>
      <c r="F61" s="2">
        <v>10000</v>
      </c>
      <c r="G61" s="2">
        <v>8.83</v>
      </c>
      <c r="H61" s="2">
        <f>InputData[[#This Row],[Qty     ]]*InputData[[#This Row],[Mkt Price    ]]</f>
        <v>88300</v>
      </c>
      <c r="I61" s="2">
        <v>579.6</v>
      </c>
      <c r="J61" s="43"/>
    </row>
    <row r="62" spans="1:10">
      <c r="A62" s="4" t="e" vm="23">
        <v>#VALUE!</v>
      </c>
      <c r="B62" s="120">
        <v>44509</v>
      </c>
      <c r="C62" s="6" t="s">
        <v>57</v>
      </c>
      <c r="D62" s="1" t="s">
        <v>44</v>
      </c>
      <c r="E62" s="1" t="s">
        <v>43</v>
      </c>
      <c r="F62" s="2">
        <v>10000</v>
      </c>
      <c r="G62" s="2">
        <v>9.09</v>
      </c>
      <c r="H62" s="2">
        <f>InputData[[#This Row],[Qty     ]]*InputData[[#This Row],[Mkt Price    ]]</f>
        <v>90900</v>
      </c>
      <c r="I62" s="2">
        <v>602.30000000000007</v>
      </c>
      <c r="J62" s="43"/>
    </row>
    <row r="63" spans="1:10">
      <c r="A63" s="4" t="e" vm="23">
        <v>#VALUE!</v>
      </c>
      <c r="B63" s="120">
        <v>44511</v>
      </c>
      <c r="C63" s="6" t="s">
        <v>57</v>
      </c>
      <c r="D63" s="1" t="s">
        <v>0</v>
      </c>
      <c r="E63" s="1" t="s">
        <v>43</v>
      </c>
      <c r="F63" s="2">
        <v>20000</v>
      </c>
      <c r="G63" s="2">
        <v>8.85</v>
      </c>
      <c r="H63" s="2">
        <f>InputData[[#This Row],[Qty     ]]*InputData[[#This Row],[Mkt Price    ]]</f>
        <v>177000</v>
      </c>
      <c r="I63" s="2">
        <v>1160.3</v>
      </c>
      <c r="J63" s="43"/>
    </row>
    <row r="64" spans="1:10">
      <c r="A64" s="4" t="e" vm="23">
        <v>#VALUE!</v>
      </c>
      <c r="B64" s="120">
        <v>44511</v>
      </c>
      <c r="C64" s="6" t="s">
        <v>57</v>
      </c>
      <c r="D64" s="1" t="s">
        <v>44</v>
      </c>
      <c r="E64" s="1" t="s">
        <v>43</v>
      </c>
      <c r="F64" s="2">
        <v>20000</v>
      </c>
      <c r="G64" s="2">
        <v>8.6999999999999993</v>
      </c>
      <c r="H64" s="2">
        <f>InputData[[#This Row],[Qty     ]]*InputData[[#This Row],[Mkt Price    ]]</f>
        <v>174000</v>
      </c>
      <c r="I64" s="2">
        <v>1203.9000000000001</v>
      </c>
      <c r="J64" s="43"/>
    </row>
    <row r="65" spans="1:10">
      <c r="A65" s="4" t="e" vm="23">
        <v>#VALUE!</v>
      </c>
      <c r="B65" s="120">
        <v>44517</v>
      </c>
      <c r="C65" s="6" t="s">
        <v>57</v>
      </c>
      <c r="D65" s="1" t="s">
        <v>0</v>
      </c>
      <c r="E65" s="1" t="s">
        <v>43</v>
      </c>
      <c r="F65" s="2">
        <v>20000</v>
      </c>
      <c r="G65" s="2">
        <v>8</v>
      </c>
      <c r="H65" s="2">
        <f>InputData[[#This Row],[Qty     ]]*InputData[[#This Row],[Mkt Price    ]]</f>
        <v>160000</v>
      </c>
      <c r="I65" s="2">
        <v>1159.3</v>
      </c>
      <c r="J65" s="43"/>
    </row>
    <row r="66" spans="1:10">
      <c r="A66" s="4" t="e" vm="23">
        <v>#VALUE!</v>
      </c>
      <c r="B66" s="120">
        <v>44517</v>
      </c>
      <c r="C66" s="6" t="s">
        <v>57</v>
      </c>
      <c r="D66" s="1" t="s">
        <v>44</v>
      </c>
      <c r="E66" s="1" t="s">
        <v>43</v>
      </c>
      <c r="F66" s="2">
        <v>20000</v>
      </c>
      <c r="G66" s="2">
        <v>8</v>
      </c>
      <c r="H66" s="2">
        <f>InputData[[#This Row],[Qty     ]]*InputData[[#This Row],[Mkt Price    ]]</f>
        <v>160000</v>
      </c>
      <c r="I66" s="2">
        <v>1199.3</v>
      </c>
      <c r="J66" s="43"/>
    </row>
    <row r="67" spans="1:10">
      <c r="A67" s="4" t="e" vm="23">
        <v>#VALUE!</v>
      </c>
      <c r="B67" s="120">
        <v>44522</v>
      </c>
      <c r="C67" s="6" t="s">
        <v>57</v>
      </c>
      <c r="D67" s="1" t="s">
        <v>0</v>
      </c>
      <c r="E67" s="1" t="s">
        <v>43</v>
      </c>
      <c r="F67" s="2">
        <v>20000</v>
      </c>
      <c r="G67" s="2">
        <v>7.45</v>
      </c>
      <c r="H67" s="2">
        <f>InputData[[#This Row],[Qty     ]]*InputData[[#This Row],[Mkt Price    ]]</f>
        <v>149000</v>
      </c>
      <c r="I67" s="2">
        <v>1158.5999999999999</v>
      </c>
      <c r="J67" s="43"/>
    </row>
    <row r="68" spans="1:10">
      <c r="A68" s="4" t="e" vm="23">
        <v>#VALUE!</v>
      </c>
      <c r="B68" s="120">
        <v>44522</v>
      </c>
      <c r="C68" s="6" t="s">
        <v>57</v>
      </c>
      <c r="D68" s="1" t="s">
        <v>44</v>
      </c>
      <c r="E68" s="1" t="s">
        <v>43</v>
      </c>
      <c r="F68" s="2">
        <v>20000</v>
      </c>
      <c r="G68" s="2">
        <v>7.55</v>
      </c>
      <c r="H68" s="2">
        <f>InputData[[#This Row],[Qty     ]]*InputData[[#This Row],[Mkt Price    ]]</f>
        <v>151000</v>
      </c>
      <c r="I68" s="2">
        <v>1196.2</v>
      </c>
      <c r="J68" s="43"/>
    </row>
    <row r="69" spans="1:10">
      <c r="A69" s="4" t="e" vm="23">
        <v>#VALUE!</v>
      </c>
      <c r="B69" s="120">
        <v>44524</v>
      </c>
      <c r="C69" s="6" t="s">
        <v>57</v>
      </c>
      <c r="D69" s="1" t="s">
        <v>0</v>
      </c>
      <c r="E69" s="1" t="s">
        <v>43</v>
      </c>
      <c r="F69" s="2">
        <v>20000</v>
      </c>
      <c r="G69" s="2">
        <v>7.3</v>
      </c>
      <c r="H69" s="2">
        <f>InputData[[#This Row],[Qty     ]]*InputData[[#This Row],[Mkt Price    ]]</f>
        <v>146000</v>
      </c>
      <c r="I69" s="2">
        <v>1158.4000000000001</v>
      </c>
      <c r="J69" s="43"/>
    </row>
    <row r="70" spans="1:10">
      <c r="A70" s="4" t="e" vm="23">
        <v>#VALUE!</v>
      </c>
      <c r="B70" s="120">
        <v>44524</v>
      </c>
      <c r="C70" s="6" t="s">
        <v>57</v>
      </c>
      <c r="D70" s="1" t="s">
        <v>44</v>
      </c>
      <c r="E70" s="1" t="s">
        <v>43</v>
      </c>
      <c r="F70" s="2">
        <v>20000</v>
      </c>
      <c r="G70" s="2">
        <v>7.1</v>
      </c>
      <c r="H70" s="2">
        <f>InputData[[#This Row],[Qty     ]]*InputData[[#This Row],[Mkt Price    ]]</f>
        <v>142000</v>
      </c>
      <c r="I70" s="2">
        <v>1194</v>
      </c>
      <c r="J70" s="43"/>
    </row>
    <row r="71" spans="1:10">
      <c r="A71" s="4" t="e" vm="23">
        <v>#VALUE!</v>
      </c>
      <c r="B71" s="120">
        <v>44524</v>
      </c>
      <c r="C71" s="6" t="s">
        <v>57</v>
      </c>
      <c r="D71" s="1" t="s">
        <v>0</v>
      </c>
      <c r="E71" s="1" t="s">
        <v>41</v>
      </c>
      <c r="F71" s="2">
        <v>10000</v>
      </c>
      <c r="G71" s="2">
        <v>7.05</v>
      </c>
      <c r="H71" s="2">
        <f>InputData[[#This Row],[Qty     ]]*InputData[[#This Row],[Mkt Price    ]]</f>
        <v>70500</v>
      </c>
      <c r="I71" s="2">
        <v>656.4</v>
      </c>
      <c r="J71" s="43"/>
    </row>
    <row r="72" spans="1:10">
      <c r="A72" s="4" t="e" vm="23">
        <v>#VALUE!</v>
      </c>
      <c r="B72" s="120">
        <v>44528</v>
      </c>
      <c r="C72" s="6" t="s">
        <v>57</v>
      </c>
      <c r="D72" s="1" t="s">
        <v>44</v>
      </c>
      <c r="E72" s="1" t="s">
        <v>41</v>
      </c>
      <c r="F72" s="2">
        <v>10000</v>
      </c>
      <c r="G72" s="2">
        <v>7.51</v>
      </c>
      <c r="H72" s="2">
        <f>InputData[[#This Row],[Qty     ]]*InputData[[#This Row],[Mkt Price    ]]</f>
        <v>75100</v>
      </c>
      <c r="I72" s="2">
        <v>660.19999999999993</v>
      </c>
      <c r="J72" s="43"/>
    </row>
    <row r="73" spans="1:10">
      <c r="A73" s="4" t="e" vm="1">
        <v>#VALUE!</v>
      </c>
      <c r="B73" s="120">
        <v>44269</v>
      </c>
      <c r="C73" s="6" t="s">
        <v>58</v>
      </c>
      <c r="D73" s="1" t="s">
        <v>0</v>
      </c>
      <c r="E73" s="1" t="s">
        <v>43</v>
      </c>
      <c r="F73" s="2">
        <v>5000</v>
      </c>
      <c r="G73" s="2">
        <v>59.9</v>
      </c>
      <c r="H73" s="2">
        <f>InputData[[#This Row],[Qty     ]]*InputData[[#This Row],[Mkt Price    ]]</f>
        <v>299500</v>
      </c>
      <c r="I73" s="2">
        <v>303.8</v>
      </c>
      <c r="J73" s="43"/>
    </row>
    <row r="74" spans="1:10">
      <c r="A74" s="4" t="e" vm="1">
        <v>#VALUE!</v>
      </c>
      <c r="B74" s="120">
        <v>44269</v>
      </c>
      <c r="C74" s="6" t="s">
        <v>58</v>
      </c>
      <c r="D74" s="1" t="s">
        <v>44</v>
      </c>
      <c r="E74" s="1" t="s">
        <v>43</v>
      </c>
      <c r="F74" s="2">
        <v>5000</v>
      </c>
      <c r="G74" s="2">
        <v>59.8</v>
      </c>
      <c r="H74" s="2">
        <f>InputData[[#This Row],[Qty     ]]*InputData[[#This Row],[Mkt Price    ]]</f>
        <v>299000</v>
      </c>
      <c r="I74" s="2">
        <v>378.60000000000008</v>
      </c>
      <c r="J74" s="43"/>
    </row>
    <row r="75" spans="1:10">
      <c r="A75" s="4" t="e" vm="1">
        <v>#VALUE!</v>
      </c>
      <c r="B75" s="120">
        <v>44284</v>
      </c>
      <c r="C75" s="6" t="s">
        <v>58</v>
      </c>
      <c r="D75" s="1" t="s">
        <v>0</v>
      </c>
      <c r="E75" s="1" t="s">
        <v>41</v>
      </c>
      <c r="F75" s="2">
        <v>1510</v>
      </c>
      <c r="G75" s="2">
        <v>55.95</v>
      </c>
      <c r="H75" s="2">
        <f>InputData[[#This Row],[Qty     ]]*InputData[[#This Row],[Mkt Price    ]]</f>
        <v>84484.5</v>
      </c>
      <c r="I75" s="2">
        <v>579.70000000000005</v>
      </c>
      <c r="J75" s="43"/>
    </row>
    <row r="76" spans="1:10">
      <c r="A76" s="4" t="e" vm="1">
        <v>#VALUE!</v>
      </c>
      <c r="B76" s="120">
        <v>44286</v>
      </c>
      <c r="C76" s="6" t="s">
        <v>58</v>
      </c>
      <c r="D76" s="1" t="s">
        <v>44</v>
      </c>
      <c r="E76" s="1" t="s">
        <v>41</v>
      </c>
      <c r="F76" s="2">
        <v>730</v>
      </c>
      <c r="G76" s="2">
        <v>59.35</v>
      </c>
      <c r="H76" s="2">
        <f>InputData[[#This Row],[Qty     ]]*InputData[[#This Row],[Mkt Price    ]]</f>
        <v>43325.5</v>
      </c>
      <c r="I76" s="2">
        <v>297.20000000000005</v>
      </c>
      <c r="J76" s="43"/>
    </row>
    <row r="77" spans="1:10">
      <c r="A77" s="4" t="e" vm="1">
        <v>#VALUE!</v>
      </c>
      <c r="B77" s="120">
        <v>44286</v>
      </c>
      <c r="C77" s="6" t="s">
        <v>58</v>
      </c>
      <c r="D77" s="1" t="s">
        <v>44</v>
      </c>
      <c r="E77" s="1" t="s">
        <v>41</v>
      </c>
      <c r="F77" s="2">
        <v>780</v>
      </c>
      <c r="G77" s="2">
        <v>59.35</v>
      </c>
      <c r="H77" s="2">
        <f>InputData[[#This Row],[Qty     ]]*InputData[[#This Row],[Mkt Price    ]]</f>
        <v>46293</v>
      </c>
      <c r="I77" s="2">
        <v>317.7</v>
      </c>
      <c r="J77" s="43"/>
    </row>
    <row r="78" spans="1:10">
      <c r="A78" s="4" t="e" vm="1">
        <v>#VALUE!</v>
      </c>
      <c r="B78" s="120">
        <v>44294</v>
      </c>
      <c r="C78" s="6" t="s">
        <v>58</v>
      </c>
      <c r="D78" s="1" t="s">
        <v>0</v>
      </c>
      <c r="E78" s="1" t="s">
        <v>43</v>
      </c>
      <c r="F78" s="2">
        <v>5000</v>
      </c>
      <c r="G78" s="2">
        <v>65.2</v>
      </c>
      <c r="H78" s="2">
        <f>InputData[[#This Row],[Qty     ]]*InputData[[#This Row],[Mkt Price    ]]</f>
        <v>326000</v>
      </c>
      <c r="I78" s="2">
        <v>305.39999999999998</v>
      </c>
      <c r="J78" s="43"/>
    </row>
    <row r="79" spans="1:10">
      <c r="A79" s="4" t="e" vm="1">
        <v>#VALUE!</v>
      </c>
      <c r="B79" s="120">
        <v>44294</v>
      </c>
      <c r="C79" s="6" t="s">
        <v>58</v>
      </c>
      <c r="D79" s="1" t="s">
        <v>44</v>
      </c>
      <c r="E79" s="1" t="s">
        <v>43</v>
      </c>
      <c r="F79" s="2">
        <v>5000</v>
      </c>
      <c r="G79" s="2">
        <v>65.3</v>
      </c>
      <c r="H79" s="2">
        <f>InputData[[#This Row],[Qty     ]]*InputData[[#This Row],[Mkt Price    ]]</f>
        <v>326500</v>
      </c>
      <c r="I79" s="2">
        <v>386.99999999999994</v>
      </c>
      <c r="J79" s="43"/>
    </row>
    <row r="80" spans="1:10">
      <c r="A80" s="4" t="e" vm="1">
        <v>#VALUE!</v>
      </c>
      <c r="B80" s="120">
        <v>44315</v>
      </c>
      <c r="C80" s="6" t="s">
        <v>58</v>
      </c>
      <c r="D80" s="1" t="s">
        <v>0</v>
      </c>
      <c r="E80" s="1" t="s">
        <v>43</v>
      </c>
      <c r="F80" s="2">
        <v>2510</v>
      </c>
      <c r="G80" s="2">
        <v>70.25</v>
      </c>
      <c r="H80" s="2">
        <f>InputData[[#This Row],[Qty     ]]*InputData[[#This Row],[Mkt Price    ]]</f>
        <v>176327.5</v>
      </c>
      <c r="I80" s="2">
        <v>296.5</v>
      </c>
      <c r="J80" s="43"/>
    </row>
    <row r="81" spans="1:10">
      <c r="A81" s="4" t="e" vm="1">
        <v>#VALUE!</v>
      </c>
      <c r="B81" s="120">
        <v>44315</v>
      </c>
      <c r="C81" s="6" t="s">
        <v>58</v>
      </c>
      <c r="D81" s="1" t="s">
        <v>0</v>
      </c>
      <c r="E81" s="1" t="s">
        <v>43</v>
      </c>
      <c r="F81" s="2">
        <v>2500</v>
      </c>
      <c r="G81" s="2">
        <v>68.2</v>
      </c>
      <c r="H81" s="2">
        <f>InputData[[#This Row],[Qty     ]]*InputData[[#This Row],[Mkt Price    ]]</f>
        <v>170500</v>
      </c>
      <c r="I81" s="2">
        <v>107.59999999999998</v>
      </c>
      <c r="J81" s="43"/>
    </row>
    <row r="82" spans="1:10">
      <c r="A82" s="4" t="e" vm="1">
        <v>#VALUE!</v>
      </c>
      <c r="B82" s="120">
        <v>44315</v>
      </c>
      <c r="C82" s="6" t="s">
        <v>58</v>
      </c>
      <c r="D82" s="1" t="s">
        <v>44</v>
      </c>
      <c r="E82" s="1" t="s">
        <v>43</v>
      </c>
      <c r="F82" s="2">
        <v>5010</v>
      </c>
      <c r="G82" s="2">
        <v>69</v>
      </c>
      <c r="H82" s="2">
        <f>InputData[[#This Row],[Qty     ]]*InputData[[#This Row],[Mkt Price    ]]</f>
        <v>345690</v>
      </c>
      <c r="I82" s="2">
        <v>392.59999999999997</v>
      </c>
      <c r="J82" s="43"/>
    </row>
    <row r="83" spans="1:10">
      <c r="A83" s="4" t="e" vm="1">
        <v>#VALUE!</v>
      </c>
      <c r="B83" s="120">
        <v>44315</v>
      </c>
      <c r="C83" s="6" t="s">
        <v>58</v>
      </c>
      <c r="D83" s="1" t="s">
        <v>0</v>
      </c>
      <c r="E83" s="1" t="s">
        <v>41</v>
      </c>
      <c r="F83" s="2">
        <v>2510</v>
      </c>
      <c r="G83" s="2">
        <v>68.2</v>
      </c>
      <c r="H83" s="2">
        <f>InputData[[#This Row],[Qty     ]]*InputData[[#This Row],[Mkt Price    ]]</f>
        <v>171182</v>
      </c>
      <c r="I83" s="2">
        <v>1176.5999999999999</v>
      </c>
      <c r="J83" s="43"/>
    </row>
    <row r="84" spans="1:10">
      <c r="A84" s="4" t="e" vm="1">
        <v>#VALUE!</v>
      </c>
      <c r="B84" s="120">
        <v>44395</v>
      </c>
      <c r="C84" s="6" t="s">
        <v>58</v>
      </c>
      <c r="D84" s="1" t="s">
        <v>0</v>
      </c>
      <c r="E84" s="1" t="s">
        <v>41</v>
      </c>
      <c r="F84" s="2">
        <v>1000</v>
      </c>
      <c r="G84" s="2">
        <v>69.099999999999994</v>
      </c>
      <c r="H84" s="2">
        <f>InputData[[#This Row],[Qty     ]]*InputData[[#This Row],[Mkt Price    ]]</f>
        <v>69100</v>
      </c>
      <c r="I84" s="2">
        <v>475.9</v>
      </c>
      <c r="J84" s="43"/>
    </row>
    <row r="85" spans="1:10">
      <c r="A85" s="4" t="e" vm="1">
        <v>#VALUE!</v>
      </c>
      <c r="B85" s="120">
        <v>44398</v>
      </c>
      <c r="C85" s="6" t="s">
        <v>58</v>
      </c>
      <c r="D85" s="1" t="s">
        <v>0</v>
      </c>
      <c r="E85" s="1" t="s">
        <v>41</v>
      </c>
      <c r="F85" s="2">
        <v>1500</v>
      </c>
      <c r="G85" s="2">
        <v>67.849999999999994</v>
      </c>
      <c r="H85" s="2">
        <f>InputData[[#This Row],[Qty     ]]*InputData[[#This Row],[Mkt Price    ]]</f>
        <v>101774.99999999999</v>
      </c>
      <c r="I85" s="2">
        <v>701.1</v>
      </c>
      <c r="J85" s="43"/>
    </row>
    <row r="86" spans="1:10">
      <c r="A86" s="4" t="e" vm="1">
        <v>#VALUE!</v>
      </c>
      <c r="B86" s="120">
        <v>44404</v>
      </c>
      <c r="C86" s="6" t="s">
        <v>58</v>
      </c>
      <c r="D86" s="1" t="s">
        <v>44</v>
      </c>
      <c r="E86" s="1" t="s">
        <v>41</v>
      </c>
      <c r="F86" s="2">
        <v>1500</v>
      </c>
      <c r="G86" s="2">
        <v>82</v>
      </c>
      <c r="H86" s="2">
        <f>InputData[[#This Row],[Qty     ]]*InputData[[#This Row],[Mkt Price    ]]</f>
        <v>123000</v>
      </c>
      <c r="I86" s="2">
        <v>847.30000000000007</v>
      </c>
      <c r="J86" s="43"/>
    </row>
    <row r="87" spans="1:10">
      <c r="A87" s="4" t="e" vm="1">
        <v>#VALUE!</v>
      </c>
      <c r="B87" s="120">
        <v>44404</v>
      </c>
      <c r="C87" s="6" t="s">
        <v>58</v>
      </c>
      <c r="D87" s="1" t="s">
        <v>44</v>
      </c>
      <c r="E87" s="1" t="s">
        <v>41</v>
      </c>
      <c r="F87" s="2">
        <v>3510</v>
      </c>
      <c r="G87" s="2">
        <v>87</v>
      </c>
      <c r="H87" s="2">
        <f>InputData[[#This Row],[Qty     ]]*InputData[[#This Row],[Mkt Price    ]]</f>
        <v>305370</v>
      </c>
      <c r="I87" s="2">
        <v>2102</v>
      </c>
      <c r="J87" s="43"/>
    </row>
    <row r="88" spans="1:10">
      <c r="A88" s="4" t="e" vm="1">
        <v>#VALUE!</v>
      </c>
      <c r="B88" s="120">
        <v>44405</v>
      </c>
      <c r="C88" s="6" t="s">
        <v>58</v>
      </c>
      <c r="D88" s="1" t="s">
        <v>0</v>
      </c>
      <c r="E88" s="1" t="s">
        <v>43</v>
      </c>
      <c r="F88" s="2">
        <v>2500</v>
      </c>
      <c r="G88" s="2">
        <v>86</v>
      </c>
      <c r="H88" s="2">
        <f>InputData[[#This Row],[Qty     ]]*InputData[[#This Row],[Mkt Price    ]]</f>
        <v>215000</v>
      </c>
      <c r="I88" s="2">
        <v>275.20000000000005</v>
      </c>
      <c r="J88" s="43"/>
    </row>
    <row r="89" spans="1:10">
      <c r="A89" s="4" t="e" vm="1">
        <v>#VALUE!</v>
      </c>
      <c r="B89" s="120">
        <v>44405</v>
      </c>
      <c r="C89" s="6" t="s">
        <v>58</v>
      </c>
      <c r="D89" s="1" t="s">
        <v>44</v>
      </c>
      <c r="E89" s="1" t="s">
        <v>43</v>
      </c>
      <c r="F89" s="2">
        <v>2500</v>
      </c>
      <c r="G89" s="2">
        <v>85.1</v>
      </c>
      <c r="H89" s="2">
        <f>InputData[[#This Row],[Qty     ]]*InputData[[#This Row],[Mkt Price    ]]</f>
        <v>212750</v>
      </c>
      <c r="I89" s="2">
        <v>640.5</v>
      </c>
      <c r="J89" s="43"/>
    </row>
    <row r="90" spans="1:10">
      <c r="A90" s="4" t="e" vm="1">
        <v>#VALUE!</v>
      </c>
      <c r="B90" s="120">
        <v>44405</v>
      </c>
      <c r="C90" s="6" t="s">
        <v>58</v>
      </c>
      <c r="D90" s="1" t="s">
        <v>0</v>
      </c>
      <c r="E90" s="1" t="s">
        <v>41</v>
      </c>
      <c r="F90" s="2">
        <v>10</v>
      </c>
      <c r="G90" s="2">
        <v>86</v>
      </c>
      <c r="H90" s="2">
        <f>InputData[[#This Row],[Qty     ]]*InputData[[#This Row],[Mkt Price    ]]</f>
        <v>860</v>
      </c>
      <c r="I90" s="2">
        <v>25.699999999999996</v>
      </c>
      <c r="J90" s="43"/>
    </row>
    <row r="91" spans="1:10">
      <c r="A91" s="4" t="e" vm="1">
        <v>#VALUE!</v>
      </c>
      <c r="B91" s="120">
        <v>44405</v>
      </c>
      <c r="C91" s="6" t="s">
        <v>58</v>
      </c>
      <c r="D91" s="1" t="s">
        <v>0</v>
      </c>
      <c r="E91" s="1" t="s">
        <v>41</v>
      </c>
      <c r="F91" s="2">
        <v>2500</v>
      </c>
      <c r="G91" s="2">
        <v>84.5</v>
      </c>
      <c r="H91" s="2">
        <f>InputData[[#This Row],[Qty     ]]*InputData[[#This Row],[Mkt Price    ]]</f>
        <v>211250</v>
      </c>
      <c r="I91" s="2">
        <v>1456.7000000000003</v>
      </c>
      <c r="J91" s="43"/>
    </row>
    <row r="92" spans="1:10">
      <c r="A92" s="4" t="e" vm="1">
        <v>#VALUE!</v>
      </c>
      <c r="B92" s="120">
        <v>44409</v>
      </c>
      <c r="C92" s="6" t="s">
        <v>58</v>
      </c>
      <c r="D92" s="1" t="s">
        <v>44</v>
      </c>
      <c r="E92" s="1" t="s">
        <v>41</v>
      </c>
      <c r="F92" s="2">
        <v>2510</v>
      </c>
      <c r="G92" s="2">
        <v>90</v>
      </c>
      <c r="H92" s="2">
        <f>InputData[[#This Row],[Qty     ]]*InputData[[#This Row],[Mkt Price    ]]</f>
        <v>225900</v>
      </c>
      <c r="I92" s="2">
        <v>1555.0000000000002</v>
      </c>
      <c r="J92" s="43"/>
    </row>
    <row r="93" spans="1:10">
      <c r="A93" s="4" t="e" vm="1">
        <v>#VALUE!</v>
      </c>
      <c r="B93" s="120">
        <v>44410</v>
      </c>
      <c r="C93" s="6" t="s">
        <v>58</v>
      </c>
      <c r="D93" s="1" t="s">
        <v>0</v>
      </c>
      <c r="E93" s="1" t="s">
        <v>41</v>
      </c>
      <c r="F93" s="2">
        <v>2510</v>
      </c>
      <c r="G93" s="2">
        <v>83.85</v>
      </c>
      <c r="H93" s="2">
        <f>InputData[[#This Row],[Qty     ]]*InputData[[#This Row],[Mkt Price    ]]</f>
        <v>210463.5</v>
      </c>
      <c r="I93" s="2">
        <v>1449.9</v>
      </c>
      <c r="J93" s="43"/>
    </row>
    <row r="94" spans="1:10">
      <c r="A94" s="4" t="e" vm="1">
        <v>#VALUE!</v>
      </c>
      <c r="B94" s="120">
        <v>44417</v>
      </c>
      <c r="C94" s="6" t="s">
        <v>58</v>
      </c>
      <c r="D94" s="1" t="s">
        <v>44</v>
      </c>
      <c r="E94" s="1" t="s">
        <v>41</v>
      </c>
      <c r="F94" s="2">
        <v>1000</v>
      </c>
      <c r="G94" s="2">
        <v>83.2</v>
      </c>
      <c r="H94" s="2">
        <f>InputData[[#This Row],[Qty     ]]*InputData[[#This Row],[Mkt Price    ]]</f>
        <v>83200</v>
      </c>
      <c r="I94" s="2">
        <v>573.1</v>
      </c>
      <c r="J94" s="43"/>
    </row>
    <row r="95" spans="1:10">
      <c r="A95" s="4" t="e" vm="1">
        <v>#VALUE!</v>
      </c>
      <c r="B95" s="120">
        <v>44417</v>
      </c>
      <c r="C95" s="6" t="s">
        <v>58</v>
      </c>
      <c r="D95" s="1" t="s">
        <v>44</v>
      </c>
      <c r="E95" s="1" t="s">
        <v>41</v>
      </c>
      <c r="F95" s="2">
        <v>1510</v>
      </c>
      <c r="G95" s="2">
        <v>83.2</v>
      </c>
      <c r="H95" s="2">
        <f>InputData[[#This Row],[Qty     ]]*InputData[[#This Row],[Mkt Price    ]]</f>
        <v>125632</v>
      </c>
      <c r="I95" s="2">
        <v>865.50000000000011</v>
      </c>
      <c r="J95" s="43"/>
    </row>
    <row r="96" spans="1:10">
      <c r="A96" s="4" t="e" vm="1">
        <v>#VALUE!</v>
      </c>
      <c r="B96" s="120">
        <v>44509</v>
      </c>
      <c r="C96" s="6" t="s">
        <v>58</v>
      </c>
      <c r="D96" s="1" t="s">
        <v>0</v>
      </c>
      <c r="E96" s="1" t="s">
        <v>43</v>
      </c>
      <c r="F96" s="2">
        <v>2000</v>
      </c>
      <c r="G96" s="2">
        <v>66.5</v>
      </c>
      <c r="H96" s="2">
        <f>InputData[[#This Row],[Qty     ]]*InputData[[#This Row],[Mkt Price    ]]</f>
        <v>133000</v>
      </c>
      <c r="I96" s="2">
        <v>295.3</v>
      </c>
      <c r="J96" s="43"/>
    </row>
    <row r="97" spans="1:10">
      <c r="A97" s="4" t="e" vm="1">
        <v>#VALUE!</v>
      </c>
      <c r="B97" s="120">
        <v>44509</v>
      </c>
      <c r="C97" s="6" t="s">
        <v>58</v>
      </c>
      <c r="D97" s="1" t="s">
        <v>44</v>
      </c>
      <c r="E97" s="1" t="s">
        <v>43</v>
      </c>
      <c r="F97" s="2">
        <v>2000</v>
      </c>
      <c r="G97" s="2">
        <v>67.650000000000006</v>
      </c>
      <c r="H97" s="2">
        <f>InputData[[#This Row],[Qty     ]]*InputData[[#This Row],[Mkt Price    ]]</f>
        <v>135300</v>
      </c>
      <c r="I97" s="2">
        <v>328.9</v>
      </c>
      <c r="J97" s="43"/>
    </row>
    <row r="98" spans="1:10">
      <c r="A98" s="4" t="e" vm="1">
        <v>#VALUE!</v>
      </c>
      <c r="B98" s="120">
        <v>44520</v>
      </c>
      <c r="C98" s="6" t="s">
        <v>58</v>
      </c>
      <c r="D98" s="1" t="s">
        <v>0</v>
      </c>
      <c r="E98" s="1" t="s">
        <v>41</v>
      </c>
      <c r="F98" s="2">
        <v>2000</v>
      </c>
      <c r="G98" s="2">
        <v>71</v>
      </c>
      <c r="H98" s="2">
        <f>InputData[[#This Row],[Qty     ]]*InputData[[#This Row],[Mkt Price    ]]</f>
        <v>142000</v>
      </c>
      <c r="I98" s="2">
        <v>978.1</v>
      </c>
      <c r="J98" s="43"/>
    </row>
    <row r="99" spans="1:10">
      <c r="A99" s="4" t="e" vm="1">
        <v>#VALUE!</v>
      </c>
      <c r="B99" s="120">
        <v>44521</v>
      </c>
      <c r="C99" s="6" t="s">
        <v>58</v>
      </c>
      <c r="D99" s="1" t="s">
        <v>0</v>
      </c>
      <c r="E99" s="1" t="s">
        <v>41</v>
      </c>
      <c r="F99" s="2">
        <v>1000</v>
      </c>
      <c r="G99" s="2">
        <v>65</v>
      </c>
      <c r="H99" s="2">
        <f>InputData[[#This Row],[Qty     ]]*InputData[[#This Row],[Mkt Price    ]]</f>
        <v>65000</v>
      </c>
      <c r="I99" s="2">
        <v>447.70000000000005</v>
      </c>
      <c r="J99" s="43"/>
    </row>
    <row r="100" spans="1:10">
      <c r="A100" s="4" t="e" vm="1">
        <v>#VALUE!</v>
      </c>
      <c r="B100" s="120">
        <v>44528</v>
      </c>
      <c r="C100" s="6" t="s">
        <v>58</v>
      </c>
      <c r="D100" s="1" t="s">
        <v>0</v>
      </c>
      <c r="E100" s="1" t="s">
        <v>43</v>
      </c>
      <c r="F100" s="2">
        <v>5000</v>
      </c>
      <c r="G100" s="2">
        <v>71</v>
      </c>
      <c r="H100" s="2">
        <f>InputData[[#This Row],[Qty     ]]*InputData[[#This Row],[Mkt Price    ]]</f>
        <v>355000</v>
      </c>
      <c r="I100" s="2">
        <v>308</v>
      </c>
      <c r="J100" s="43"/>
    </row>
    <row r="101" spans="1:10">
      <c r="A101" s="4" t="e" vm="1">
        <v>#VALUE!</v>
      </c>
      <c r="B101" s="120">
        <v>44528</v>
      </c>
      <c r="C101" s="6" t="s">
        <v>58</v>
      </c>
      <c r="D101" s="1" t="s">
        <v>44</v>
      </c>
      <c r="E101" s="1" t="s">
        <v>43</v>
      </c>
      <c r="F101" s="2">
        <v>5000</v>
      </c>
      <c r="G101" s="2">
        <v>71.349999999999994</v>
      </c>
      <c r="H101" s="2">
        <f>InputData[[#This Row],[Qty     ]]*InputData[[#This Row],[Mkt Price    ]]</f>
        <v>356750</v>
      </c>
      <c r="I101" s="2">
        <v>396.9</v>
      </c>
      <c r="J101" s="43"/>
    </row>
    <row r="102" spans="1:10">
      <c r="A102" s="4" t="e" vm="1">
        <v>#VALUE!</v>
      </c>
      <c r="B102" s="120">
        <v>44528</v>
      </c>
      <c r="C102" s="6" t="s">
        <v>58</v>
      </c>
      <c r="D102" s="1" t="s">
        <v>44</v>
      </c>
      <c r="E102" s="1" t="s">
        <v>41</v>
      </c>
      <c r="F102" s="2">
        <v>1000</v>
      </c>
      <c r="G102" s="2">
        <v>69</v>
      </c>
      <c r="H102" s="2">
        <f>InputData[[#This Row],[Qty     ]]*InputData[[#This Row],[Mkt Price    ]]</f>
        <v>69000</v>
      </c>
      <c r="I102" s="2">
        <v>476.29999999999995</v>
      </c>
      <c r="J102" s="43"/>
    </row>
    <row r="103" spans="1:10">
      <c r="A103" s="4" t="e" vm="1">
        <v>#VALUE!</v>
      </c>
      <c r="B103" s="120">
        <v>44528</v>
      </c>
      <c r="C103" s="6" t="s">
        <v>58</v>
      </c>
      <c r="D103" s="1" t="s">
        <v>44</v>
      </c>
      <c r="E103" s="1" t="s">
        <v>41</v>
      </c>
      <c r="F103" s="2">
        <v>2000</v>
      </c>
      <c r="G103" s="2">
        <v>71</v>
      </c>
      <c r="H103" s="2">
        <f>InputData[[#This Row],[Qty     ]]*InputData[[#This Row],[Mkt Price    ]]</f>
        <v>142000</v>
      </c>
      <c r="I103" s="2">
        <v>976.2</v>
      </c>
      <c r="J103" s="43"/>
    </row>
    <row r="104" spans="1:10">
      <c r="A104" s="3" t="e" vm="24">
        <v>#VALUE!</v>
      </c>
      <c r="B104" s="120">
        <v>44173</v>
      </c>
      <c r="C104" s="5" t="s">
        <v>52</v>
      </c>
      <c r="D104" s="1" t="s">
        <v>0</v>
      </c>
      <c r="E104" s="1" t="s">
        <v>43</v>
      </c>
      <c r="F104" s="2">
        <v>500</v>
      </c>
      <c r="G104" s="2">
        <v>216.4</v>
      </c>
      <c r="H104" s="2">
        <f>InputData[[#This Row],[Qty     ]]*InputData[[#This Row],[Mkt Price    ]]</f>
        <v>108200</v>
      </c>
      <c r="I104" s="2">
        <v>5.9</v>
      </c>
      <c r="J104" s="43"/>
    </row>
    <row r="105" spans="1:10">
      <c r="A105" s="3" t="e" vm="24">
        <v>#VALUE!</v>
      </c>
      <c r="B105" s="120">
        <v>44173</v>
      </c>
      <c r="C105" s="5" t="s">
        <v>52</v>
      </c>
      <c r="D105" s="1" t="s">
        <v>44</v>
      </c>
      <c r="E105" s="1" t="s">
        <v>43</v>
      </c>
      <c r="F105" s="2">
        <v>500</v>
      </c>
      <c r="G105" s="2">
        <v>217</v>
      </c>
      <c r="H105" s="2">
        <f>InputData[[#This Row],[Qty     ]]*InputData[[#This Row],[Mkt Price    ]]</f>
        <v>108500</v>
      </c>
      <c r="I105" s="2">
        <v>33</v>
      </c>
      <c r="J105" s="43"/>
    </row>
    <row r="106" spans="1:10">
      <c r="A106" s="4" t="e" vm="9">
        <v>#VALUE!</v>
      </c>
      <c r="B106" s="120">
        <v>44381</v>
      </c>
      <c r="C106" s="6" t="s">
        <v>60</v>
      </c>
      <c r="D106" s="1" t="s">
        <v>0</v>
      </c>
      <c r="E106" s="1" t="s">
        <v>43</v>
      </c>
      <c r="F106" s="2">
        <v>1000</v>
      </c>
      <c r="G106" s="2">
        <v>111.8</v>
      </c>
      <c r="H106" s="2">
        <f>InputData[[#This Row],[Qty     ]]*InputData[[#This Row],[Mkt Price    ]]</f>
        <v>111800</v>
      </c>
      <c r="I106" s="2">
        <v>293.60000000000002</v>
      </c>
      <c r="J106" s="43"/>
    </row>
    <row r="107" spans="1:10">
      <c r="A107" s="4" t="e" vm="9">
        <v>#VALUE!</v>
      </c>
      <c r="B107" s="120">
        <v>44381</v>
      </c>
      <c r="C107" s="6" t="s">
        <v>60</v>
      </c>
      <c r="D107" s="1" t="s">
        <v>44</v>
      </c>
      <c r="E107" s="1" t="s">
        <v>43</v>
      </c>
      <c r="F107" s="2">
        <v>1000</v>
      </c>
      <c r="G107" s="2">
        <v>111.2</v>
      </c>
      <c r="H107" s="2">
        <f>InputData[[#This Row],[Qty     ]]*InputData[[#This Row],[Mkt Price    ]]</f>
        <v>111200</v>
      </c>
      <c r="I107" s="2">
        <v>321.39999999999998</v>
      </c>
      <c r="J107" s="43"/>
    </row>
    <row r="108" spans="1:10">
      <c r="A108" s="4" t="e" vm="9">
        <v>#VALUE!</v>
      </c>
      <c r="B108" s="120">
        <v>44395</v>
      </c>
      <c r="C108" s="6" t="s">
        <v>60</v>
      </c>
      <c r="D108" s="1" t="s">
        <v>0</v>
      </c>
      <c r="E108" s="1" t="s">
        <v>41</v>
      </c>
      <c r="F108" s="2">
        <v>1000</v>
      </c>
      <c r="G108" s="2">
        <v>134</v>
      </c>
      <c r="H108" s="2">
        <f>InputData[[#This Row],[Qty     ]]*InputData[[#This Row],[Mkt Price    ]]</f>
        <v>134000</v>
      </c>
      <c r="I108" s="2">
        <v>923.00000000000011</v>
      </c>
      <c r="J108" s="43"/>
    </row>
    <row r="109" spans="1:10">
      <c r="A109" s="4" t="e" vm="9">
        <v>#VALUE!</v>
      </c>
      <c r="B109" s="120">
        <v>44398</v>
      </c>
      <c r="C109" s="6" t="s">
        <v>60</v>
      </c>
      <c r="D109" s="1" t="s">
        <v>0</v>
      </c>
      <c r="E109" s="1" t="s">
        <v>41</v>
      </c>
      <c r="F109" s="2">
        <v>1000</v>
      </c>
      <c r="G109" s="2">
        <v>125.95</v>
      </c>
      <c r="H109" s="2">
        <f>InputData[[#This Row],[Qty     ]]*InputData[[#This Row],[Mkt Price    ]]</f>
        <v>125950</v>
      </c>
      <c r="I109" s="2">
        <v>867.69999999999993</v>
      </c>
      <c r="J109" s="43"/>
    </row>
    <row r="110" spans="1:10">
      <c r="A110" s="4" t="e" vm="9">
        <v>#VALUE!</v>
      </c>
      <c r="B110" s="120">
        <v>44402</v>
      </c>
      <c r="C110" s="6" t="s">
        <v>60</v>
      </c>
      <c r="D110" s="1" t="s">
        <v>44</v>
      </c>
      <c r="E110" s="1" t="s">
        <v>41</v>
      </c>
      <c r="F110" s="2">
        <v>1000</v>
      </c>
      <c r="G110" s="2">
        <v>125.8</v>
      </c>
      <c r="H110" s="2">
        <f>InputData[[#This Row],[Qty     ]]*InputData[[#This Row],[Mkt Price    ]]</f>
        <v>125800</v>
      </c>
      <c r="I110" s="2">
        <v>866.60000000000014</v>
      </c>
      <c r="J110" s="43"/>
    </row>
    <row r="111" spans="1:10">
      <c r="A111" s="4" t="e" vm="9">
        <v>#VALUE!</v>
      </c>
      <c r="B111" s="120">
        <v>44447</v>
      </c>
      <c r="C111" s="6" t="s">
        <v>60</v>
      </c>
      <c r="D111" s="1" t="s">
        <v>44</v>
      </c>
      <c r="E111" s="1" t="s">
        <v>41</v>
      </c>
      <c r="F111" s="2">
        <v>1000</v>
      </c>
      <c r="G111" s="2">
        <v>142.15</v>
      </c>
      <c r="H111" s="2">
        <f>InputData[[#This Row],[Qty     ]]*InputData[[#This Row],[Mkt Price    ]]</f>
        <v>142150</v>
      </c>
      <c r="I111" s="2">
        <v>979.3</v>
      </c>
      <c r="J111" s="43"/>
    </row>
    <row r="112" spans="1:10">
      <c r="A112" s="3" t="e" vm="25">
        <v>#VALUE!</v>
      </c>
      <c r="B112" s="120">
        <v>44145</v>
      </c>
      <c r="C112" s="5" t="s">
        <v>51</v>
      </c>
      <c r="D112" s="1" t="s">
        <v>0</v>
      </c>
      <c r="E112" s="1" t="s">
        <v>43</v>
      </c>
      <c r="F112" s="2">
        <v>300</v>
      </c>
      <c r="G112" s="2">
        <v>264.5</v>
      </c>
      <c r="H112" s="2">
        <f>InputData[[#This Row],[Qty     ]]*InputData[[#This Row],[Mkt Price    ]]</f>
        <v>79350</v>
      </c>
      <c r="I112" s="2">
        <v>5</v>
      </c>
      <c r="J112" s="43"/>
    </row>
    <row r="113" spans="1:10">
      <c r="A113" s="3" t="e" vm="25">
        <v>#VALUE!</v>
      </c>
      <c r="B113" s="120">
        <v>44145</v>
      </c>
      <c r="C113" s="5" t="s">
        <v>51</v>
      </c>
      <c r="D113" s="1" t="s">
        <v>44</v>
      </c>
      <c r="E113" s="1" t="s">
        <v>43</v>
      </c>
      <c r="F113" s="2">
        <v>300</v>
      </c>
      <c r="G113" s="2">
        <v>267.2</v>
      </c>
      <c r="H113" s="2">
        <f>InputData[[#This Row],[Qty     ]]*InputData[[#This Row],[Mkt Price    ]]</f>
        <v>80160</v>
      </c>
      <c r="I113" s="2">
        <v>24.700000000000003</v>
      </c>
      <c r="J113" s="43"/>
    </row>
    <row r="114" spans="1:10">
      <c r="A114" s="4" t="e" vm="26">
        <v>#VALUE!</v>
      </c>
      <c r="B114" s="120">
        <v>44201</v>
      </c>
      <c r="C114" s="6" t="s">
        <v>54</v>
      </c>
      <c r="D114" s="1" t="s">
        <v>0</v>
      </c>
      <c r="E114" s="1" t="s">
        <v>41</v>
      </c>
      <c r="F114" s="2">
        <v>160</v>
      </c>
      <c r="G114" s="2">
        <v>218.5</v>
      </c>
      <c r="H114" s="2">
        <f>InputData[[#This Row],[Qty     ]]*InputData[[#This Row],[Mkt Price    ]]</f>
        <v>34960</v>
      </c>
      <c r="I114" s="2">
        <v>239.80000000000007</v>
      </c>
      <c r="J114" s="43"/>
    </row>
    <row r="115" spans="1:10">
      <c r="A115" s="4" t="e" vm="26">
        <v>#VALUE!</v>
      </c>
      <c r="B115" s="120">
        <v>44201</v>
      </c>
      <c r="C115" s="6" t="s">
        <v>54</v>
      </c>
      <c r="D115" s="1" t="s">
        <v>0</v>
      </c>
      <c r="E115" s="1" t="s">
        <v>41</v>
      </c>
      <c r="F115" s="2">
        <v>840</v>
      </c>
      <c r="G115" s="2">
        <v>218.5</v>
      </c>
      <c r="H115" s="2">
        <f>InputData[[#This Row],[Qty     ]]*InputData[[#This Row],[Mkt Price    ]]</f>
        <v>183540</v>
      </c>
      <c r="I115" s="2">
        <v>1258.8000000000002</v>
      </c>
      <c r="J115" s="43"/>
    </row>
    <row r="116" spans="1:10">
      <c r="A116" s="4" t="e" vm="26">
        <v>#VALUE!</v>
      </c>
      <c r="B116" s="120">
        <v>44216</v>
      </c>
      <c r="C116" s="6" t="s">
        <v>54</v>
      </c>
      <c r="D116" s="1" t="s">
        <v>44</v>
      </c>
      <c r="E116" s="1" t="s">
        <v>41</v>
      </c>
      <c r="F116" s="2">
        <v>1000</v>
      </c>
      <c r="G116" s="2">
        <v>177.4</v>
      </c>
      <c r="H116" s="2">
        <f>InputData[[#This Row],[Qty     ]]*InputData[[#This Row],[Mkt Price    ]]</f>
        <v>177400</v>
      </c>
      <c r="I116" s="2">
        <v>1216.5999999999999</v>
      </c>
      <c r="J116" s="43"/>
    </row>
    <row r="117" spans="1:10">
      <c r="A117" s="4" t="e" vm="26">
        <v>#VALUE!</v>
      </c>
      <c r="B117" s="120">
        <v>44217</v>
      </c>
      <c r="C117" s="6" t="s">
        <v>54</v>
      </c>
      <c r="D117" s="1" t="s">
        <v>0</v>
      </c>
      <c r="E117" s="1" t="s">
        <v>41</v>
      </c>
      <c r="F117" s="2">
        <v>1010</v>
      </c>
      <c r="G117" s="2">
        <v>175.5</v>
      </c>
      <c r="H117" s="2">
        <f>InputData[[#This Row],[Qty     ]]*InputData[[#This Row],[Mkt Price    ]]</f>
        <v>177255</v>
      </c>
      <c r="I117" s="2">
        <v>1215.6999999999998</v>
      </c>
      <c r="J117" s="43"/>
    </row>
    <row r="118" spans="1:10">
      <c r="A118" s="4" t="e" vm="26">
        <v>#VALUE!</v>
      </c>
      <c r="B118" s="120">
        <v>44272</v>
      </c>
      <c r="C118" s="6" t="s">
        <v>54</v>
      </c>
      <c r="D118" s="1" t="s">
        <v>44</v>
      </c>
      <c r="E118" s="1" t="s">
        <v>41</v>
      </c>
      <c r="F118" s="2">
        <v>1010</v>
      </c>
      <c r="G118" s="2">
        <v>187.95</v>
      </c>
      <c r="H118" s="2">
        <f>InputData[[#This Row],[Qty     ]]*InputData[[#This Row],[Mkt Price    ]]</f>
        <v>189829.5</v>
      </c>
      <c r="I118" s="2">
        <v>1301.9000000000001</v>
      </c>
      <c r="J118" s="43"/>
    </row>
    <row r="119" spans="1:10">
      <c r="A119" s="4" t="e" vm="2">
        <v>#VALUE!</v>
      </c>
      <c r="B119" s="120">
        <v>44173</v>
      </c>
      <c r="C119" s="5" t="s">
        <v>53</v>
      </c>
      <c r="D119" s="1" t="s">
        <v>0</v>
      </c>
      <c r="E119" s="1" t="s">
        <v>41</v>
      </c>
      <c r="F119" s="2">
        <v>360</v>
      </c>
      <c r="G119" s="2">
        <v>44.9</v>
      </c>
      <c r="H119" s="2">
        <f>InputData[[#This Row],[Qty     ]]*InputData[[#This Row],[Mkt Price    ]]</f>
        <v>16164</v>
      </c>
      <c r="I119" s="2">
        <v>110.79999999999998</v>
      </c>
      <c r="J119" s="43"/>
    </row>
    <row r="120" spans="1:10">
      <c r="A120" s="4" t="e" vm="2">
        <v>#VALUE!</v>
      </c>
      <c r="B120" s="120">
        <v>44173</v>
      </c>
      <c r="C120" s="5" t="s">
        <v>53</v>
      </c>
      <c r="D120" s="1" t="s">
        <v>0</v>
      </c>
      <c r="E120" s="1" t="s">
        <v>41</v>
      </c>
      <c r="F120" s="2">
        <v>1640</v>
      </c>
      <c r="G120" s="2">
        <v>44.9</v>
      </c>
      <c r="H120" s="2">
        <f>InputData[[#This Row],[Qty     ]]*InputData[[#This Row],[Mkt Price    ]]</f>
        <v>73636</v>
      </c>
      <c r="I120" s="2">
        <v>505.1</v>
      </c>
      <c r="J120" s="43"/>
    </row>
    <row r="121" spans="1:10">
      <c r="A121" s="4" t="e" vm="2">
        <v>#VALUE!</v>
      </c>
      <c r="B121" s="120">
        <v>44201</v>
      </c>
      <c r="C121" s="6" t="s">
        <v>53</v>
      </c>
      <c r="D121" s="1" t="s">
        <v>44</v>
      </c>
      <c r="E121" s="1" t="s">
        <v>41</v>
      </c>
      <c r="F121" s="2">
        <v>2000</v>
      </c>
      <c r="G121" s="2">
        <v>49.65</v>
      </c>
      <c r="H121" s="2">
        <f>InputData[[#This Row],[Qty     ]]*InputData[[#This Row],[Mkt Price    ]]</f>
        <v>99300</v>
      </c>
      <c r="I121" s="2">
        <v>681.00000000000011</v>
      </c>
      <c r="J121" s="43"/>
    </row>
    <row r="122" spans="1:10">
      <c r="A122" s="4" t="e" vm="2">
        <v>#VALUE!</v>
      </c>
      <c r="B122" s="120">
        <v>44217</v>
      </c>
      <c r="C122" s="6" t="s">
        <v>53</v>
      </c>
      <c r="D122" s="1" t="s">
        <v>0</v>
      </c>
      <c r="E122" s="1" t="s">
        <v>41</v>
      </c>
      <c r="F122" s="2">
        <v>2510</v>
      </c>
      <c r="G122" s="2">
        <v>41</v>
      </c>
      <c r="H122" s="2">
        <f>InputData[[#This Row],[Qty     ]]*InputData[[#This Row],[Mkt Price    ]]</f>
        <v>102910</v>
      </c>
      <c r="I122" s="2">
        <v>705.8</v>
      </c>
      <c r="J122" s="43"/>
    </row>
    <row r="123" spans="1:10">
      <c r="A123" s="4" t="e" vm="2">
        <v>#VALUE!</v>
      </c>
      <c r="B123" s="120">
        <v>44221</v>
      </c>
      <c r="C123" s="6" t="s">
        <v>53</v>
      </c>
      <c r="D123" s="1" t="s">
        <v>44</v>
      </c>
      <c r="E123" s="1" t="s">
        <v>41</v>
      </c>
      <c r="F123" s="2">
        <v>150</v>
      </c>
      <c r="G123" s="2">
        <v>44.2</v>
      </c>
      <c r="H123" s="2">
        <f>InputData[[#This Row],[Qty     ]]*InputData[[#This Row],[Mkt Price    ]]</f>
        <v>6630</v>
      </c>
      <c r="I123" s="2">
        <v>45.5</v>
      </c>
      <c r="J123" s="43"/>
    </row>
    <row r="124" spans="1:10">
      <c r="A124" s="4" t="e" vm="2">
        <v>#VALUE!</v>
      </c>
      <c r="B124" s="120">
        <v>44221</v>
      </c>
      <c r="C124" s="6" t="s">
        <v>53</v>
      </c>
      <c r="D124" s="1" t="s">
        <v>44</v>
      </c>
      <c r="E124" s="1" t="s">
        <v>41</v>
      </c>
      <c r="F124" s="2">
        <v>20</v>
      </c>
      <c r="G124" s="2">
        <v>44.2</v>
      </c>
      <c r="H124" s="2">
        <f>InputData[[#This Row],[Qty     ]]*InputData[[#This Row],[Mkt Price    ]]</f>
        <v>884</v>
      </c>
      <c r="I124" s="2">
        <v>6</v>
      </c>
      <c r="J124" s="43"/>
    </row>
    <row r="125" spans="1:10">
      <c r="A125" s="4" t="e" vm="2">
        <v>#VALUE!</v>
      </c>
      <c r="B125" s="120">
        <v>44221</v>
      </c>
      <c r="C125" s="6" t="s">
        <v>53</v>
      </c>
      <c r="D125" s="1" t="s">
        <v>44</v>
      </c>
      <c r="E125" s="1" t="s">
        <v>41</v>
      </c>
      <c r="F125" s="2">
        <v>2340</v>
      </c>
      <c r="G125" s="2">
        <v>44.2</v>
      </c>
      <c r="H125" s="2">
        <f>InputData[[#This Row],[Qty     ]]*InputData[[#This Row],[Mkt Price    ]]</f>
        <v>103428</v>
      </c>
      <c r="I125" s="2">
        <v>709.2</v>
      </c>
      <c r="J125" s="43"/>
    </row>
    <row r="126" spans="1:10">
      <c r="A126" s="4" t="e" vm="2">
        <v>#VALUE!</v>
      </c>
      <c r="B126" s="120">
        <v>44229</v>
      </c>
      <c r="C126" s="6" t="s">
        <v>53</v>
      </c>
      <c r="D126" s="1" t="s">
        <v>0</v>
      </c>
      <c r="E126" s="1" t="s">
        <v>41</v>
      </c>
      <c r="F126" s="2">
        <v>2510</v>
      </c>
      <c r="G126" s="2">
        <v>39.700000000000003</v>
      </c>
      <c r="H126" s="2">
        <f>InputData[[#This Row],[Qty     ]]*InputData[[#This Row],[Mkt Price    ]]</f>
        <v>99647</v>
      </c>
      <c r="I126" s="2">
        <v>683.3</v>
      </c>
      <c r="J126" s="43"/>
    </row>
    <row r="127" spans="1:10">
      <c r="A127" s="4" t="e" vm="2">
        <v>#VALUE!</v>
      </c>
      <c r="B127" s="120">
        <v>44238</v>
      </c>
      <c r="C127" s="6" t="s">
        <v>53</v>
      </c>
      <c r="D127" s="1" t="s">
        <v>0</v>
      </c>
      <c r="E127" s="1" t="s">
        <v>41</v>
      </c>
      <c r="F127" s="2">
        <v>2510</v>
      </c>
      <c r="G127" s="2">
        <v>36.5</v>
      </c>
      <c r="H127" s="2">
        <f>InputData[[#This Row],[Qty     ]]*InputData[[#This Row],[Mkt Price    ]]</f>
        <v>91615</v>
      </c>
      <c r="I127" s="2">
        <v>628.80000000000007</v>
      </c>
      <c r="J127" s="43"/>
    </row>
    <row r="128" spans="1:10">
      <c r="A128" s="4" t="e" vm="2">
        <v>#VALUE!</v>
      </c>
      <c r="B128" s="120">
        <v>44245</v>
      </c>
      <c r="C128" s="6" t="s">
        <v>53</v>
      </c>
      <c r="D128" s="1" t="s">
        <v>0</v>
      </c>
      <c r="E128" s="1" t="s">
        <v>41</v>
      </c>
      <c r="F128" s="2">
        <v>3010</v>
      </c>
      <c r="G128" s="2">
        <v>35.5</v>
      </c>
      <c r="H128" s="2">
        <f>InputData[[#This Row],[Qty     ]]*InputData[[#This Row],[Mkt Price    ]]</f>
        <v>106855</v>
      </c>
      <c r="I128" s="2">
        <v>732.89999999999986</v>
      </c>
      <c r="J128" s="43"/>
    </row>
    <row r="129" spans="1:10">
      <c r="A129" s="4" t="e" vm="2">
        <v>#VALUE!</v>
      </c>
      <c r="B129" s="120">
        <v>44257</v>
      </c>
      <c r="C129" s="6" t="s">
        <v>53</v>
      </c>
      <c r="D129" s="1" t="s">
        <v>44</v>
      </c>
      <c r="E129" s="1" t="s">
        <v>41</v>
      </c>
      <c r="F129" s="2">
        <v>3020</v>
      </c>
      <c r="G129" s="2">
        <v>37.4</v>
      </c>
      <c r="H129" s="2">
        <f>InputData[[#This Row],[Qty     ]]*InputData[[#This Row],[Mkt Price    ]]</f>
        <v>112948</v>
      </c>
      <c r="I129" s="2">
        <v>774.60000000000014</v>
      </c>
      <c r="J129" s="43"/>
    </row>
    <row r="130" spans="1:10">
      <c r="A130" s="4" t="e" vm="2">
        <v>#VALUE!</v>
      </c>
      <c r="B130" s="120">
        <v>44278</v>
      </c>
      <c r="C130" s="6" t="s">
        <v>53</v>
      </c>
      <c r="D130" s="1" t="s">
        <v>44</v>
      </c>
      <c r="E130" s="1" t="s">
        <v>41</v>
      </c>
      <c r="F130" s="2">
        <v>5010</v>
      </c>
      <c r="G130" s="2">
        <v>45</v>
      </c>
      <c r="H130" s="2">
        <f>InputData[[#This Row],[Qty     ]]*InputData[[#This Row],[Mkt Price    ]]</f>
        <v>225450</v>
      </c>
      <c r="I130" s="2">
        <v>1546.4000000000005</v>
      </c>
      <c r="J130" s="43"/>
    </row>
    <row r="131" spans="1:10">
      <c r="A131" s="4" t="e" vm="2">
        <v>#VALUE!</v>
      </c>
      <c r="B131" s="120">
        <v>44283</v>
      </c>
      <c r="C131" s="6" t="s">
        <v>53</v>
      </c>
      <c r="D131" s="1" t="s">
        <v>0</v>
      </c>
      <c r="E131" s="1" t="s">
        <v>41</v>
      </c>
      <c r="F131" s="2">
        <v>2510</v>
      </c>
      <c r="G131" s="2">
        <v>43.5</v>
      </c>
      <c r="H131" s="2">
        <f>InputData[[#This Row],[Qty     ]]*InputData[[#This Row],[Mkt Price    ]]</f>
        <v>109185</v>
      </c>
      <c r="I131" s="2">
        <v>749.30000000000007</v>
      </c>
      <c r="J131" s="43"/>
    </row>
    <row r="132" spans="1:10">
      <c r="A132" s="4" t="e" vm="2">
        <v>#VALUE!</v>
      </c>
      <c r="B132" s="120">
        <v>44291</v>
      </c>
      <c r="C132" s="6" t="s">
        <v>53</v>
      </c>
      <c r="D132" s="1" t="s">
        <v>0</v>
      </c>
      <c r="E132" s="1" t="s">
        <v>41</v>
      </c>
      <c r="F132" s="2">
        <v>1500</v>
      </c>
      <c r="G132" s="2">
        <v>42.5</v>
      </c>
      <c r="H132" s="2">
        <f>InputData[[#This Row],[Qty     ]]*InputData[[#This Row],[Mkt Price    ]]</f>
        <v>63750</v>
      </c>
      <c r="I132" s="2">
        <v>437.20000000000005</v>
      </c>
      <c r="J132" s="43"/>
    </row>
    <row r="133" spans="1:10">
      <c r="A133" s="4" t="e" vm="2">
        <v>#VALUE!</v>
      </c>
      <c r="B133" s="120">
        <v>44299</v>
      </c>
      <c r="C133" s="6" t="s">
        <v>53</v>
      </c>
      <c r="D133" s="1" t="s">
        <v>44</v>
      </c>
      <c r="E133" s="1" t="s">
        <v>41</v>
      </c>
      <c r="F133" s="2">
        <v>20</v>
      </c>
      <c r="G133" s="2">
        <v>44.2</v>
      </c>
      <c r="H133" s="2">
        <f>InputData[[#This Row],[Qty     ]]*InputData[[#This Row],[Mkt Price    ]]</f>
        <v>884</v>
      </c>
      <c r="I133" s="2">
        <v>6</v>
      </c>
      <c r="J133" s="43"/>
    </row>
    <row r="134" spans="1:10">
      <c r="A134" s="4" t="e" vm="2">
        <v>#VALUE!</v>
      </c>
      <c r="B134" s="120">
        <v>44299</v>
      </c>
      <c r="C134" s="6" t="s">
        <v>53</v>
      </c>
      <c r="D134" s="1" t="s">
        <v>44</v>
      </c>
      <c r="E134" s="1" t="s">
        <v>41</v>
      </c>
      <c r="F134" s="2">
        <v>3990</v>
      </c>
      <c r="G134" s="2">
        <v>44.2</v>
      </c>
      <c r="H134" s="2">
        <f>InputData[[#This Row],[Qty     ]]*InputData[[#This Row],[Mkt Price    ]]</f>
        <v>176358</v>
      </c>
      <c r="I134" s="2">
        <v>1209.6000000000001</v>
      </c>
      <c r="J134" s="43"/>
    </row>
    <row r="135" spans="1:10">
      <c r="A135" s="4" t="e" vm="2">
        <v>#VALUE!</v>
      </c>
      <c r="B135" s="120">
        <v>44320</v>
      </c>
      <c r="C135" s="6" t="s">
        <v>53</v>
      </c>
      <c r="D135" s="1" t="s">
        <v>0</v>
      </c>
      <c r="E135" s="1" t="s">
        <v>41</v>
      </c>
      <c r="F135" s="2">
        <v>2510</v>
      </c>
      <c r="G135" s="2">
        <v>43</v>
      </c>
      <c r="H135" s="2">
        <f>InputData[[#This Row],[Qty     ]]*InputData[[#This Row],[Mkt Price    ]]</f>
        <v>107930</v>
      </c>
      <c r="I135" s="2">
        <v>740.89999999999986</v>
      </c>
      <c r="J135" s="43"/>
    </row>
    <row r="136" spans="1:10">
      <c r="A136" s="4" t="e" vm="2">
        <v>#VALUE!</v>
      </c>
      <c r="B136" s="120">
        <v>44335</v>
      </c>
      <c r="C136" s="6" t="s">
        <v>53</v>
      </c>
      <c r="D136" s="1" t="s">
        <v>0</v>
      </c>
      <c r="E136" s="1" t="s">
        <v>41</v>
      </c>
      <c r="F136" s="2">
        <v>2500</v>
      </c>
      <c r="G136" s="2">
        <v>40.5</v>
      </c>
      <c r="H136" s="2">
        <f>InputData[[#This Row],[Qty     ]]*InputData[[#This Row],[Mkt Price    ]]</f>
        <v>101250</v>
      </c>
      <c r="I136" s="2">
        <v>694.49999999999989</v>
      </c>
      <c r="J136" s="43"/>
    </row>
    <row r="137" spans="1:10">
      <c r="A137" s="4" t="e" vm="2">
        <v>#VALUE!</v>
      </c>
      <c r="B137" s="120">
        <v>44343</v>
      </c>
      <c r="C137" s="6" t="s">
        <v>53</v>
      </c>
      <c r="D137" s="1" t="s">
        <v>44</v>
      </c>
      <c r="E137" s="1" t="s">
        <v>41</v>
      </c>
      <c r="F137" s="2">
        <v>5010</v>
      </c>
      <c r="G137" s="2">
        <v>42.6</v>
      </c>
      <c r="H137" s="2">
        <f>InputData[[#This Row],[Qty     ]]*InputData[[#This Row],[Mkt Price    ]]</f>
        <v>213426</v>
      </c>
      <c r="I137" s="2">
        <v>1463.6</v>
      </c>
      <c r="J137" s="43"/>
    </row>
    <row r="138" spans="1:10">
      <c r="A138" s="4" t="e" vm="2">
        <v>#VALUE!</v>
      </c>
      <c r="B138" s="120">
        <v>44410</v>
      </c>
      <c r="C138" s="6" t="s">
        <v>53</v>
      </c>
      <c r="D138" s="1" t="s">
        <v>0</v>
      </c>
      <c r="E138" s="1" t="s">
        <v>41</v>
      </c>
      <c r="F138" s="2">
        <v>2510</v>
      </c>
      <c r="G138" s="2">
        <v>46</v>
      </c>
      <c r="H138" s="2">
        <f>InputData[[#This Row],[Qty     ]]*InputData[[#This Row],[Mkt Price    ]]</f>
        <v>115460</v>
      </c>
      <c r="I138" s="2">
        <v>795.6</v>
      </c>
      <c r="J138" s="43"/>
    </row>
    <row r="139" spans="1:10">
      <c r="A139" s="4" t="e" vm="2">
        <v>#VALUE!</v>
      </c>
      <c r="B139" s="120">
        <v>44412</v>
      </c>
      <c r="C139" s="6" t="s">
        <v>53</v>
      </c>
      <c r="D139" s="1" t="s">
        <v>44</v>
      </c>
      <c r="E139" s="1" t="s">
        <v>41</v>
      </c>
      <c r="F139" s="2">
        <v>2510</v>
      </c>
      <c r="G139" s="2">
        <v>46.9</v>
      </c>
      <c r="H139" s="2">
        <f>InputData[[#This Row],[Qty     ]]*InputData[[#This Row],[Mkt Price    ]]</f>
        <v>117719</v>
      </c>
      <c r="I139" s="2">
        <v>811.1</v>
      </c>
      <c r="J139" s="43"/>
    </row>
    <row r="140" spans="1:10">
      <c r="A140" s="4" t="e" vm="2">
        <v>#VALUE!</v>
      </c>
      <c r="B140" s="120">
        <v>44509</v>
      </c>
      <c r="C140" s="6" t="s">
        <v>53</v>
      </c>
      <c r="D140" s="1" t="s">
        <v>0</v>
      </c>
      <c r="E140" s="1" t="s">
        <v>43</v>
      </c>
      <c r="F140" s="2">
        <v>1000</v>
      </c>
      <c r="G140" s="2">
        <v>46.5</v>
      </c>
      <c r="H140" s="2">
        <f>InputData[[#This Row],[Qty     ]]*InputData[[#This Row],[Mkt Price    ]]</f>
        <v>46500</v>
      </c>
      <c r="I140" s="2">
        <v>290</v>
      </c>
      <c r="J140" s="43"/>
    </row>
    <row r="141" spans="1:10">
      <c r="A141" s="4" t="e" vm="2">
        <v>#VALUE!</v>
      </c>
      <c r="B141" s="120">
        <v>44509</v>
      </c>
      <c r="C141" s="6" t="s">
        <v>53</v>
      </c>
      <c r="D141" s="1" t="s">
        <v>44</v>
      </c>
      <c r="E141" s="1" t="s">
        <v>43</v>
      </c>
      <c r="F141" s="2">
        <v>1000</v>
      </c>
      <c r="G141" s="2">
        <v>47.9</v>
      </c>
      <c r="H141" s="2">
        <f>InputData[[#This Row],[Qty     ]]*InputData[[#This Row],[Mkt Price    ]]</f>
        <v>47900</v>
      </c>
      <c r="I141" s="2">
        <v>301.90000000000003</v>
      </c>
      <c r="J141" s="43"/>
    </row>
    <row r="142" spans="1:10">
      <c r="A142" s="3" t="e" vm="5">
        <v>#VALUE!</v>
      </c>
      <c r="B142" s="120">
        <v>44140</v>
      </c>
      <c r="C142" s="5" t="s">
        <v>49</v>
      </c>
      <c r="D142" s="1" t="s">
        <v>0</v>
      </c>
      <c r="E142" s="1" t="s">
        <v>41</v>
      </c>
      <c r="F142" s="2">
        <v>4000</v>
      </c>
      <c r="G142" s="2">
        <v>21.6</v>
      </c>
      <c r="H142" s="2">
        <f>InputData[[#This Row],[Qty     ]]*InputData[[#This Row],[Mkt Price    ]]</f>
        <v>86400</v>
      </c>
      <c r="I142" s="2">
        <v>98.5</v>
      </c>
      <c r="J142" s="43"/>
    </row>
    <row r="143" spans="1:10">
      <c r="A143" s="3" t="e" vm="5">
        <v>#VALUE!</v>
      </c>
      <c r="B143" s="120">
        <v>44166</v>
      </c>
      <c r="C143" s="5" t="s">
        <v>49</v>
      </c>
      <c r="D143" s="1" t="s">
        <v>44</v>
      </c>
      <c r="E143" s="1" t="s">
        <v>41</v>
      </c>
      <c r="F143" s="2">
        <v>4000</v>
      </c>
      <c r="G143" s="2">
        <v>22.1</v>
      </c>
      <c r="H143" s="2">
        <f>InputData[[#This Row],[Qty     ]]*InputData[[#This Row],[Mkt Price    ]]</f>
        <v>88400</v>
      </c>
      <c r="I143" s="2">
        <v>100.19999999999999</v>
      </c>
      <c r="J143" s="43"/>
    </row>
    <row r="144" spans="1:10">
      <c r="A144" s="4" t="e" vm="5">
        <v>#VALUE!</v>
      </c>
      <c r="B144" s="120">
        <v>44266</v>
      </c>
      <c r="C144" s="6" t="s">
        <v>49</v>
      </c>
      <c r="D144" s="1" t="s">
        <v>0</v>
      </c>
      <c r="E144" s="1" t="s">
        <v>41</v>
      </c>
      <c r="F144" s="2">
        <v>7300</v>
      </c>
      <c r="G144" s="2">
        <v>14</v>
      </c>
      <c r="H144" s="2">
        <f>InputData[[#This Row],[Qty     ]]*InputData[[#This Row],[Mkt Price    ]]</f>
        <v>102200</v>
      </c>
      <c r="I144" s="2">
        <v>701.4</v>
      </c>
      <c r="J144" s="43"/>
    </row>
    <row r="145" spans="1:10">
      <c r="A145" s="4" t="e" vm="5">
        <v>#VALUE!</v>
      </c>
      <c r="B145" s="120">
        <v>44266</v>
      </c>
      <c r="C145" s="6" t="s">
        <v>49</v>
      </c>
      <c r="D145" s="1" t="s">
        <v>0</v>
      </c>
      <c r="E145" s="1" t="s">
        <v>41</v>
      </c>
      <c r="F145" s="2">
        <v>2700</v>
      </c>
      <c r="G145" s="2">
        <v>14</v>
      </c>
      <c r="H145" s="2">
        <f>InputData[[#This Row],[Qty     ]]*InputData[[#This Row],[Mkt Price    ]]</f>
        <v>37800</v>
      </c>
      <c r="I145" s="2">
        <v>259.5</v>
      </c>
      <c r="J145" s="43" t="s">
        <v>116</v>
      </c>
    </row>
    <row r="146" spans="1:10">
      <c r="A146" s="4" t="e" vm="5">
        <v>#VALUE!</v>
      </c>
      <c r="B146" s="120">
        <v>44276</v>
      </c>
      <c r="C146" s="6" t="s">
        <v>49</v>
      </c>
      <c r="D146" s="1" t="s">
        <v>0</v>
      </c>
      <c r="E146" s="1" t="s">
        <v>41</v>
      </c>
      <c r="F146" s="2">
        <v>5010</v>
      </c>
      <c r="G146" s="2">
        <v>13</v>
      </c>
      <c r="H146" s="2">
        <f>InputData[[#This Row],[Qty     ]]*InputData[[#This Row],[Mkt Price    ]]</f>
        <v>65130</v>
      </c>
      <c r="I146" s="2">
        <v>446.9</v>
      </c>
      <c r="J146" s="43"/>
    </row>
    <row r="147" spans="1:10">
      <c r="A147" s="4" t="e" vm="5">
        <v>#VALUE!</v>
      </c>
      <c r="B147" s="120">
        <v>44286</v>
      </c>
      <c r="C147" s="6" t="s">
        <v>49</v>
      </c>
      <c r="D147" s="1" t="s">
        <v>0</v>
      </c>
      <c r="E147" s="1" t="s">
        <v>41</v>
      </c>
      <c r="F147" s="2">
        <v>5000</v>
      </c>
      <c r="G147" s="2">
        <v>14.14</v>
      </c>
      <c r="H147" s="2">
        <f>InputData[[#This Row],[Qty     ]]*InputData[[#This Row],[Mkt Price    ]]</f>
        <v>70700</v>
      </c>
      <c r="I147" s="2">
        <v>485.00000000000006</v>
      </c>
      <c r="J147" s="43"/>
    </row>
    <row r="148" spans="1:10">
      <c r="A148" s="4" t="e" vm="5">
        <v>#VALUE!</v>
      </c>
      <c r="B148" s="120">
        <v>44298</v>
      </c>
      <c r="C148" s="6" t="s">
        <v>49</v>
      </c>
      <c r="D148" s="1" t="s">
        <v>44</v>
      </c>
      <c r="E148" s="1" t="s">
        <v>41</v>
      </c>
      <c r="F148" s="2">
        <v>20010</v>
      </c>
      <c r="G148" s="2">
        <v>14.61</v>
      </c>
      <c r="H148" s="2">
        <f>InputData[[#This Row],[Qty     ]]*InputData[[#This Row],[Mkt Price    ]]</f>
        <v>292346.09999999998</v>
      </c>
      <c r="I148" s="2">
        <v>2004.9999999999998</v>
      </c>
      <c r="J148" s="43"/>
    </row>
    <row r="149" spans="1:10">
      <c r="A149" s="4" t="e" vm="5">
        <v>#VALUE!</v>
      </c>
      <c r="B149" s="120">
        <v>44314</v>
      </c>
      <c r="C149" s="6" t="s">
        <v>49</v>
      </c>
      <c r="D149" s="1" t="s">
        <v>0</v>
      </c>
      <c r="E149" s="1" t="s">
        <v>41</v>
      </c>
      <c r="F149" s="2">
        <v>5710</v>
      </c>
      <c r="G149" s="2">
        <v>14.25</v>
      </c>
      <c r="H149" s="2">
        <f>InputData[[#This Row],[Qty     ]]*InputData[[#This Row],[Mkt Price    ]]</f>
        <v>81367.5</v>
      </c>
      <c r="I149" s="2">
        <v>558.40000000000009</v>
      </c>
      <c r="J149" s="43"/>
    </row>
    <row r="150" spans="1:10">
      <c r="A150" s="4" t="e" vm="5">
        <v>#VALUE!</v>
      </c>
      <c r="B150" s="120">
        <v>44314</v>
      </c>
      <c r="C150" s="6" t="s">
        <v>49</v>
      </c>
      <c r="D150" s="1" t="s">
        <v>0</v>
      </c>
      <c r="E150" s="1" t="s">
        <v>41</v>
      </c>
      <c r="F150" s="2">
        <v>300</v>
      </c>
      <c r="G150" s="2">
        <v>14.25</v>
      </c>
      <c r="H150" s="2">
        <f>InputData[[#This Row],[Qty     ]]*InputData[[#This Row],[Mkt Price    ]]</f>
        <v>4275</v>
      </c>
      <c r="I150" s="2">
        <v>29.3</v>
      </c>
      <c r="J150" s="43"/>
    </row>
    <row r="151" spans="1:10">
      <c r="A151" s="4" t="e" vm="5">
        <v>#VALUE!</v>
      </c>
      <c r="B151" s="120">
        <v>44314</v>
      </c>
      <c r="C151" s="6" t="s">
        <v>49</v>
      </c>
      <c r="D151" s="1" t="s">
        <v>0</v>
      </c>
      <c r="E151" s="1" t="s">
        <v>41</v>
      </c>
      <c r="F151" s="2">
        <v>750</v>
      </c>
      <c r="G151" s="2">
        <v>14.25</v>
      </c>
      <c r="H151" s="2">
        <f>InputData[[#This Row],[Qty     ]]*InputData[[#This Row],[Mkt Price    ]]</f>
        <v>10687.5</v>
      </c>
      <c r="I151" s="2">
        <v>73.2</v>
      </c>
      <c r="J151" s="43"/>
    </row>
    <row r="152" spans="1:10">
      <c r="A152" s="4" t="e" vm="5">
        <v>#VALUE!</v>
      </c>
      <c r="B152" s="120">
        <v>44314</v>
      </c>
      <c r="C152" s="6" t="s">
        <v>49</v>
      </c>
      <c r="D152" s="1" t="s">
        <v>0</v>
      </c>
      <c r="E152" s="1" t="s">
        <v>41</v>
      </c>
      <c r="F152" s="2">
        <v>3250</v>
      </c>
      <c r="G152" s="2">
        <v>14.25</v>
      </c>
      <c r="H152" s="2">
        <f>InputData[[#This Row],[Qty     ]]*InputData[[#This Row],[Mkt Price    ]]</f>
        <v>46312.5</v>
      </c>
      <c r="I152" s="2">
        <v>317.8</v>
      </c>
      <c r="J152" s="43"/>
    </row>
    <row r="153" spans="1:10">
      <c r="A153" s="4" t="e" vm="5">
        <v>#VALUE!</v>
      </c>
      <c r="B153" s="120">
        <v>44315</v>
      </c>
      <c r="C153" s="6" t="s">
        <v>49</v>
      </c>
      <c r="D153" s="1" t="s">
        <v>44</v>
      </c>
      <c r="E153" s="1" t="s">
        <v>41</v>
      </c>
      <c r="F153" s="2">
        <v>8170</v>
      </c>
      <c r="G153" s="2">
        <v>15</v>
      </c>
      <c r="H153" s="2">
        <f>InputData[[#This Row],[Qty     ]]*InputData[[#This Row],[Mkt Price    ]]</f>
        <v>122550</v>
      </c>
      <c r="I153" s="2">
        <v>840.7</v>
      </c>
      <c r="J153" s="43"/>
    </row>
    <row r="154" spans="1:10">
      <c r="A154" s="4" t="e" vm="5">
        <v>#VALUE!</v>
      </c>
      <c r="B154" s="120">
        <v>44315</v>
      </c>
      <c r="C154" s="6" t="s">
        <v>49</v>
      </c>
      <c r="D154" s="1" t="s">
        <v>44</v>
      </c>
      <c r="E154" s="1" t="s">
        <v>41</v>
      </c>
      <c r="F154" s="2">
        <v>1840</v>
      </c>
      <c r="G154" s="2">
        <v>15</v>
      </c>
      <c r="H154" s="2">
        <f>InputData[[#This Row],[Qty     ]]*InputData[[#This Row],[Mkt Price    ]]</f>
        <v>27600</v>
      </c>
      <c r="I154" s="2">
        <v>189.4</v>
      </c>
      <c r="J154" s="43"/>
    </row>
    <row r="155" spans="1:10">
      <c r="A155" s="3" t="e" vm="27">
        <v>#VALUE!</v>
      </c>
      <c r="B155" s="120">
        <v>44124</v>
      </c>
      <c r="C155" s="5" t="s">
        <v>45</v>
      </c>
      <c r="D155" s="1" t="s">
        <v>0</v>
      </c>
      <c r="E155" s="1" t="s">
        <v>43</v>
      </c>
      <c r="F155" s="2">
        <v>500</v>
      </c>
      <c r="G155" s="2">
        <v>385.95</v>
      </c>
      <c r="H155" s="2">
        <f>InputData[[#This Row],[Qty     ]]*InputData[[#This Row],[Mkt Price    ]]</f>
        <v>192975</v>
      </c>
      <c r="I155" s="2">
        <v>10.4</v>
      </c>
      <c r="J155" s="43" t="s">
        <v>116</v>
      </c>
    </row>
    <row r="156" spans="1:10">
      <c r="A156" s="3" t="e" vm="27">
        <v>#VALUE!</v>
      </c>
      <c r="B156" s="120">
        <v>44124</v>
      </c>
      <c r="C156" s="5" t="s">
        <v>45</v>
      </c>
      <c r="D156" s="1" t="s">
        <v>44</v>
      </c>
      <c r="E156" s="1" t="s">
        <v>43</v>
      </c>
      <c r="F156" s="2">
        <v>500</v>
      </c>
      <c r="G156" s="2">
        <v>390.5</v>
      </c>
      <c r="H156" s="2">
        <f>InputData[[#This Row],[Qty     ]]*InputData[[#This Row],[Mkt Price    ]]</f>
        <v>195250</v>
      </c>
      <c r="I156" s="2">
        <v>58.9</v>
      </c>
      <c r="J156" s="43"/>
    </row>
    <row r="157" spans="1:10">
      <c r="A157" s="3" t="e" vm="27">
        <v>#VALUE!</v>
      </c>
      <c r="B157" s="120">
        <v>44139</v>
      </c>
      <c r="C157" s="5" t="s">
        <v>45</v>
      </c>
      <c r="D157" s="1" t="s">
        <v>0</v>
      </c>
      <c r="E157" s="1" t="s">
        <v>43</v>
      </c>
      <c r="F157" s="2">
        <v>200</v>
      </c>
      <c r="G157" s="2">
        <v>404.5</v>
      </c>
      <c r="H157" s="2">
        <f>InputData[[#This Row],[Qty     ]]*InputData[[#This Row],[Mkt Price    ]]</f>
        <v>80900</v>
      </c>
      <c r="I157" s="2">
        <v>4.4000000000000004</v>
      </c>
      <c r="J157" s="43"/>
    </row>
    <row r="158" spans="1:10">
      <c r="A158" s="3" t="e" vm="27">
        <v>#VALUE!</v>
      </c>
      <c r="B158" s="120">
        <v>44139</v>
      </c>
      <c r="C158" s="5" t="s">
        <v>45</v>
      </c>
      <c r="D158" s="1" t="s">
        <v>44</v>
      </c>
      <c r="E158" s="1" t="s">
        <v>43</v>
      </c>
      <c r="F158" s="2">
        <v>200</v>
      </c>
      <c r="G158" s="2">
        <v>405</v>
      </c>
      <c r="H158" s="2">
        <f>InputData[[#This Row],[Qty     ]]*InputData[[#This Row],[Mkt Price    ]]</f>
        <v>81000</v>
      </c>
      <c r="I158" s="2">
        <v>24.6</v>
      </c>
      <c r="J158" s="43"/>
    </row>
    <row r="159" spans="1:10">
      <c r="A159" s="3" t="e" vm="4">
        <v>#VALUE!</v>
      </c>
      <c r="B159" s="120">
        <v>44235</v>
      </c>
      <c r="C159" s="6" t="s">
        <v>56</v>
      </c>
      <c r="D159" s="1" t="s">
        <v>0</v>
      </c>
      <c r="E159" s="1" t="s">
        <v>41</v>
      </c>
      <c r="F159" s="2">
        <v>2510</v>
      </c>
      <c r="G159" s="2">
        <v>58.9</v>
      </c>
      <c r="H159" s="2">
        <f>InputData[[#This Row],[Qty     ]]*InputData[[#This Row],[Mkt Price    ]]</f>
        <v>147839</v>
      </c>
      <c r="I159" s="2">
        <v>1013.9000000000001</v>
      </c>
      <c r="J159" s="43"/>
    </row>
    <row r="160" spans="1:10">
      <c r="A160" s="3" t="e" vm="4">
        <v>#VALUE!</v>
      </c>
      <c r="B160" s="120">
        <v>44238</v>
      </c>
      <c r="C160" s="6" t="s">
        <v>56</v>
      </c>
      <c r="D160" s="1" t="s">
        <v>0</v>
      </c>
      <c r="E160" s="1" t="s">
        <v>41</v>
      </c>
      <c r="F160" s="2">
        <v>2010</v>
      </c>
      <c r="G160" s="2">
        <v>56.65</v>
      </c>
      <c r="H160" s="2">
        <f>InputData[[#This Row],[Qty     ]]*InputData[[#This Row],[Mkt Price    ]]</f>
        <v>113866.5</v>
      </c>
      <c r="I160" s="2">
        <v>781.5</v>
      </c>
      <c r="J160" s="43"/>
    </row>
    <row r="161" spans="1:10">
      <c r="A161" s="3" t="e" vm="4">
        <v>#VALUE!</v>
      </c>
      <c r="B161" s="120">
        <v>44286</v>
      </c>
      <c r="C161" s="6" t="s">
        <v>56</v>
      </c>
      <c r="D161" s="1" t="s">
        <v>44</v>
      </c>
      <c r="E161" s="1" t="s">
        <v>41</v>
      </c>
      <c r="F161" s="2">
        <v>4520</v>
      </c>
      <c r="G161" s="2">
        <v>64.95</v>
      </c>
      <c r="H161" s="2">
        <f>InputData[[#This Row],[Qty     ]]*InputData[[#This Row],[Mkt Price    ]]</f>
        <v>293574</v>
      </c>
      <c r="I161" s="2">
        <v>2013.6000000000001</v>
      </c>
      <c r="J161" s="43"/>
    </row>
    <row r="162" spans="1:10">
      <c r="A162" s="3" t="e" vm="4">
        <v>#VALUE!</v>
      </c>
      <c r="B162" s="120">
        <v>44293</v>
      </c>
      <c r="C162" s="6" t="s">
        <v>56</v>
      </c>
      <c r="D162" s="1" t="s">
        <v>0</v>
      </c>
      <c r="E162" s="1" t="s">
        <v>43</v>
      </c>
      <c r="F162" s="2">
        <v>1510</v>
      </c>
      <c r="G162" s="2">
        <v>62.95</v>
      </c>
      <c r="H162" s="2">
        <f>InputData[[#This Row],[Qty     ]]*InputData[[#This Row],[Mkt Price    ]]</f>
        <v>95054.5</v>
      </c>
      <c r="I162" s="2">
        <v>291.39999999999998</v>
      </c>
      <c r="J162" s="43"/>
    </row>
    <row r="163" spans="1:10">
      <c r="A163" s="3" t="e" vm="4">
        <v>#VALUE!</v>
      </c>
      <c r="B163" s="120">
        <v>44293</v>
      </c>
      <c r="C163" s="6" t="s">
        <v>56</v>
      </c>
      <c r="D163" s="1" t="s">
        <v>44</v>
      </c>
      <c r="E163" s="1" t="s">
        <v>43</v>
      </c>
      <c r="F163" s="2">
        <v>1510</v>
      </c>
      <c r="G163" s="2">
        <v>64.75</v>
      </c>
      <c r="H163" s="2">
        <f>InputData[[#This Row],[Qty     ]]*InputData[[#This Row],[Mkt Price    ]]</f>
        <v>97772.5</v>
      </c>
      <c r="I163" s="2">
        <v>315.7</v>
      </c>
      <c r="J163" s="43"/>
    </row>
    <row r="164" spans="1:10">
      <c r="A164" s="4" t="e" vm="6">
        <v>#VALUE!</v>
      </c>
      <c r="B164" s="120">
        <v>44377</v>
      </c>
      <c r="C164" s="6" t="s">
        <v>59</v>
      </c>
      <c r="D164" s="1" t="s">
        <v>0</v>
      </c>
      <c r="E164" s="1" t="s">
        <v>41</v>
      </c>
      <c r="F164" s="2">
        <v>2000</v>
      </c>
      <c r="G164" s="2">
        <v>90</v>
      </c>
      <c r="H164" s="2">
        <f>InputData[[#This Row],[Qty     ]]*InputData[[#This Row],[Mkt Price    ]]</f>
        <v>180000</v>
      </c>
      <c r="I164" s="2">
        <v>1239</v>
      </c>
      <c r="J164" s="43"/>
    </row>
    <row r="165" spans="1:10">
      <c r="A165" s="4" t="e" vm="6">
        <v>#VALUE!</v>
      </c>
      <c r="B165" s="120">
        <v>44395</v>
      </c>
      <c r="C165" s="6" t="s">
        <v>59</v>
      </c>
      <c r="D165" s="1" t="s">
        <v>44</v>
      </c>
      <c r="E165" s="1" t="s">
        <v>41</v>
      </c>
      <c r="F165" s="2">
        <v>2000</v>
      </c>
      <c r="G165" s="2">
        <v>96.6</v>
      </c>
      <c r="H165" s="2">
        <f>InputData[[#This Row],[Qty     ]]*InputData[[#This Row],[Mkt Price    ]]</f>
        <v>193200</v>
      </c>
      <c r="I165" s="2">
        <v>1329.8999999999999</v>
      </c>
      <c r="J165" s="43"/>
    </row>
    <row r="166" spans="1:10">
      <c r="A166" s="3" t="e" vm="28">
        <v>#VALUE!</v>
      </c>
      <c r="B166" s="120">
        <v>44134</v>
      </c>
      <c r="C166" s="5" t="s">
        <v>48</v>
      </c>
      <c r="D166" s="1" t="s">
        <v>0</v>
      </c>
      <c r="E166" s="1" t="s">
        <v>41</v>
      </c>
      <c r="F166" s="2">
        <v>1000</v>
      </c>
      <c r="G166" s="2">
        <v>101</v>
      </c>
      <c r="H166" s="2">
        <f>InputData[[#This Row],[Qty     ]]*InputData[[#This Row],[Mkt Price    ]]</f>
        <v>101000</v>
      </c>
      <c r="I166" s="2">
        <v>114.89999999999998</v>
      </c>
      <c r="J166" s="43"/>
    </row>
    <row r="167" spans="1:10">
      <c r="A167" s="3" t="e" vm="28">
        <v>#VALUE!</v>
      </c>
      <c r="B167" s="120">
        <v>44134</v>
      </c>
      <c r="C167" s="5" t="s">
        <v>48</v>
      </c>
      <c r="D167" s="1" t="s">
        <v>0</v>
      </c>
      <c r="E167" s="1" t="s">
        <v>41</v>
      </c>
      <c r="F167" s="2">
        <v>1000</v>
      </c>
      <c r="G167" s="2">
        <v>101</v>
      </c>
      <c r="H167" s="2">
        <f>InputData[[#This Row],[Qty     ]]*InputData[[#This Row],[Mkt Price    ]]</f>
        <v>101000</v>
      </c>
      <c r="I167" s="2">
        <v>114.89999999999998</v>
      </c>
      <c r="J167" s="43"/>
    </row>
    <row r="168" spans="1:10">
      <c r="A168" s="3" t="e" vm="28">
        <v>#VALUE!</v>
      </c>
      <c r="B168" s="120">
        <v>44140</v>
      </c>
      <c r="C168" s="5" t="s">
        <v>48</v>
      </c>
      <c r="D168" s="1" t="s">
        <v>0</v>
      </c>
      <c r="E168" s="1" t="s">
        <v>41</v>
      </c>
      <c r="F168" s="2">
        <v>10</v>
      </c>
      <c r="G168" s="2">
        <v>94.5</v>
      </c>
      <c r="H168" s="2">
        <f>InputData[[#This Row],[Qty     ]]*InputData[[#This Row],[Mkt Price    ]]</f>
        <v>945</v>
      </c>
      <c r="I168" s="2">
        <v>1.1000000000000001</v>
      </c>
      <c r="J168" s="43"/>
    </row>
    <row r="169" spans="1:10">
      <c r="A169" s="3" t="e" vm="28">
        <v>#VALUE!</v>
      </c>
      <c r="B169" s="120">
        <v>44140</v>
      </c>
      <c r="C169" s="5" t="s">
        <v>48</v>
      </c>
      <c r="D169" s="1" t="s">
        <v>0</v>
      </c>
      <c r="E169" s="1" t="s">
        <v>41</v>
      </c>
      <c r="F169" s="2">
        <v>990</v>
      </c>
      <c r="G169" s="2">
        <v>94.5</v>
      </c>
      <c r="H169" s="2">
        <f>InputData[[#This Row],[Qty     ]]*InputData[[#This Row],[Mkt Price    ]]</f>
        <v>93555</v>
      </c>
      <c r="I169" s="2">
        <v>106.69999999999999</v>
      </c>
      <c r="J169" s="43"/>
    </row>
    <row r="170" spans="1:10">
      <c r="A170" s="3" t="e" vm="28">
        <v>#VALUE!</v>
      </c>
      <c r="B170" s="120">
        <v>44141</v>
      </c>
      <c r="C170" s="5" t="s">
        <v>48</v>
      </c>
      <c r="D170" s="1" t="s">
        <v>0</v>
      </c>
      <c r="E170" s="1" t="s">
        <v>43</v>
      </c>
      <c r="F170" s="2">
        <v>2000</v>
      </c>
      <c r="G170" s="2">
        <v>93</v>
      </c>
      <c r="H170" s="2">
        <f>InputData[[#This Row],[Qty     ]]*InputData[[#This Row],[Mkt Price    ]]</f>
        <v>186000</v>
      </c>
      <c r="I170" s="2">
        <v>10</v>
      </c>
      <c r="J170" s="43"/>
    </row>
    <row r="171" spans="1:10">
      <c r="A171" s="3" t="e" vm="28">
        <v>#VALUE!</v>
      </c>
      <c r="B171" s="120">
        <v>44141</v>
      </c>
      <c r="C171" s="5" t="s">
        <v>48</v>
      </c>
      <c r="D171" s="1" t="s">
        <v>0</v>
      </c>
      <c r="E171" s="1" t="s">
        <v>43</v>
      </c>
      <c r="F171" s="2">
        <v>3000</v>
      </c>
      <c r="G171" s="2">
        <v>91.45</v>
      </c>
      <c r="H171" s="2">
        <f>InputData[[#This Row],[Qty     ]]*InputData[[#This Row],[Mkt Price    ]]</f>
        <v>274350</v>
      </c>
      <c r="I171" s="2">
        <v>14.800000000000002</v>
      </c>
      <c r="J171" s="43"/>
    </row>
    <row r="172" spans="1:10">
      <c r="A172" s="3" t="e" vm="28">
        <v>#VALUE!</v>
      </c>
      <c r="B172" s="120">
        <v>44141</v>
      </c>
      <c r="C172" s="5" t="s">
        <v>48</v>
      </c>
      <c r="D172" s="1" t="s">
        <v>44</v>
      </c>
      <c r="E172" s="1" t="s">
        <v>43</v>
      </c>
      <c r="F172" s="2">
        <v>5000</v>
      </c>
      <c r="G172" s="2">
        <v>92.25</v>
      </c>
      <c r="H172" s="2">
        <f>InputData[[#This Row],[Qty     ]]*InputData[[#This Row],[Mkt Price    ]]</f>
        <v>461250</v>
      </c>
      <c r="I172" s="2">
        <v>140</v>
      </c>
      <c r="J172" s="43"/>
    </row>
    <row r="173" spans="1:10">
      <c r="A173" s="3" t="e" vm="28">
        <v>#VALUE!</v>
      </c>
      <c r="B173" s="120">
        <v>44173</v>
      </c>
      <c r="C173" s="5" t="s">
        <v>48</v>
      </c>
      <c r="D173" s="1" t="s">
        <v>0</v>
      </c>
      <c r="E173" s="1" t="s">
        <v>43</v>
      </c>
      <c r="F173" s="2">
        <v>2000</v>
      </c>
      <c r="G173" s="2">
        <v>88.5</v>
      </c>
      <c r="H173" s="2">
        <f>InputData[[#This Row],[Qty     ]]*InputData[[#This Row],[Mkt Price    ]]</f>
        <v>177000</v>
      </c>
      <c r="I173" s="2">
        <v>10.5</v>
      </c>
      <c r="J173" s="43"/>
    </row>
    <row r="174" spans="1:10">
      <c r="A174" s="3" t="e" vm="28">
        <v>#VALUE!</v>
      </c>
      <c r="B174" s="120">
        <v>44173</v>
      </c>
      <c r="C174" s="5" t="s">
        <v>48</v>
      </c>
      <c r="D174" s="1" t="s">
        <v>44</v>
      </c>
      <c r="E174" s="1" t="s">
        <v>43</v>
      </c>
      <c r="F174" s="2">
        <v>2000</v>
      </c>
      <c r="G174" s="2">
        <v>88</v>
      </c>
      <c r="H174" s="2">
        <f>InputData[[#This Row],[Qty     ]]*InputData[[#This Row],[Mkt Price    ]]</f>
        <v>176000</v>
      </c>
      <c r="I174" s="2">
        <v>54.6</v>
      </c>
      <c r="J174" s="43"/>
    </row>
    <row r="175" spans="1:10">
      <c r="A175" s="3" t="e" vm="28">
        <v>#VALUE!</v>
      </c>
      <c r="B175" s="120">
        <v>44173</v>
      </c>
      <c r="C175" s="5" t="s">
        <v>48</v>
      </c>
      <c r="D175" s="1" t="s">
        <v>0</v>
      </c>
      <c r="E175" s="1" t="s">
        <v>41</v>
      </c>
      <c r="F175" s="2">
        <v>2000</v>
      </c>
      <c r="G175" s="2">
        <v>87.5</v>
      </c>
      <c r="H175" s="2">
        <f>InputData[[#This Row],[Qty     ]]*InputData[[#This Row],[Mkt Price    ]]</f>
        <v>175000</v>
      </c>
      <c r="I175" s="2">
        <v>1202.2</v>
      </c>
      <c r="J175" s="43"/>
    </row>
    <row r="176" spans="1:10">
      <c r="A176" s="3" t="e" vm="28">
        <v>#VALUE!</v>
      </c>
      <c r="B176" s="120">
        <v>44179</v>
      </c>
      <c r="C176" s="5" t="s">
        <v>48</v>
      </c>
      <c r="D176" s="1" t="s">
        <v>44</v>
      </c>
      <c r="E176" s="1" t="s">
        <v>41</v>
      </c>
      <c r="F176" s="2">
        <v>2000</v>
      </c>
      <c r="G176" s="2">
        <v>83.6</v>
      </c>
      <c r="H176" s="2">
        <f>InputData[[#This Row],[Qty     ]]*InputData[[#This Row],[Mkt Price    ]]</f>
        <v>167200</v>
      </c>
      <c r="I176" s="2">
        <v>1147.6000000000001</v>
      </c>
      <c r="J176" s="43"/>
    </row>
    <row r="177" spans="1:10">
      <c r="A177" s="3" t="e" vm="28">
        <v>#VALUE!</v>
      </c>
      <c r="B177" s="120">
        <v>44195</v>
      </c>
      <c r="C177" s="5" t="s">
        <v>48</v>
      </c>
      <c r="D177" s="1" t="s">
        <v>44</v>
      </c>
      <c r="E177" s="1" t="s">
        <v>41</v>
      </c>
      <c r="F177" s="2">
        <v>1000</v>
      </c>
      <c r="G177" s="2">
        <v>91.85</v>
      </c>
      <c r="H177" s="2">
        <f>InputData[[#This Row],[Qty     ]]*InputData[[#This Row],[Mkt Price    ]]</f>
        <v>91850</v>
      </c>
      <c r="I177" s="2">
        <v>630.1</v>
      </c>
      <c r="J177" s="43"/>
    </row>
    <row r="178" spans="1:10">
      <c r="A178" s="4" t="e" vm="28">
        <v>#VALUE!</v>
      </c>
      <c r="B178" s="120">
        <v>44216</v>
      </c>
      <c r="C178" s="6" t="s">
        <v>48</v>
      </c>
      <c r="D178" s="1" t="s">
        <v>44</v>
      </c>
      <c r="E178" s="1" t="s">
        <v>41</v>
      </c>
      <c r="F178" s="2">
        <v>2000</v>
      </c>
      <c r="G178" s="2">
        <v>65.3</v>
      </c>
      <c r="H178" s="2">
        <f>InputData[[#This Row],[Qty     ]]*InputData[[#This Row],[Mkt Price    ]]</f>
        <v>130600</v>
      </c>
      <c r="I178" s="2">
        <v>895.8</v>
      </c>
      <c r="J178" s="43"/>
    </row>
    <row r="179" spans="1:10">
      <c r="A179" s="4" t="e" vm="28">
        <v>#VALUE!</v>
      </c>
      <c r="B179" s="120">
        <v>44217</v>
      </c>
      <c r="C179" s="6" t="s">
        <v>48</v>
      </c>
      <c r="D179" s="1" t="s">
        <v>0</v>
      </c>
      <c r="E179" s="1" t="s">
        <v>41</v>
      </c>
      <c r="F179" s="2">
        <v>2510</v>
      </c>
      <c r="G179" s="2">
        <v>63</v>
      </c>
      <c r="H179" s="2">
        <f>InputData[[#This Row],[Qty     ]]*InputData[[#This Row],[Mkt Price    ]]</f>
        <v>158130</v>
      </c>
      <c r="I179" s="2">
        <v>1085.3</v>
      </c>
      <c r="J179" s="43"/>
    </row>
    <row r="180" spans="1:10">
      <c r="A180" s="3" t="e" vm="28">
        <v>#VALUE!</v>
      </c>
      <c r="B180" s="120">
        <v>44232</v>
      </c>
      <c r="C180" s="6" t="s">
        <v>48</v>
      </c>
      <c r="D180" s="1" t="s">
        <v>44</v>
      </c>
      <c r="E180" s="1" t="s">
        <v>41</v>
      </c>
      <c r="F180" s="2">
        <v>2510</v>
      </c>
      <c r="G180" s="2">
        <v>74</v>
      </c>
      <c r="H180" s="2">
        <f>InputData[[#This Row],[Qty     ]]*InputData[[#This Row],[Mkt Price    ]]</f>
        <v>185740</v>
      </c>
      <c r="I180" s="2">
        <v>1273.9000000000001</v>
      </c>
      <c r="J180" s="43"/>
    </row>
    <row r="181" spans="1:10">
      <c r="A181" s="3" t="e" vm="28">
        <v>#VALUE!</v>
      </c>
      <c r="B181" s="120">
        <v>44235</v>
      </c>
      <c r="C181" s="6" t="s">
        <v>48</v>
      </c>
      <c r="D181" s="1" t="s">
        <v>0</v>
      </c>
      <c r="E181" s="1" t="s">
        <v>41</v>
      </c>
      <c r="F181" s="2">
        <v>2510</v>
      </c>
      <c r="G181" s="2">
        <v>71.349999999999994</v>
      </c>
      <c r="H181" s="2">
        <f>InputData[[#This Row],[Qty     ]]*InputData[[#This Row],[Mkt Price    ]]</f>
        <v>179088.5</v>
      </c>
      <c r="I181" s="2">
        <v>1229.1000000000001</v>
      </c>
      <c r="J181" s="43"/>
    </row>
    <row r="182" spans="1:10">
      <c r="A182" s="3" t="e" vm="28">
        <v>#VALUE!</v>
      </c>
      <c r="B182" s="120">
        <v>44247</v>
      </c>
      <c r="C182" s="6" t="s">
        <v>48</v>
      </c>
      <c r="D182" s="1" t="s">
        <v>44</v>
      </c>
      <c r="E182" s="1" t="s">
        <v>41</v>
      </c>
      <c r="F182" s="2">
        <v>2400</v>
      </c>
      <c r="G182" s="2">
        <v>74.599999999999994</v>
      </c>
      <c r="H182" s="2">
        <f>InputData[[#This Row],[Qty     ]]*InputData[[#This Row],[Mkt Price    ]]</f>
        <v>179040</v>
      </c>
      <c r="I182" s="2">
        <v>1227.9000000000001</v>
      </c>
      <c r="J182" s="43"/>
    </row>
    <row r="183" spans="1:10">
      <c r="A183" s="3" t="e" vm="28">
        <v>#VALUE!</v>
      </c>
      <c r="B183" s="120">
        <v>44247</v>
      </c>
      <c r="C183" s="6" t="s">
        <v>48</v>
      </c>
      <c r="D183" s="1" t="s">
        <v>44</v>
      </c>
      <c r="E183" s="1" t="s">
        <v>41</v>
      </c>
      <c r="F183" s="2">
        <v>110</v>
      </c>
      <c r="G183" s="2">
        <v>74.599999999999994</v>
      </c>
      <c r="H183" s="2">
        <f>InputData[[#This Row],[Qty     ]]*InputData[[#This Row],[Mkt Price    ]]</f>
        <v>8206</v>
      </c>
      <c r="I183" s="2">
        <v>56.099999999999994</v>
      </c>
      <c r="J183" s="43"/>
    </row>
    <row r="184" spans="1:10">
      <c r="A184" s="3" t="e" vm="28">
        <v>#VALUE!</v>
      </c>
      <c r="B184" s="120">
        <v>44244</v>
      </c>
      <c r="C184" s="6" t="s">
        <v>48</v>
      </c>
      <c r="D184" s="1" t="s">
        <v>0</v>
      </c>
      <c r="E184" s="1" t="s">
        <v>41</v>
      </c>
      <c r="F184" s="2">
        <v>2510</v>
      </c>
      <c r="G184" s="2">
        <v>69</v>
      </c>
      <c r="H184" s="2">
        <f>InputData[[#This Row],[Qty     ]]*InputData[[#This Row],[Mkt Price    ]]</f>
        <v>173190</v>
      </c>
      <c r="I184" s="2">
        <v>1188.7000000000003</v>
      </c>
      <c r="J184" s="43"/>
    </row>
    <row r="185" spans="1:10">
      <c r="A185" s="3" t="e" vm="28">
        <v>#VALUE!</v>
      </c>
      <c r="B185" s="120">
        <v>44245</v>
      </c>
      <c r="C185" s="6" t="s">
        <v>48</v>
      </c>
      <c r="D185" s="1" t="s">
        <v>44</v>
      </c>
      <c r="E185" s="1" t="s">
        <v>41</v>
      </c>
      <c r="F185" s="2">
        <v>2510</v>
      </c>
      <c r="G185" s="2">
        <v>76.849999999999994</v>
      </c>
      <c r="H185" s="2">
        <f>InputData[[#This Row],[Qty     ]]*InputData[[#This Row],[Mkt Price    ]]</f>
        <v>192893.5</v>
      </c>
      <c r="I185" s="2">
        <v>1323.1</v>
      </c>
      <c r="J185" s="43"/>
    </row>
    <row r="186" spans="1:10">
      <c r="A186" s="4" t="e" vm="28">
        <v>#VALUE!</v>
      </c>
      <c r="B186" s="120">
        <v>44283</v>
      </c>
      <c r="C186" s="6" t="s">
        <v>48</v>
      </c>
      <c r="D186" s="1" t="s">
        <v>0</v>
      </c>
      <c r="E186" s="1" t="s">
        <v>41</v>
      </c>
      <c r="F186" s="2">
        <v>1010</v>
      </c>
      <c r="G186" s="2">
        <v>88.35</v>
      </c>
      <c r="H186" s="2">
        <f>InputData[[#This Row],[Qty     ]]*InputData[[#This Row],[Mkt Price    ]]</f>
        <v>89233.5</v>
      </c>
      <c r="I186" s="2">
        <v>612.20000000000005</v>
      </c>
      <c r="J186" s="43"/>
    </row>
    <row r="187" spans="1:10">
      <c r="A187" s="4" t="e" vm="28">
        <v>#VALUE!</v>
      </c>
      <c r="B187" s="120">
        <v>44283</v>
      </c>
      <c r="C187" s="6" t="s">
        <v>48</v>
      </c>
      <c r="D187" s="1" t="s">
        <v>0</v>
      </c>
      <c r="E187" s="1" t="s">
        <v>41</v>
      </c>
      <c r="F187" s="2">
        <v>2010</v>
      </c>
      <c r="G187" s="2">
        <v>87.95</v>
      </c>
      <c r="H187" s="2">
        <f>InputData[[#This Row],[Qty     ]]*InputData[[#This Row],[Mkt Price    ]]</f>
        <v>176779.5</v>
      </c>
      <c r="I187" s="2">
        <v>1213.5</v>
      </c>
      <c r="J187" s="43"/>
    </row>
    <row r="188" spans="1:10">
      <c r="A188" s="4" t="e" vm="28">
        <v>#VALUE!</v>
      </c>
      <c r="B188" s="120">
        <v>44284</v>
      </c>
      <c r="C188" s="6" t="s">
        <v>48</v>
      </c>
      <c r="D188" s="1" t="s">
        <v>44</v>
      </c>
      <c r="E188" s="1" t="s">
        <v>41</v>
      </c>
      <c r="F188" s="2">
        <v>2010</v>
      </c>
      <c r="G188" s="2">
        <v>87.9</v>
      </c>
      <c r="H188" s="2">
        <f>InputData[[#This Row],[Qty     ]]*InputData[[#This Row],[Mkt Price    ]]</f>
        <v>176679</v>
      </c>
      <c r="I188" s="2">
        <v>1212.6000000000001</v>
      </c>
      <c r="J188" s="43"/>
    </row>
    <row r="189" spans="1:10">
      <c r="A189" s="4" t="e" vm="28">
        <v>#VALUE!</v>
      </c>
      <c r="B189" s="120">
        <v>44285</v>
      </c>
      <c r="C189" s="6" t="s">
        <v>48</v>
      </c>
      <c r="D189" s="1" t="s">
        <v>44</v>
      </c>
      <c r="E189" s="1" t="s">
        <v>41</v>
      </c>
      <c r="F189" s="2">
        <v>1010</v>
      </c>
      <c r="G189" s="2">
        <v>92.7</v>
      </c>
      <c r="H189" s="2">
        <f>InputData[[#This Row],[Qty     ]]*InputData[[#This Row],[Mkt Price    ]]</f>
        <v>93627</v>
      </c>
      <c r="I189" s="2">
        <v>642.49999999999989</v>
      </c>
      <c r="J189" s="43"/>
    </row>
    <row r="190" spans="1:10">
      <c r="A190" s="4" t="e" vm="28">
        <v>#VALUE!</v>
      </c>
      <c r="B190" s="120">
        <v>44291</v>
      </c>
      <c r="C190" s="6" t="s">
        <v>48</v>
      </c>
      <c r="D190" s="1" t="s">
        <v>0</v>
      </c>
      <c r="E190" s="1" t="s">
        <v>41</v>
      </c>
      <c r="F190" s="2">
        <v>2010</v>
      </c>
      <c r="G190" s="2">
        <v>88</v>
      </c>
      <c r="H190" s="2">
        <f>InputData[[#This Row],[Qty     ]]*InputData[[#This Row],[Mkt Price    ]]</f>
        <v>176880</v>
      </c>
      <c r="I190" s="2">
        <v>1214.0999999999999</v>
      </c>
      <c r="J190" s="43"/>
    </row>
    <row r="191" spans="1:10">
      <c r="A191" s="4" t="e" vm="28">
        <v>#VALUE!</v>
      </c>
      <c r="B191" s="120">
        <v>44299</v>
      </c>
      <c r="C191" s="6" t="s">
        <v>48</v>
      </c>
      <c r="D191" s="1" t="s">
        <v>44</v>
      </c>
      <c r="E191" s="1" t="s">
        <v>41</v>
      </c>
      <c r="F191" s="2">
        <v>2010</v>
      </c>
      <c r="G191" s="2">
        <v>93.4</v>
      </c>
      <c r="H191" s="2">
        <f>InputData[[#This Row],[Qty     ]]*InputData[[#This Row],[Mkt Price    ]]</f>
        <v>187734</v>
      </c>
      <c r="I191" s="2">
        <v>1287.5</v>
      </c>
      <c r="J191" s="43"/>
    </row>
    <row r="192" spans="1:10">
      <c r="A192" s="4" t="e" vm="28">
        <v>#VALUE!</v>
      </c>
      <c r="B192" s="120">
        <v>44306</v>
      </c>
      <c r="C192" s="6" t="s">
        <v>48</v>
      </c>
      <c r="D192" s="1" t="s">
        <v>0</v>
      </c>
      <c r="E192" s="1" t="s">
        <v>43</v>
      </c>
      <c r="F192" s="2">
        <v>4000</v>
      </c>
      <c r="G192" s="2">
        <v>103.75</v>
      </c>
      <c r="H192" s="2">
        <f>InputData[[#This Row],[Qty     ]]*InputData[[#This Row],[Mkt Price    ]]</f>
        <v>415000</v>
      </c>
      <c r="I192" s="2">
        <v>310.5</v>
      </c>
      <c r="J192" s="43"/>
    </row>
    <row r="193" spans="1:10">
      <c r="A193" s="4" t="e" vm="28">
        <v>#VALUE!</v>
      </c>
      <c r="B193" s="120">
        <v>44306</v>
      </c>
      <c r="C193" s="6" t="s">
        <v>48</v>
      </c>
      <c r="D193" s="1" t="s">
        <v>0</v>
      </c>
      <c r="E193" s="1" t="s">
        <v>43</v>
      </c>
      <c r="F193" s="2">
        <v>9000</v>
      </c>
      <c r="G193" s="2">
        <v>107.05</v>
      </c>
      <c r="H193" s="2">
        <f>InputData[[#This Row],[Qty     ]]*InputData[[#This Row],[Mkt Price    ]]</f>
        <v>963450</v>
      </c>
      <c r="I193" s="2">
        <v>607.70000000000005</v>
      </c>
      <c r="J193" s="43"/>
    </row>
    <row r="194" spans="1:10">
      <c r="A194" s="4" t="e" vm="28">
        <v>#VALUE!</v>
      </c>
      <c r="B194" s="120">
        <v>44306</v>
      </c>
      <c r="C194" s="6" t="s">
        <v>48</v>
      </c>
      <c r="D194" s="1" t="s">
        <v>44</v>
      </c>
      <c r="E194" s="1" t="s">
        <v>43</v>
      </c>
      <c r="F194" s="2">
        <v>2000</v>
      </c>
      <c r="G194" s="2">
        <v>104.35</v>
      </c>
      <c r="H194" s="2">
        <f>InputData[[#This Row],[Qty     ]]*InputData[[#This Row],[Mkt Price    ]]</f>
        <v>208700</v>
      </c>
      <c r="I194" s="2">
        <v>351.5</v>
      </c>
      <c r="J194" s="43"/>
    </row>
    <row r="195" spans="1:10">
      <c r="A195" s="4" t="e" vm="28">
        <v>#VALUE!</v>
      </c>
      <c r="B195" s="120">
        <v>44306</v>
      </c>
      <c r="C195" s="6" t="s">
        <v>48</v>
      </c>
      <c r="D195" s="1" t="s">
        <v>44</v>
      </c>
      <c r="E195" s="1" t="s">
        <v>43</v>
      </c>
      <c r="F195" s="2">
        <v>2000</v>
      </c>
      <c r="G195" s="2">
        <v>105.2</v>
      </c>
      <c r="H195" s="2">
        <f>InputData[[#This Row],[Qty     ]]*InputData[[#This Row],[Mkt Price    ]]</f>
        <v>210400</v>
      </c>
      <c r="I195" s="2">
        <v>351.5</v>
      </c>
      <c r="J195" s="43"/>
    </row>
    <row r="196" spans="1:10">
      <c r="A196" s="4" t="e" vm="28">
        <v>#VALUE!</v>
      </c>
      <c r="B196" s="120">
        <v>44306</v>
      </c>
      <c r="C196" s="6" t="s">
        <v>48</v>
      </c>
      <c r="D196" s="1" t="s">
        <v>44</v>
      </c>
      <c r="E196" s="1" t="s">
        <v>43</v>
      </c>
      <c r="F196" s="2">
        <v>4000</v>
      </c>
      <c r="G196" s="2">
        <v>105.5</v>
      </c>
      <c r="H196" s="2">
        <f>InputData[[#This Row],[Qty     ]]*InputData[[#This Row],[Mkt Price    ]]</f>
        <v>422000</v>
      </c>
      <c r="I196" s="2">
        <v>416.70000000000005</v>
      </c>
      <c r="J196" s="43"/>
    </row>
    <row r="197" spans="1:10">
      <c r="A197" s="4" t="e" vm="28">
        <v>#VALUE!</v>
      </c>
      <c r="B197" s="120">
        <v>44306</v>
      </c>
      <c r="C197" s="6" t="s">
        <v>48</v>
      </c>
      <c r="D197" s="1" t="s">
        <v>44</v>
      </c>
      <c r="E197" s="1" t="s">
        <v>43</v>
      </c>
      <c r="F197" s="2">
        <v>5000</v>
      </c>
      <c r="G197" s="2">
        <v>106.35</v>
      </c>
      <c r="H197" s="2">
        <f>InputData[[#This Row],[Qty     ]]*InputData[[#This Row],[Mkt Price    ]]</f>
        <v>531750</v>
      </c>
      <c r="I197" s="2">
        <v>467.79999999999995</v>
      </c>
      <c r="J197" s="43"/>
    </row>
    <row r="198" spans="1:10">
      <c r="A198" s="4" t="e" vm="28">
        <v>#VALUE!</v>
      </c>
      <c r="B198" s="120">
        <v>44314</v>
      </c>
      <c r="C198" s="6" t="s">
        <v>48</v>
      </c>
      <c r="D198" s="1" t="s">
        <v>0</v>
      </c>
      <c r="E198" s="1" t="s">
        <v>41</v>
      </c>
      <c r="F198" s="2">
        <v>1000</v>
      </c>
      <c r="G198" s="2">
        <v>99.45</v>
      </c>
      <c r="H198" s="2">
        <f>InputData[[#This Row],[Qty     ]]*InputData[[#This Row],[Mkt Price    ]]</f>
        <v>99450</v>
      </c>
      <c r="I198" s="2">
        <v>682.5</v>
      </c>
      <c r="J198" s="43"/>
    </row>
    <row r="199" spans="1:10">
      <c r="A199" s="4" t="e" vm="28">
        <v>#VALUE!</v>
      </c>
      <c r="B199" s="120">
        <v>44315</v>
      </c>
      <c r="C199" s="6" t="s">
        <v>48</v>
      </c>
      <c r="D199" s="1" t="s">
        <v>44</v>
      </c>
      <c r="E199" s="1" t="s">
        <v>41</v>
      </c>
      <c r="F199" s="2">
        <v>1000</v>
      </c>
      <c r="G199" s="2">
        <v>104.6</v>
      </c>
      <c r="H199" s="2">
        <f>InputData[[#This Row],[Qty     ]]*InputData[[#This Row],[Mkt Price    ]]</f>
        <v>104600</v>
      </c>
      <c r="I199" s="2">
        <v>717.4</v>
      </c>
      <c r="J199" s="43"/>
    </row>
    <row r="200" spans="1:10">
      <c r="A200" s="4" t="e" vm="17">
        <v>#VALUE!</v>
      </c>
      <c r="B200" s="120">
        <v>44535</v>
      </c>
      <c r="C200" s="6" t="s">
        <v>62</v>
      </c>
      <c r="D200" s="1" t="s">
        <v>0</v>
      </c>
      <c r="E200" s="1" t="s">
        <v>41</v>
      </c>
      <c r="F200" s="2">
        <v>2510</v>
      </c>
      <c r="G200" s="2">
        <v>72.5</v>
      </c>
      <c r="H200" s="2">
        <f>InputData[[#This Row],[Qty     ]]*InputData[[#This Row],[Mkt Price    ]]</f>
        <v>181975</v>
      </c>
      <c r="I200" s="2">
        <v>1252.8999999999999</v>
      </c>
      <c r="J200" s="43"/>
    </row>
    <row r="201" spans="1:10">
      <c r="A201" s="45" t="e" vm="12">
        <v>#VALUE!</v>
      </c>
      <c r="B201" s="120">
        <v>44537</v>
      </c>
      <c r="C201" s="44" t="s">
        <v>107</v>
      </c>
      <c r="D201" s="1" t="s">
        <v>0</v>
      </c>
      <c r="E201" s="1" t="s">
        <v>41</v>
      </c>
      <c r="F201" s="2">
        <v>500</v>
      </c>
      <c r="G201" s="2">
        <v>298.5</v>
      </c>
      <c r="H201" s="2">
        <f>InputData[[#This Row],[Qty     ]]*InputData[[#This Row],[Mkt Price    ]]</f>
        <v>149250</v>
      </c>
      <c r="I201" s="2">
        <v>1142.9000000000001</v>
      </c>
      <c r="J201" s="43"/>
    </row>
    <row r="202" spans="1:10">
      <c r="A202" s="44" t="e" vm="12">
        <v>#VALUE!</v>
      </c>
      <c r="B202" s="120">
        <v>44538</v>
      </c>
      <c r="C202" s="44" t="s">
        <v>107</v>
      </c>
      <c r="D202" s="1" t="s">
        <v>0</v>
      </c>
      <c r="E202" s="1" t="s">
        <v>41</v>
      </c>
      <c r="F202" s="2">
        <v>200</v>
      </c>
      <c r="G202" s="2">
        <v>301.02</v>
      </c>
      <c r="H202" s="2">
        <f>InputData[[#This Row],[Qty     ]]*InputData[[#This Row],[Mkt Price    ]]</f>
        <v>60204</v>
      </c>
      <c r="I202" s="2">
        <v>507.2</v>
      </c>
      <c r="J202" s="43"/>
    </row>
    <row r="203" spans="1:10">
      <c r="A203" s="3" t="e" vm="12">
        <v>#VALUE!</v>
      </c>
      <c r="B203" s="120">
        <v>44540</v>
      </c>
      <c r="C203" s="5" t="s">
        <v>107</v>
      </c>
      <c r="D203" s="42" t="s">
        <v>0</v>
      </c>
      <c r="E203" s="42" t="s">
        <v>43</v>
      </c>
      <c r="F203" s="43">
        <v>150</v>
      </c>
      <c r="G203" s="43">
        <v>301.5</v>
      </c>
      <c r="H203" s="43">
        <f>InputData[[#This Row],[Qty     ]]*InputData[[#This Row],[Mkt Price    ]]</f>
        <v>45225</v>
      </c>
      <c r="I203" s="2">
        <v>302.89999999999998</v>
      </c>
      <c r="J203" s="43"/>
    </row>
    <row r="204" spans="1:10">
      <c r="A204" s="3" t="e" vm="12">
        <v>#VALUE!</v>
      </c>
      <c r="B204" s="120">
        <v>44540</v>
      </c>
      <c r="C204" s="5" t="s">
        <v>107</v>
      </c>
      <c r="D204" s="42" t="s">
        <v>44</v>
      </c>
      <c r="E204" s="42" t="s">
        <v>43</v>
      </c>
      <c r="F204" s="43">
        <v>150</v>
      </c>
      <c r="G204" s="43">
        <v>302.3</v>
      </c>
      <c r="H204" s="43">
        <f>InputData[[#This Row],[Qty     ]]*InputData[[#This Row],[Mkt Price    ]]</f>
        <v>45345</v>
      </c>
      <c r="I204" s="2">
        <v>309.10000000000002</v>
      </c>
      <c r="J204" s="43"/>
    </row>
    <row r="205" spans="1:10">
      <c r="A205" s="3" t="e" vm="12">
        <v>#VALUE!</v>
      </c>
      <c r="B205" s="120">
        <v>44540</v>
      </c>
      <c r="C205" s="5" t="s">
        <v>107</v>
      </c>
      <c r="D205" s="42" t="s">
        <v>44</v>
      </c>
      <c r="E205" s="42" t="s">
        <v>41</v>
      </c>
      <c r="F205" s="43">
        <v>350</v>
      </c>
      <c r="G205" s="43">
        <v>303</v>
      </c>
      <c r="H205" s="43">
        <f>InputData[[#This Row],[Qty     ]]*InputData[[#This Row],[Mkt Price    ]]</f>
        <v>106050</v>
      </c>
      <c r="I205" s="2">
        <v>299.89999999999998</v>
      </c>
      <c r="J205" s="43"/>
    </row>
    <row r="206" spans="1:10">
      <c r="A206" s="3" t="e" vm="18">
        <v>#VALUE!</v>
      </c>
      <c r="B206" s="120">
        <v>44541</v>
      </c>
      <c r="C206" s="5" t="s">
        <v>108</v>
      </c>
      <c r="D206" s="1" t="s">
        <v>0</v>
      </c>
      <c r="E206" s="1" t="s">
        <v>41</v>
      </c>
      <c r="F206" s="2">
        <v>550</v>
      </c>
      <c r="G206" s="2">
        <v>51.2</v>
      </c>
      <c r="H206" s="2">
        <f>InputData[[#This Row],[Qty     ]]*InputData[[#This Row],[Mkt Price    ]]</f>
        <v>28160</v>
      </c>
      <c r="I206" s="2">
        <v>120.5</v>
      </c>
      <c r="J206" s="43"/>
    </row>
    <row r="207" spans="1:10">
      <c r="A207" s="3" t="e" vm="18">
        <v>#VALUE!</v>
      </c>
      <c r="B207" s="120">
        <v>44510</v>
      </c>
      <c r="C207" s="5" t="s">
        <v>108</v>
      </c>
      <c r="D207" s="1" t="s">
        <v>0</v>
      </c>
      <c r="E207" s="1" t="s">
        <v>43</v>
      </c>
      <c r="F207" s="2">
        <v>155</v>
      </c>
      <c r="G207" s="2">
        <v>48.25</v>
      </c>
      <c r="H207" s="2">
        <f>InputData[[#This Row],[Qty     ]]*InputData[[#This Row],[Mkt Price    ]]</f>
        <v>7478.75</v>
      </c>
      <c r="I207" s="2">
        <v>97.3</v>
      </c>
      <c r="J207" s="43"/>
    </row>
    <row r="208" spans="1:10">
      <c r="A208" s="3" t="e" vm="18">
        <v>#VALUE!</v>
      </c>
      <c r="B208" s="120">
        <v>44510</v>
      </c>
      <c r="C208" s="5" t="s">
        <v>108</v>
      </c>
      <c r="D208" s="1" t="s">
        <v>44</v>
      </c>
      <c r="E208" s="1" t="s">
        <v>43</v>
      </c>
      <c r="F208" s="2">
        <v>155</v>
      </c>
      <c r="G208" s="2">
        <v>45.7</v>
      </c>
      <c r="H208" s="2">
        <f>InputData[[#This Row],[Qty     ]]*InputData[[#This Row],[Mkt Price    ]]</f>
        <v>7083.5</v>
      </c>
      <c r="I208" s="2">
        <v>98.9</v>
      </c>
      <c r="J208" s="43"/>
    </row>
    <row r="209" spans="1:10">
      <c r="A209" s="3" t="e" vm="18">
        <v>#VALUE!</v>
      </c>
      <c r="B209" s="120">
        <v>44520</v>
      </c>
      <c r="C209" s="5" t="s">
        <v>108</v>
      </c>
      <c r="D209" s="1" t="s">
        <v>44</v>
      </c>
      <c r="E209" s="1" t="s">
        <v>41</v>
      </c>
      <c r="F209" s="2">
        <v>250</v>
      </c>
      <c r="G209" s="2">
        <v>44.58</v>
      </c>
      <c r="H209" s="2">
        <f>InputData[[#This Row],[Qty     ]]*InputData[[#This Row],[Mkt Price    ]]</f>
        <v>11145</v>
      </c>
      <c r="I209" s="2">
        <v>48.95</v>
      </c>
      <c r="J209" s="43"/>
    </row>
    <row r="210" spans="1:10">
      <c r="A210" s="3" t="e" vm="3">
        <v>#VALUE!</v>
      </c>
      <c r="B210" s="120">
        <v>44447</v>
      </c>
      <c r="C210" s="5" t="s">
        <v>109</v>
      </c>
      <c r="D210" s="1" t="s">
        <v>0</v>
      </c>
      <c r="E210" s="1" t="s">
        <v>43</v>
      </c>
      <c r="F210" s="2">
        <v>1500</v>
      </c>
      <c r="G210" s="2">
        <v>785.56</v>
      </c>
      <c r="H210" s="2">
        <f>InputData[[#This Row],[Qty     ]]*InputData[[#This Row],[Mkt Price    ]]</f>
        <v>1178340</v>
      </c>
      <c r="I210" s="2">
        <v>983.78</v>
      </c>
      <c r="J210" s="43"/>
    </row>
    <row r="211" spans="1:10">
      <c r="A211" s="3" t="e" vm="3">
        <v>#VALUE!</v>
      </c>
      <c r="B211" s="120">
        <v>44447</v>
      </c>
      <c r="C211" s="5" t="s">
        <v>109</v>
      </c>
      <c r="D211" s="1" t="s">
        <v>44</v>
      </c>
      <c r="E211" s="1" t="s">
        <v>43</v>
      </c>
      <c r="F211" s="2">
        <v>1500</v>
      </c>
      <c r="G211" s="2">
        <v>813.7</v>
      </c>
      <c r="H211" s="2">
        <f>InputData[[#This Row],[Qty     ]]*InputData[[#This Row],[Mkt Price    ]]</f>
        <v>1220550</v>
      </c>
      <c r="I211" s="2">
        <v>998.1</v>
      </c>
      <c r="J211" s="43"/>
    </row>
    <row r="212" spans="1:10">
      <c r="A212" s="3" t="e" vm="3">
        <v>#VALUE!</v>
      </c>
      <c r="B212" s="120">
        <v>44520</v>
      </c>
      <c r="C212" s="5" t="s">
        <v>109</v>
      </c>
      <c r="D212" s="1" t="s">
        <v>0</v>
      </c>
      <c r="E212" s="1" t="s">
        <v>41</v>
      </c>
      <c r="F212" s="2">
        <v>500</v>
      </c>
      <c r="G212" s="2">
        <v>817.7</v>
      </c>
      <c r="H212" s="2">
        <f>InputData[[#This Row],[Qty     ]]*InputData[[#This Row],[Mkt Price    ]]</f>
        <v>408850</v>
      </c>
      <c r="I212" s="2">
        <v>727.5</v>
      </c>
      <c r="J212" s="43"/>
    </row>
    <row r="213" spans="1:10">
      <c r="A213" s="3" t="e" vm="3">
        <v>#VALUE!</v>
      </c>
      <c r="B213" s="120">
        <v>44520</v>
      </c>
      <c r="C213" s="50" t="s">
        <v>109</v>
      </c>
      <c r="D213" s="1" t="s">
        <v>0</v>
      </c>
      <c r="E213" s="1" t="s">
        <v>41</v>
      </c>
      <c r="F213" s="2">
        <v>650</v>
      </c>
      <c r="G213" s="2">
        <v>819.3</v>
      </c>
      <c r="H213" s="2">
        <f>InputData[[#This Row],[Qty     ]]*InputData[[#This Row],[Mkt Price    ]]</f>
        <v>532545</v>
      </c>
      <c r="I213" s="2">
        <v>745.8</v>
      </c>
      <c r="J213" s="43"/>
    </row>
    <row r="214" spans="1:10">
      <c r="A214" s="3" t="e" vm="3">
        <v>#VALUE!</v>
      </c>
      <c r="B214" s="120">
        <v>44517</v>
      </c>
      <c r="C214" s="5" t="s">
        <v>109</v>
      </c>
      <c r="D214" s="1" t="s">
        <v>44</v>
      </c>
      <c r="E214" s="1" t="s">
        <v>41</v>
      </c>
      <c r="F214" s="2">
        <v>420</v>
      </c>
      <c r="G214" s="2">
        <v>805.98</v>
      </c>
      <c r="H214" s="2">
        <f>InputData[[#This Row],[Qty     ]]*InputData[[#This Row],[Mkt Price    ]]</f>
        <v>338511.60000000003</v>
      </c>
      <c r="I214" s="2">
        <v>703.5</v>
      </c>
      <c r="J214" s="43"/>
    </row>
    <row r="215" spans="1:10">
      <c r="A215" s="3" t="e" vm="16">
        <v>#VALUE!</v>
      </c>
      <c r="B215" s="120">
        <v>44550</v>
      </c>
      <c r="C215" s="5" t="s">
        <v>110</v>
      </c>
      <c r="D215" s="1" t="s">
        <v>0</v>
      </c>
      <c r="E215" s="1" t="s">
        <v>41</v>
      </c>
      <c r="F215" s="2">
        <v>425</v>
      </c>
      <c r="G215" s="2">
        <v>2726.85</v>
      </c>
      <c r="H215" s="2">
        <f>InputData[[#This Row],[Qty     ]]*InputData[[#This Row],[Mkt Price    ]]</f>
        <v>1158911.25</v>
      </c>
      <c r="I215" s="2">
        <v>1089.8</v>
      </c>
      <c r="J215" s="43"/>
    </row>
    <row r="216" spans="1:10">
      <c r="A216" s="3" t="e" vm="10">
        <v>#VALUE!</v>
      </c>
      <c r="B216" s="120">
        <v>44551</v>
      </c>
      <c r="C216" s="5" t="s">
        <v>111</v>
      </c>
      <c r="D216" s="1" t="s">
        <v>0</v>
      </c>
      <c r="E216" s="1" t="s">
        <v>43</v>
      </c>
      <c r="F216" s="2">
        <v>50</v>
      </c>
      <c r="G216" s="2">
        <v>2105.9</v>
      </c>
      <c r="H216" s="2">
        <f>InputData[[#This Row],[Qty     ]]*InputData[[#This Row],[Mkt Price    ]]</f>
        <v>105295</v>
      </c>
      <c r="I216" s="2">
        <v>1085.3900000000001</v>
      </c>
      <c r="J216" s="43"/>
    </row>
    <row r="217" spans="1:10">
      <c r="A217" s="3" t="e" vm="10">
        <v>#VALUE!</v>
      </c>
      <c r="B217" s="120">
        <v>44551</v>
      </c>
      <c r="C217" s="5" t="s">
        <v>111</v>
      </c>
      <c r="D217" s="1" t="s">
        <v>44</v>
      </c>
      <c r="E217" s="1" t="s">
        <v>43</v>
      </c>
      <c r="F217" s="2">
        <v>50</v>
      </c>
      <c r="G217" s="2">
        <v>2207.3000000000002</v>
      </c>
      <c r="H217" s="2">
        <f>InputData[[#This Row],[Qty     ]]*InputData[[#This Row],[Mkt Price    ]]</f>
        <v>110365.00000000001</v>
      </c>
      <c r="I217" s="2">
        <v>1098.45</v>
      </c>
      <c r="J217" s="43"/>
    </row>
    <row r="218" spans="1:10">
      <c r="A218" s="3" t="e" vm="10">
        <v>#VALUE!</v>
      </c>
      <c r="B218" s="120">
        <v>44552</v>
      </c>
      <c r="C218" s="5" t="s">
        <v>111</v>
      </c>
      <c r="D218" s="1" t="s">
        <v>0</v>
      </c>
      <c r="E218" s="1" t="s">
        <v>41</v>
      </c>
      <c r="F218" s="2">
        <v>26</v>
      </c>
      <c r="G218" s="2">
        <v>2245.25</v>
      </c>
      <c r="H218" s="2">
        <f>InputData[[#This Row],[Qty     ]]*InputData[[#This Row],[Mkt Price    ]]</f>
        <v>58376.5</v>
      </c>
      <c r="I218" s="2">
        <v>785.65</v>
      </c>
      <c r="J218" s="43"/>
    </row>
    <row r="219" spans="1:10">
      <c r="A219" s="3" t="e" vm="14">
        <v>#VALUE!</v>
      </c>
      <c r="B219" s="120">
        <v>44487</v>
      </c>
      <c r="C219" s="5" t="s">
        <v>112</v>
      </c>
      <c r="D219" s="1" t="s">
        <v>0</v>
      </c>
      <c r="E219" s="1" t="s">
        <v>41</v>
      </c>
      <c r="F219" s="2">
        <v>50</v>
      </c>
      <c r="G219" s="2">
        <v>1409.65</v>
      </c>
      <c r="H219" s="2">
        <f>InputData[[#This Row],[Qty     ]]*InputData[[#This Row],[Mkt Price    ]]</f>
        <v>70482.5</v>
      </c>
      <c r="I219" s="2">
        <v>795.36</v>
      </c>
      <c r="J219" s="43"/>
    </row>
    <row r="220" spans="1:10">
      <c r="A220" s="3" t="e" vm="14">
        <v>#VALUE!</v>
      </c>
      <c r="B220" s="120">
        <v>44488</v>
      </c>
      <c r="C220" s="5" t="s">
        <v>112</v>
      </c>
      <c r="D220" s="1" t="s">
        <v>0</v>
      </c>
      <c r="E220" s="1" t="s">
        <v>44</v>
      </c>
      <c r="F220" s="2">
        <v>20</v>
      </c>
      <c r="G220" s="2">
        <v>1440.56</v>
      </c>
      <c r="H220" s="2">
        <f>InputData[[#This Row],[Qty     ]]*InputData[[#This Row],[Mkt Price    ]]</f>
        <v>28811.199999999997</v>
      </c>
      <c r="I220" s="2">
        <v>450.36</v>
      </c>
      <c r="J220" s="43"/>
    </row>
    <row r="221" spans="1:10">
      <c r="A221" s="118" t="e" vm="11">
        <v>#VALUE!</v>
      </c>
      <c r="B221" s="120">
        <v>44534</v>
      </c>
      <c r="C221" s="117" t="s">
        <v>119</v>
      </c>
      <c r="D221" s="1" t="s">
        <v>0</v>
      </c>
      <c r="E221" s="1" t="s">
        <v>41</v>
      </c>
      <c r="F221" s="2">
        <v>40</v>
      </c>
      <c r="G221" s="2">
        <v>4120.3</v>
      </c>
      <c r="H221" s="2">
        <f>InputData[[#This Row],[Qty     ]]*InputData[[#This Row],[Mkt Price    ]]</f>
        <v>164812</v>
      </c>
      <c r="I221" s="2">
        <v>865.25</v>
      </c>
      <c r="J221" s="2"/>
    </row>
    <row r="222" spans="1:10">
      <c r="A222" s="118" t="e" vm="11">
        <v>#VALUE!</v>
      </c>
      <c r="B222" s="120">
        <v>44535</v>
      </c>
      <c r="C222" s="117" t="s">
        <v>119</v>
      </c>
      <c r="D222" s="1" t="s">
        <v>0</v>
      </c>
      <c r="E222" s="1" t="s">
        <v>41</v>
      </c>
      <c r="F222" s="2">
        <v>13</v>
      </c>
      <c r="G222" s="2">
        <v>4113.68</v>
      </c>
      <c r="H222" s="2">
        <f>InputData[[#This Row],[Qty     ]]*InputData[[#This Row],[Mkt Price    ]]</f>
        <v>53477.840000000004</v>
      </c>
      <c r="I222" s="2">
        <v>423.6</v>
      </c>
      <c r="J222" s="2"/>
    </row>
    <row r="223" spans="1:10">
      <c r="A223" s="118" t="e" vm="15">
        <v>#VALUE!</v>
      </c>
      <c r="B223" s="120" t="s">
        <v>122</v>
      </c>
      <c r="C223" s="117" t="s">
        <v>121</v>
      </c>
      <c r="D223" s="1" t="s">
        <v>0</v>
      </c>
      <c r="E223" s="1" t="s">
        <v>41</v>
      </c>
      <c r="F223" s="2">
        <v>21</v>
      </c>
      <c r="G223" s="2">
        <v>2674.36</v>
      </c>
      <c r="H223" s="2">
        <f>InputData[[#This Row],[Qty     ]]*InputData[[#This Row],[Mkt Price    ]]</f>
        <v>56161.560000000005</v>
      </c>
      <c r="I223" s="2">
        <v>213.36</v>
      </c>
      <c r="J223" s="2"/>
    </row>
    <row r="224" spans="1:10">
      <c r="A224" s="118" t="e" vm="15">
        <v>#VALUE!</v>
      </c>
      <c r="B224" s="120" t="s">
        <v>122</v>
      </c>
      <c r="C224" s="117" t="s">
        <v>121</v>
      </c>
      <c r="D224" s="1" t="s">
        <v>44</v>
      </c>
      <c r="E224" s="1" t="s">
        <v>41</v>
      </c>
      <c r="F224" s="2">
        <v>11</v>
      </c>
      <c r="G224" s="2">
        <v>2680.99</v>
      </c>
      <c r="H224" s="2">
        <f>InputData[[#This Row],[Qty     ]]*InputData[[#This Row],[Mkt Price    ]]</f>
        <v>29490.89</v>
      </c>
      <c r="I224" s="2">
        <v>132.56</v>
      </c>
      <c r="J224" s="2"/>
    </row>
    <row r="225" spans="1:10">
      <c r="A225" s="118" t="e" vm="15">
        <v>#VALUE!</v>
      </c>
      <c r="B225" s="120" t="s">
        <v>122</v>
      </c>
      <c r="C225" s="117" t="s">
        <v>121</v>
      </c>
      <c r="D225" s="42" t="s">
        <v>0</v>
      </c>
      <c r="E225" s="42" t="s">
        <v>41</v>
      </c>
      <c r="F225" s="43">
        <v>30</v>
      </c>
      <c r="G225" s="43">
        <v>2789.36</v>
      </c>
      <c r="H225" s="43">
        <f>InputData[[#This Row],[Qty     ]]*InputData[[#This Row],[Mkt Price    ]]</f>
        <v>83680.800000000003</v>
      </c>
      <c r="I225" s="43">
        <v>155.30000000000001</v>
      </c>
      <c r="J225" s="43"/>
    </row>
    <row r="226" spans="1:10">
      <c r="A226" s="118" t="e" vm="15">
        <v>#VALUE!</v>
      </c>
      <c r="B226" s="120" t="s">
        <v>123</v>
      </c>
      <c r="C226" s="117" t="s">
        <v>121</v>
      </c>
      <c r="D226" s="42" t="s">
        <v>0</v>
      </c>
      <c r="E226" s="42" t="s">
        <v>41</v>
      </c>
      <c r="F226" s="43">
        <v>14</v>
      </c>
      <c r="G226" s="43">
        <v>2986.25</v>
      </c>
      <c r="H226" s="43">
        <f>InputData[[#This Row],[Qty     ]]*InputData[[#This Row],[Mkt Price    ]]</f>
        <v>41807.5</v>
      </c>
      <c r="I226" s="43">
        <v>101.36</v>
      </c>
      <c r="J226" s="43"/>
    </row>
    <row r="227" spans="1:10">
      <c r="B227" s="9"/>
    </row>
    <row r="228" spans="1:10">
      <c r="B228" s="9"/>
    </row>
    <row r="229" spans="1:10">
      <c r="B229" s="9"/>
    </row>
    <row r="230" spans="1:10">
      <c r="B230" s="9"/>
    </row>
    <row r="231" spans="1:10">
      <c r="B231" s="9"/>
    </row>
    <row r="232" spans="1:10">
      <c r="B232" s="9"/>
    </row>
    <row r="233" spans="1:10">
      <c r="B233" s="9"/>
    </row>
    <row r="234" spans="1:10">
      <c r="B234" s="9"/>
    </row>
    <row r="235" spans="1:10">
      <c r="B235" s="9"/>
    </row>
    <row r="236" spans="1:10">
      <c r="B236" s="9"/>
    </row>
    <row r="237" spans="1:10">
      <c r="B237" s="9"/>
    </row>
    <row r="238" spans="1:10">
      <c r="B238" s="9"/>
    </row>
  </sheetData>
  <phoneticPr fontId="36"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48381-E7F3-4D07-A064-542524EAB1C2}">
  <sheetPr codeName="Sheet4"/>
  <dimension ref="A1:BN247"/>
  <sheetViews>
    <sheetView topLeftCell="AU1" workbookViewId="0">
      <selection activeCell="BC3" sqref="BC3"/>
    </sheetView>
  </sheetViews>
  <sheetFormatPr defaultRowHeight="14.4"/>
  <cols>
    <col min="1" max="1" width="60.21875" bestFit="1" customWidth="1"/>
    <col min="2" max="2" width="14.33203125" customWidth="1"/>
    <col min="3" max="3" width="14.6640625" style="27" customWidth="1"/>
    <col min="4" max="4" width="14.88671875" style="29" customWidth="1"/>
    <col min="5" max="5" width="13.44140625" style="29" customWidth="1"/>
    <col min="6" max="6" width="12.88671875" customWidth="1"/>
    <col min="7" max="8" width="15.33203125" style="29" customWidth="1"/>
    <col min="9" max="9" width="14.21875" style="29" customWidth="1"/>
    <col min="10" max="10" width="11.5546875" bestFit="1" customWidth="1"/>
    <col min="11" max="11" width="17.77734375" style="29" bestFit="1" customWidth="1"/>
    <col min="12" max="12" width="17.5546875" style="29" bestFit="1" customWidth="1"/>
    <col min="13" max="13" width="13.77734375" style="29" customWidth="1"/>
    <col min="14" max="14" width="18.109375" customWidth="1"/>
    <col min="15" max="15" width="18" customWidth="1"/>
    <col min="16" max="16" width="13.21875" style="29" customWidth="1"/>
    <col min="17" max="17" width="14.21875" style="29" customWidth="1"/>
    <col min="18" max="21" width="14" customWidth="1"/>
    <col min="22" max="22" width="14" style="12" customWidth="1"/>
    <col min="23" max="24" width="14" customWidth="1"/>
    <col min="25" max="25" width="32.21875" bestFit="1" customWidth="1"/>
    <col min="26" max="27" width="8.88671875" customWidth="1"/>
    <col min="28" max="28" width="60.21875" customWidth="1"/>
    <col min="29" max="29" width="12.88671875" style="9" customWidth="1"/>
    <col min="30" max="34" width="12.88671875" customWidth="1"/>
    <col min="35" max="35" width="15.6640625" customWidth="1"/>
    <col min="36" max="36" width="15.77734375" customWidth="1"/>
    <col min="37" max="37" width="12.6640625" customWidth="1"/>
    <col min="38" max="38" width="13.77734375" customWidth="1"/>
    <col min="39" max="39" width="11.21875" customWidth="1"/>
    <col min="41" max="41" width="60.21875" bestFit="1" customWidth="1"/>
    <col min="42" max="44" width="10.33203125" customWidth="1"/>
    <col min="45" max="45" width="13" customWidth="1"/>
    <col min="46" max="46" width="9.6640625" bestFit="1" customWidth="1"/>
    <col min="47" max="47" width="15.6640625" customWidth="1"/>
    <col min="55" max="55" width="33.5546875" customWidth="1"/>
    <col min="56" max="56" width="15.77734375" customWidth="1"/>
    <col min="57" max="58" width="11.88671875" customWidth="1"/>
    <col min="60" max="60" width="22.6640625" customWidth="1"/>
    <col min="61" max="63" width="12.6640625" customWidth="1"/>
    <col min="65" max="65" width="19.44140625" customWidth="1"/>
    <col min="66" max="66" width="11.33203125" bestFit="1" customWidth="1"/>
  </cols>
  <sheetData>
    <row r="1" spans="1:66" ht="18">
      <c r="A1" s="25" t="s">
        <v>1</v>
      </c>
      <c r="B1" s="24" t="s">
        <v>64</v>
      </c>
      <c r="C1" s="26" t="s">
        <v>65</v>
      </c>
      <c r="D1" s="28" t="s">
        <v>66</v>
      </c>
      <c r="E1" s="28" t="s">
        <v>68</v>
      </c>
      <c r="F1" s="30" t="s">
        <v>75</v>
      </c>
      <c r="G1" s="31" t="s">
        <v>72</v>
      </c>
      <c r="H1" s="31" t="s">
        <v>71</v>
      </c>
      <c r="I1" s="31" t="s">
        <v>69</v>
      </c>
      <c r="J1" s="32" t="s">
        <v>77</v>
      </c>
      <c r="K1" s="33" t="s">
        <v>78</v>
      </c>
      <c r="L1" s="33" t="s">
        <v>79</v>
      </c>
      <c r="M1" s="33" t="s">
        <v>80</v>
      </c>
      <c r="N1" s="30" t="s">
        <v>73</v>
      </c>
      <c r="O1" s="30" t="s">
        <v>74</v>
      </c>
      <c r="P1" s="28" t="s">
        <v>67</v>
      </c>
      <c r="Q1" s="31" t="s">
        <v>70</v>
      </c>
      <c r="R1" s="8" t="s">
        <v>76</v>
      </c>
      <c r="S1" s="8" t="s">
        <v>81</v>
      </c>
      <c r="T1" s="8" t="s">
        <v>82</v>
      </c>
      <c r="U1" s="8" t="s">
        <v>83</v>
      </c>
      <c r="V1" s="11" t="s">
        <v>84</v>
      </c>
      <c r="W1" s="8" t="s">
        <v>85</v>
      </c>
      <c r="X1" s="13" t="s">
        <v>21</v>
      </c>
      <c r="Y1" s="13" t="s">
        <v>103</v>
      </c>
      <c r="AA1" s="8" t="s">
        <v>87</v>
      </c>
      <c r="AB1" s="23" t="s">
        <v>1</v>
      </c>
      <c r="AC1" s="10" t="s">
        <v>86</v>
      </c>
      <c r="AD1" s="8" t="s">
        <v>88</v>
      </c>
      <c r="AE1" s="8" t="s">
        <v>21</v>
      </c>
      <c r="AF1" s="8" t="s">
        <v>22</v>
      </c>
      <c r="AG1" s="8" t="s">
        <v>39</v>
      </c>
      <c r="AH1" s="8" t="s">
        <v>89</v>
      </c>
      <c r="AI1" s="8" t="s">
        <v>91</v>
      </c>
      <c r="AJ1" s="8" t="s">
        <v>76</v>
      </c>
      <c r="AK1" s="8" t="s">
        <v>90</v>
      </c>
      <c r="AL1" s="8" t="s">
        <v>85</v>
      </c>
      <c r="AM1" s="8" t="s">
        <v>19</v>
      </c>
      <c r="AO1" s="7" t="s">
        <v>1</v>
      </c>
      <c r="AP1" s="7" t="s">
        <v>2</v>
      </c>
      <c r="AQ1" s="7" t="s">
        <v>3</v>
      </c>
      <c r="AR1" s="7" t="s">
        <v>4</v>
      </c>
      <c r="AS1" s="7" t="s">
        <v>6</v>
      </c>
      <c r="AT1" s="17"/>
      <c r="AU1" s="8" t="s">
        <v>92</v>
      </c>
      <c r="AX1">
        <f>COUNT(_xlfn.ANCHORARRAY(Dashboard!P23))</f>
        <v>10</v>
      </c>
      <c r="AY1" s="18" t="s">
        <v>99</v>
      </c>
      <c r="AZ1" s="18" t="s">
        <v>100</v>
      </c>
      <c r="BB1" s="16">
        <v>1</v>
      </c>
      <c r="BC1" s="8" t="s">
        <v>103</v>
      </c>
      <c r="BD1" s="8" t="s">
        <v>22</v>
      </c>
      <c r="BE1" s="8" t="s">
        <v>20</v>
      </c>
      <c r="BF1" s="8" t="s">
        <v>105</v>
      </c>
      <c r="BH1" s="19" t="e" vm="29">
        <v>#VALUE!</v>
      </c>
      <c r="BI1" s="20" cm="1">
        <f t="array" ref="BI1">_FV(BH1,"Change")</f>
        <v>137.9</v>
      </c>
      <c r="BJ1" s="21" cm="1">
        <f t="array" ref="BJ1">_FV(BH1,"Change (%)",TRUE)</f>
        <v>7.3790000000000001E-3</v>
      </c>
      <c r="BK1" s="20" cm="1">
        <f t="array" ref="BK1">_FV(BH1,"Price")</f>
        <v>18826</v>
      </c>
      <c r="BM1" t="str" cm="1">
        <f t="array" aca="1" ref="BM1:BN247" ca="1">_xlfn.STOCKHISTORY(BH1,TODAY()-365,TODAY(),0,1,0,1)</f>
        <v>Date</v>
      </c>
      <c r="BN1" t="str">
        <f ca="1"/>
        <v>Close</v>
      </c>
    </row>
    <row r="2" spans="1:66">
      <c r="A2" t="e" cm="1" vm="11">
        <f t="array" ref="A2:A29">_xlfn._xlws.SORT(_xlfn.UNIQUE(InputData[Stock]))</f>
        <v>#VALUE!</v>
      </c>
      <c r="B2" s="15" cm="1">
        <f t="array" ref="B2:B29">SUMIFS(InputData[[Qty     ]],InputData[Stock],_xlfn.ANCHORARRAY('Master Data'!A2),InputData[Buy / Sell   ],"B",InputData[Intraday / Delivery],"I")</f>
        <v>0</v>
      </c>
      <c r="C2" s="27" cm="1">
        <f t="array" ref="C2:C29">SUMIFS(InputData[[Mkt Value    ]],InputData[Stock],_xlfn.ANCHORARRAY('Master Data'!A2),InputData[Buy / Sell   ],"B",InputData[Intraday / Delivery],"I")</f>
        <v>0</v>
      </c>
      <c r="D2" s="29" cm="1">
        <f t="array" ref="D2:D29">SUMIFS(InputData[[Mkt Value    ]],InputData[Stock],_xlfn.ANCHORARRAY('Master Data'!A2),InputData[Buy / Sell   ],"S",InputData[Intraday / Delivery],"I")</f>
        <v>0</v>
      </c>
      <c r="E2" s="29" cm="1">
        <f t="array" ref="E2:E29">_xlfn.ANCHORARRAY(D2)-_xlfn.ANCHORARRAY(C2)-_xlfn.ANCHORARRAY(P2)</f>
        <v>0</v>
      </c>
      <c r="F2" s="15" cm="1">
        <f t="array" ref="F2:F29">SUMIFS(InputData[[Qty     ]],InputData[Stock],_xlfn.ANCHORARRAY('Master Data'!A2),InputData[Buy / Sell   ],"S")-_xlfn.ANCHORARRAY(B2)</f>
        <v>0</v>
      </c>
      <c r="G2" s="29" cm="1">
        <f t="array" aca="1" ref="G2:G29" ca="1">_xlfn.ANCHORARRAY(O2)-_xlfn.ANCHORARRAY(U2)</f>
        <v>0</v>
      </c>
      <c r="H2" s="29" cm="1">
        <f t="array" ref="H2:H29">SUMIFS(InputData[[Mkt Value    ]],InputData[Stock],_xlfn.ANCHORARRAY('Master Data'!A2),InputData[Buy / Sell   ],"S")-_xlfn.ANCHORARRAY(D2)</f>
        <v>0</v>
      </c>
      <c r="I2" s="29" cm="1">
        <f t="array" aca="1" ref="I2:I29" ca="1">_xlfn.ANCHORARRAY(H2)-_xlfn.ANCHORARRAY(G2)-_xlfn.ANCHORARRAY(Q2)</f>
        <v>0</v>
      </c>
      <c r="J2" s="15" cm="1">
        <f t="array" ref="J2:J29">_xlfn.ANCHORARRAY(B2)+_xlfn.ANCHORARRAY(F2)</f>
        <v>0</v>
      </c>
      <c r="K2" s="29" cm="1">
        <f t="array" aca="1" ref="K2:K29" ca="1">_xlfn.ANCHORARRAY(C2)+_xlfn.ANCHORARRAY(G2)</f>
        <v>0</v>
      </c>
      <c r="L2" s="29" cm="1">
        <f t="array" ref="L2:L29">_xlfn.ANCHORARRAY(D2)+_xlfn.ANCHORARRAY(H2)</f>
        <v>0</v>
      </c>
      <c r="M2" s="29" cm="1">
        <f t="array" aca="1" ref="M2:M29" ca="1">_xlfn.ANCHORARRAY(E2)+_xlfn.ANCHORARRAY(I2)</f>
        <v>0</v>
      </c>
      <c r="N2" s="15" cm="1">
        <f t="array" ref="N2:N29">SUMIFS(InputData[[Qty     ]],InputData[Stock],_xlfn.ANCHORARRAY('Master Data'!A2),InputData[Buy / Sell   ],"B")-_xlfn.ANCHORARRAY(B2)</f>
        <v>53</v>
      </c>
      <c r="O2" s="14" cm="1">
        <f t="array" ref="O2:O29">SUMIFS(InputData[[Mkt Value    ]],InputData[Stock],_xlfn.ANCHORARRAY('Master Data'!A2),InputData[Buy / Sell   ],"B")-_xlfn.ANCHORARRAY(C2)</f>
        <v>218289.84</v>
      </c>
      <c r="P2" s="29" cm="1">
        <f t="array" ref="P2:P29">SUMIFS(InputData[Charges],InputData[Stock],_xlfn.ANCHORARRAY('Master Data'!A2),InputData[Intraday / Delivery],"I")</f>
        <v>0</v>
      </c>
      <c r="Q2" s="29" cm="1">
        <f t="array" aca="1" ref="Q2:Q29" ca="1">IF(_xlfn.ANCHORARRAY(F2)=0,0,SUMIFS(InputData[Charges],InputData[Stock],_xlfn.ANCHORARRAY('Master Data'!A2),InputData[Intraday / Delivery],"D")-_xlfn.ANCHORARRAY(W2))</f>
        <v>0</v>
      </c>
      <c r="R2" s="15" cm="1">
        <f t="array" ref="R2:R29">_xlfn.ANCHORARRAY(N2)-_xlfn.ANCHORARRAY(F2)</f>
        <v>53</v>
      </c>
      <c r="S2" s="15" cm="1">
        <f t="array" aca="1" ref="S2:S29" ca="1">SUMIFS(_xlfn.ANCHORARRAY(AD2),Stock,_xlfn.ANCHORARRAY(A2),_xlfn.ANCHORARRAY(AM2),"Long Term")</f>
        <v>53</v>
      </c>
      <c r="T2" s="14" cm="1">
        <f t="array" ref="T2:T29">_xlfn.ANCHORARRAY(R2)*_xlfn.ANCHORARRAY(X2)</f>
        <v>133008.79999999999</v>
      </c>
      <c r="U2" s="14" cm="1">
        <f t="array" aca="1" ref="U2:U29" ca="1">SUMIF(Stock,_xlfn.ANCHORARRAY(A2),_xlfn.ANCHORARRAY(AK2))</f>
        <v>218289.84</v>
      </c>
      <c r="V2" s="14" cm="1">
        <f t="array" aca="1" ref="V2:V29" ca="1">IFERROR(_xlfn.ANCHORARRAY(U2)/_xlfn.ANCHORARRAY(R2),0)</f>
        <v>4118.6762264150939</v>
      </c>
      <c r="W2" s="14" cm="1">
        <f t="array" aca="1" ref="W2:W29" ca="1">SUMIF(Stock,_xlfn.ANCHORARRAY(A2),_xlfn.ANCHORARRAY(AL2))</f>
        <v>1288.8499999999999</v>
      </c>
      <c r="X2" s="14" cm="1">
        <f t="array" ref="X2:X29">_FV(_xlfn.ANCHORARRAY(A2),"Price")</f>
        <v>2509.6</v>
      </c>
      <c r="Y2" s="14" t="str" cm="1">
        <f t="array" ref="Y2:Y29">_FV(_xlfn.ANCHORARRAY(A2),"Industry")</f>
        <v>Diversified Industrial Goods Wholesale</v>
      </c>
      <c r="AA2" cm="1">
        <f t="array" ref="AA2:AA67">ROW(_xlfn.ANCHORARRAY(AB2))-1</f>
        <v>1</v>
      </c>
      <c r="AB2" t="e" cm="1" vm="11">
        <f t="array" ref="AB2:AC67">_xlfn._xlws.SORT(_xlfn.UNIQUE(_xlfn._xlws.FILTER(InputData[[Stock]:[Trd Dt    ]],(InputData[Buy / Sell   ]="B")*(InputData[Intraday / Delivery]="D"))),{1,2})</f>
        <v>#VALUE!</v>
      </c>
      <c r="AC2" s="9">
        <v>44534</v>
      </c>
      <c r="AD2" cm="1">
        <f t="array" aca="1" ref="AD2:AD67" ca="1">SUMIFS(InputData[[Qty     ]],InputData[Stock],Stock,InputData[[Trd Dt    ]],OrderDate,InputData[Buy / Sell   ],"B",InputData[Intraday / Delivery],"D")</f>
        <v>40</v>
      </c>
      <c r="AE2" cm="1">
        <f t="array" aca="1" ref="AE2:AE67" ca="1">AVERAGEIFS(InputData[[Mkt Price    ]],InputData[Stock],Stock,InputData[[Trd Dt    ]],OrderDate,InputData[Buy / Sell   ],"B",InputData[Intraday / Delivery],"D")</f>
        <v>4120.3</v>
      </c>
      <c r="AF2" cm="1">
        <f t="array" aca="1" ref="AF2:AF67" ca="1">_xlfn.ANCHORARRAY(AD2)*_xlfn.ANCHORARRAY(AE2)</f>
        <v>164812</v>
      </c>
      <c r="AG2" cm="1">
        <f t="array" aca="1" ref="AG2:AG67" ca="1">SUMIFS(InputData[Charges],InputData[Stock],Stock,InputData[[Trd Dt    ]],OrderDate,InputData[Buy / Sell   ],"B",InputData[Intraday / Delivery],"D")</f>
        <v>865.25</v>
      </c>
      <c r="AH2" cm="1">
        <f t="array" aca="1" ref="AH2:AH67" ca="1">SUMIFS(_xlfn.ANCHORARRAY(AD2),Stock,Stock,_xlfn.ANCHORARRAY(AA2),"&lt;"&amp;_xlfn.ANCHORARRAY(AA2))</f>
        <v>0</v>
      </c>
      <c r="AI2" cm="1">
        <f t="array" aca="1" ref="AI2:AI67" ca="1">SUMIFS(InputData[[Qty     ]],InputData[Stock],Stock,InputData[Buy / Sell   ],"S",InputData[Intraday / Delivery],"D")</f>
        <v>0</v>
      </c>
      <c r="AJ2" cm="1">
        <f t="array" aca="1" ref="AJ2:AJ67" ca="1">IF((_xlfn.ANCHORARRAY(AD2)+_xlfn.ANCHORARRAY(AH2))&gt;_xlfn.ANCHORARRAY(AI2),IF(((_xlfn.ANCHORARRAY(AD2)+_xlfn.ANCHORARRAY(AH2))-_xlfn.ANCHORARRAY(AI2))&gt;_xlfn.ANCHORARRAY(AD2),_xlfn.ANCHORARRAY(AD2),((_xlfn.ANCHORARRAY(AD2)+_xlfn.ANCHORARRAY(AH2))-_xlfn.ANCHORARRAY(AI2))),0)</f>
        <v>40</v>
      </c>
      <c r="AK2" cm="1">
        <f t="array" aca="1" ref="AK2:AK67" ca="1">_xlfn.ANCHORARRAY(AE2)*_xlfn.ANCHORARRAY(AJ2)</f>
        <v>164812</v>
      </c>
      <c r="AL2" cm="1">
        <f t="array" aca="1" ref="AL2:AL67" ca="1">IFERROR(_xlfn.ANCHORARRAY(AG2)/(_xlfn.ANCHORARRAY(AD2)/_xlfn.ANCHORARRAY(AJ2)),0)</f>
        <v>865.25</v>
      </c>
      <c r="AM2" t="str" cm="1">
        <f t="array" aca="1" ref="AM2:AM67" ca="1">IF(_xlfn.ANCHORARRAY(AJ2)&gt;0,IF(TODAY()-OrderDate&gt;365,"Long Term","Short Term"),0)</f>
        <v>Long Term</v>
      </c>
      <c r="AO2" t="e" cm="1" vm="1">
        <f t="array" aca="1" ref="AO2:AS25" ca="1">_xlfn._xlws.SORT(_xlfn._xlws.FILTER(_xlfn._xlws.FILTER(Profit_Loss_Range,IF(AV2=1,_xlfn.ANCHORARRAY(B2)&gt;0,IF(AV2=2,_xlfn.ANCHORARRAY(F2)&gt;0,_xlfn.ANCHORARRAY(J2)&gt;0))),IF(AV2=1,{1,1,1,1,1,0,0,0,0,0,0,0,0},IF(AV2=2,{1,0,0,0,0,1,1,1,1,0,0,0,0},{1,0,0,0,0,0,0,0,0,1,1,1,1}))),5,-1)</f>
        <v>#VALUE!</v>
      </c>
      <c r="AP2">
        <f ca="1"/>
        <v>39050</v>
      </c>
      <c r="AQ2">
        <f ca="1"/>
        <v>2731442.5</v>
      </c>
      <c r="AR2">
        <f ca="1"/>
        <v>2839710.5</v>
      </c>
      <c r="AS2">
        <f ca="1"/>
        <v>88550</v>
      </c>
      <c r="AU2" t="s">
        <v>93</v>
      </c>
      <c r="AV2" s="16">
        <v>3</v>
      </c>
      <c r="AX2" t="s">
        <v>101</v>
      </c>
      <c r="AY2">
        <f>COUNTIF(_xlfn.ANCHORARRAY(Dashboard!P23),"&gt;="&amp;0)</f>
        <v>6</v>
      </c>
      <c r="AZ2">
        <f ca="1">COUNTIF(_xlfn.ANCHORARRAY(Dashboard!Q23),"&gt;="&amp;0)</f>
        <v>6</v>
      </c>
      <c r="BC2" t="str" cm="1">
        <f t="array" ref="BC2:BC8">_xlfn.UNIQUE(_xlfn._xlws.FILTER(_xlfn.ANCHORARRAY(Y2),_xlfn.ANCHORARRAY(R2)))</f>
        <v>Diversified Industrial Goods Wholesale</v>
      </c>
      <c r="BD2" cm="1">
        <f t="array" aca="1" ref="BD2:BD8" ca="1">IF($BB$1=1,_xlfn.ANCHORARRAY(BE2),_xlfn.ANCHORARRAY(BF2))</f>
        <v>218289.84</v>
      </c>
      <c r="BE2" cm="1">
        <f t="array" aca="1" ref="BE2:BE8" ca="1">SUMIF(_xlfn.ANCHORARRAY(Y2),_xlfn.ANCHORARRAY(BC2),_xlfn.ANCHORARRAY(U2))</f>
        <v>218289.84</v>
      </c>
      <c r="BF2" cm="1">
        <f t="array" ref="BF2:BF8">SUMIF(_xlfn.ANCHORARRAY(Y2),_xlfn.ANCHORARRAY(BC2),_xlfn.ANCHORARRAY(T2))</f>
        <v>133008.79999999999</v>
      </c>
      <c r="BH2" s="22" t="e" vm="30">
        <v>#VALUE!</v>
      </c>
      <c r="BI2" s="20" cm="1">
        <f t="array" ref="BI2">_FV(BH2,"Change")</f>
        <v>466.95</v>
      </c>
      <c r="BJ2" s="21" cm="1">
        <f t="array" ref="BJ2">_FV(BH2,"Change (%)",TRUE)</f>
        <v>7.4219999999999998E-3</v>
      </c>
      <c r="BK2" s="20" cm="1">
        <f t="array" ref="BK2">_FV(BH2,"Price")</f>
        <v>63384.58</v>
      </c>
      <c r="BM2" vm="31">
        <f ca="1"/>
        <v>44732</v>
      </c>
      <c r="BN2" vm="32">
        <f ca="1"/>
        <v>15350.15</v>
      </c>
    </row>
    <row r="3" spans="1:66">
      <c r="A3" t="e" vm="12">
        <v>#VALUE!</v>
      </c>
      <c r="B3" s="15">
        <v>150</v>
      </c>
      <c r="C3" s="27">
        <v>45225</v>
      </c>
      <c r="D3" s="29">
        <v>45345</v>
      </c>
      <c r="E3" s="29">
        <v>-492</v>
      </c>
      <c r="F3" s="15">
        <v>350</v>
      </c>
      <c r="G3" s="29">
        <f ca="1"/>
        <v>104475</v>
      </c>
      <c r="H3" s="29">
        <v>106050</v>
      </c>
      <c r="I3" s="29">
        <f ca="1"/>
        <v>475.06999999999994</v>
      </c>
      <c r="J3" s="15">
        <v>500</v>
      </c>
      <c r="K3" s="29">
        <f ca="1"/>
        <v>149700</v>
      </c>
      <c r="L3" s="29">
        <v>151395</v>
      </c>
      <c r="M3" s="29">
        <f ca="1"/>
        <v>-16.930000000000064</v>
      </c>
      <c r="N3" s="15">
        <v>700</v>
      </c>
      <c r="O3" s="14">
        <v>209454</v>
      </c>
      <c r="P3" s="29">
        <v>612</v>
      </c>
      <c r="Q3" s="29">
        <f ca="1"/>
        <v>1099.93</v>
      </c>
      <c r="R3" s="15">
        <v>350</v>
      </c>
      <c r="S3" s="15">
        <f ca="1"/>
        <v>700</v>
      </c>
      <c r="T3" s="14">
        <v>93135.000000000015</v>
      </c>
      <c r="U3" s="14">
        <f ca="1"/>
        <v>104979</v>
      </c>
      <c r="V3" s="14">
        <f ca="1"/>
        <v>299.94</v>
      </c>
      <c r="W3" s="14">
        <f ca="1"/>
        <v>850.06999999999994</v>
      </c>
      <c r="X3" s="14">
        <v>266.10000000000002</v>
      </c>
      <c r="Y3" s="14" t="str">
        <v>Electrical Utilities &amp; IPPs</v>
      </c>
      <c r="AA3">
        <v>2</v>
      </c>
      <c r="AB3" t="e" vm="11">
        <v>#VALUE!</v>
      </c>
      <c r="AC3" s="9">
        <v>44535</v>
      </c>
      <c r="AD3">
        <f ca="1"/>
        <v>13</v>
      </c>
      <c r="AE3">
        <f ca="1"/>
        <v>4113.68</v>
      </c>
      <c r="AF3">
        <f ca="1"/>
        <v>53477.840000000004</v>
      </c>
      <c r="AG3">
        <f ca="1"/>
        <v>423.6</v>
      </c>
      <c r="AH3">
        <f ca="1"/>
        <v>40</v>
      </c>
      <c r="AI3">
        <f ca="1"/>
        <v>0</v>
      </c>
      <c r="AJ3">
        <f ca="1"/>
        <v>13</v>
      </c>
      <c r="AK3">
        <f ca="1"/>
        <v>53477.840000000004</v>
      </c>
      <c r="AL3">
        <f ca="1"/>
        <v>423.6</v>
      </c>
      <c r="AM3" t="str">
        <f ca="1"/>
        <v>Long Term</v>
      </c>
      <c r="AO3" t="e" vm="2">
        <f ca="1"/>
        <v>#VALUE!</v>
      </c>
      <c r="AP3">
        <f ca="1"/>
        <v>25070</v>
      </c>
      <c r="AQ3">
        <f ca="1"/>
        <v>1034902</v>
      </c>
      <c r="AR3">
        <f ca="1"/>
        <v>1104927</v>
      </c>
      <c r="AS3">
        <f ca="1"/>
        <v>55395.899999999994</v>
      </c>
      <c r="AU3" t="s">
        <v>96</v>
      </c>
      <c r="AV3" s="16">
        <v>1</v>
      </c>
      <c r="AX3" t="s">
        <v>102</v>
      </c>
      <c r="AY3">
        <f>AX1-AY2</f>
        <v>4</v>
      </c>
      <c r="AZ3">
        <f ca="1">AX1-AZ2</f>
        <v>4</v>
      </c>
      <c r="BC3" t="str">
        <v>Electrical Utilities &amp; IPPs</v>
      </c>
      <c r="BD3">
        <f ca="1"/>
        <v>104979</v>
      </c>
      <c r="BE3">
        <f ca="1"/>
        <v>104979</v>
      </c>
      <c r="BF3">
        <v>93135.000000000015</v>
      </c>
      <c r="BM3" vm="33">
        <f ca="1"/>
        <v>44733</v>
      </c>
      <c r="BN3" vm="34">
        <f ca="1"/>
        <v>15638.8</v>
      </c>
    </row>
    <row r="4" spans="1:66">
      <c r="A4" t="e" vm="19">
        <v>#VALUE!</v>
      </c>
      <c r="B4" s="15">
        <v>2000</v>
      </c>
      <c r="C4" s="27">
        <v>190900</v>
      </c>
      <c r="D4" s="29">
        <v>189600</v>
      </c>
      <c r="E4" s="29">
        <v>-1368</v>
      </c>
      <c r="F4" s="15">
        <v>3510</v>
      </c>
      <c r="G4" s="29">
        <f ca="1"/>
        <v>327068</v>
      </c>
      <c r="H4" s="29">
        <v>299045</v>
      </c>
      <c r="I4" s="29">
        <f ca="1"/>
        <v>-31851.599999999999</v>
      </c>
      <c r="J4" s="15">
        <v>5510</v>
      </c>
      <c r="K4" s="29">
        <f ca="1"/>
        <v>517968</v>
      </c>
      <c r="L4" s="29">
        <v>488645</v>
      </c>
      <c r="M4" s="29">
        <f ca="1"/>
        <v>-33219.599999999999</v>
      </c>
      <c r="N4" s="15">
        <v>3510</v>
      </c>
      <c r="O4" s="14">
        <v>327068</v>
      </c>
      <c r="P4" s="29">
        <v>68</v>
      </c>
      <c r="Q4" s="29">
        <f ca="1"/>
        <v>3828.6000000000004</v>
      </c>
      <c r="R4" s="15">
        <v>0</v>
      </c>
      <c r="S4" s="15">
        <f ca="1"/>
        <v>0</v>
      </c>
      <c r="T4" s="14">
        <v>0</v>
      </c>
      <c r="U4" s="14">
        <f ca="1"/>
        <v>0</v>
      </c>
      <c r="V4" s="14">
        <f ca="1"/>
        <v>0</v>
      </c>
      <c r="W4" s="14">
        <f ca="1"/>
        <v>0</v>
      </c>
      <c r="X4" s="14">
        <v>164.4</v>
      </c>
      <c r="Y4" s="14" t="str">
        <v>Machinery, Equipment &amp; Components</v>
      </c>
      <c r="AA4">
        <v>3</v>
      </c>
      <c r="AB4" t="e" vm="12">
        <v>#VALUE!</v>
      </c>
      <c r="AC4" s="9">
        <v>44537</v>
      </c>
      <c r="AD4">
        <f ca="1"/>
        <v>500</v>
      </c>
      <c r="AE4">
        <f ca="1"/>
        <v>298.5</v>
      </c>
      <c r="AF4">
        <f ca="1"/>
        <v>149250</v>
      </c>
      <c r="AG4">
        <f ca="1"/>
        <v>1142.9000000000001</v>
      </c>
      <c r="AH4">
        <f ca="1"/>
        <v>0</v>
      </c>
      <c r="AI4">
        <f ca="1"/>
        <v>350</v>
      </c>
      <c r="AJ4">
        <f ca="1"/>
        <v>150</v>
      </c>
      <c r="AK4">
        <f ca="1"/>
        <v>44775</v>
      </c>
      <c r="AL4">
        <f ca="1"/>
        <v>342.87</v>
      </c>
      <c r="AM4" t="str">
        <f ca="1"/>
        <v>Long Term</v>
      </c>
      <c r="AO4" t="e" vm="3">
        <f ca="1"/>
        <v>#VALUE!</v>
      </c>
      <c r="AP4">
        <f ca="1"/>
        <v>1920</v>
      </c>
      <c r="AQ4">
        <f ca="1"/>
        <v>1522230</v>
      </c>
      <c r="AR4">
        <f ca="1"/>
        <v>1559061.6</v>
      </c>
      <c r="AS4">
        <f ca="1"/>
        <v>33608.1452173914</v>
      </c>
      <c r="AU4" t="s">
        <v>97</v>
      </c>
      <c r="AV4">
        <f ca="1">COUNTA(_xlfn.ANCHORARRAY(AO2))/5</f>
        <v>24</v>
      </c>
      <c r="BC4" t="str">
        <v>Machinery, Equipment &amp; Components</v>
      </c>
      <c r="BD4">
        <f ca="1"/>
        <v>250741.90000000002</v>
      </c>
      <c r="BE4">
        <f ca="1"/>
        <v>250741.90000000002</v>
      </c>
      <c r="BF4">
        <v>762454.8</v>
      </c>
      <c r="BM4" vm="35">
        <f ca="1"/>
        <v>44734</v>
      </c>
      <c r="BN4" vm="36">
        <f ca="1"/>
        <v>15413.3</v>
      </c>
    </row>
    <row r="5" spans="1:66">
      <c r="A5" t="e" vm="20">
        <v>#VALUE!</v>
      </c>
      <c r="B5" s="15">
        <v>0</v>
      </c>
      <c r="C5" s="27">
        <v>0</v>
      </c>
      <c r="D5" s="29">
        <v>0</v>
      </c>
      <c r="E5" s="29">
        <v>0</v>
      </c>
      <c r="F5" s="15">
        <v>200</v>
      </c>
      <c r="G5" s="29">
        <f ca="1"/>
        <v>96400</v>
      </c>
      <c r="H5" s="29">
        <v>95400</v>
      </c>
      <c r="I5" s="29">
        <f ca="1"/>
        <v>-1217.5</v>
      </c>
      <c r="J5" s="15">
        <v>200</v>
      </c>
      <c r="K5" s="29">
        <f ca="1"/>
        <v>96400</v>
      </c>
      <c r="L5" s="29">
        <v>95400</v>
      </c>
      <c r="M5" s="29">
        <f ca="1"/>
        <v>-1217.5</v>
      </c>
      <c r="N5" s="15">
        <v>200</v>
      </c>
      <c r="O5" s="14">
        <v>96400</v>
      </c>
      <c r="P5" s="29">
        <v>0</v>
      </c>
      <c r="Q5" s="29">
        <f ca="1"/>
        <v>217.5</v>
      </c>
      <c r="R5" s="15">
        <v>0</v>
      </c>
      <c r="S5" s="15">
        <f ca="1"/>
        <v>0</v>
      </c>
      <c r="T5" s="14">
        <v>0</v>
      </c>
      <c r="U5" s="14">
        <f ca="1"/>
        <v>0</v>
      </c>
      <c r="V5" s="14">
        <f ca="1"/>
        <v>0</v>
      </c>
      <c r="W5" s="14">
        <f ca="1"/>
        <v>0</v>
      </c>
      <c r="X5" s="14">
        <v>981.55</v>
      </c>
      <c r="Y5" s="14" t="str">
        <v>Banking Services</v>
      </c>
      <c r="AA5">
        <v>4</v>
      </c>
      <c r="AB5" t="e" vm="12">
        <v>#VALUE!</v>
      </c>
      <c r="AC5" s="9">
        <v>44538</v>
      </c>
      <c r="AD5">
        <f ca="1"/>
        <v>200</v>
      </c>
      <c r="AE5">
        <f ca="1"/>
        <v>301.02</v>
      </c>
      <c r="AF5">
        <f ca="1"/>
        <v>60204</v>
      </c>
      <c r="AG5">
        <f ca="1"/>
        <v>507.2</v>
      </c>
      <c r="AH5">
        <f ca="1"/>
        <v>500</v>
      </c>
      <c r="AI5">
        <f ca="1"/>
        <v>350</v>
      </c>
      <c r="AJ5">
        <f ca="1"/>
        <v>200</v>
      </c>
      <c r="AK5">
        <f ca="1"/>
        <v>60204</v>
      </c>
      <c r="AL5">
        <f ca="1"/>
        <v>507.2</v>
      </c>
      <c r="AM5" t="str">
        <f ca="1"/>
        <v>Long Term</v>
      </c>
      <c r="AO5" t="e" vm="4">
        <f ca="1"/>
        <v>#VALUE!</v>
      </c>
      <c r="AP5">
        <f ca="1"/>
        <v>6030</v>
      </c>
      <c r="AQ5">
        <f ca="1"/>
        <v>356760</v>
      </c>
      <c r="AR5">
        <f ca="1"/>
        <v>391346.5</v>
      </c>
      <c r="AS5">
        <f ca="1"/>
        <v>30170.400000000001</v>
      </c>
      <c r="AU5" t="s">
        <v>98</v>
      </c>
      <c r="AV5">
        <f ca="1">MIN(AV3,AV4-9)</f>
        <v>1</v>
      </c>
      <c r="BC5" t="str">
        <v>Banking Services</v>
      </c>
      <c r="BD5">
        <f ca="1"/>
        <v>597505</v>
      </c>
      <c r="BE5">
        <f ca="1"/>
        <v>597505</v>
      </c>
      <c r="BF5">
        <v>16695.100000000002</v>
      </c>
      <c r="BM5" vm="37">
        <f ca="1"/>
        <v>44735</v>
      </c>
      <c r="BN5" vm="38">
        <f ca="1"/>
        <v>15556.65</v>
      </c>
    </row>
    <row r="6" spans="1:66">
      <c r="A6" t="e" vm="13">
        <v>#VALUE!</v>
      </c>
      <c r="B6" s="15">
        <v>3000</v>
      </c>
      <c r="C6" s="27">
        <v>206250</v>
      </c>
      <c r="D6" s="29">
        <v>207000</v>
      </c>
      <c r="E6" s="29">
        <v>101.10000000000014</v>
      </c>
      <c r="F6" s="15">
        <v>0</v>
      </c>
      <c r="G6" s="29">
        <f ca="1"/>
        <v>0</v>
      </c>
      <c r="H6" s="29">
        <v>0</v>
      </c>
      <c r="I6" s="29">
        <f ca="1"/>
        <v>0</v>
      </c>
      <c r="J6" s="15">
        <v>3000</v>
      </c>
      <c r="K6" s="29">
        <f ca="1"/>
        <v>206250</v>
      </c>
      <c r="L6" s="29">
        <v>207000</v>
      </c>
      <c r="M6" s="29">
        <f ca="1"/>
        <v>101.10000000000014</v>
      </c>
      <c r="N6" s="15">
        <v>1510</v>
      </c>
      <c r="O6" s="14">
        <v>99660</v>
      </c>
      <c r="P6" s="29">
        <v>648.89999999999986</v>
      </c>
      <c r="Q6" s="29">
        <f ca="1"/>
        <v>0</v>
      </c>
      <c r="R6" s="15">
        <v>1510</v>
      </c>
      <c r="S6" s="15">
        <f ca="1"/>
        <v>1510</v>
      </c>
      <c r="T6" s="14">
        <v>569421</v>
      </c>
      <c r="U6" s="14">
        <f ca="1"/>
        <v>99660</v>
      </c>
      <c r="V6" s="14">
        <f ca="1"/>
        <v>66</v>
      </c>
      <c r="W6" s="14">
        <f ca="1"/>
        <v>686.59999999999991</v>
      </c>
      <c r="X6" s="14">
        <v>377.1</v>
      </c>
      <c r="Y6" s="14" t="str">
        <v>Machinery, Equipment &amp; Components</v>
      </c>
      <c r="AA6">
        <v>5</v>
      </c>
      <c r="AB6" t="e" vm="19">
        <v>#VALUE!</v>
      </c>
      <c r="AC6" s="9">
        <v>44123</v>
      </c>
      <c r="AD6">
        <f ca="1"/>
        <v>1000</v>
      </c>
      <c r="AE6">
        <f ca="1"/>
        <v>96.65</v>
      </c>
      <c r="AF6">
        <f ca="1"/>
        <v>96650</v>
      </c>
      <c r="AG6">
        <f ca="1"/>
        <v>109.69999999999999</v>
      </c>
      <c r="AH6">
        <f ca="1"/>
        <v>0</v>
      </c>
      <c r="AI6">
        <f ca="1"/>
        <v>3510</v>
      </c>
      <c r="AJ6">
        <f ca="1"/>
        <v>0</v>
      </c>
      <c r="AK6">
        <f ca="1"/>
        <v>0</v>
      </c>
      <c r="AL6">
        <f ca="1"/>
        <v>0</v>
      </c>
      <c r="AM6">
        <f ca="1"/>
        <v>0</v>
      </c>
      <c r="AO6" t="e" vm="5">
        <f ca="1"/>
        <v>#VALUE!</v>
      </c>
      <c r="AP6">
        <f ca="1"/>
        <v>34020</v>
      </c>
      <c r="AQ6">
        <f ca="1"/>
        <v>504872.5</v>
      </c>
      <c r="AR6">
        <f ca="1"/>
        <v>530896.1</v>
      </c>
      <c r="AS6">
        <f ca="1"/>
        <v>19918.299999999977</v>
      </c>
      <c r="BC6" t="str">
        <v>Software &amp; IT Services</v>
      </c>
      <c r="BD6">
        <f ca="1"/>
        <v>1244753.75</v>
      </c>
      <c r="BE6">
        <f ca="1"/>
        <v>1244753.75</v>
      </c>
      <c r="BF6">
        <v>1462083</v>
      </c>
      <c r="BM6" vm="39">
        <f ca="1"/>
        <v>44736</v>
      </c>
      <c r="BN6" vm="40">
        <f ca="1"/>
        <v>15699.25</v>
      </c>
    </row>
    <row r="7" spans="1:66">
      <c r="A7" t="e" vm="8">
        <v>#VALUE!</v>
      </c>
      <c r="B7" s="15">
        <v>5500</v>
      </c>
      <c r="C7" s="27">
        <v>639850</v>
      </c>
      <c r="D7" s="29">
        <v>645800</v>
      </c>
      <c r="E7" s="29">
        <v>3419</v>
      </c>
      <c r="F7" s="15">
        <v>0</v>
      </c>
      <c r="G7" s="29">
        <f ca="1"/>
        <v>0</v>
      </c>
      <c r="H7" s="29">
        <v>0</v>
      </c>
      <c r="I7" s="29">
        <f ca="1"/>
        <v>0</v>
      </c>
      <c r="J7" s="15">
        <v>5500</v>
      </c>
      <c r="K7" s="29">
        <f ca="1"/>
        <v>639850</v>
      </c>
      <c r="L7" s="29">
        <v>645800</v>
      </c>
      <c r="M7" s="29">
        <f ca="1"/>
        <v>3419</v>
      </c>
      <c r="N7" s="15">
        <v>0</v>
      </c>
      <c r="O7" s="14">
        <v>0</v>
      </c>
      <c r="P7" s="29">
        <v>2531</v>
      </c>
      <c r="Q7" s="29">
        <f ca="1"/>
        <v>0</v>
      </c>
      <c r="R7" s="15">
        <v>0</v>
      </c>
      <c r="S7" s="15">
        <f ca="1"/>
        <v>0</v>
      </c>
      <c r="T7" s="14">
        <v>0</v>
      </c>
      <c r="U7" s="14">
        <f ca="1"/>
        <v>0</v>
      </c>
      <c r="V7" s="14">
        <f ca="1"/>
        <v>0</v>
      </c>
      <c r="W7" s="14">
        <f ca="1"/>
        <v>0</v>
      </c>
      <c r="X7" s="14">
        <v>496</v>
      </c>
      <c r="Y7" s="14" t="str">
        <v>Real Estate Operations</v>
      </c>
      <c r="AA7">
        <v>6</v>
      </c>
      <c r="AB7" t="e" vm="19">
        <v>#VALUE!</v>
      </c>
      <c r="AC7" s="9">
        <v>44409</v>
      </c>
      <c r="AD7">
        <f ca="1"/>
        <v>2510</v>
      </c>
      <c r="AE7">
        <f ca="1"/>
        <v>91.8</v>
      </c>
      <c r="AF7">
        <f ca="1"/>
        <v>230418</v>
      </c>
      <c r="AG7">
        <f ca="1"/>
        <v>1587.5</v>
      </c>
      <c r="AH7">
        <f ca="1"/>
        <v>1000</v>
      </c>
      <c r="AI7">
        <f ca="1"/>
        <v>3510</v>
      </c>
      <c r="AJ7">
        <f ca="1"/>
        <v>0</v>
      </c>
      <c r="AK7">
        <f ca="1"/>
        <v>0</v>
      </c>
      <c r="AL7">
        <f ca="1"/>
        <v>0</v>
      </c>
      <c r="AM7">
        <f ca="1"/>
        <v>0</v>
      </c>
      <c r="AO7" t="e" vm="6">
        <f ca="1"/>
        <v>#VALUE!</v>
      </c>
      <c r="AP7">
        <f ca="1"/>
        <v>2000</v>
      </c>
      <c r="AQ7">
        <f ca="1"/>
        <v>180000</v>
      </c>
      <c r="AR7">
        <f ca="1"/>
        <v>193200</v>
      </c>
      <c r="AS7">
        <f ca="1"/>
        <v>10631.1</v>
      </c>
      <c r="BC7" t="str">
        <v>Oil &amp; Gas</v>
      </c>
      <c r="BD7">
        <f ca="1"/>
        <v>58376.5</v>
      </c>
      <c r="BE7">
        <f ca="1"/>
        <v>58376.5</v>
      </c>
      <c r="BF7">
        <v>67012.400000000009</v>
      </c>
      <c r="BM7" vm="41">
        <f ca="1"/>
        <v>44739</v>
      </c>
      <c r="BN7" vm="42">
        <f ca="1"/>
        <v>15832.05</v>
      </c>
    </row>
    <row r="8" spans="1:66">
      <c r="A8" t="e" vm="21">
        <v>#VALUE!</v>
      </c>
      <c r="B8" s="15">
        <v>1000</v>
      </c>
      <c r="C8" s="27">
        <v>80300</v>
      </c>
      <c r="D8" s="29">
        <v>79300</v>
      </c>
      <c r="E8" s="29">
        <v>-1029.7</v>
      </c>
      <c r="F8" s="15">
        <v>0</v>
      </c>
      <c r="G8" s="29">
        <f ca="1"/>
        <v>0</v>
      </c>
      <c r="H8" s="29">
        <v>0</v>
      </c>
      <c r="I8" s="29">
        <f ca="1"/>
        <v>0</v>
      </c>
      <c r="J8" s="15">
        <v>1000</v>
      </c>
      <c r="K8" s="29">
        <f ca="1"/>
        <v>80300</v>
      </c>
      <c r="L8" s="29">
        <v>79300</v>
      </c>
      <c r="M8" s="29">
        <f ca="1"/>
        <v>-1029.7</v>
      </c>
      <c r="N8" s="15">
        <v>0</v>
      </c>
      <c r="O8" s="14">
        <v>0</v>
      </c>
      <c r="P8" s="29">
        <v>29.700000000000003</v>
      </c>
      <c r="Q8" s="29">
        <f ca="1"/>
        <v>0</v>
      </c>
      <c r="R8" s="15">
        <v>0</v>
      </c>
      <c r="S8" s="15">
        <f ca="1"/>
        <v>0</v>
      </c>
      <c r="T8" s="14">
        <v>0</v>
      </c>
      <c r="U8" s="14">
        <f ca="1"/>
        <v>0</v>
      </c>
      <c r="V8" s="14">
        <f ca="1"/>
        <v>0</v>
      </c>
      <c r="W8" s="14">
        <f ca="1"/>
        <v>0</v>
      </c>
      <c r="X8" s="14">
        <v>426.95</v>
      </c>
      <c r="Y8" s="14" t="str">
        <v>Metals &amp; Mining</v>
      </c>
      <c r="AA8">
        <v>7</v>
      </c>
      <c r="AB8" t="e" vm="20">
        <v>#VALUE!</v>
      </c>
      <c r="AC8" s="9">
        <v>44132</v>
      </c>
      <c r="AD8">
        <f ca="1"/>
        <v>200</v>
      </c>
      <c r="AE8">
        <f ca="1"/>
        <v>482</v>
      </c>
      <c r="AF8">
        <f ca="1"/>
        <v>96400</v>
      </c>
      <c r="AG8">
        <f ca="1"/>
        <v>109.3</v>
      </c>
      <c r="AH8">
        <f ca="1"/>
        <v>0</v>
      </c>
      <c r="AI8">
        <f ca="1"/>
        <v>200</v>
      </c>
      <c r="AJ8">
        <f ca="1"/>
        <v>0</v>
      </c>
      <c r="AK8">
        <f ca="1"/>
        <v>0</v>
      </c>
      <c r="AL8">
        <f ca="1"/>
        <v>0</v>
      </c>
      <c r="AM8">
        <f ca="1"/>
        <v>0</v>
      </c>
      <c r="AO8" t="e" vm="7">
        <f ca="1"/>
        <v>#VALUE!</v>
      </c>
      <c r="AP8">
        <f ca="1"/>
        <v>9000</v>
      </c>
      <c r="AQ8">
        <f ca="1"/>
        <v>231200</v>
      </c>
      <c r="AR8">
        <f ca="1"/>
        <v>237200</v>
      </c>
      <c r="AS8">
        <f ca="1"/>
        <v>4718</v>
      </c>
      <c r="BC8" t="str">
        <v>Telecommunications Services</v>
      </c>
      <c r="BD8">
        <f ca="1"/>
        <v>181975</v>
      </c>
      <c r="BE8">
        <f ca="1"/>
        <v>181975</v>
      </c>
      <c r="BF8">
        <v>19578</v>
      </c>
      <c r="BM8" vm="43">
        <f ca="1"/>
        <v>44740</v>
      </c>
      <c r="BN8" vm="44">
        <f ca="1"/>
        <v>15850.2</v>
      </c>
    </row>
    <row r="9" spans="1:66">
      <c r="A9" t="e" vm="22">
        <v>#VALUE!</v>
      </c>
      <c r="B9" s="15">
        <v>0</v>
      </c>
      <c r="C9" s="27">
        <v>0</v>
      </c>
      <c r="D9" s="29">
        <v>0</v>
      </c>
      <c r="E9" s="29">
        <v>0</v>
      </c>
      <c r="F9" s="15">
        <v>2510</v>
      </c>
      <c r="G9" s="29">
        <f ca="1"/>
        <v>609416.5</v>
      </c>
      <c r="H9" s="29">
        <v>616752.5</v>
      </c>
      <c r="I9" s="29">
        <f ca="1"/>
        <v>473.70000000000073</v>
      </c>
      <c r="J9" s="15">
        <v>2510</v>
      </c>
      <c r="K9" s="29">
        <f ca="1"/>
        <v>609416.5</v>
      </c>
      <c r="L9" s="29">
        <v>616752.5</v>
      </c>
      <c r="M9" s="29">
        <f ca="1"/>
        <v>473.70000000000073</v>
      </c>
      <c r="N9" s="15">
        <v>2510</v>
      </c>
      <c r="O9" s="14">
        <v>609416.5</v>
      </c>
      <c r="P9" s="29">
        <v>0</v>
      </c>
      <c r="Q9" s="29">
        <f ca="1"/>
        <v>6862.2999999999993</v>
      </c>
      <c r="R9" s="15">
        <v>0</v>
      </c>
      <c r="S9" s="15">
        <f ca="1"/>
        <v>0</v>
      </c>
      <c r="T9" s="14">
        <v>0</v>
      </c>
      <c r="U9" s="14">
        <f ca="1"/>
        <v>0</v>
      </c>
      <c r="V9" s="14">
        <f ca="1"/>
        <v>0</v>
      </c>
      <c r="W9" s="14">
        <f ca="1"/>
        <v>0</v>
      </c>
      <c r="X9" s="14">
        <v>934.2</v>
      </c>
      <c r="Y9" s="14" t="str">
        <v>Banking Services</v>
      </c>
      <c r="AA9">
        <v>8</v>
      </c>
      <c r="AB9" t="e" vm="13">
        <v>#VALUE!</v>
      </c>
      <c r="AC9" s="9">
        <v>44536</v>
      </c>
      <c r="AD9">
        <f ca="1"/>
        <v>1510</v>
      </c>
      <c r="AE9">
        <f ca="1"/>
        <v>66</v>
      </c>
      <c r="AF9">
        <f ca="1"/>
        <v>99660</v>
      </c>
      <c r="AG9">
        <f ca="1"/>
        <v>686.59999999999991</v>
      </c>
      <c r="AH9">
        <f ca="1"/>
        <v>0</v>
      </c>
      <c r="AI9">
        <f ca="1"/>
        <v>0</v>
      </c>
      <c r="AJ9">
        <f ca="1"/>
        <v>1510</v>
      </c>
      <c r="AK9">
        <f ca="1"/>
        <v>99660</v>
      </c>
      <c r="AL9">
        <f ca="1"/>
        <v>686.59999999999991</v>
      </c>
      <c r="AM9" t="str">
        <f ca="1"/>
        <v>Long Term</v>
      </c>
      <c r="AO9" t="e" vm="8">
        <f ca="1"/>
        <v>#VALUE!</v>
      </c>
      <c r="AP9">
        <f ca="1"/>
        <v>5500</v>
      </c>
      <c r="AQ9">
        <f ca="1"/>
        <v>639850</v>
      </c>
      <c r="AR9">
        <f ca="1"/>
        <v>645800</v>
      </c>
      <c r="AS9">
        <f ca="1"/>
        <v>3419</v>
      </c>
      <c r="BM9" vm="45">
        <f ca="1"/>
        <v>44741</v>
      </c>
      <c r="BN9" vm="46">
        <f ca="1"/>
        <v>15799.1</v>
      </c>
    </row>
    <row r="10" spans="1:66">
      <c r="A10" t="e" vm="3">
        <v>#VALUE!</v>
      </c>
      <c r="B10" s="15">
        <v>1500</v>
      </c>
      <c r="C10" s="27">
        <v>1178340</v>
      </c>
      <c r="D10" s="29">
        <v>1220550</v>
      </c>
      <c r="E10" s="29">
        <v>40228.120000000003</v>
      </c>
      <c r="F10" s="15">
        <v>420</v>
      </c>
      <c r="G10" s="29">
        <f ca="1"/>
        <v>343890</v>
      </c>
      <c r="H10" s="29">
        <v>338511.60000000009</v>
      </c>
      <c r="I10" s="29">
        <f ca="1"/>
        <v>-6619.9747826086023</v>
      </c>
      <c r="J10" s="15">
        <v>1920</v>
      </c>
      <c r="K10" s="29">
        <f ca="1"/>
        <v>1522230</v>
      </c>
      <c r="L10" s="29">
        <v>1559061.6</v>
      </c>
      <c r="M10" s="29">
        <f ca="1"/>
        <v>33608.1452173914</v>
      </c>
      <c r="N10" s="15">
        <v>1150</v>
      </c>
      <c r="O10" s="14">
        <v>941395</v>
      </c>
      <c r="P10" s="29">
        <v>1981.88</v>
      </c>
      <c r="Q10" s="29">
        <f ca="1"/>
        <v>1241.5747826086958</v>
      </c>
      <c r="R10" s="15">
        <v>730</v>
      </c>
      <c r="S10" s="15">
        <f ca="1"/>
        <v>1150</v>
      </c>
      <c r="T10" s="14">
        <v>16695.100000000002</v>
      </c>
      <c r="U10" s="14">
        <f ca="1"/>
        <v>597505</v>
      </c>
      <c r="V10" s="14">
        <f ca="1"/>
        <v>818.5</v>
      </c>
      <c r="W10" s="14">
        <f ca="1"/>
        <v>935.22521739130423</v>
      </c>
      <c r="X10" s="14">
        <v>22.87</v>
      </c>
      <c r="Y10" s="14" t="str">
        <v>Banking Services</v>
      </c>
      <c r="AA10">
        <v>9</v>
      </c>
      <c r="AB10" t="e" vm="22">
        <v>#VALUE!</v>
      </c>
      <c r="AC10" s="9">
        <v>44132</v>
      </c>
      <c r="AD10">
        <f ca="1"/>
        <v>500</v>
      </c>
      <c r="AE10">
        <f ca="1"/>
        <v>271</v>
      </c>
      <c r="AF10">
        <f ca="1"/>
        <v>135500</v>
      </c>
      <c r="AG10">
        <f ca="1"/>
        <v>153.70000000000002</v>
      </c>
      <c r="AH10">
        <f ca="1"/>
        <v>0</v>
      </c>
      <c r="AI10">
        <f ca="1"/>
        <v>2510</v>
      </c>
      <c r="AJ10">
        <f ca="1"/>
        <v>0</v>
      </c>
      <c r="AK10">
        <f ca="1"/>
        <v>0</v>
      </c>
      <c r="AL10">
        <f ca="1"/>
        <v>0</v>
      </c>
      <c r="AM10">
        <f ca="1"/>
        <v>0</v>
      </c>
      <c r="AO10" t="e" vm="9">
        <f ca="1"/>
        <v>#VALUE!</v>
      </c>
      <c r="AP10">
        <f ca="1"/>
        <v>3000</v>
      </c>
      <c r="AQ10">
        <f ca="1"/>
        <v>371750</v>
      </c>
      <c r="AR10">
        <f ca="1"/>
        <v>379150</v>
      </c>
      <c r="AS10">
        <f ca="1"/>
        <v>3148.3999999999996</v>
      </c>
      <c r="BM10" vm="47">
        <f ca="1"/>
        <v>44742</v>
      </c>
      <c r="BN10" vm="48">
        <f ca="1"/>
        <v>15780.25</v>
      </c>
    </row>
    <row r="11" spans="1:66">
      <c r="A11" t="e" vm="7">
        <v>#VALUE!</v>
      </c>
      <c r="B11" s="15">
        <v>5000</v>
      </c>
      <c r="C11" s="27">
        <v>143000</v>
      </c>
      <c r="D11" s="29">
        <v>146000</v>
      </c>
      <c r="E11" s="29">
        <v>2948.3</v>
      </c>
      <c r="F11" s="15">
        <v>4000</v>
      </c>
      <c r="G11" s="29">
        <f ca="1"/>
        <v>88200</v>
      </c>
      <c r="H11" s="29">
        <v>91200</v>
      </c>
      <c r="I11" s="29">
        <f ca="1"/>
        <v>1769.6999999999998</v>
      </c>
      <c r="J11" s="15">
        <v>9000</v>
      </c>
      <c r="K11" s="29">
        <f ca="1"/>
        <v>231200</v>
      </c>
      <c r="L11" s="29">
        <v>237200</v>
      </c>
      <c r="M11" s="29">
        <f ca="1"/>
        <v>4718</v>
      </c>
      <c r="N11" s="15">
        <v>4000</v>
      </c>
      <c r="O11" s="14">
        <v>88200</v>
      </c>
      <c r="P11" s="29">
        <v>51.7</v>
      </c>
      <c r="Q11" s="29">
        <f ca="1"/>
        <v>1230.3000000000002</v>
      </c>
      <c r="R11" s="15">
        <v>0</v>
      </c>
      <c r="S11" s="15">
        <f ca="1"/>
        <v>0</v>
      </c>
      <c r="T11" s="14">
        <v>0</v>
      </c>
      <c r="U11" s="14">
        <f ca="1"/>
        <v>0</v>
      </c>
      <c r="V11" s="14">
        <f ca="1"/>
        <v>0</v>
      </c>
      <c r="W11" s="14">
        <f ca="1"/>
        <v>0</v>
      </c>
      <c r="X11" s="14">
        <v>12.05</v>
      </c>
      <c r="Y11" s="14" t="str">
        <v>Banking Services</v>
      </c>
      <c r="AA11">
        <v>10</v>
      </c>
      <c r="AB11" t="e" vm="22">
        <v>#VALUE!</v>
      </c>
      <c r="AC11" s="9">
        <v>44318</v>
      </c>
      <c r="AD11">
        <f ca="1"/>
        <v>1010</v>
      </c>
      <c r="AE11">
        <f ca="1"/>
        <v>226.65</v>
      </c>
      <c r="AF11">
        <f ca="1"/>
        <v>228916.5</v>
      </c>
      <c r="AG11">
        <f ca="1"/>
        <v>1570</v>
      </c>
      <c r="AH11">
        <f ca="1"/>
        <v>500</v>
      </c>
      <c r="AI11">
        <f ca="1"/>
        <v>2510</v>
      </c>
      <c r="AJ11">
        <f ca="1"/>
        <v>0</v>
      </c>
      <c r="AK11">
        <f ca="1"/>
        <v>0</v>
      </c>
      <c r="AL11">
        <f ca="1"/>
        <v>0</v>
      </c>
      <c r="AM11">
        <f ca="1"/>
        <v>0</v>
      </c>
      <c r="AO11" t="e" vm="10">
        <f ca="1"/>
        <v>#VALUE!</v>
      </c>
      <c r="AP11">
        <f ca="1"/>
        <v>50</v>
      </c>
      <c r="AQ11">
        <f ca="1"/>
        <v>105295</v>
      </c>
      <c r="AR11">
        <f ca="1"/>
        <v>110365.00000000001</v>
      </c>
      <c r="AS11">
        <f ca="1"/>
        <v>2886.1600000000144</v>
      </c>
      <c r="BM11" vm="49">
        <f ca="1"/>
        <v>44743</v>
      </c>
      <c r="BN11" vm="50">
        <f ca="1"/>
        <v>15752.05</v>
      </c>
    </row>
    <row r="12" spans="1:66">
      <c r="A12" t="e" vm="14">
        <v>#VALUE!</v>
      </c>
      <c r="B12" s="15">
        <v>0</v>
      </c>
      <c r="C12" s="27">
        <v>0</v>
      </c>
      <c r="D12" s="29">
        <v>0</v>
      </c>
      <c r="E12" s="29">
        <v>0</v>
      </c>
      <c r="F12" s="15">
        <v>0</v>
      </c>
      <c r="G12" s="29">
        <f ca="1"/>
        <v>28811.199999999997</v>
      </c>
      <c r="H12" s="29">
        <v>0</v>
      </c>
      <c r="I12" s="29">
        <f ca="1"/>
        <v>-28811.199999999997</v>
      </c>
      <c r="J12" s="15">
        <v>0</v>
      </c>
      <c r="K12" s="29">
        <f ca="1"/>
        <v>28811.199999999997</v>
      </c>
      <c r="L12" s="29">
        <v>0</v>
      </c>
      <c r="M12" s="29">
        <f ca="1"/>
        <v>-28811.199999999997</v>
      </c>
      <c r="N12" s="15">
        <v>70</v>
      </c>
      <c r="O12" s="14">
        <v>99293.7</v>
      </c>
      <c r="P12" s="29">
        <v>0</v>
      </c>
      <c r="Q12" s="29">
        <f ca="1"/>
        <v>0</v>
      </c>
      <c r="R12" s="15">
        <v>70</v>
      </c>
      <c r="S12" s="15">
        <f ca="1"/>
        <v>50</v>
      </c>
      <c r="T12" s="14">
        <v>90415.5</v>
      </c>
      <c r="U12" s="14">
        <f ca="1"/>
        <v>70482.5</v>
      </c>
      <c r="V12" s="14">
        <f ca="1"/>
        <v>1006.8928571428571</v>
      </c>
      <c r="W12" s="14">
        <f ca="1"/>
        <v>795.36</v>
      </c>
      <c r="X12" s="14">
        <v>1291.6500000000001</v>
      </c>
      <c r="Y12" s="14" t="str">
        <v>Software &amp; IT Services</v>
      </c>
      <c r="AA12">
        <v>11</v>
      </c>
      <c r="AB12" t="e" vm="22">
        <v>#VALUE!</v>
      </c>
      <c r="AC12" s="9">
        <v>44410</v>
      </c>
      <c r="AD12">
        <f ca="1"/>
        <v>1000</v>
      </c>
      <c r="AE12">
        <f ca="1"/>
        <v>245</v>
      </c>
      <c r="AF12">
        <f ca="1"/>
        <v>245000</v>
      </c>
      <c r="AG12">
        <f ca="1"/>
        <v>1688.1</v>
      </c>
      <c r="AH12">
        <f ca="1"/>
        <v>1510</v>
      </c>
      <c r="AI12">
        <f ca="1"/>
        <v>2510</v>
      </c>
      <c r="AJ12">
        <f ca="1"/>
        <v>0</v>
      </c>
      <c r="AK12">
        <f ca="1"/>
        <v>0</v>
      </c>
      <c r="AL12">
        <f ca="1"/>
        <v>0</v>
      </c>
      <c r="AM12">
        <f ca="1"/>
        <v>0</v>
      </c>
      <c r="AO12" t="e" vm="27">
        <f ca="1"/>
        <v>#VALUE!</v>
      </c>
      <c r="AP12">
        <f ca="1"/>
        <v>700</v>
      </c>
      <c r="AQ12">
        <f ca="1"/>
        <v>273875</v>
      </c>
      <c r="AR12">
        <f ca="1"/>
        <v>276250</v>
      </c>
      <c r="AS12">
        <f ca="1"/>
        <v>2276.6999999999998</v>
      </c>
      <c r="BM12" vm="51">
        <f ca="1"/>
        <v>44746</v>
      </c>
      <c r="BN12" vm="52">
        <f ca="1"/>
        <v>15835.35</v>
      </c>
    </row>
    <row r="13" spans="1:66">
      <c r="A13" t="e" vm="23">
        <v>#VALUE!</v>
      </c>
      <c r="B13" s="15">
        <v>480000</v>
      </c>
      <c r="C13" s="27">
        <v>4409550</v>
      </c>
      <c r="D13" s="29">
        <v>4313400</v>
      </c>
      <c r="E13" s="29">
        <v>-137712</v>
      </c>
      <c r="F13" s="15">
        <v>220000</v>
      </c>
      <c r="G13" s="29">
        <f ca="1"/>
        <v>1544500</v>
      </c>
      <c r="H13" s="29">
        <v>1711100</v>
      </c>
      <c r="I13" s="29">
        <f ca="1"/>
        <v>137627.70000000001</v>
      </c>
      <c r="J13" s="15">
        <v>700000</v>
      </c>
      <c r="K13" s="29">
        <f ca="1"/>
        <v>5954050</v>
      </c>
      <c r="L13" s="29">
        <v>6024500</v>
      </c>
      <c r="M13" s="29">
        <f ca="1"/>
        <v>-84.299999999988358</v>
      </c>
      <c r="N13" s="15">
        <v>220000</v>
      </c>
      <c r="O13" s="14">
        <v>1544500</v>
      </c>
      <c r="P13" s="29">
        <v>41562</v>
      </c>
      <c r="Q13" s="29">
        <f ca="1"/>
        <v>28972.300000000003</v>
      </c>
      <c r="R13" s="15">
        <v>0</v>
      </c>
      <c r="S13" s="15">
        <f ca="1"/>
        <v>0</v>
      </c>
      <c r="T13" s="14">
        <v>0</v>
      </c>
      <c r="U13" s="14">
        <f ca="1"/>
        <v>0</v>
      </c>
      <c r="V13" s="14">
        <f ca="1"/>
        <v>0</v>
      </c>
      <c r="W13" s="14">
        <f ca="1"/>
        <v>0</v>
      </c>
      <c r="X13" s="14">
        <v>8.15</v>
      </c>
      <c r="Y13" s="14" t="str">
        <v>Consumer Goods Conglomerates</v>
      </c>
      <c r="AA13">
        <v>12</v>
      </c>
      <c r="AB13" t="e" vm="3">
        <v>#VALUE!</v>
      </c>
      <c r="AC13" s="9">
        <v>44520</v>
      </c>
      <c r="AD13">
        <f ca="1"/>
        <v>1150</v>
      </c>
      <c r="AE13">
        <f ca="1"/>
        <v>818.5</v>
      </c>
      <c r="AF13">
        <f ca="1"/>
        <v>941275</v>
      </c>
      <c r="AG13">
        <f ca="1"/>
        <v>1473.3</v>
      </c>
      <c r="AH13">
        <f ca="1"/>
        <v>0</v>
      </c>
      <c r="AI13">
        <f ca="1"/>
        <v>420</v>
      </c>
      <c r="AJ13">
        <f ca="1"/>
        <v>730</v>
      </c>
      <c r="AK13">
        <f ca="1"/>
        <v>597505</v>
      </c>
      <c r="AL13">
        <f ca="1"/>
        <v>935.22521739130423</v>
      </c>
      <c r="AM13" t="str">
        <f ca="1"/>
        <v>Long Term</v>
      </c>
      <c r="AO13" t="e" vm="25">
        <f ca="1"/>
        <v>#VALUE!</v>
      </c>
      <c r="AP13">
        <f ca="1"/>
        <v>300</v>
      </c>
      <c r="AQ13">
        <f ca="1"/>
        <v>79350</v>
      </c>
      <c r="AR13">
        <f ca="1"/>
        <v>80160</v>
      </c>
      <c r="AS13">
        <f ca="1"/>
        <v>780.3</v>
      </c>
      <c r="BM13" vm="53">
        <f ca="1"/>
        <v>44747</v>
      </c>
      <c r="BN13" vm="54">
        <f ca="1"/>
        <v>15810.85</v>
      </c>
    </row>
    <row r="14" spans="1:66">
      <c r="A14" t="e" vm="1">
        <v>#VALUE!</v>
      </c>
      <c r="B14" s="15">
        <v>24510</v>
      </c>
      <c r="C14" s="27">
        <v>1675327.5</v>
      </c>
      <c r="D14" s="29">
        <v>1675990</v>
      </c>
      <c r="E14" s="29">
        <v>-3753.8</v>
      </c>
      <c r="F14" s="15">
        <v>14540</v>
      </c>
      <c r="G14" s="29">
        <f ca="1"/>
        <v>1056115</v>
      </c>
      <c r="H14" s="29">
        <v>1163720.5</v>
      </c>
      <c r="I14" s="29">
        <f ca="1"/>
        <v>92303.8</v>
      </c>
      <c r="J14" s="15">
        <v>39050</v>
      </c>
      <c r="K14" s="29">
        <f ca="1"/>
        <v>2731442.5</v>
      </c>
      <c r="L14" s="29">
        <v>2839710.5</v>
      </c>
      <c r="M14" s="29">
        <f ca="1"/>
        <v>88550</v>
      </c>
      <c r="N14" s="15">
        <v>14540</v>
      </c>
      <c r="O14" s="14">
        <v>1056115</v>
      </c>
      <c r="P14" s="29">
        <v>4416.3</v>
      </c>
      <c r="Q14" s="29">
        <f ca="1"/>
        <v>15301.7</v>
      </c>
      <c r="R14" s="15">
        <v>0</v>
      </c>
      <c r="S14" s="15">
        <f ca="1"/>
        <v>0</v>
      </c>
      <c r="T14" s="14">
        <v>0</v>
      </c>
      <c r="U14" s="14">
        <f ca="1"/>
        <v>0</v>
      </c>
      <c r="V14" s="14">
        <f ca="1"/>
        <v>0</v>
      </c>
      <c r="W14" s="14">
        <f ca="1"/>
        <v>0</v>
      </c>
      <c r="X14" s="14">
        <v>544.20000000000005</v>
      </c>
      <c r="Y14" s="14" t="str">
        <v>Metals &amp; Mining</v>
      </c>
      <c r="AA14">
        <v>13</v>
      </c>
      <c r="AB14" t="e" vm="7">
        <v>#VALUE!</v>
      </c>
      <c r="AC14" s="9">
        <v>44221</v>
      </c>
      <c r="AD14">
        <f ca="1"/>
        <v>4000</v>
      </c>
      <c r="AE14">
        <f ca="1"/>
        <v>22.05</v>
      </c>
      <c r="AF14">
        <f ca="1"/>
        <v>88200</v>
      </c>
      <c r="AG14">
        <f ca="1"/>
        <v>604.80000000000007</v>
      </c>
      <c r="AH14">
        <f ca="1"/>
        <v>0</v>
      </c>
      <c r="AI14">
        <f ca="1"/>
        <v>4000</v>
      </c>
      <c r="AJ14">
        <f ca="1"/>
        <v>0</v>
      </c>
      <c r="AK14">
        <f ca="1"/>
        <v>0</v>
      </c>
      <c r="AL14">
        <f ca="1"/>
        <v>0</v>
      </c>
      <c r="AM14">
        <f ca="1"/>
        <v>0</v>
      </c>
      <c r="AO14" t="e" vm="22">
        <f ca="1"/>
        <v>#VALUE!</v>
      </c>
      <c r="AP14">
        <f ca="1"/>
        <v>2510</v>
      </c>
      <c r="AQ14">
        <f ca="1"/>
        <v>609416.5</v>
      </c>
      <c r="AR14">
        <f ca="1"/>
        <v>616752.5</v>
      </c>
      <c r="AS14">
        <f ca="1"/>
        <v>473.70000000000073</v>
      </c>
      <c r="BM14" vm="55">
        <f ca="1"/>
        <v>44748</v>
      </c>
      <c r="BN14" vm="56">
        <f ca="1"/>
        <v>15989.8</v>
      </c>
    </row>
    <row r="15" spans="1:66">
      <c r="A15" t="e" vm="24">
        <v>#VALUE!</v>
      </c>
      <c r="B15" s="15">
        <v>500</v>
      </c>
      <c r="C15" s="27">
        <v>108200</v>
      </c>
      <c r="D15" s="29">
        <v>108500</v>
      </c>
      <c r="E15" s="29">
        <v>261.10000000000002</v>
      </c>
      <c r="F15" s="15">
        <v>0</v>
      </c>
      <c r="G15" s="29">
        <f ca="1"/>
        <v>0</v>
      </c>
      <c r="H15" s="29">
        <v>0</v>
      </c>
      <c r="I15" s="29">
        <f ca="1"/>
        <v>0</v>
      </c>
      <c r="J15" s="15">
        <v>500</v>
      </c>
      <c r="K15" s="29">
        <f ca="1"/>
        <v>108200</v>
      </c>
      <c r="L15" s="29">
        <v>108500</v>
      </c>
      <c r="M15" s="29">
        <f ca="1"/>
        <v>261.10000000000002</v>
      </c>
      <c r="N15" s="15">
        <v>0</v>
      </c>
      <c r="O15" s="14">
        <v>0</v>
      </c>
      <c r="P15" s="29">
        <v>38.9</v>
      </c>
      <c r="Q15" s="29">
        <f ca="1"/>
        <v>0</v>
      </c>
      <c r="R15" s="15">
        <v>0</v>
      </c>
      <c r="S15" s="15">
        <f ca="1"/>
        <v>0</v>
      </c>
      <c r="T15" s="14">
        <v>0</v>
      </c>
      <c r="U15" s="14">
        <f ca="1"/>
        <v>0</v>
      </c>
      <c r="V15" s="14">
        <f ca="1"/>
        <v>0</v>
      </c>
      <c r="W15" s="14">
        <f ca="1"/>
        <v>0</v>
      </c>
      <c r="X15" s="14">
        <v>157</v>
      </c>
      <c r="Y15" s="14" t="str">
        <v>Oil &amp; Gas</v>
      </c>
      <c r="AA15">
        <v>14</v>
      </c>
      <c r="AB15" t="e" vm="14">
        <v>#VALUE!</v>
      </c>
      <c r="AC15" s="9">
        <v>44487</v>
      </c>
      <c r="AD15">
        <f ca="1"/>
        <v>50</v>
      </c>
      <c r="AE15">
        <f ca="1"/>
        <v>1409.65</v>
      </c>
      <c r="AF15">
        <f ca="1"/>
        <v>70482.5</v>
      </c>
      <c r="AG15">
        <f ca="1"/>
        <v>795.36</v>
      </c>
      <c r="AH15">
        <f ca="1"/>
        <v>0</v>
      </c>
      <c r="AI15">
        <f ca="1"/>
        <v>0</v>
      </c>
      <c r="AJ15">
        <f ca="1"/>
        <v>50</v>
      </c>
      <c r="AK15">
        <f ca="1"/>
        <v>70482.5</v>
      </c>
      <c r="AL15">
        <f ca="1"/>
        <v>795.36</v>
      </c>
      <c r="AM15" t="str">
        <f ca="1"/>
        <v>Long Term</v>
      </c>
      <c r="AO15" t="e" vm="24">
        <f ca="1"/>
        <v>#VALUE!</v>
      </c>
      <c r="AP15">
        <f ca="1"/>
        <v>500</v>
      </c>
      <c r="AQ15">
        <f ca="1"/>
        <v>108200</v>
      </c>
      <c r="AR15">
        <f ca="1"/>
        <v>108500</v>
      </c>
      <c r="AS15">
        <f ca="1"/>
        <v>261.10000000000002</v>
      </c>
      <c r="BM15" vm="57">
        <f ca="1"/>
        <v>44749</v>
      </c>
      <c r="BN15" vm="58">
        <f ca="1"/>
        <v>16132.9</v>
      </c>
    </row>
    <row r="16" spans="1:66">
      <c r="A16" t="e" vm="15">
        <v>#VALUE!</v>
      </c>
      <c r="B16" s="15">
        <v>0</v>
      </c>
      <c r="C16" s="27">
        <v>0</v>
      </c>
      <c r="D16" s="29">
        <v>0</v>
      </c>
      <c r="E16" s="29">
        <v>0</v>
      </c>
      <c r="F16" s="15">
        <v>11</v>
      </c>
      <c r="G16" s="29">
        <f ca="1"/>
        <v>30567.959999999992</v>
      </c>
      <c r="H16" s="29">
        <v>29490.89</v>
      </c>
      <c r="I16" s="29">
        <f ca="1"/>
        <v>-1289.1449019607767</v>
      </c>
      <c r="J16" s="15">
        <v>11</v>
      </c>
      <c r="K16" s="29">
        <f ca="1"/>
        <v>30567.959999999992</v>
      </c>
      <c r="L16" s="29">
        <v>29490.89</v>
      </c>
      <c r="M16" s="29">
        <f ca="1"/>
        <v>-1289.1449019607767</v>
      </c>
      <c r="N16" s="15">
        <v>65</v>
      </c>
      <c r="O16" s="14">
        <v>181649.86000000002</v>
      </c>
      <c r="P16" s="29">
        <v>0</v>
      </c>
      <c r="Q16" s="29">
        <f ca="1"/>
        <v>212.0749019607843</v>
      </c>
      <c r="R16" s="15">
        <v>54</v>
      </c>
      <c r="S16" s="15">
        <f ca="1"/>
        <v>0</v>
      </c>
      <c r="T16" s="14">
        <v>193033.8</v>
      </c>
      <c r="U16" s="14">
        <f ca="1"/>
        <v>151081.90000000002</v>
      </c>
      <c r="V16" s="14">
        <f ca="1"/>
        <v>2797.8129629629634</v>
      </c>
      <c r="W16" s="14">
        <f ca="1"/>
        <v>390.50509803921574</v>
      </c>
      <c r="X16" s="14">
        <v>3574.7</v>
      </c>
      <c r="Y16" s="14" t="str">
        <v>Machinery, Equipment &amp; Components</v>
      </c>
      <c r="AA16">
        <v>15</v>
      </c>
      <c r="AB16" t="e" vm="23">
        <v>#VALUE!</v>
      </c>
      <c r="AC16" s="9">
        <v>44245</v>
      </c>
      <c r="AD16">
        <f ca="1"/>
        <v>10000</v>
      </c>
      <c r="AE16">
        <f ca="1"/>
        <v>7.1</v>
      </c>
      <c r="AF16">
        <f ca="1"/>
        <v>71000</v>
      </c>
      <c r="AG16">
        <f ca="1"/>
        <v>653.29999999999995</v>
      </c>
      <c r="AH16">
        <f ca="1"/>
        <v>0</v>
      </c>
      <c r="AI16">
        <f ca="1"/>
        <v>220000</v>
      </c>
      <c r="AJ16">
        <f ca="1"/>
        <v>0</v>
      </c>
      <c r="AK16">
        <f ca="1"/>
        <v>0</v>
      </c>
      <c r="AL16">
        <f ca="1"/>
        <v>0</v>
      </c>
      <c r="AM16">
        <f ca="1"/>
        <v>0</v>
      </c>
      <c r="AO16" t="e" vm="13">
        <f ca="1"/>
        <v>#VALUE!</v>
      </c>
      <c r="AP16">
        <f ca="1"/>
        <v>3000</v>
      </c>
      <c r="AQ16">
        <f ca="1"/>
        <v>206250</v>
      </c>
      <c r="AR16">
        <f ca="1"/>
        <v>207000</v>
      </c>
      <c r="AS16">
        <f ca="1"/>
        <v>101.10000000000014</v>
      </c>
      <c r="BM16" vm="59">
        <f ca="1"/>
        <v>44750</v>
      </c>
      <c r="BN16" vm="60">
        <f ca="1"/>
        <v>16220.6</v>
      </c>
    </row>
    <row r="17" spans="1:66">
      <c r="A17" t="e" vm="9">
        <v>#VALUE!</v>
      </c>
      <c r="B17" s="15">
        <v>1000</v>
      </c>
      <c r="C17" s="27">
        <v>111800</v>
      </c>
      <c r="D17" s="29">
        <v>111200</v>
      </c>
      <c r="E17" s="29">
        <v>-1215</v>
      </c>
      <c r="F17" s="15">
        <v>2000</v>
      </c>
      <c r="G17" s="29">
        <f ca="1"/>
        <v>259950</v>
      </c>
      <c r="H17" s="29">
        <v>267950</v>
      </c>
      <c r="I17" s="29">
        <f ca="1"/>
        <v>4363.3999999999996</v>
      </c>
      <c r="J17" s="15">
        <v>3000</v>
      </c>
      <c r="K17" s="29">
        <f ca="1"/>
        <v>371750</v>
      </c>
      <c r="L17" s="29">
        <v>379150</v>
      </c>
      <c r="M17" s="29">
        <f ca="1"/>
        <v>3148.3999999999996</v>
      </c>
      <c r="N17" s="15">
        <v>2000</v>
      </c>
      <c r="O17" s="14">
        <v>259950</v>
      </c>
      <c r="P17" s="29">
        <v>615</v>
      </c>
      <c r="Q17" s="29">
        <f ca="1"/>
        <v>3636.6000000000004</v>
      </c>
      <c r="R17" s="15">
        <v>0</v>
      </c>
      <c r="S17" s="15">
        <f ca="1"/>
        <v>0</v>
      </c>
      <c r="T17" s="14">
        <v>0</v>
      </c>
      <c r="U17" s="14">
        <f ca="1"/>
        <v>0</v>
      </c>
      <c r="V17" s="14">
        <f ca="1"/>
        <v>0</v>
      </c>
      <c r="W17" s="14">
        <f ca="1"/>
        <v>0</v>
      </c>
      <c r="X17" s="14">
        <v>51.55</v>
      </c>
      <c r="Y17" s="14" t="str">
        <v>Banking Services</v>
      </c>
      <c r="AA17">
        <v>16</v>
      </c>
      <c r="AB17" t="e" vm="23">
        <v>#VALUE!</v>
      </c>
      <c r="AC17" s="9">
        <v>44314</v>
      </c>
      <c r="AD17">
        <f ca="1"/>
        <v>30000</v>
      </c>
      <c r="AE17">
        <f ca="1"/>
        <v>7.65</v>
      </c>
      <c r="AF17">
        <f ca="1"/>
        <v>229500</v>
      </c>
      <c r="AG17">
        <f ca="1"/>
        <v>1978.6000000000001</v>
      </c>
      <c r="AH17">
        <f ca="1"/>
        <v>10000</v>
      </c>
      <c r="AI17">
        <f ca="1"/>
        <v>220000</v>
      </c>
      <c r="AJ17">
        <f ca="1"/>
        <v>0</v>
      </c>
      <c r="AK17">
        <f ca="1"/>
        <v>0</v>
      </c>
      <c r="AL17">
        <f ca="1"/>
        <v>0</v>
      </c>
      <c r="AM17">
        <f ca="1"/>
        <v>0</v>
      </c>
      <c r="AO17" t="e" vm="12">
        <f ca="1"/>
        <v>#VALUE!</v>
      </c>
      <c r="AP17">
        <f ca="1"/>
        <v>500</v>
      </c>
      <c r="AQ17">
        <f ca="1"/>
        <v>149700</v>
      </c>
      <c r="AR17">
        <f ca="1"/>
        <v>151395</v>
      </c>
      <c r="AS17">
        <f ca="1"/>
        <v>-16.930000000000064</v>
      </c>
      <c r="BM17" vm="61">
        <f ca="1"/>
        <v>44753</v>
      </c>
      <c r="BN17" vm="62">
        <f ca="1"/>
        <v>16216</v>
      </c>
    </row>
    <row r="18" spans="1:66">
      <c r="A18" t="e" vm="10">
        <v>#VALUE!</v>
      </c>
      <c r="B18" s="15">
        <v>50</v>
      </c>
      <c r="C18" s="27">
        <v>105295</v>
      </c>
      <c r="D18" s="29">
        <v>110365.00000000001</v>
      </c>
      <c r="E18" s="29">
        <v>2886.1600000000144</v>
      </c>
      <c r="F18" s="15">
        <v>0</v>
      </c>
      <c r="G18" s="29">
        <f ca="1"/>
        <v>0</v>
      </c>
      <c r="H18" s="29">
        <v>0</v>
      </c>
      <c r="I18" s="29">
        <f ca="1"/>
        <v>0</v>
      </c>
      <c r="J18" s="15">
        <v>50</v>
      </c>
      <c r="K18" s="29">
        <f ca="1"/>
        <v>105295</v>
      </c>
      <c r="L18" s="29">
        <v>110365.00000000001</v>
      </c>
      <c r="M18" s="29">
        <f ca="1"/>
        <v>2886.1600000000144</v>
      </c>
      <c r="N18" s="15">
        <v>26</v>
      </c>
      <c r="O18" s="14">
        <v>58376.5</v>
      </c>
      <c r="P18" s="29">
        <v>2183.84</v>
      </c>
      <c r="Q18" s="29">
        <f ca="1"/>
        <v>0</v>
      </c>
      <c r="R18" s="15">
        <v>26</v>
      </c>
      <c r="S18" s="15">
        <f ca="1"/>
        <v>26</v>
      </c>
      <c r="T18" s="14">
        <v>67012.400000000009</v>
      </c>
      <c r="U18" s="14">
        <f ca="1"/>
        <v>58376.5</v>
      </c>
      <c r="V18" s="14">
        <f ca="1"/>
        <v>2245.25</v>
      </c>
      <c r="W18" s="14">
        <f ca="1"/>
        <v>785.65</v>
      </c>
      <c r="X18" s="14">
        <v>2577.4</v>
      </c>
      <c r="Y18" s="14" t="str">
        <v>Oil &amp; Gas</v>
      </c>
      <c r="AA18">
        <v>17</v>
      </c>
      <c r="AB18" t="e" vm="23">
        <v>#VALUE!</v>
      </c>
      <c r="AC18" s="9">
        <v>44320</v>
      </c>
      <c r="AD18">
        <f ca="1"/>
        <v>10000</v>
      </c>
      <c r="AE18">
        <f ca="1"/>
        <v>7.15</v>
      </c>
      <c r="AF18">
        <f ca="1"/>
        <v>71500</v>
      </c>
      <c r="AG18">
        <f ca="1"/>
        <v>653.99999999999989</v>
      </c>
      <c r="AH18">
        <f ca="1"/>
        <v>40000</v>
      </c>
      <c r="AI18">
        <f ca="1"/>
        <v>220000</v>
      </c>
      <c r="AJ18">
        <f ca="1"/>
        <v>0</v>
      </c>
      <c r="AK18">
        <f ca="1"/>
        <v>0</v>
      </c>
      <c r="AL18">
        <f ca="1"/>
        <v>0</v>
      </c>
      <c r="AM18">
        <f ca="1"/>
        <v>0</v>
      </c>
      <c r="AO18" t="e" vm="23">
        <f ca="1"/>
        <v>#VALUE!</v>
      </c>
      <c r="AP18">
        <f ca="1"/>
        <v>700000</v>
      </c>
      <c r="AQ18">
        <f ca="1"/>
        <v>5954050</v>
      </c>
      <c r="AR18">
        <f ca="1"/>
        <v>6024500</v>
      </c>
      <c r="AS18">
        <f ca="1"/>
        <v>-84.299999999988358</v>
      </c>
      <c r="BM18" vm="63">
        <f ca="1"/>
        <v>44754</v>
      </c>
      <c r="BN18" vm="64">
        <f ca="1"/>
        <v>16058.3</v>
      </c>
    </row>
    <row r="19" spans="1:66">
      <c r="A19" t="e" vm="25">
        <v>#VALUE!</v>
      </c>
      <c r="B19" s="15">
        <v>300</v>
      </c>
      <c r="C19" s="27">
        <v>79350</v>
      </c>
      <c r="D19" s="29">
        <v>80160</v>
      </c>
      <c r="E19" s="29">
        <v>780.3</v>
      </c>
      <c r="F19" s="15">
        <v>0</v>
      </c>
      <c r="G19" s="29">
        <f ca="1"/>
        <v>0</v>
      </c>
      <c r="H19" s="29">
        <v>0</v>
      </c>
      <c r="I19" s="29">
        <f ca="1"/>
        <v>0</v>
      </c>
      <c r="J19" s="15">
        <v>300</v>
      </c>
      <c r="K19" s="29">
        <f ca="1"/>
        <v>79350</v>
      </c>
      <c r="L19" s="29">
        <v>80160</v>
      </c>
      <c r="M19" s="29">
        <f ca="1"/>
        <v>780.3</v>
      </c>
      <c r="N19" s="15">
        <v>0</v>
      </c>
      <c r="O19" s="14">
        <v>0</v>
      </c>
      <c r="P19" s="29">
        <v>29.700000000000003</v>
      </c>
      <c r="Q19" s="29">
        <f ca="1"/>
        <v>0</v>
      </c>
      <c r="R19" s="15">
        <v>0</v>
      </c>
      <c r="S19" s="15">
        <f ca="1"/>
        <v>0</v>
      </c>
      <c r="T19" s="14">
        <v>0</v>
      </c>
      <c r="U19" s="14">
        <f ca="1"/>
        <v>0</v>
      </c>
      <c r="V19" s="14">
        <f ca="1"/>
        <v>0</v>
      </c>
      <c r="W19" s="14">
        <f ca="1"/>
        <v>0</v>
      </c>
      <c r="X19" s="14">
        <v>82.55</v>
      </c>
      <c r="Y19" s="14" t="str">
        <v>Automobiles &amp; Auto Parts</v>
      </c>
      <c r="AA19">
        <v>18</v>
      </c>
      <c r="AB19" t="e" vm="23">
        <v>#VALUE!</v>
      </c>
      <c r="AC19" s="9">
        <v>44326</v>
      </c>
      <c r="AD19">
        <f ca="1"/>
        <v>10000</v>
      </c>
      <c r="AE19">
        <f ca="1"/>
        <v>6.7</v>
      </c>
      <c r="AF19">
        <f ca="1"/>
        <v>67000</v>
      </c>
      <c r="AG19">
        <f ca="1"/>
        <v>648.79999999999995</v>
      </c>
      <c r="AH19">
        <f ca="1"/>
        <v>50000</v>
      </c>
      <c r="AI19">
        <f ca="1"/>
        <v>220000</v>
      </c>
      <c r="AJ19">
        <f ca="1"/>
        <v>0</v>
      </c>
      <c r="AK19">
        <f ca="1"/>
        <v>0</v>
      </c>
      <c r="AL19">
        <f ca="1"/>
        <v>0</v>
      </c>
      <c r="AM19">
        <f ca="1"/>
        <v>0</v>
      </c>
      <c r="AO19" t="e" vm="21">
        <f ca="1"/>
        <v>#VALUE!</v>
      </c>
      <c r="AP19">
        <f ca="1"/>
        <v>1000</v>
      </c>
      <c r="AQ19">
        <f ca="1"/>
        <v>80300</v>
      </c>
      <c r="AR19">
        <f ca="1"/>
        <v>79300</v>
      </c>
      <c r="AS19">
        <f ca="1"/>
        <v>-1029.7</v>
      </c>
      <c r="BM19" vm="65">
        <f ca="1"/>
        <v>44755</v>
      </c>
      <c r="BN19" vm="66">
        <f ca="1"/>
        <v>15966.65</v>
      </c>
    </row>
    <row r="20" spans="1:66">
      <c r="A20" t="e" vm="26">
        <v>#VALUE!</v>
      </c>
      <c r="B20" s="15">
        <v>0</v>
      </c>
      <c r="C20" s="27">
        <v>0</v>
      </c>
      <c r="D20" s="29">
        <v>0</v>
      </c>
      <c r="E20" s="29">
        <v>0</v>
      </c>
      <c r="F20" s="15">
        <v>2010</v>
      </c>
      <c r="G20" s="29">
        <f ca="1"/>
        <v>395755</v>
      </c>
      <c r="H20" s="29">
        <v>367229.5</v>
      </c>
      <c r="I20" s="29">
        <f ca="1"/>
        <v>-33758.300000000003</v>
      </c>
      <c r="J20" s="15">
        <v>2010</v>
      </c>
      <c r="K20" s="29">
        <f ca="1"/>
        <v>395755</v>
      </c>
      <c r="L20" s="29">
        <v>367229.5</v>
      </c>
      <c r="M20" s="29">
        <f ca="1"/>
        <v>-33758.300000000003</v>
      </c>
      <c r="N20" s="15">
        <v>2010</v>
      </c>
      <c r="O20" s="14">
        <v>395755</v>
      </c>
      <c r="P20" s="29">
        <v>0</v>
      </c>
      <c r="Q20" s="29">
        <f ca="1"/>
        <v>5232.8</v>
      </c>
      <c r="R20" s="15">
        <v>0</v>
      </c>
      <c r="S20" s="15">
        <f ca="1"/>
        <v>0</v>
      </c>
      <c r="T20" s="14">
        <v>0</v>
      </c>
      <c r="U20" s="14">
        <f ca="1"/>
        <v>0</v>
      </c>
      <c r="V20" s="14">
        <f ca="1"/>
        <v>0</v>
      </c>
      <c r="W20" s="14">
        <f ca="1"/>
        <v>0</v>
      </c>
      <c r="X20" s="14">
        <v>571.25</v>
      </c>
      <c r="Y20" s="14" t="str">
        <v>Banking Services</v>
      </c>
      <c r="AA20">
        <v>19</v>
      </c>
      <c r="AB20" t="e" vm="23">
        <v>#VALUE!</v>
      </c>
      <c r="AC20" s="9">
        <v>44342</v>
      </c>
      <c r="AD20">
        <f ca="1"/>
        <v>50000</v>
      </c>
      <c r="AE20">
        <f ca="1"/>
        <v>5.7</v>
      </c>
      <c r="AF20">
        <f ca="1"/>
        <v>285000</v>
      </c>
      <c r="AG20">
        <f ca="1"/>
        <v>3186.7000000000003</v>
      </c>
      <c r="AH20">
        <f ca="1"/>
        <v>60000</v>
      </c>
      <c r="AI20">
        <f ca="1"/>
        <v>220000</v>
      </c>
      <c r="AJ20">
        <f ca="1"/>
        <v>0</v>
      </c>
      <c r="AK20">
        <f ca="1"/>
        <v>0</v>
      </c>
      <c r="AL20">
        <f ca="1"/>
        <v>0</v>
      </c>
      <c r="AM20">
        <f ca="1"/>
        <v>0</v>
      </c>
      <c r="AO20" t="e" vm="20">
        <f ca="1"/>
        <v>#VALUE!</v>
      </c>
      <c r="AP20">
        <f ca="1"/>
        <v>200</v>
      </c>
      <c r="AQ20">
        <f ca="1"/>
        <v>96400</v>
      </c>
      <c r="AR20">
        <f ca="1"/>
        <v>95400</v>
      </c>
      <c r="AS20">
        <f ca="1"/>
        <v>-1217.5</v>
      </c>
      <c r="BM20" vm="67">
        <f ca="1"/>
        <v>44756</v>
      </c>
      <c r="BN20" vm="68">
        <f ca="1"/>
        <v>15938.65</v>
      </c>
    </row>
    <row r="21" spans="1:66">
      <c r="A21" t="e" vm="2">
        <v>#VALUE!</v>
      </c>
      <c r="B21" s="15">
        <v>1000</v>
      </c>
      <c r="C21" s="27">
        <v>46500</v>
      </c>
      <c r="D21" s="29">
        <v>47900</v>
      </c>
      <c r="E21" s="29">
        <v>808.09999999999991</v>
      </c>
      <c r="F21" s="15">
        <v>24070</v>
      </c>
      <c r="G21" s="29">
        <f ca="1"/>
        <v>988402</v>
      </c>
      <c r="H21" s="29">
        <v>1057027</v>
      </c>
      <c r="I21" s="29">
        <f ca="1"/>
        <v>54587.799999999996</v>
      </c>
      <c r="J21" s="15">
        <v>25070</v>
      </c>
      <c r="K21" s="29">
        <f ca="1"/>
        <v>1034902</v>
      </c>
      <c r="L21" s="29">
        <v>1104927</v>
      </c>
      <c r="M21" s="29">
        <f ca="1"/>
        <v>55395.899999999994</v>
      </c>
      <c r="N21" s="15">
        <v>24070</v>
      </c>
      <c r="O21" s="14">
        <v>988402</v>
      </c>
      <c r="P21" s="29">
        <v>591.90000000000009</v>
      </c>
      <c r="Q21" s="29">
        <f ca="1"/>
        <v>14037.200000000003</v>
      </c>
      <c r="R21" s="15">
        <v>0</v>
      </c>
      <c r="S21" s="15">
        <f ca="1"/>
        <v>0</v>
      </c>
      <c r="T21" s="14">
        <v>0</v>
      </c>
      <c r="U21" s="14">
        <f ca="1"/>
        <v>0</v>
      </c>
      <c r="V21" s="14">
        <f ca="1"/>
        <v>0</v>
      </c>
      <c r="W21" s="14">
        <f ca="1"/>
        <v>0</v>
      </c>
      <c r="X21" s="14">
        <v>85.15</v>
      </c>
      <c r="Y21" s="14" t="str">
        <v>Metals &amp; Mining</v>
      </c>
      <c r="AA21">
        <v>20</v>
      </c>
      <c r="AB21" t="e" vm="23">
        <v>#VALUE!</v>
      </c>
      <c r="AC21" s="9">
        <v>44367</v>
      </c>
      <c r="AD21">
        <f ca="1"/>
        <v>100000</v>
      </c>
      <c r="AE21">
        <f ca="1"/>
        <v>7.5</v>
      </c>
      <c r="AF21">
        <f ca="1"/>
        <v>750000</v>
      </c>
      <c r="AG21">
        <f ca="1"/>
        <v>6603.8</v>
      </c>
      <c r="AH21">
        <f ca="1"/>
        <v>110000</v>
      </c>
      <c r="AI21">
        <f ca="1"/>
        <v>220000</v>
      </c>
      <c r="AJ21">
        <f ca="1"/>
        <v>0</v>
      </c>
      <c r="AK21">
        <f ca="1"/>
        <v>0</v>
      </c>
      <c r="AL21">
        <f ca="1"/>
        <v>0</v>
      </c>
      <c r="AM21">
        <f ca="1"/>
        <v>0</v>
      </c>
      <c r="AO21" t="e" vm="15">
        <f ca="1"/>
        <v>#VALUE!</v>
      </c>
      <c r="AP21">
        <f ca="1"/>
        <v>11</v>
      </c>
      <c r="AQ21">
        <f ca="1"/>
        <v>30567.959999999992</v>
      </c>
      <c r="AR21">
        <f ca="1"/>
        <v>29490.89</v>
      </c>
      <c r="AS21">
        <f ca="1"/>
        <v>-1289.1449019607767</v>
      </c>
      <c r="BM21" vm="69">
        <f ca="1"/>
        <v>44757</v>
      </c>
      <c r="BN21" vm="70">
        <f ca="1"/>
        <v>16049.2</v>
      </c>
    </row>
    <row r="22" spans="1:66">
      <c r="A22" t="e" vm="5">
        <v>#VALUE!</v>
      </c>
      <c r="B22" s="15">
        <v>0</v>
      </c>
      <c r="C22" s="27">
        <v>0</v>
      </c>
      <c r="D22" s="29">
        <v>0</v>
      </c>
      <c r="E22" s="29">
        <v>0</v>
      </c>
      <c r="F22" s="15">
        <v>34020</v>
      </c>
      <c r="G22" s="29">
        <f ca="1"/>
        <v>504872.5</v>
      </c>
      <c r="H22" s="29">
        <v>530896.1</v>
      </c>
      <c r="I22" s="29">
        <f ca="1"/>
        <v>19918.299999999977</v>
      </c>
      <c r="J22" s="15">
        <v>34020</v>
      </c>
      <c r="K22" s="29">
        <f ca="1"/>
        <v>504872.5</v>
      </c>
      <c r="L22" s="29">
        <v>530896.1</v>
      </c>
      <c r="M22" s="29">
        <f ca="1"/>
        <v>19918.299999999977</v>
      </c>
      <c r="N22" s="15">
        <v>34020</v>
      </c>
      <c r="O22" s="14">
        <v>504872.5</v>
      </c>
      <c r="P22" s="29">
        <v>0</v>
      </c>
      <c r="Q22" s="29">
        <f ca="1"/>
        <v>6105.2999999999993</v>
      </c>
      <c r="R22" s="15">
        <v>0</v>
      </c>
      <c r="S22" s="15">
        <f ca="1"/>
        <v>0</v>
      </c>
      <c r="T22" s="14">
        <v>0</v>
      </c>
      <c r="U22" s="14">
        <f ca="1"/>
        <v>0</v>
      </c>
      <c r="V22" s="14">
        <f ca="1"/>
        <v>0</v>
      </c>
      <c r="W22" s="14">
        <f ca="1"/>
        <v>0</v>
      </c>
      <c r="X22" s="14">
        <v>14.75</v>
      </c>
      <c r="Y22" s="14" t="str">
        <v>Renewable Energy</v>
      </c>
      <c r="AA22">
        <v>21</v>
      </c>
      <c r="AB22" t="e" vm="23">
        <v>#VALUE!</v>
      </c>
      <c r="AC22" s="9">
        <v>44524</v>
      </c>
      <c r="AD22">
        <f ca="1"/>
        <v>10000</v>
      </c>
      <c r="AE22">
        <f ca="1"/>
        <v>7.05</v>
      </c>
      <c r="AF22">
        <f ca="1"/>
        <v>70500</v>
      </c>
      <c r="AG22">
        <f ca="1"/>
        <v>656.4</v>
      </c>
      <c r="AH22">
        <f ca="1"/>
        <v>210000</v>
      </c>
      <c r="AI22">
        <f ca="1"/>
        <v>220000</v>
      </c>
      <c r="AJ22">
        <f ca="1"/>
        <v>0</v>
      </c>
      <c r="AK22">
        <f ca="1"/>
        <v>0</v>
      </c>
      <c r="AL22">
        <f ca="1"/>
        <v>0</v>
      </c>
      <c r="AM22">
        <f ca="1"/>
        <v>0</v>
      </c>
      <c r="AO22" t="e" vm="18">
        <f ca="1"/>
        <v>#VALUE!</v>
      </c>
      <c r="AP22">
        <f ca="1"/>
        <v>405</v>
      </c>
      <c r="AQ22">
        <f ca="1"/>
        <v>20278.75</v>
      </c>
      <c r="AR22">
        <f ca="1"/>
        <v>18228.5</v>
      </c>
      <c r="AS22">
        <f ca="1"/>
        <v>-2350.1727272727276</v>
      </c>
      <c r="BM22" vm="71">
        <f ca="1"/>
        <v>44760</v>
      </c>
      <c r="BN22" vm="72">
        <f ca="1"/>
        <v>16278.5</v>
      </c>
    </row>
    <row r="23" spans="1:66">
      <c r="A23" t="e" vm="16">
        <v>#VALUE!</v>
      </c>
      <c r="B23" s="15">
        <v>0</v>
      </c>
      <c r="C23" s="27">
        <v>0</v>
      </c>
      <c r="D23" s="29">
        <v>0</v>
      </c>
      <c r="E23" s="29">
        <v>0</v>
      </c>
      <c r="F23" s="15">
        <v>0</v>
      </c>
      <c r="G23" s="29">
        <f ca="1"/>
        <v>0</v>
      </c>
      <c r="H23" s="29">
        <v>0</v>
      </c>
      <c r="I23" s="29">
        <f ca="1"/>
        <v>0</v>
      </c>
      <c r="J23" s="15">
        <v>0</v>
      </c>
      <c r="K23" s="29">
        <f ca="1"/>
        <v>0</v>
      </c>
      <c r="L23" s="29">
        <v>0</v>
      </c>
      <c r="M23" s="29">
        <f ca="1"/>
        <v>0</v>
      </c>
      <c r="N23" s="15">
        <v>425</v>
      </c>
      <c r="O23" s="14">
        <v>1158911.25</v>
      </c>
      <c r="P23" s="29">
        <v>0</v>
      </c>
      <c r="Q23" s="29">
        <f ca="1"/>
        <v>0</v>
      </c>
      <c r="R23" s="15">
        <v>425</v>
      </c>
      <c r="S23" s="15">
        <f ca="1"/>
        <v>425</v>
      </c>
      <c r="T23" s="14">
        <v>1349332.5</v>
      </c>
      <c r="U23" s="14">
        <f ca="1"/>
        <v>1158911.25</v>
      </c>
      <c r="V23" s="14">
        <f ca="1"/>
        <v>2726.85</v>
      </c>
      <c r="W23" s="14">
        <f ca="1"/>
        <v>1089.8</v>
      </c>
      <c r="X23" s="14">
        <v>3174.9</v>
      </c>
      <c r="Y23" s="14" t="str">
        <v>Software &amp; IT Services</v>
      </c>
      <c r="AA23">
        <v>22</v>
      </c>
      <c r="AB23" t="e" vm="1">
        <v>#VALUE!</v>
      </c>
      <c r="AC23" s="9">
        <v>44284</v>
      </c>
      <c r="AD23">
        <f ca="1"/>
        <v>1510</v>
      </c>
      <c r="AE23">
        <f ca="1"/>
        <v>55.95</v>
      </c>
      <c r="AF23">
        <f ca="1"/>
        <v>84484.5</v>
      </c>
      <c r="AG23">
        <f ca="1"/>
        <v>579.70000000000005</v>
      </c>
      <c r="AH23">
        <f ca="1"/>
        <v>0</v>
      </c>
      <c r="AI23">
        <f ca="1"/>
        <v>14540</v>
      </c>
      <c r="AJ23">
        <f ca="1"/>
        <v>0</v>
      </c>
      <c r="AK23">
        <f ca="1"/>
        <v>0</v>
      </c>
      <c r="AL23">
        <f ca="1"/>
        <v>0</v>
      </c>
      <c r="AM23">
        <f ca="1"/>
        <v>0</v>
      </c>
      <c r="AO23" t="e" vm="19">
        <f ca="1"/>
        <v>#VALUE!</v>
      </c>
      <c r="AP23">
        <f ca="1"/>
        <v>5510</v>
      </c>
      <c r="AQ23">
        <f ca="1"/>
        <v>517968</v>
      </c>
      <c r="AR23">
        <f ca="1"/>
        <v>488645</v>
      </c>
      <c r="AS23">
        <f ca="1"/>
        <v>-33219.599999999999</v>
      </c>
      <c r="BM23" vm="73">
        <f ca="1"/>
        <v>44761</v>
      </c>
      <c r="BN23" vm="74">
        <f ca="1"/>
        <v>16340.55</v>
      </c>
    </row>
    <row r="24" spans="1:66">
      <c r="A24" t="e" vm="27">
        <v>#VALUE!</v>
      </c>
      <c r="B24" s="15">
        <v>700</v>
      </c>
      <c r="C24" s="27">
        <v>273875</v>
      </c>
      <c r="D24" s="29">
        <v>276250</v>
      </c>
      <c r="E24" s="29">
        <v>2276.6999999999998</v>
      </c>
      <c r="F24" s="15">
        <v>0</v>
      </c>
      <c r="G24" s="29">
        <f ca="1"/>
        <v>0</v>
      </c>
      <c r="H24" s="29">
        <v>0</v>
      </c>
      <c r="I24" s="29">
        <f ca="1"/>
        <v>0</v>
      </c>
      <c r="J24" s="15">
        <v>700</v>
      </c>
      <c r="K24" s="29">
        <f ca="1"/>
        <v>273875</v>
      </c>
      <c r="L24" s="29">
        <v>276250</v>
      </c>
      <c r="M24" s="29">
        <f ca="1"/>
        <v>2276.6999999999998</v>
      </c>
      <c r="N24" s="15">
        <v>0</v>
      </c>
      <c r="O24" s="14">
        <v>0</v>
      </c>
      <c r="P24" s="29">
        <v>98.300000000000011</v>
      </c>
      <c r="Q24" s="29">
        <f ca="1"/>
        <v>0</v>
      </c>
      <c r="R24" s="15">
        <v>0</v>
      </c>
      <c r="S24" s="15">
        <f ca="1"/>
        <v>0</v>
      </c>
      <c r="T24" s="14">
        <v>0</v>
      </c>
      <c r="U24" s="14">
        <f ca="1"/>
        <v>0</v>
      </c>
      <c r="V24" s="14">
        <f ca="1"/>
        <v>0</v>
      </c>
      <c r="W24" s="14">
        <f ca="1"/>
        <v>0</v>
      </c>
      <c r="X24" s="14">
        <v>569.79999999999995</v>
      </c>
      <c r="Y24" s="14" t="str">
        <v>Automobiles &amp; Auto Parts</v>
      </c>
      <c r="AA24">
        <v>23</v>
      </c>
      <c r="AB24" t="e" vm="1">
        <v>#VALUE!</v>
      </c>
      <c r="AC24" s="9">
        <v>44315</v>
      </c>
      <c r="AD24">
        <f ca="1"/>
        <v>2510</v>
      </c>
      <c r="AE24">
        <f ca="1"/>
        <v>68.2</v>
      </c>
      <c r="AF24">
        <f ca="1"/>
        <v>171182</v>
      </c>
      <c r="AG24">
        <f ca="1"/>
        <v>1176.5999999999999</v>
      </c>
      <c r="AH24">
        <f ca="1"/>
        <v>1510</v>
      </c>
      <c r="AI24">
        <f ca="1"/>
        <v>14540</v>
      </c>
      <c r="AJ24">
        <f ca="1"/>
        <v>0</v>
      </c>
      <c r="AK24">
        <f ca="1"/>
        <v>0</v>
      </c>
      <c r="AL24">
        <f ca="1"/>
        <v>0</v>
      </c>
      <c r="AM24">
        <f ca="1"/>
        <v>0</v>
      </c>
      <c r="AO24" t="e" vm="28">
        <f ca="1"/>
        <v>#VALUE!</v>
      </c>
      <c r="AP24">
        <f ca="1"/>
        <v>38560</v>
      </c>
      <c r="AQ24">
        <f ca="1"/>
        <v>3540051.5</v>
      </c>
      <c r="AR24">
        <f ca="1"/>
        <v>3528269.5</v>
      </c>
      <c r="AS24">
        <f ca="1"/>
        <v>-33697.300000000003</v>
      </c>
      <c r="BM24" vm="75">
        <f ca="1"/>
        <v>44762</v>
      </c>
      <c r="BN24" vm="76">
        <f ca="1"/>
        <v>16520.849999999999</v>
      </c>
    </row>
    <row r="25" spans="1:66">
      <c r="A25" t="e" vm="4">
        <v>#VALUE!</v>
      </c>
      <c r="B25" s="15">
        <v>1510</v>
      </c>
      <c r="C25" s="27">
        <v>95054.5</v>
      </c>
      <c r="D25" s="29">
        <v>97772.5</v>
      </c>
      <c r="E25" s="29">
        <v>2110.9</v>
      </c>
      <c r="F25" s="15">
        <v>4520</v>
      </c>
      <c r="G25" s="29">
        <f ca="1"/>
        <v>261705.5</v>
      </c>
      <c r="H25" s="29">
        <v>293574</v>
      </c>
      <c r="I25" s="29">
        <f ca="1"/>
        <v>28059.5</v>
      </c>
      <c r="J25" s="15">
        <v>6030</v>
      </c>
      <c r="K25" s="29">
        <f ca="1"/>
        <v>356760</v>
      </c>
      <c r="L25" s="29">
        <v>391346.5</v>
      </c>
      <c r="M25" s="29">
        <f ca="1"/>
        <v>30170.400000000001</v>
      </c>
      <c r="N25" s="15">
        <v>4520</v>
      </c>
      <c r="O25" s="14">
        <v>261705.5</v>
      </c>
      <c r="P25" s="29">
        <v>607.09999999999991</v>
      </c>
      <c r="Q25" s="29">
        <f ca="1"/>
        <v>3809</v>
      </c>
      <c r="R25" s="15">
        <v>0</v>
      </c>
      <c r="S25" s="15">
        <f ca="1"/>
        <v>0</v>
      </c>
      <c r="T25" s="14">
        <v>0</v>
      </c>
      <c r="U25" s="14">
        <f ca="1"/>
        <v>0</v>
      </c>
      <c r="V25" s="14">
        <f ca="1"/>
        <v>0</v>
      </c>
      <c r="W25" s="14">
        <f ca="1"/>
        <v>0</v>
      </c>
      <c r="X25" s="14">
        <v>222.25</v>
      </c>
      <c r="Y25" s="14" t="str">
        <v>Electrical Utilities &amp; IPPs</v>
      </c>
      <c r="AA25">
        <v>24</v>
      </c>
      <c r="AB25" t="e" vm="1">
        <v>#VALUE!</v>
      </c>
      <c r="AC25" s="9">
        <v>44395</v>
      </c>
      <c r="AD25">
        <f ca="1"/>
        <v>1000</v>
      </c>
      <c r="AE25">
        <f ca="1"/>
        <v>69.099999999999994</v>
      </c>
      <c r="AF25">
        <f ca="1"/>
        <v>69100</v>
      </c>
      <c r="AG25">
        <f ca="1"/>
        <v>475.9</v>
      </c>
      <c r="AH25">
        <f ca="1"/>
        <v>4020</v>
      </c>
      <c r="AI25">
        <f ca="1"/>
        <v>14540</v>
      </c>
      <c r="AJ25">
        <f ca="1"/>
        <v>0</v>
      </c>
      <c r="AK25">
        <f ca="1"/>
        <v>0</v>
      </c>
      <c r="AL25">
        <f ca="1"/>
        <v>0</v>
      </c>
      <c r="AM25">
        <f ca="1"/>
        <v>0</v>
      </c>
      <c r="AO25" t="e" vm="26">
        <f ca="1"/>
        <v>#VALUE!</v>
      </c>
      <c r="AP25">
        <f ca="1"/>
        <v>2010</v>
      </c>
      <c r="AQ25">
        <f ca="1"/>
        <v>395755</v>
      </c>
      <c r="AR25">
        <f ca="1"/>
        <v>367229.5</v>
      </c>
      <c r="AS25">
        <f ca="1"/>
        <v>-33758.300000000003</v>
      </c>
      <c r="BM25" vm="77">
        <f ca="1"/>
        <v>44763</v>
      </c>
      <c r="BN25" vm="78">
        <f ca="1"/>
        <v>16605.25</v>
      </c>
    </row>
    <row r="26" spans="1:66">
      <c r="A26" t="e" vm="6">
        <v>#VALUE!</v>
      </c>
      <c r="B26" s="15">
        <v>0</v>
      </c>
      <c r="C26" s="27">
        <v>0</v>
      </c>
      <c r="D26" s="29">
        <v>0</v>
      </c>
      <c r="E26" s="29">
        <v>0</v>
      </c>
      <c r="F26" s="15">
        <v>2000</v>
      </c>
      <c r="G26" s="29">
        <f ca="1"/>
        <v>180000</v>
      </c>
      <c r="H26" s="29">
        <v>193200</v>
      </c>
      <c r="I26" s="29">
        <f ca="1"/>
        <v>10631.1</v>
      </c>
      <c r="J26" s="15">
        <v>2000</v>
      </c>
      <c r="K26" s="29">
        <f ca="1"/>
        <v>180000</v>
      </c>
      <c r="L26" s="29">
        <v>193200</v>
      </c>
      <c r="M26" s="29">
        <f ca="1"/>
        <v>10631.1</v>
      </c>
      <c r="N26" s="15">
        <v>2000</v>
      </c>
      <c r="O26" s="14">
        <v>180000</v>
      </c>
      <c r="P26" s="29">
        <v>0</v>
      </c>
      <c r="Q26" s="29">
        <f ca="1"/>
        <v>2568.8999999999996</v>
      </c>
      <c r="R26" s="15">
        <v>0</v>
      </c>
      <c r="S26" s="15">
        <f ca="1"/>
        <v>0</v>
      </c>
      <c r="T26" s="14">
        <v>0</v>
      </c>
      <c r="U26" s="14">
        <f ca="1"/>
        <v>0</v>
      </c>
      <c r="V26" s="14">
        <f ca="1"/>
        <v>0</v>
      </c>
      <c r="W26" s="14">
        <f ca="1"/>
        <v>0</v>
      </c>
      <c r="X26" s="14">
        <v>425.1</v>
      </c>
      <c r="Y26" s="14" t="str">
        <v>Machinery, Equipment &amp; Components</v>
      </c>
      <c r="AA26">
        <v>25</v>
      </c>
      <c r="AB26" t="e" vm="1">
        <v>#VALUE!</v>
      </c>
      <c r="AC26" s="9">
        <v>44398</v>
      </c>
      <c r="AD26">
        <f ca="1"/>
        <v>1500</v>
      </c>
      <c r="AE26">
        <f ca="1"/>
        <v>67.849999999999994</v>
      </c>
      <c r="AF26">
        <f ca="1"/>
        <v>101774.99999999999</v>
      </c>
      <c r="AG26">
        <f ca="1"/>
        <v>701.1</v>
      </c>
      <c r="AH26">
        <f ca="1"/>
        <v>5020</v>
      </c>
      <c r="AI26">
        <f ca="1"/>
        <v>14540</v>
      </c>
      <c r="AJ26">
        <f ca="1"/>
        <v>0</v>
      </c>
      <c r="AK26">
        <f ca="1"/>
        <v>0</v>
      </c>
      <c r="AL26">
        <f ca="1"/>
        <v>0</v>
      </c>
      <c r="AM26">
        <f ca="1"/>
        <v>0</v>
      </c>
      <c r="BM26" vm="79">
        <f ca="1"/>
        <v>44764</v>
      </c>
      <c r="BN26" vm="80">
        <f ca="1"/>
        <v>16719.45</v>
      </c>
    </row>
    <row r="27" spans="1:66">
      <c r="A27" t="e" vm="28">
        <v>#VALUE!</v>
      </c>
      <c r="B27" s="15">
        <v>20000</v>
      </c>
      <c r="C27" s="27">
        <v>2015800</v>
      </c>
      <c r="D27" s="29">
        <v>2010100</v>
      </c>
      <c r="E27" s="29">
        <v>-8435.6</v>
      </c>
      <c r="F27" s="15">
        <v>18560</v>
      </c>
      <c r="G27" s="29">
        <f ca="1"/>
        <v>1524251.5</v>
      </c>
      <c r="H27" s="29">
        <v>1518169.5</v>
      </c>
      <c r="I27" s="29">
        <f ca="1"/>
        <v>-25261.700000000004</v>
      </c>
      <c r="J27" s="15">
        <v>38560</v>
      </c>
      <c r="K27" s="29">
        <f ca="1"/>
        <v>3540051.5</v>
      </c>
      <c r="L27" s="29">
        <v>3528269.5</v>
      </c>
      <c r="M27" s="29">
        <f ca="1"/>
        <v>-33697.300000000003</v>
      </c>
      <c r="N27" s="15">
        <v>18560</v>
      </c>
      <c r="O27" s="14">
        <v>1524251.5</v>
      </c>
      <c r="P27" s="29">
        <v>2735.6000000000004</v>
      </c>
      <c r="Q27" s="29">
        <f ca="1"/>
        <v>19179.700000000004</v>
      </c>
      <c r="R27" s="15">
        <v>0</v>
      </c>
      <c r="S27" s="15">
        <f ca="1"/>
        <v>0</v>
      </c>
      <c r="T27" s="14">
        <v>0</v>
      </c>
      <c r="U27" s="14">
        <f ca="1"/>
        <v>0</v>
      </c>
      <c r="V27" s="14">
        <f ca="1"/>
        <v>0</v>
      </c>
      <c r="W27" s="14">
        <f ca="1"/>
        <v>0</v>
      </c>
      <c r="X27" s="14">
        <v>280.05</v>
      </c>
      <c r="Y27" s="14" t="str">
        <v>Metals &amp; Mining</v>
      </c>
      <c r="AA27">
        <v>26</v>
      </c>
      <c r="AB27" t="e" vm="1">
        <v>#VALUE!</v>
      </c>
      <c r="AC27" s="9">
        <v>44405</v>
      </c>
      <c r="AD27">
        <f ca="1"/>
        <v>2510</v>
      </c>
      <c r="AE27">
        <f ca="1"/>
        <v>85.25</v>
      </c>
      <c r="AF27">
        <f ca="1"/>
        <v>213977.5</v>
      </c>
      <c r="AG27">
        <f ca="1"/>
        <v>1482.4000000000003</v>
      </c>
      <c r="AH27">
        <f ca="1"/>
        <v>6520</v>
      </c>
      <c r="AI27">
        <f ca="1"/>
        <v>14540</v>
      </c>
      <c r="AJ27">
        <f ca="1"/>
        <v>0</v>
      </c>
      <c r="AK27">
        <f ca="1"/>
        <v>0</v>
      </c>
      <c r="AL27">
        <f ca="1"/>
        <v>0</v>
      </c>
      <c r="AM27">
        <f ca="1"/>
        <v>0</v>
      </c>
      <c r="BM27" vm="81">
        <f ca="1"/>
        <v>44767</v>
      </c>
      <c r="BN27" vm="82">
        <f ca="1"/>
        <v>16631</v>
      </c>
    </row>
    <row r="28" spans="1:66">
      <c r="A28" t="e" vm="17">
        <v>#VALUE!</v>
      </c>
      <c r="B28" s="15">
        <v>0</v>
      </c>
      <c r="C28" s="27">
        <v>0</v>
      </c>
      <c r="D28" s="29">
        <v>0</v>
      </c>
      <c r="E28" s="29">
        <v>0</v>
      </c>
      <c r="F28" s="15">
        <v>0</v>
      </c>
      <c r="G28" s="29">
        <f ca="1"/>
        <v>0</v>
      </c>
      <c r="H28" s="29">
        <v>0</v>
      </c>
      <c r="I28" s="29">
        <f ca="1"/>
        <v>0</v>
      </c>
      <c r="J28" s="15">
        <v>0</v>
      </c>
      <c r="K28" s="29">
        <f ca="1"/>
        <v>0</v>
      </c>
      <c r="L28" s="29">
        <v>0</v>
      </c>
      <c r="M28" s="29">
        <f ca="1"/>
        <v>0</v>
      </c>
      <c r="N28" s="15">
        <v>2510</v>
      </c>
      <c r="O28" s="14">
        <v>181975</v>
      </c>
      <c r="P28" s="29">
        <v>0</v>
      </c>
      <c r="Q28" s="29">
        <f ca="1"/>
        <v>0</v>
      </c>
      <c r="R28" s="15">
        <v>2510</v>
      </c>
      <c r="S28" s="15">
        <f ca="1"/>
        <v>2510</v>
      </c>
      <c r="T28" s="14">
        <v>19578</v>
      </c>
      <c r="U28" s="14">
        <f ca="1"/>
        <v>181975</v>
      </c>
      <c r="V28" s="14">
        <f ca="1"/>
        <v>72.5</v>
      </c>
      <c r="W28" s="14">
        <f ca="1"/>
        <v>1252.8999999999999</v>
      </c>
      <c r="X28" s="14">
        <v>7.8</v>
      </c>
      <c r="Y28" s="14" t="str">
        <v>Telecommunications Services</v>
      </c>
      <c r="AA28">
        <v>27</v>
      </c>
      <c r="AB28" t="e" vm="1">
        <v>#VALUE!</v>
      </c>
      <c r="AC28" s="9">
        <v>44410</v>
      </c>
      <c r="AD28">
        <f ca="1"/>
        <v>2510</v>
      </c>
      <c r="AE28">
        <f ca="1"/>
        <v>83.85</v>
      </c>
      <c r="AF28">
        <f ca="1"/>
        <v>210463.5</v>
      </c>
      <c r="AG28">
        <f ca="1"/>
        <v>1449.9</v>
      </c>
      <c r="AH28">
        <f ca="1"/>
        <v>9030</v>
      </c>
      <c r="AI28">
        <f ca="1"/>
        <v>14540</v>
      </c>
      <c r="AJ28">
        <f ca="1"/>
        <v>0</v>
      </c>
      <c r="AK28">
        <f ca="1"/>
        <v>0</v>
      </c>
      <c r="AL28">
        <f ca="1"/>
        <v>0</v>
      </c>
      <c r="AM28">
        <f ca="1"/>
        <v>0</v>
      </c>
      <c r="BM28" vm="83">
        <f ca="1"/>
        <v>44768</v>
      </c>
      <c r="BN28" vm="84">
        <f ca="1"/>
        <v>16483.849999999999</v>
      </c>
    </row>
    <row r="29" spans="1:66">
      <c r="A29" t="e" vm="18">
        <v>#VALUE!</v>
      </c>
      <c r="B29" s="15">
        <v>155</v>
      </c>
      <c r="C29" s="27">
        <v>7478.75</v>
      </c>
      <c r="D29" s="29">
        <v>7083.5</v>
      </c>
      <c r="E29" s="29">
        <v>-591.45000000000005</v>
      </c>
      <c r="F29" s="15">
        <v>250</v>
      </c>
      <c r="G29" s="29">
        <f ca="1"/>
        <v>12800</v>
      </c>
      <c r="H29" s="29">
        <v>11145</v>
      </c>
      <c r="I29" s="29">
        <f ca="1"/>
        <v>-1758.7227272727273</v>
      </c>
      <c r="J29" s="15">
        <v>405</v>
      </c>
      <c r="K29" s="29">
        <f ca="1"/>
        <v>20278.75</v>
      </c>
      <c r="L29" s="29">
        <v>18228.5</v>
      </c>
      <c r="M29" s="29">
        <f ca="1"/>
        <v>-2350.1727272727276</v>
      </c>
      <c r="N29" s="15">
        <v>550</v>
      </c>
      <c r="O29" s="14">
        <v>28160</v>
      </c>
      <c r="P29" s="29">
        <v>196.2</v>
      </c>
      <c r="Q29" s="29">
        <f ca="1"/>
        <v>103.72272727272725</v>
      </c>
      <c r="R29" s="15">
        <v>300</v>
      </c>
      <c r="S29" s="15">
        <f ca="1"/>
        <v>550</v>
      </c>
      <c r="T29" s="14">
        <v>22335</v>
      </c>
      <c r="U29" s="14">
        <f ca="1"/>
        <v>15360</v>
      </c>
      <c r="V29" s="14">
        <f ca="1"/>
        <v>51.2</v>
      </c>
      <c r="W29" s="14">
        <f ca="1"/>
        <v>65.727272727272734</v>
      </c>
      <c r="X29" s="14">
        <v>74.45</v>
      </c>
      <c r="Y29" s="14" t="str">
        <v>Software &amp; IT Services</v>
      </c>
      <c r="AA29">
        <v>28</v>
      </c>
      <c r="AB29" t="e" vm="1">
        <v>#VALUE!</v>
      </c>
      <c r="AC29" s="9">
        <v>44520</v>
      </c>
      <c r="AD29">
        <f ca="1"/>
        <v>2000</v>
      </c>
      <c r="AE29">
        <f ca="1"/>
        <v>71</v>
      </c>
      <c r="AF29">
        <f ca="1"/>
        <v>142000</v>
      </c>
      <c r="AG29">
        <f ca="1"/>
        <v>978.1</v>
      </c>
      <c r="AH29">
        <f ca="1"/>
        <v>11540</v>
      </c>
      <c r="AI29">
        <f ca="1"/>
        <v>14540</v>
      </c>
      <c r="AJ29">
        <f ca="1"/>
        <v>0</v>
      </c>
      <c r="AK29">
        <f ca="1"/>
        <v>0</v>
      </c>
      <c r="AL29">
        <f ca="1"/>
        <v>0</v>
      </c>
      <c r="AM29">
        <f ca="1"/>
        <v>0</v>
      </c>
      <c r="BM29" vm="85">
        <f ca="1"/>
        <v>44769</v>
      </c>
      <c r="BN29" vm="86">
        <f ca="1"/>
        <v>16641.8</v>
      </c>
    </row>
    <row r="30" spans="1:66">
      <c r="AA30">
        <v>29</v>
      </c>
      <c r="AB30" t="e" vm="1">
        <v>#VALUE!</v>
      </c>
      <c r="AC30" s="9">
        <v>44521</v>
      </c>
      <c r="AD30">
        <f ca="1"/>
        <v>1000</v>
      </c>
      <c r="AE30">
        <f ca="1"/>
        <v>65</v>
      </c>
      <c r="AF30">
        <f ca="1"/>
        <v>65000</v>
      </c>
      <c r="AG30">
        <f ca="1"/>
        <v>447.70000000000005</v>
      </c>
      <c r="AH30">
        <f ca="1"/>
        <v>13540</v>
      </c>
      <c r="AI30">
        <f ca="1"/>
        <v>14540</v>
      </c>
      <c r="AJ30">
        <f ca="1"/>
        <v>0</v>
      </c>
      <c r="AK30">
        <f ca="1"/>
        <v>0</v>
      </c>
      <c r="AL30">
        <f ca="1"/>
        <v>0</v>
      </c>
      <c r="AM30">
        <f ca="1"/>
        <v>0</v>
      </c>
      <c r="BM30" vm="87">
        <f ca="1"/>
        <v>44770</v>
      </c>
      <c r="BN30" vm="88">
        <f ca="1"/>
        <v>16929.599999999999</v>
      </c>
    </row>
    <row r="31" spans="1:66">
      <c r="AA31">
        <v>30</v>
      </c>
      <c r="AB31" t="e" vm="15">
        <v>#VALUE!</v>
      </c>
      <c r="AC31" s="9" t="str">
        <v>30/5/2021</v>
      </c>
      <c r="AD31">
        <f ca="1"/>
        <v>51</v>
      </c>
      <c r="AE31">
        <f ca="1"/>
        <v>2731.86</v>
      </c>
      <c r="AF31">
        <f ca="1"/>
        <v>139324.86000000002</v>
      </c>
      <c r="AG31">
        <f ca="1"/>
        <v>368.66</v>
      </c>
      <c r="AH31">
        <f ca="1"/>
        <v>0</v>
      </c>
      <c r="AI31">
        <f ca="1"/>
        <v>11</v>
      </c>
      <c r="AJ31">
        <f ca="1"/>
        <v>40</v>
      </c>
      <c r="AK31">
        <f ca="1"/>
        <v>109274.40000000001</v>
      </c>
      <c r="AL31">
        <f ca="1"/>
        <v>289.14509803921572</v>
      </c>
      <c r="AM31" t="e">
        <f ca="1"/>
        <v>#VALUE!</v>
      </c>
      <c r="BM31" vm="89">
        <f ca="1"/>
        <v>44771</v>
      </c>
      <c r="BN31" vm="90">
        <f ca="1"/>
        <v>17158.25</v>
      </c>
    </row>
    <row r="32" spans="1:66">
      <c r="AA32">
        <v>31</v>
      </c>
      <c r="AB32" t="e" vm="15">
        <v>#VALUE!</v>
      </c>
      <c r="AC32" s="9" t="str">
        <v>31/12/2021</v>
      </c>
      <c r="AD32">
        <f ca="1"/>
        <v>14</v>
      </c>
      <c r="AE32">
        <f ca="1"/>
        <v>2986.25</v>
      </c>
      <c r="AF32">
        <f ca="1"/>
        <v>41807.5</v>
      </c>
      <c r="AG32">
        <f ca="1"/>
        <v>101.36</v>
      </c>
      <c r="AH32">
        <f ca="1"/>
        <v>51</v>
      </c>
      <c r="AI32">
        <f ca="1"/>
        <v>11</v>
      </c>
      <c r="AJ32">
        <f ca="1"/>
        <v>14</v>
      </c>
      <c r="AK32">
        <f ca="1"/>
        <v>41807.5</v>
      </c>
      <c r="AL32">
        <f ca="1"/>
        <v>101.36</v>
      </c>
      <c r="AM32" t="e">
        <f ca="1"/>
        <v>#VALUE!</v>
      </c>
      <c r="BM32" vm="91">
        <f ca="1"/>
        <v>44774</v>
      </c>
      <c r="BN32" vm="92">
        <f ca="1"/>
        <v>17340.05</v>
      </c>
    </row>
    <row r="33" spans="27:66">
      <c r="AA33">
        <v>32</v>
      </c>
      <c r="AB33" t="e" vm="9">
        <v>#VALUE!</v>
      </c>
      <c r="AC33" s="9">
        <v>44395</v>
      </c>
      <c r="AD33">
        <f ca="1"/>
        <v>1000</v>
      </c>
      <c r="AE33">
        <f ca="1"/>
        <v>134</v>
      </c>
      <c r="AF33">
        <f ca="1"/>
        <v>134000</v>
      </c>
      <c r="AG33">
        <f ca="1"/>
        <v>923.00000000000011</v>
      </c>
      <c r="AH33">
        <f ca="1"/>
        <v>0</v>
      </c>
      <c r="AI33">
        <f ca="1"/>
        <v>2000</v>
      </c>
      <c r="AJ33">
        <f ca="1"/>
        <v>0</v>
      </c>
      <c r="AK33">
        <f ca="1"/>
        <v>0</v>
      </c>
      <c r="AL33">
        <f ca="1"/>
        <v>0</v>
      </c>
      <c r="AM33">
        <f ca="1"/>
        <v>0</v>
      </c>
      <c r="BM33" vm="93">
        <f ca="1"/>
        <v>44775</v>
      </c>
      <c r="BN33" vm="94">
        <f ca="1"/>
        <v>17345.45</v>
      </c>
    </row>
    <row r="34" spans="27:66">
      <c r="AA34">
        <v>33</v>
      </c>
      <c r="AB34" t="e" vm="9">
        <v>#VALUE!</v>
      </c>
      <c r="AC34" s="9">
        <v>44398</v>
      </c>
      <c r="AD34">
        <f ca="1"/>
        <v>1000</v>
      </c>
      <c r="AE34">
        <f ca="1"/>
        <v>125.95</v>
      </c>
      <c r="AF34">
        <f ca="1"/>
        <v>125950</v>
      </c>
      <c r="AG34">
        <f ca="1"/>
        <v>867.69999999999993</v>
      </c>
      <c r="AH34">
        <f ca="1"/>
        <v>1000</v>
      </c>
      <c r="AI34">
        <f ca="1"/>
        <v>2000</v>
      </c>
      <c r="AJ34">
        <f ca="1"/>
        <v>0</v>
      </c>
      <c r="AK34">
        <f ca="1"/>
        <v>0</v>
      </c>
      <c r="AL34">
        <f ca="1"/>
        <v>0</v>
      </c>
      <c r="AM34">
        <f ca="1"/>
        <v>0</v>
      </c>
      <c r="BM34" vm="95">
        <f ca="1"/>
        <v>44776</v>
      </c>
      <c r="BN34" vm="96">
        <f ca="1"/>
        <v>17388.150000000001</v>
      </c>
    </row>
    <row r="35" spans="27:66">
      <c r="AA35">
        <v>34</v>
      </c>
      <c r="AB35" t="e" vm="10">
        <v>#VALUE!</v>
      </c>
      <c r="AC35" s="9">
        <v>44552</v>
      </c>
      <c r="AD35">
        <f ca="1"/>
        <v>26</v>
      </c>
      <c r="AE35">
        <f ca="1"/>
        <v>2245.25</v>
      </c>
      <c r="AF35">
        <f ca="1"/>
        <v>58376.5</v>
      </c>
      <c r="AG35">
        <f ca="1"/>
        <v>785.65</v>
      </c>
      <c r="AH35">
        <f ca="1"/>
        <v>0</v>
      </c>
      <c r="AI35">
        <f ca="1"/>
        <v>0</v>
      </c>
      <c r="AJ35">
        <f ca="1"/>
        <v>26</v>
      </c>
      <c r="AK35">
        <f ca="1"/>
        <v>58376.5</v>
      </c>
      <c r="AL35">
        <f ca="1"/>
        <v>785.65</v>
      </c>
      <c r="AM35" t="str">
        <f ca="1"/>
        <v>Long Term</v>
      </c>
      <c r="BM35" vm="97">
        <f ca="1"/>
        <v>44777</v>
      </c>
      <c r="BN35" vm="98">
        <f ca="1"/>
        <v>17382</v>
      </c>
    </row>
    <row r="36" spans="27:66">
      <c r="AA36">
        <v>35</v>
      </c>
      <c r="AB36" t="e" vm="26">
        <v>#VALUE!</v>
      </c>
      <c r="AC36" s="9">
        <v>44201</v>
      </c>
      <c r="AD36">
        <f ca="1"/>
        <v>1000</v>
      </c>
      <c r="AE36">
        <f ca="1"/>
        <v>218.5</v>
      </c>
      <c r="AF36">
        <f ca="1"/>
        <v>218500</v>
      </c>
      <c r="AG36">
        <f ca="1"/>
        <v>1498.6000000000004</v>
      </c>
      <c r="AH36">
        <f ca="1"/>
        <v>0</v>
      </c>
      <c r="AI36">
        <f ca="1"/>
        <v>2010</v>
      </c>
      <c r="AJ36">
        <f ca="1"/>
        <v>0</v>
      </c>
      <c r="AK36">
        <f ca="1"/>
        <v>0</v>
      </c>
      <c r="AL36">
        <f ca="1"/>
        <v>0</v>
      </c>
      <c r="AM36">
        <f ca="1"/>
        <v>0</v>
      </c>
      <c r="BM36" vm="99">
        <f ca="1"/>
        <v>44778</v>
      </c>
      <c r="BN36" vm="100">
        <f ca="1"/>
        <v>17397.5</v>
      </c>
    </row>
    <row r="37" spans="27:66">
      <c r="AA37">
        <v>36</v>
      </c>
      <c r="AB37" t="e" vm="26">
        <v>#VALUE!</v>
      </c>
      <c r="AC37" s="9">
        <v>44217</v>
      </c>
      <c r="AD37">
        <f ca="1"/>
        <v>1010</v>
      </c>
      <c r="AE37">
        <f ca="1"/>
        <v>175.5</v>
      </c>
      <c r="AF37">
        <f ca="1"/>
        <v>177255</v>
      </c>
      <c r="AG37">
        <f ca="1"/>
        <v>1215.6999999999998</v>
      </c>
      <c r="AH37">
        <f ca="1"/>
        <v>1000</v>
      </c>
      <c r="AI37">
        <f ca="1"/>
        <v>2010</v>
      </c>
      <c r="AJ37">
        <f ca="1"/>
        <v>0</v>
      </c>
      <c r="AK37">
        <f ca="1"/>
        <v>0</v>
      </c>
      <c r="AL37">
        <f ca="1"/>
        <v>0</v>
      </c>
      <c r="AM37">
        <f ca="1"/>
        <v>0</v>
      </c>
      <c r="BM37" vm="101">
        <f ca="1"/>
        <v>44781</v>
      </c>
      <c r="BN37" vm="102">
        <f ca="1"/>
        <v>17525.099999999999</v>
      </c>
    </row>
    <row r="38" spans="27:66">
      <c r="AA38">
        <v>37</v>
      </c>
      <c r="AB38" t="e" vm="2">
        <v>#VALUE!</v>
      </c>
      <c r="AC38" s="9">
        <v>44173</v>
      </c>
      <c r="AD38">
        <f ca="1"/>
        <v>2000</v>
      </c>
      <c r="AE38">
        <f ca="1"/>
        <v>44.9</v>
      </c>
      <c r="AF38">
        <f ca="1"/>
        <v>89800</v>
      </c>
      <c r="AG38">
        <f ca="1"/>
        <v>615.9</v>
      </c>
      <c r="AH38">
        <f ca="1"/>
        <v>0</v>
      </c>
      <c r="AI38">
        <f ca="1"/>
        <v>24070</v>
      </c>
      <c r="AJ38">
        <f ca="1"/>
        <v>0</v>
      </c>
      <c r="AK38">
        <f ca="1"/>
        <v>0</v>
      </c>
      <c r="AL38">
        <f ca="1"/>
        <v>0</v>
      </c>
      <c r="AM38">
        <f ca="1"/>
        <v>0</v>
      </c>
      <c r="BM38" vm="103">
        <f ca="1"/>
        <v>44783</v>
      </c>
      <c r="BN38" vm="104">
        <f ca="1"/>
        <v>17534.75</v>
      </c>
    </row>
    <row r="39" spans="27:66">
      <c r="AA39">
        <v>38</v>
      </c>
      <c r="AB39" t="e" vm="2">
        <v>#VALUE!</v>
      </c>
      <c r="AC39" s="9">
        <v>44217</v>
      </c>
      <c r="AD39">
        <f ca="1"/>
        <v>2510</v>
      </c>
      <c r="AE39">
        <f ca="1"/>
        <v>41</v>
      </c>
      <c r="AF39">
        <f ca="1"/>
        <v>102910</v>
      </c>
      <c r="AG39">
        <f ca="1"/>
        <v>705.8</v>
      </c>
      <c r="AH39">
        <f ca="1"/>
        <v>2000</v>
      </c>
      <c r="AI39">
        <f ca="1"/>
        <v>24070</v>
      </c>
      <c r="AJ39">
        <f ca="1"/>
        <v>0</v>
      </c>
      <c r="AK39">
        <f ca="1"/>
        <v>0</v>
      </c>
      <c r="AL39">
        <f ca="1"/>
        <v>0</v>
      </c>
      <c r="AM39">
        <f ca="1"/>
        <v>0</v>
      </c>
      <c r="BM39" vm="105">
        <f ca="1"/>
        <v>44784</v>
      </c>
      <c r="BN39" vm="106">
        <f ca="1"/>
        <v>17659</v>
      </c>
    </row>
    <row r="40" spans="27:66">
      <c r="AA40">
        <v>39</v>
      </c>
      <c r="AB40" t="e" vm="2">
        <v>#VALUE!</v>
      </c>
      <c r="AC40" s="9">
        <v>44229</v>
      </c>
      <c r="AD40">
        <f ca="1"/>
        <v>2510</v>
      </c>
      <c r="AE40">
        <f ca="1"/>
        <v>39.700000000000003</v>
      </c>
      <c r="AF40">
        <f ca="1"/>
        <v>99647</v>
      </c>
      <c r="AG40">
        <f ca="1"/>
        <v>683.3</v>
      </c>
      <c r="AH40">
        <f ca="1"/>
        <v>4510</v>
      </c>
      <c r="AI40">
        <f ca="1"/>
        <v>24070</v>
      </c>
      <c r="AJ40">
        <f ca="1"/>
        <v>0</v>
      </c>
      <c r="AK40">
        <f ca="1"/>
        <v>0</v>
      </c>
      <c r="AL40">
        <f ca="1"/>
        <v>0</v>
      </c>
      <c r="AM40">
        <f ca="1"/>
        <v>0</v>
      </c>
      <c r="BM40" vm="107">
        <f ca="1"/>
        <v>44785</v>
      </c>
      <c r="BN40" vm="108">
        <f ca="1"/>
        <v>17698.150000000001</v>
      </c>
    </row>
    <row r="41" spans="27:66">
      <c r="AA41">
        <v>40</v>
      </c>
      <c r="AB41" t="e" vm="2">
        <v>#VALUE!</v>
      </c>
      <c r="AC41" s="9">
        <v>44238</v>
      </c>
      <c r="AD41">
        <f ca="1"/>
        <v>2510</v>
      </c>
      <c r="AE41">
        <f ca="1"/>
        <v>36.5</v>
      </c>
      <c r="AF41">
        <f ca="1"/>
        <v>91615</v>
      </c>
      <c r="AG41">
        <f ca="1"/>
        <v>628.80000000000007</v>
      </c>
      <c r="AH41">
        <f ca="1"/>
        <v>7020</v>
      </c>
      <c r="AI41">
        <f ca="1"/>
        <v>24070</v>
      </c>
      <c r="AJ41">
        <f ca="1"/>
        <v>0</v>
      </c>
      <c r="AK41">
        <f ca="1"/>
        <v>0</v>
      </c>
      <c r="AL41">
        <f ca="1"/>
        <v>0</v>
      </c>
      <c r="AM41">
        <f ca="1"/>
        <v>0</v>
      </c>
      <c r="BM41" vm="109">
        <f ca="1"/>
        <v>44789</v>
      </c>
      <c r="BN41" vm="110">
        <f ca="1"/>
        <v>17825.25</v>
      </c>
    </row>
    <row r="42" spans="27:66">
      <c r="AA42">
        <v>41</v>
      </c>
      <c r="AB42" t="e" vm="2">
        <v>#VALUE!</v>
      </c>
      <c r="AC42" s="9">
        <v>44245</v>
      </c>
      <c r="AD42">
        <f ca="1"/>
        <v>3010</v>
      </c>
      <c r="AE42">
        <f ca="1"/>
        <v>35.5</v>
      </c>
      <c r="AF42">
        <f ca="1"/>
        <v>106855</v>
      </c>
      <c r="AG42">
        <f ca="1"/>
        <v>732.89999999999986</v>
      </c>
      <c r="AH42">
        <f ca="1"/>
        <v>9530</v>
      </c>
      <c r="AI42">
        <f ca="1"/>
        <v>24070</v>
      </c>
      <c r="AJ42">
        <f ca="1"/>
        <v>0</v>
      </c>
      <c r="AK42">
        <f ca="1"/>
        <v>0</v>
      </c>
      <c r="AL42">
        <f ca="1"/>
        <v>0</v>
      </c>
      <c r="AM42">
        <f ca="1"/>
        <v>0</v>
      </c>
      <c r="BM42" vm="111">
        <f ca="1"/>
        <v>44790</v>
      </c>
      <c r="BN42" vm="112">
        <f ca="1"/>
        <v>17944.25</v>
      </c>
    </row>
    <row r="43" spans="27:66">
      <c r="AA43">
        <v>42</v>
      </c>
      <c r="AB43" t="e" vm="2">
        <v>#VALUE!</v>
      </c>
      <c r="AC43" s="9">
        <v>44283</v>
      </c>
      <c r="AD43">
        <f ca="1"/>
        <v>2510</v>
      </c>
      <c r="AE43">
        <f ca="1"/>
        <v>43.5</v>
      </c>
      <c r="AF43">
        <f ca="1"/>
        <v>109185</v>
      </c>
      <c r="AG43">
        <f ca="1"/>
        <v>749.30000000000007</v>
      </c>
      <c r="AH43">
        <f ca="1"/>
        <v>12540</v>
      </c>
      <c r="AI43">
        <f ca="1"/>
        <v>24070</v>
      </c>
      <c r="AJ43">
        <f ca="1"/>
        <v>0</v>
      </c>
      <c r="AK43">
        <f ca="1"/>
        <v>0</v>
      </c>
      <c r="AL43">
        <f ca="1"/>
        <v>0</v>
      </c>
      <c r="AM43">
        <f ca="1"/>
        <v>0</v>
      </c>
      <c r="BM43" vm="113">
        <f ca="1"/>
        <v>44791</v>
      </c>
      <c r="BN43" vm="114">
        <f ca="1"/>
        <v>17956.5</v>
      </c>
    </row>
    <row r="44" spans="27:66">
      <c r="AA44">
        <v>43</v>
      </c>
      <c r="AB44" t="e" vm="2">
        <v>#VALUE!</v>
      </c>
      <c r="AC44" s="9">
        <v>44291</v>
      </c>
      <c r="AD44">
        <f ca="1"/>
        <v>1500</v>
      </c>
      <c r="AE44">
        <f ca="1"/>
        <v>42.5</v>
      </c>
      <c r="AF44">
        <f ca="1"/>
        <v>63750</v>
      </c>
      <c r="AG44">
        <f ca="1"/>
        <v>437.20000000000005</v>
      </c>
      <c r="AH44">
        <f ca="1"/>
        <v>15050</v>
      </c>
      <c r="AI44">
        <f ca="1"/>
        <v>24070</v>
      </c>
      <c r="AJ44">
        <f ca="1"/>
        <v>0</v>
      </c>
      <c r="AK44">
        <f ca="1"/>
        <v>0</v>
      </c>
      <c r="AL44">
        <f ca="1"/>
        <v>0</v>
      </c>
      <c r="AM44">
        <f ca="1"/>
        <v>0</v>
      </c>
      <c r="BM44" vm="115">
        <f ca="1"/>
        <v>44792</v>
      </c>
      <c r="BN44" vm="116">
        <f ca="1"/>
        <v>17758.45</v>
      </c>
    </row>
    <row r="45" spans="27:66">
      <c r="AA45">
        <v>44</v>
      </c>
      <c r="AB45" t="e" vm="2">
        <v>#VALUE!</v>
      </c>
      <c r="AC45" s="9">
        <v>44320</v>
      </c>
      <c r="AD45">
        <f ca="1"/>
        <v>2510</v>
      </c>
      <c r="AE45">
        <f ca="1"/>
        <v>43</v>
      </c>
      <c r="AF45">
        <f ca="1"/>
        <v>107930</v>
      </c>
      <c r="AG45">
        <f ca="1"/>
        <v>740.89999999999986</v>
      </c>
      <c r="AH45">
        <f ca="1"/>
        <v>16550</v>
      </c>
      <c r="AI45">
        <f ca="1"/>
        <v>24070</v>
      </c>
      <c r="AJ45">
        <f ca="1"/>
        <v>0</v>
      </c>
      <c r="AK45">
        <f ca="1"/>
        <v>0</v>
      </c>
      <c r="AL45">
        <f ca="1"/>
        <v>0</v>
      </c>
      <c r="AM45">
        <f ca="1"/>
        <v>0</v>
      </c>
      <c r="BM45" vm="117">
        <f ca="1"/>
        <v>44795</v>
      </c>
      <c r="BN45" vm="118">
        <f ca="1"/>
        <v>17490.7</v>
      </c>
    </row>
    <row r="46" spans="27:66">
      <c r="AA46">
        <v>45</v>
      </c>
      <c r="AB46" t="e" vm="2">
        <v>#VALUE!</v>
      </c>
      <c r="AC46" s="9">
        <v>44335</v>
      </c>
      <c r="AD46">
        <f ca="1"/>
        <v>2500</v>
      </c>
      <c r="AE46">
        <f ca="1"/>
        <v>40.5</v>
      </c>
      <c r="AF46">
        <f ca="1"/>
        <v>101250</v>
      </c>
      <c r="AG46">
        <f ca="1"/>
        <v>694.49999999999989</v>
      </c>
      <c r="AH46">
        <f ca="1"/>
        <v>19060</v>
      </c>
      <c r="AI46">
        <f ca="1"/>
        <v>24070</v>
      </c>
      <c r="AJ46">
        <f ca="1"/>
        <v>0</v>
      </c>
      <c r="AK46">
        <f ca="1"/>
        <v>0</v>
      </c>
      <c r="AL46">
        <f ca="1"/>
        <v>0</v>
      </c>
      <c r="AM46">
        <f ca="1"/>
        <v>0</v>
      </c>
      <c r="BM46" vm="119">
        <f ca="1"/>
        <v>44796</v>
      </c>
      <c r="BN46" vm="120">
        <f ca="1"/>
        <v>17577.5</v>
      </c>
    </row>
    <row r="47" spans="27:66">
      <c r="AA47">
        <v>46</v>
      </c>
      <c r="AB47" t="e" vm="2">
        <v>#VALUE!</v>
      </c>
      <c r="AC47" s="9">
        <v>44410</v>
      </c>
      <c r="AD47">
        <f ca="1"/>
        <v>2510</v>
      </c>
      <c r="AE47">
        <f ca="1"/>
        <v>46</v>
      </c>
      <c r="AF47">
        <f ca="1"/>
        <v>115460</v>
      </c>
      <c r="AG47">
        <f ca="1"/>
        <v>795.6</v>
      </c>
      <c r="AH47">
        <f ca="1"/>
        <v>21560</v>
      </c>
      <c r="AI47">
        <f ca="1"/>
        <v>24070</v>
      </c>
      <c r="AJ47">
        <f ca="1"/>
        <v>0</v>
      </c>
      <c r="AK47">
        <f ca="1"/>
        <v>0</v>
      </c>
      <c r="AL47">
        <f ca="1"/>
        <v>0</v>
      </c>
      <c r="AM47">
        <f ca="1"/>
        <v>0</v>
      </c>
      <c r="BM47" vm="121">
        <f ca="1"/>
        <v>44797</v>
      </c>
      <c r="BN47" vm="122">
        <f ca="1"/>
        <v>17604.95</v>
      </c>
    </row>
    <row r="48" spans="27:66">
      <c r="AA48">
        <v>47</v>
      </c>
      <c r="AB48" t="e" vm="5">
        <v>#VALUE!</v>
      </c>
      <c r="AC48" s="9">
        <v>44140</v>
      </c>
      <c r="AD48">
        <f ca="1"/>
        <v>4000</v>
      </c>
      <c r="AE48">
        <f ca="1"/>
        <v>21.6</v>
      </c>
      <c r="AF48">
        <f ca="1"/>
        <v>86400</v>
      </c>
      <c r="AG48">
        <f ca="1"/>
        <v>98.5</v>
      </c>
      <c r="AH48">
        <f ca="1"/>
        <v>0</v>
      </c>
      <c r="AI48">
        <f ca="1"/>
        <v>34020</v>
      </c>
      <c r="AJ48">
        <f ca="1"/>
        <v>0</v>
      </c>
      <c r="AK48">
        <f ca="1"/>
        <v>0</v>
      </c>
      <c r="AL48">
        <f ca="1"/>
        <v>0</v>
      </c>
      <c r="AM48">
        <f ca="1"/>
        <v>0</v>
      </c>
      <c r="BM48" vm="123">
        <f ca="1"/>
        <v>44798</v>
      </c>
      <c r="BN48" vm="124">
        <f ca="1"/>
        <v>17522.45</v>
      </c>
    </row>
    <row r="49" spans="27:66">
      <c r="AA49">
        <v>48</v>
      </c>
      <c r="AB49" t="e" vm="5">
        <v>#VALUE!</v>
      </c>
      <c r="AC49" s="9">
        <v>44266</v>
      </c>
      <c r="AD49">
        <f ca="1"/>
        <v>10000</v>
      </c>
      <c r="AE49">
        <f ca="1"/>
        <v>14</v>
      </c>
      <c r="AF49">
        <f ca="1"/>
        <v>140000</v>
      </c>
      <c r="AG49">
        <f ca="1"/>
        <v>960.9</v>
      </c>
      <c r="AH49">
        <f ca="1"/>
        <v>4000</v>
      </c>
      <c r="AI49">
        <f ca="1"/>
        <v>34020</v>
      </c>
      <c r="AJ49">
        <f ca="1"/>
        <v>0</v>
      </c>
      <c r="AK49">
        <f ca="1"/>
        <v>0</v>
      </c>
      <c r="AL49">
        <f ca="1"/>
        <v>0</v>
      </c>
      <c r="AM49">
        <f ca="1"/>
        <v>0</v>
      </c>
      <c r="BM49" vm="125">
        <f ca="1"/>
        <v>44799</v>
      </c>
      <c r="BN49" vm="126">
        <f ca="1"/>
        <v>17558.900000000001</v>
      </c>
    </row>
    <row r="50" spans="27:66">
      <c r="AA50">
        <v>49</v>
      </c>
      <c r="AB50" t="e" vm="5">
        <v>#VALUE!</v>
      </c>
      <c r="AC50" s="9">
        <v>44276</v>
      </c>
      <c r="AD50">
        <f ca="1"/>
        <v>5010</v>
      </c>
      <c r="AE50">
        <f ca="1"/>
        <v>13</v>
      </c>
      <c r="AF50">
        <f ca="1"/>
        <v>65130</v>
      </c>
      <c r="AG50">
        <f ca="1"/>
        <v>446.9</v>
      </c>
      <c r="AH50">
        <f ca="1"/>
        <v>14000</v>
      </c>
      <c r="AI50">
        <f ca="1"/>
        <v>34020</v>
      </c>
      <c r="AJ50">
        <f ca="1"/>
        <v>0</v>
      </c>
      <c r="AK50">
        <f ca="1"/>
        <v>0</v>
      </c>
      <c r="AL50">
        <f ca="1"/>
        <v>0</v>
      </c>
      <c r="AM50">
        <f ca="1"/>
        <v>0</v>
      </c>
      <c r="BM50" vm="127">
        <f ca="1"/>
        <v>44802</v>
      </c>
      <c r="BN50" vm="128">
        <f ca="1"/>
        <v>17312.900000000001</v>
      </c>
    </row>
    <row r="51" spans="27:66">
      <c r="AA51">
        <v>50</v>
      </c>
      <c r="AB51" t="e" vm="5">
        <v>#VALUE!</v>
      </c>
      <c r="AC51" s="9">
        <v>44286</v>
      </c>
      <c r="AD51">
        <f ca="1"/>
        <v>5000</v>
      </c>
      <c r="AE51">
        <f ca="1"/>
        <v>14.14</v>
      </c>
      <c r="AF51">
        <f ca="1"/>
        <v>70700</v>
      </c>
      <c r="AG51">
        <f ca="1"/>
        <v>485.00000000000006</v>
      </c>
      <c r="AH51">
        <f ca="1"/>
        <v>19010</v>
      </c>
      <c r="AI51">
        <f ca="1"/>
        <v>34020</v>
      </c>
      <c r="AJ51">
        <f ca="1"/>
        <v>0</v>
      </c>
      <c r="AK51">
        <f ca="1"/>
        <v>0</v>
      </c>
      <c r="AL51">
        <f ca="1"/>
        <v>0</v>
      </c>
      <c r="AM51">
        <f ca="1"/>
        <v>0</v>
      </c>
      <c r="BM51" vm="129">
        <f ca="1"/>
        <v>44803</v>
      </c>
      <c r="BN51" vm="130">
        <f ca="1"/>
        <v>17759.3</v>
      </c>
    </row>
    <row r="52" spans="27:66">
      <c r="AA52">
        <v>51</v>
      </c>
      <c r="AB52" t="e" vm="5">
        <v>#VALUE!</v>
      </c>
      <c r="AC52" s="9">
        <v>44314</v>
      </c>
      <c r="AD52">
        <f ca="1"/>
        <v>10010</v>
      </c>
      <c r="AE52">
        <f ca="1"/>
        <v>14.25</v>
      </c>
      <c r="AF52">
        <f ca="1"/>
        <v>142642.5</v>
      </c>
      <c r="AG52">
        <f ca="1"/>
        <v>978.7</v>
      </c>
      <c r="AH52">
        <f ca="1"/>
        <v>24010</v>
      </c>
      <c r="AI52">
        <f ca="1"/>
        <v>34020</v>
      </c>
      <c r="AJ52">
        <f ca="1"/>
        <v>0</v>
      </c>
      <c r="AK52">
        <f ca="1"/>
        <v>0</v>
      </c>
      <c r="AL52">
        <f ca="1"/>
        <v>0</v>
      </c>
      <c r="AM52">
        <f ca="1"/>
        <v>0</v>
      </c>
      <c r="BM52" vm="131">
        <f ca="1"/>
        <v>44805</v>
      </c>
      <c r="BN52" vm="132">
        <f ca="1"/>
        <v>17542.8</v>
      </c>
    </row>
    <row r="53" spans="27:66">
      <c r="AA53">
        <v>52</v>
      </c>
      <c r="AB53" t="e" vm="16">
        <v>#VALUE!</v>
      </c>
      <c r="AC53" s="9">
        <v>44550</v>
      </c>
      <c r="AD53">
        <f ca="1"/>
        <v>425</v>
      </c>
      <c r="AE53">
        <f ca="1"/>
        <v>2726.85</v>
      </c>
      <c r="AF53">
        <f ca="1"/>
        <v>1158911.25</v>
      </c>
      <c r="AG53">
        <f ca="1"/>
        <v>1089.8</v>
      </c>
      <c r="AH53">
        <f ca="1"/>
        <v>0</v>
      </c>
      <c r="AI53">
        <f ca="1"/>
        <v>0</v>
      </c>
      <c r="AJ53">
        <f ca="1"/>
        <v>425</v>
      </c>
      <c r="AK53">
        <f ca="1"/>
        <v>1158911.25</v>
      </c>
      <c r="AL53">
        <f ca="1"/>
        <v>1089.8</v>
      </c>
      <c r="AM53" t="str">
        <f ca="1"/>
        <v>Long Term</v>
      </c>
      <c r="BM53" vm="133">
        <f ca="1"/>
        <v>44806</v>
      </c>
      <c r="BN53" vm="134">
        <f ca="1"/>
        <v>17539.45</v>
      </c>
    </row>
    <row r="54" spans="27:66">
      <c r="AA54">
        <v>53</v>
      </c>
      <c r="AB54" t="e" vm="4">
        <v>#VALUE!</v>
      </c>
      <c r="AC54" s="9">
        <v>44235</v>
      </c>
      <c r="AD54">
        <f ca="1"/>
        <v>2510</v>
      </c>
      <c r="AE54">
        <f ca="1"/>
        <v>58.9</v>
      </c>
      <c r="AF54">
        <f ca="1"/>
        <v>147839</v>
      </c>
      <c r="AG54">
        <f ca="1"/>
        <v>1013.9000000000001</v>
      </c>
      <c r="AH54">
        <f ca="1"/>
        <v>0</v>
      </c>
      <c r="AI54">
        <f ca="1"/>
        <v>4520</v>
      </c>
      <c r="AJ54">
        <f ca="1"/>
        <v>0</v>
      </c>
      <c r="AK54">
        <f ca="1"/>
        <v>0</v>
      </c>
      <c r="AL54">
        <f ca="1"/>
        <v>0</v>
      </c>
      <c r="AM54">
        <f ca="1"/>
        <v>0</v>
      </c>
      <c r="BM54" vm="135">
        <f ca="1"/>
        <v>44809</v>
      </c>
      <c r="BN54" vm="136">
        <f ca="1"/>
        <v>17665.8</v>
      </c>
    </row>
    <row r="55" spans="27:66">
      <c r="AA55">
        <v>54</v>
      </c>
      <c r="AB55" t="e" vm="4">
        <v>#VALUE!</v>
      </c>
      <c r="AC55" s="9">
        <v>44238</v>
      </c>
      <c r="AD55">
        <f ca="1"/>
        <v>2010</v>
      </c>
      <c r="AE55">
        <f ca="1"/>
        <v>56.65</v>
      </c>
      <c r="AF55">
        <f ca="1"/>
        <v>113866.5</v>
      </c>
      <c r="AG55">
        <f ca="1"/>
        <v>781.5</v>
      </c>
      <c r="AH55">
        <f ca="1"/>
        <v>2510</v>
      </c>
      <c r="AI55">
        <f ca="1"/>
        <v>4520</v>
      </c>
      <c r="AJ55">
        <f ca="1"/>
        <v>0</v>
      </c>
      <c r="AK55">
        <f ca="1"/>
        <v>0</v>
      </c>
      <c r="AL55">
        <f ca="1"/>
        <v>0</v>
      </c>
      <c r="AM55">
        <f ca="1"/>
        <v>0</v>
      </c>
      <c r="BM55" vm="137">
        <f ca="1"/>
        <v>44810</v>
      </c>
      <c r="BN55" vm="138">
        <f ca="1"/>
        <v>17655.599999999999</v>
      </c>
    </row>
    <row r="56" spans="27:66">
      <c r="AA56">
        <v>55</v>
      </c>
      <c r="AB56" t="e" vm="6">
        <v>#VALUE!</v>
      </c>
      <c r="AC56" s="9">
        <v>44377</v>
      </c>
      <c r="AD56">
        <f ca="1"/>
        <v>2000</v>
      </c>
      <c r="AE56">
        <f ca="1"/>
        <v>90</v>
      </c>
      <c r="AF56">
        <f ca="1"/>
        <v>180000</v>
      </c>
      <c r="AG56">
        <f ca="1"/>
        <v>1239</v>
      </c>
      <c r="AH56">
        <f ca="1"/>
        <v>0</v>
      </c>
      <c r="AI56">
        <f ca="1"/>
        <v>2000</v>
      </c>
      <c r="AJ56">
        <f ca="1"/>
        <v>0</v>
      </c>
      <c r="AK56">
        <f ca="1"/>
        <v>0</v>
      </c>
      <c r="AL56">
        <f ca="1"/>
        <v>0</v>
      </c>
      <c r="AM56">
        <f ca="1"/>
        <v>0</v>
      </c>
      <c r="BM56" vm="139">
        <f ca="1"/>
        <v>44811</v>
      </c>
      <c r="BN56" vm="140">
        <f ca="1"/>
        <v>17624.400000000001</v>
      </c>
    </row>
    <row r="57" spans="27:66">
      <c r="AA57">
        <v>56</v>
      </c>
      <c r="AB57" t="e" vm="28">
        <v>#VALUE!</v>
      </c>
      <c r="AC57" s="9">
        <v>44134</v>
      </c>
      <c r="AD57">
        <f ca="1"/>
        <v>2000</v>
      </c>
      <c r="AE57">
        <f ca="1"/>
        <v>101</v>
      </c>
      <c r="AF57">
        <f ca="1"/>
        <v>202000</v>
      </c>
      <c r="AG57">
        <f ca="1"/>
        <v>229.79999999999995</v>
      </c>
      <c r="AH57">
        <f ca="1"/>
        <v>0</v>
      </c>
      <c r="AI57">
        <f ca="1"/>
        <v>18560</v>
      </c>
      <c r="AJ57">
        <f ca="1"/>
        <v>0</v>
      </c>
      <c r="AK57">
        <f ca="1"/>
        <v>0</v>
      </c>
      <c r="AL57">
        <f ca="1"/>
        <v>0</v>
      </c>
      <c r="AM57">
        <f ca="1"/>
        <v>0</v>
      </c>
      <c r="BM57" vm="141">
        <f ca="1"/>
        <v>44812</v>
      </c>
      <c r="BN57" vm="142">
        <f ca="1"/>
        <v>17798.75</v>
      </c>
    </row>
    <row r="58" spans="27:66">
      <c r="AA58">
        <v>57</v>
      </c>
      <c r="AB58" t="e" vm="28">
        <v>#VALUE!</v>
      </c>
      <c r="AC58" s="9">
        <v>44140</v>
      </c>
      <c r="AD58">
        <f ca="1"/>
        <v>1000</v>
      </c>
      <c r="AE58">
        <f ca="1"/>
        <v>94.5</v>
      </c>
      <c r="AF58">
        <f ca="1"/>
        <v>94500</v>
      </c>
      <c r="AG58">
        <f ca="1"/>
        <v>107.79999999999998</v>
      </c>
      <c r="AH58">
        <f ca="1"/>
        <v>2000</v>
      </c>
      <c r="AI58">
        <f ca="1"/>
        <v>18560</v>
      </c>
      <c r="AJ58">
        <f ca="1"/>
        <v>0</v>
      </c>
      <c r="AK58">
        <f ca="1"/>
        <v>0</v>
      </c>
      <c r="AL58">
        <f ca="1"/>
        <v>0</v>
      </c>
      <c r="AM58">
        <f ca="1"/>
        <v>0</v>
      </c>
      <c r="BM58" vm="143">
        <f ca="1"/>
        <v>44813</v>
      </c>
      <c r="BN58" vm="144">
        <f ca="1"/>
        <v>17833.349999999999</v>
      </c>
    </row>
    <row r="59" spans="27:66">
      <c r="AA59">
        <v>58</v>
      </c>
      <c r="AB59" t="e" vm="28">
        <v>#VALUE!</v>
      </c>
      <c r="AC59" s="9">
        <v>44173</v>
      </c>
      <c r="AD59">
        <f ca="1"/>
        <v>2000</v>
      </c>
      <c r="AE59">
        <f ca="1"/>
        <v>87.5</v>
      </c>
      <c r="AF59">
        <f ca="1"/>
        <v>175000</v>
      </c>
      <c r="AG59">
        <f ca="1"/>
        <v>1202.2</v>
      </c>
      <c r="AH59">
        <f ca="1"/>
        <v>3000</v>
      </c>
      <c r="AI59">
        <f ca="1"/>
        <v>18560</v>
      </c>
      <c r="AJ59">
        <f ca="1"/>
        <v>0</v>
      </c>
      <c r="AK59">
        <f ca="1"/>
        <v>0</v>
      </c>
      <c r="AL59">
        <f ca="1"/>
        <v>0</v>
      </c>
      <c r="AM59">
        <f ca="1"/>
        <v>0</v>
      </c>
      <c r="BM59" vm="145">
        <f ca="1"/>
        <v>44816</v>
      </c>
      <c r="BN59" vm="146">
        <f ca="1"/>
        <v>17936.349999999999</v>
      </c>
    </row>
    <row r="60" spans="27:66">
      <c r="AA60">
        <v>59</v>
      </c>
      <c r="AB60" t="e" vm="28">
        <v>#VALUE!</v>
      </c>
      <c r="AC60" s="9">
        <v>44217</v>
      </c>
      <c r="AD60">
        <f ca="1"/>
        <v>2510</v>
      </c>
      <c r="AE60">
        <f ca="1"/>
        <v>63</v>
      </c>
      <c r="AF60">
        <f ca="1"/>
        <v>158130</v>
      </c>
      <c r="AG60">
        <f ca="1"/>
        <v>1085.3</v>
      </c>
      <c r="AH60">
        <f ca="1"/>
        <v>5000</v>
      </c>
      <c r="AI60">
        <f ca="1"/>
        <v>18560</v>
      </c>
      <c r="AJ60">
        <f ca="1"/>
        <v>0</v>
      </c>
      <c r="AK60">
        <f ca="1"/>
        <v>0</v>
      </c>
      <c r="AL60">
        <f ca="1"/>
        <v>0</v>
      </c>
      <c r="AM60">
        <f ca="1"/>
        <v>0</v>
      </c>
      <c r="BM60" vm="147">
        <f ca="1"/>
        <v>44817</v>
      </c>
      <c r="BN60" vm="148">
        <f ca="1"/>
        <v>18070.05</v>
      </c>
    </row>
    <row r="61" spans="27:66">
      <c r="AA61">
        <v>60</v>
      </c>
      <c r="AB61" t="e" vm="28">
        <v>#VALUE!</v>
      </c>
      <c r="AC61" s="9">
        <v>44235</v>
      </c>
      <c r="AD61">
        <f ca="1"/>
        <v>2510</v>
      </c>
      <c r="AE61">
        <f ca="1"/>
        <v>71.349999999999994</v>
      </c>
      <c r="AF61">
        <f ca="1"/>
        <v>179088.5</v>
      </c>
      <c r="AG61">
        <f ca="1"/>
        <v>1229.1000000000001</v>
      </c>
      <c r="AH61">
        <f ca="1"/>
        <v>7510</v>
      </c>
      <c r="AI61">
        <f ca="1"/>
        <v>18560</v>
      </c>
      <c r="AJ61">
        <f ca="1"/>
        <v>0</v>
      </c>
      <c r="AK61">
        <f ca="1"/>
        <v>0</v>
      </c>
      <c r="AL61">
        <f ca="1"/>
        <v>0</v>
      </c>
      <c r="AM61">
        <f ca="1"/>
        <v>0</v>
      </c>
      <c r="BM61" vm="149">
        <f ca="1"/>
        <v>44818</v>
      </c>
      <c r="BN61" vm="150">
        <f ca="1"/>
        <v>18003.75</v>
      </c>
    </row>
    <row r="62" spans="27:66">
      <c r="AA62">
        <v>61</v>
      </c>
      <c r="AB62" t="e" vm="28">
        <v>#VALUE!</v>
      </c>
      <c r="AC62" s="9">
        <v>44244</v>
      </c>
      <c r="AD62">
        <f ca="1"/>
        <v>2510</v>
      </c>
      <c r="AE62">
        <f ca="1"/>
        <v>69</v>
      </c>
      <c r="AF62">
        <f ca="1"/>
        <v>173190</v>
      </c>
      <c r="AG62">
        <f ca="1"/>
        <v>1188.7000000000003</v>
      </c>
      <c r="AH62">
        <f ca="1"/>
        <v>10020</v>
      </c>
      <c r="AI62">
        <f ca="1"/>
        <v>18560</v>
      </c>
      <c r="AJ62">
        <f ca="1"/>
        <v>0</v>
      </c>
      <c r="AK62">
        <f ca="1"/>
        <v>0</v>
      </c>
      <c r="AL62">
        <f ca="1"/>
        <v>0</v>
      </c>
      <c r="AM62">
        <f ca="1"/>
        <v>0</v>
      </c>
      <c r="BM62" vm="151">
        <f ca="1"/>
        <v>44819</v>
      </c>
      <c r="BN62" vm="152">
        <f ca="1"/>
        <v>17877.400000000001</v>
      </c>
    </row>
    <row r="63" spans="27:66">
      <c r="AA63">
        <v>62</v>
      </c>
      <c r="AB63" t="e" vm="28">
        <v>#VALUE!</v>
      </c>
      <c r="AC63" s="9">
        <v>44283</v>
      </c>
      <c r="AD63">
        <f ca="1"/>
        <v>3020</v>
      </c>
      <c r="AE63">
        <f ca="1"/>
        <v>88.15</v>
      </c>
      <c r="AF63">
        <f ca="1"/>
        <v>266213</v>
      </c>
      <c r="AG63">
        <f ca="1"/>
        <v>1825.7</v>
      </c>
      <c r="AH63">
        <f ca="1"/>
        <v>12530</v>
      </c>
      <c r="AI63">
        <f ca="1"/>
        <v>18560</v>
      </c>
      <c r="AJ63">
        <f ca="1"/>
        <v>0</v>
      </c>
      <c r="AK63">
        <f ca="1"/>
        <v>0</v>
      </c>
      <c r="AL63">
        <f ca="1"/>
        <v>0</v>
      </c>
      <c r="AM63">
        <f ca="1"/>
        <v>0</v>
      </c>
      <c r="BM63" vm="153">
        <f ca="1"/>
        <v>44820</v>
      </c>
      <c r="BN63" vm="154">
        <f ca="1"/>
        <v>17530.849999999999</v>
      </c>
    </row>
    <row r="64" spans="27:66">
      <c r="AA64">
        <v>63</v>
      </c>
      <c r="AB64" t="e" vm="28">
        <v>#VALUE!</v>
      </c>
      <c r="AC64" s="9">
        <v>44291</v>
      </c>
      <c r="AD64">
        <f ca="1"/>
        <v>2010</v>
      </c>
      <c r="AE64">
        <f ca="1"/>
        <v>88</v>
      </c>
      <c r="AF64">
        <f ca="1"/>
        <v>176880</v>
      </c>
      <c r="AG64">
        <f ca="1"/>
        <v>1214.0999999999999</v>
      </c>
      <c r="AH64">
        <f ca="1"/>
        <v>15550</v>
      </c>
      <c r="AI64">
        <f ca="1"/>
        <v>18560</v>
      </c>
      <c r="AJ64">
        <f ca="1"/>
        <v>0</v>
      </c>
      <c r="AK64">
        <f ca="1"/>
        <v>0</v>
      </c>
      <c r="AL64">
        <f ca="1"/>
        <v>0</v>
      </c>
      <c r="AM64">
        <f ca="1"/>
        <v>0</v>
      </c>
      <c r="BM64" vm="155">
        <f ca="1"/>
        <v>44823</v>
      </c>
      <c r="BN64" vm="156">
        <f ca="1"/>
        <v>17622.25</v>
      </c>
    </row>
    <row r="65" spans="27:66">
      <c r="AA65">
        <v>64</v>
      </c>
      <c r="AB65" t="e" vm="28">
        <v>#VALUE!</v>
      </c>
      <c r="AC65" s="9">
        <v>44314</v>
      </c>
      <c r="AD65">
        <f ca="1"/>
        <v>1000</v>
      </c>
      <c r="AE65">
        <f ca="1"/>
        <v>99.45</v>
      </c>
      <c r="AF65">
        <f ca="1"/>
        <v>99450</v>
      </c>
      <c r="AG65">
        <f ca="1"/>
        <v>682.5</v>
      </c>
      <c r="AH65">
        <f ca="1"/>
        <v>17560</v>
      </c>
      <c r="AI65">
        <f ca="1"/>
        <v>18560</v>
      </c>
      <c r="AJ65">
        <f ca="1"/>
        <v>0</v>
      </c>
      <c r="AK65">
        <f ca="1"/>
        <v>0</v>
      </c>
      <c r="AL65">
        <f ca="1"/>
        <v>0</v>
      </c>
      <c r="AM65">
        <f ca="1"/>
        <v>0</v>
      </c>
      <c r="BM65" vm="157">
        <f ca="1"/>
        <v>44824</v>
      </c>
      <c r="BN65" vm="158">
        <f ca="1"/>
        <v>17816.25</v>
      </c>
    </row>
    <row r="66" spans="27:66">
      <c r="AA66">
        <v>65</v>
      </c>
      <c r="AB66" t="e" vm="17">
        <v>#VALUE!</v>
      </c>
      <c r="AC66" s="9">
        <v>44535</v>
      </c>
      <c r="AD66">
        <f ca="1"/>
        <v>2510</v>
      </c>
      <c r="AE66">
        <f ca="1"/>
        <v>72.5</v>
      </c>
      <c r="AF66">
        <f ca="1"/>
        <v>181975</v>
      </c>
      <c r="AG66">
        <f ca="1"/>
        <v>1252.8999999999999</v>
      </c>
      <c r="AH66">
        <f ca="1"/>
        <v>0</v>
      </c>
      <c r="AI66">
        <f ca="1"/>
        <v>0</v>
      </c>
      <c r="AJ66">
        <f ca="1"/>
        <v>2510</v>
      </c>
      <c r="AK66">
        <f ca="1"/>
        <v>181975</v>
      </c>
      <c r="AL66">
        <f ca="1"/>
        <v>1252.8999999999999</v>
      </c>
      <c r="AM66" t="str">
        <f ca="1"/>
        <v>Long Term</v>
      </c>
      <c r="BM66" vm="159">
        <f ca="1"/>
        <v>44825</v>
      </c>
      <c r="BN66" vm="160">
        <f ca="1"/>
        <v>17718.349999999999</v>
      </c>
    </row>
    <row r="67" spans="27:66">
      <c r="AA67">
        <v>66</v>
      </c>
      <c r="AB67" t="e" vm="18">
        <v>#VALUE!</v>
      </c>
      <c r="AC67" s="9">
        <v>44541</v>
      </c>
      <c r="AD67">
        <f ca="1"/>
        <v>550</v>
      </c>
      <c r="AE67">
        <f ca="1"/>
        <v>51.2</v>
      </c>
      <c r="AF67">
        <f ca="1"/>
        <v>28160</v>
      </c>
      <c r="AG67">
        <f ca="1"/>
        <v>120.5</v>
      </c>
      <c r="AH67">
        <f ca="1"/>
        <v>0</v>
      </c>
      <c r="AI67">
        <f ca="1"/>
        <v>250</v>
      </c>
      <c r="AJ67">
        <f ca="1"/>
        <v>300</v>
      </c>
      <c r="AK67">
        <f ca="1"/>
        <v>15360</v>
      </c>
      <c r="AL67">
        <f ca="1"/>
        <v>65.727272727272734</v>
      </c>
      <c r="AM67" t="str">
        <f ca="1"/>
        <v>Long Term</v>
      </c>
      <c r="BM67" vm="161">
        <f ca="1"/>
        <v>44826</v>
      </c>
      <c r="BN67" vm="162">
        <f ca="1"/>
        <v>17629.8</v>
      </c>
    </row>
    <row r="68" spans="27:66">
      <c r="BM68" vm="163">
        <f ca="1"/>
        <v>44827</v>
      </c>
      <c r="BN68" vm="164">
        <f ca="1"/>
        <v>17327.349999999999</v>
      </c>
    </row>
    <row r="69" spans="27:66">
      <c r="BM69" vm="165">
        <f ca="1"/>
        <v>44830</v>
      </c>
      <c r="BN69" vm="166">
        <f ca="1"/>
        <v>17016.3</v>
      </c>
    </row>
    <row r="70" spans="27:66">
      <c r="BM70" vm="167">
        <f ca="1"/>
        <v>44831</v>
      </c>
      <c r="BN70" vm="168">
        <f ca="1"/>
        <v>17007.400000000001</v>
      </c>
    </row>
    <row r="71" spans="27:66">
      <c r="BM71" vm="169">
        <f ca="1"/>
        <v>44832</v>
      </c>
      <c r="BN71" vm="170">
        <f ca="1"/>
        <v>16858.599999999999</v>
      </c>
    </row>
    <row r="72" spans="27:66">
      <c r="BM72" vm="171">
        <f ca="1"/>
        <v>44833</v>
      </c>
      <c r="BN72" vm="172">
        <f ca="1"/>
        <v>16818.099999999999</v>
      </c>
    </row>
    <row r="73" spans="27:66">
      <c r="BM73" vm="173">
        <f ca="1"/>
        <v>44834</v>
      </c>
      <c r="BN73" vm="174">
        <f ca="1"/>
        <v>17094.349999999999</v>
      </c>
    </row>
    <row r="74" spans="27:66">
      <c r="BM74" vm="175">
        <f ca="1"/>
        <v>44837</v>
      </c>
      <c r="BN74" vm="176">
        <f ca="1"/>
        <v>16887.349999999999</v>
      </c>
    </row>
    <row r="75" spans="27:66">
      <c r="BM75" vm="177">
        <f ca="1"/>
        <v>44838</v>
      </c>
      <c r="BN75" vm="178">
        <f ca="1"/>
        <v>17274.3</v>
      </c>
    </row>
    <row r="76" spans="27:66">
      <c r="BM76" vm="179">
        <f ca="1"/>
        <v>44840</v>
      </c>
      <c r="BN76" vm="180">
        <f ca="1"/>
        <v>17331.8</v>
      </c>
    </row>
    <row r="77" spans="27:66">
      <c r="BM77" vm="181">
        <f ca="1"/>
        <v>44844</v>
      </c>
      <c r="BN77" vm="182">
        <f ca="1"/>
        <v>17241</v>
      </c>
    </row>
    <row r="78" spans="27:66">
      <c r="BM78" vm="183">
        <f ca="1"/>
        <v>44845</v>
      </c>
      <c r="BN78" vm="184">
        <f ca="1"/>
        <v>16983.55</v>
      </c>
    </row>
    <row r="79" spans="27:66">
      <c r="BM79" vm="185">
        <f ca="1"/>
        <v>44846</v>
      </c>
      <c r="BN79" vm="186">
        <f ca="1"/>
        <v>17123.599999999999</v>
      </c>
    </row>
    <row r="80" spans="27:66">
      <c r="BM80" vm="187">
        <f ca="1"/>
        <v>44847</v>
      </c>
      <c r="BN80" vm="188">
        <f ca="1"/>
        <v>17014.349999999999</v>
      </c>
    </row>
    <row r="81" spans="65:66">
      <c r="BM81" vm="189">
        <f ca="1"/>
        <v>44848</v>
      </c>
      <c r="BN81" vm="190">
        <f ca="1"/>
        <v>17185.7</v>
      </c>
    </row>
    <row r="82" spans="65:66">
      <c r="BM82" vm="191">
        <f ca="1"/>
        <v>44851</v>
      </c>
      <c r="BN82" vm="192">
        <f ca="1"/>
        <v>17311.8</v>
      </c>
    </row>
    <row r="83" spans="65:66">
      <c r="BM83" vm="193">
        <f ca="1"/>
        <v>44852</v>
      </c>
      <c r="BN83" vm="194">
        <f ca="1"/>
        <v>17486.95</v>
      </c>
    </row>
    <row r="84" spans="65:66">
      <c r="BM84" vm="195">
        <f ca="1"/>
        <v>44853</v>
      </c>
      <c r="BN84" vm="196">
        <f ca="1"/>
        <v>17512.25</v>
      </c>
    </row>
    <row r="85" spans="65:66">
      <c r="BM85" vm="197">
        <f ca="1"/>
        <v>44854</v>
      </c>
      <c r="BN85" vm="198">
        <f ca="1"/>
        <v>17563.95</v>
      </c>
    </row>
    <row r="86" spans="65:66">
      <c r="BM86" vm="199">
        <f ca="1"/>
        <v>44855</v>
      </c>
      <c r="BN86" vm="200">
        <f ca="1"/>
        <v>17576.3</v>
      </c>
    </row>
    <row r="87" spans="65:66">
      <c r="BM87" vm="201">
        <f ca="1"/>
        <v>44858</v>
      </c>
      <c r="BN87" vm="202">
        <f ca="1"/>
        <v>17730.75</v>
      </c>
    </row>
    <row r="88" spans="65:66">
      <c r="BM88" vm="203">
        <f ca="1"/>
        <v>44859</v>
      </c>
      <c r="BN88" vm="204">
        <f ca="1"/>
        <v>17656.349999999999</v>
      </c>
    </row>
    <row r="89" spans="65:66">
      <c r="BM89" vm="205">
        <f ca="1"/>
        <v>44861</v>
      </c>
      <c r="BN89" vm="206">
        <f ca="1"/>
        <v>17736.95</v>
      </c>
    </row>
    <row r="90" spans="65:66">
      <c r="BM90" vm="207">
        <f ca="1"/>
        <v>44862</v>
      </c>
      <c r="BN90" vm="208">
        <f ca="1"/>
        <v>17786.8</v>
      </c>
    </row>
    <row r="91" spans="65:66">
      <c r="BM91" vm="209">
        <f ca="1"/>
        <v>44865</v>
      </c>
      <c r="BN91" vm="210">
        <f ca="1"/>
        <v>18012.2</v>
      </c>
    </row>
    <row r="92" spans="65:66">
      <c r="BM92" vm="211">
        <f ca="1"/>
        <v>44866</v>
      </c>
      <c r="BN92" vm="212">
        <f ca="1"/>
        <v>18145.400000000001</v>
      </c>
    </row>
    <row r="93" spans="65:66">
      <c r="BM93" vm="213">
        <f ca="1"/>
        <v>44867</v>
      </c>
      <c r="BN93" vm="214">
        <f ca="1"/>
        <v>18082.849999999999</v>
      </c>
    </row>
    <row r="94" spans="65:66">
      <c r="BM94" vm="215">
        <f ca="1"/>
        <v>44868</v>
      </c>
      <c r="BN94" vm="216">
        <f ca="1"/>
        <v>18052.7</v>
      </c>
    </row>
    <row r="95" spans="65:66">
      <c r="BM95" vm="217">
        <f ca="1"/>
        <v>44869</v>
      </c>
      <c r="BN95" vm="218">
        <f ca="1"/>
        <v>18117.150000000001</v>
      </c>
    </row>
    <row r="96" spans="65:66">
      <c r="BM96" vm="219">
        <f ca="1"/>
        <v>44872</v>
      </c>
      <c r="BN96" vm="220">
        <f ca="1"/>
        <v>18202.8</v>
      </c>
    </row>
    <row r="97" spans="65:66">
      <c r="BM97" vm="221">
        <f ca="1"/>
        <v>44874</v>
      </c>
      <c r="BN97" vm="222">
        <f ca="1"/>
        <v>18157</v>
      </c>
    </row>
    <row r="98" spans="65:66">
      <c r="BM98" vm="223">
        <f ca="1"/>
        <v>44875</v>
      </c>
      <c r="BN98" vm="224">
        <f ca="1"/>
        <v>18028.2</v>
      </c>
    </row>
    <row r="99" spans="65:66">
      <c r="BM99" vm="225">
        <f ca="1"/>
        <v>44876</v>
      </c>
      <c r="BN99" vm="226">
        <f ca="1"/>
        <v>18349.7</v>
      </c>
    </row>
    <row r="100" spans="65:66">
      <c r="BM100" vm="227">
        <f ca="1"/>
        <v>44879</v>
      </c>
      <c r="BN100" vm="228">
        <f ca="1"/>
        <v>18329.150000000001</v>
      </c>
    </row>
    <row r="101" spans="65:66">
      <c r="BM101" vm="229">
        <f ca="1"/>
        <v>44880</v>
      </c>
      <c r="BN101" vm="230">
        <f ca="1"/>
        <v>18403.400000000001</v>
      </c>
    </row>
    <row r="102" spans="65:66">
      <c r="BM102" vm="231">
        <f ca="1"/>
        <v>44881</v>
      </c>
      <c r="BN102" vm="232">
        <f ca="1"/>
        <v>18409.650000000001</v>
      </c>
    </row>
    <row r="103" spans="65:66">
      <c r="BM103" vm="233">
        <f ca="1"/>
        <v>44882</v>
      </c>
      <c r="BN103" vm="234">
        <f ca="1"/>
        <v>18343.900000000001</v>
      </c>
    </row>
    <row r="104" spans="65:66">
      <c r="BM104" vm="235">
        <f ca="1"/>
        <v>44883</v>
      </c>
      <c r="BN104" vm="236">
        <f ca="1"/>
        <v>18307.650000000001</v>
      </c>
    </row>
    <row r="105" spans="65:66">
      <c r="BM105" vm="237">
        <f ca="1"/>
        <v>44886</v>
      </c>
      <c r="BN105" vm="238">
        <f ca="1"/>
        <v>18159.95</v>
      </c>
    </row>
    <row r="106" spans="65:66">
      <c r="BM106" vm="239">
        <f ca="1"/>
        <v>44887</v>
      </c>
      <c r="BN106" vm="240">
        <f ca="1"/>
        <v>18244.2</v>
      </c>
    </row>
    <row r="107" spans="65:66">
      <c r="BM107" vm="241">
        <f ca="1"/>
        <v>44888</v>
      </c>
      <c r="BN107" vm="242">
        <f ca="1"/>
        <v>18267.25</v>
      </c>
    </row>
    <row r="108" spans="65:66">
      <c r="BM108" vm="243">
        <f ca="1"/>
        <v>44889</v>
      </c>
      <c r="BN108" vm="244">
        <f ca="1"/>
        <v>18484.099999999999</v>
      </c>
    </row>
    <row r="109" spans="65:66">
      <c r="BM109" vm="245">
        <f ca="1"/>
        <v>44890</v>
      </c>
      <c r="BN109" vm="246">
        <f ca="1"/>
        <v>18512.75</v>
      </c>
    </row>
    <row r="110" spans="65:66">
      <c r="BM110" vm="247">
        <f ca="1"/>
        <v>44893</v>
      </c>
      <c r="BN110" vm="248">
        <f ca="1"/>
        <v>18562.75</v>
      </c>
    </row>
    <row r="111" spans="65:66">
      <c r="BM111" vm="249">
        <f ca="1"/>
        <v>44894</v>
      </c>
      <c r="BN111" vm="250">
        <f ca="1"/>
        <v>18618.05</v>
      </c>
    </row>
    <row r="112" spans="65:66">
      <c r="BM112" vm="251">
        <f ca="1"/>
        <v>44895</v>
      </c>
      <c r="BN112" vm="252">
        <f ca="1"/>
        <v>18758.349999999999</v>
      </c>
    </row>
    <row r="113" spans="65:66">
      <c r="BM113" vm="253">
        <f ca="1"/>
        <v>44896</v>
      </c>
      <c r="BN113" vm="254">
        <f ca="1"/>
        <v>18812.5</v>
      </c>
    </row>
    <row r="114" spans="65:66">
      <c r="BM114" vm="255">
        <f ca="1"/>
        <v>44897</v>
      </c>
      <c r="BN114" vm="256">
        <f ca="1"/>
        <v>18696.099999999999</v>
      </c>
    </row>
    <row r="115" spans="65:66">
      <c r="BM115" vm="257">
        <f ca="1"/>
        <v>44900</v>
      </c>
      <c r="BN115" vm="258">
        <f ca="1"/>
        <v>18701.05</v>
      </c>
    </row>
    <row r="116" spans="65:66">
      <c r="BM116" vm="259">
        <f ca="1"/>
        <v>44901</v>
      </c>
      <c r="BN116" vm="260">
        <f ca="1"/>
        <v>18642.75</v>
      </c>
    </row>
    <row r="117" spans="65:66">
      <c r="BM117" vm="261">
        <f ca="1"/>
        <v>44902</v>
      </c>
      <c r="BN117" vm="262">
        <f ca="1"/>
        <v>18560.5</v>
      </c>
    </row>
    <row r="118" spans="65:66">
      <c r="BM118" vm="263">
        <f ca="1"/>
        <v>44903</v>
      </c>
      <c r="BN118" vm="264">
        <f ca="1"/>
        <v>18609.349999999999</v>
      </c>
    </row>
    <row r="119" spans="65:66">
      <c r="BM119" vm="265">
        <f ca="1"/>
        <v>44904</v>
      </c>
      <c r="BN119" vm="266">
        <f ca="1"/>
        <v>18496.599999999999</v>
      </c>
    </row>
    <row r="120" spans="65:66">
      <c r="BM120" vm="267">
        <f ca="1"/>
        <v>44907</v>
      </c>
      <c r="BN120" vm="268">
        <f ca="1"/>
        <v>18497.150000000001</v>
      </c>
    </row>
    <row r="121" spans="65:66">
      <c r="BM121" vm="269">
        <f ca="1"/>
        <v>44908</v>
      </c>
      <c r="BN121" vm="270">
        <f ca="1"/>
        <v>18608</v>
      </c>
    </row>
    <row r="122" spans="65:66">
      <c r="BM122" vm="271">
        <f ca="1"/>
        <v>44909</v>
      </c>
      <c r="BN122" vm="272">
        <f ca="1"/>
        <v>18660.3</v>
      </c>
    </row>
    <row r="123" spans="65:66">
      <c r="BM123" vm="273">
        <f ca="1"/>
        <v>44910</v>
      </c>
      <c r="BN123" vm="274">
        <f ca="1"/>
        <v>18414.900000000001</v>
      </c>
    </row>
    <row r="124" spans="65:66">
      <c r="BM124" vm="275">
        <f ca="1"/>
        <v>44911</v>
      </c>
      <c r="BN124" vm="276">
        <f ca="1"/>
        <v>18269</v>
      </c>
    </row>
    <row r="125" spans="65:66">
      <c r="BM125" vm="277">
        <f ca="1"/>
        <v>44914</v>
      </c>
      <c r="BN125" vm="278">
        <f ca="1"/>
        <v>18420.45</v>
      </c>
    </row>
    <row r="126" spans="65:66">
      <c r="BM126" vm="279">
        <f ca="1"/>
        <v>44915</v>
      </c>
      <c r="BN126" vm="280">
        <f ca="1"/>
        <v>18385.3</v>
      </c>
    </row>
    <row r="127" spans="65:66">
      <c r="BM127" vm="281">
        <f ca="1"/>
        <v>44916</v>
      </c>
      <c r="BN127" vm="282">
        <f ca="1"/>
        <v>18199.099999999999</v>
      </c>
    </row>
    <row r="128" spans="65:66">
      <c r="BM128" vm="283">
        <f ca="1"/>
        <v>44917</v>
      </c>
      <c r="BN128" vm="284">
        <f ca="1"/>
        <v>18127.349999999999</v>
      </c>
    </row>
    <row r="129" spans="65:66">
      <c r="BM129" vm="285">
        <f ca="1"/>
        <v>44918</v>
      </c>
      <c r="BN129" vm="286">
        <f ca="1"/>
        <v>17806.8</v>
      </c>
    </row>
    <row r="130" spans="65:66">
      <c r="BM130" vm="287">
        <f ca="1"/>
        <v>44921</v>
      </c>
      <c r="BN130" vm="288">
        <f ca="1"/>
        <v>18014.599999999999</v>
      </c>
    </row>
    <row r="131" spans="65:66">
      <c r="BM131" vm="289">
        <f ca="1"/>
        <v>44922</v>
      </c>
      <c r="BN131" vm="290">
        <f ca="1"/>
        <v>18132.3</v>
      </c>
    </row>
    <row r="132" spans="65:66">
      <c r="BM132" vm="291">
        <f ca="1"/>
        <v>44923</v>
      </c>
      <c r="BN132" vm="292">
        <f ca="1"/>
        <v>18122.5</v>
      </c>
    </row>
    <row r="133" spans="65:66">
      <c r="BM133" vm="293">
        <f ca="1"/>
        <v>44924</v>
      </c>
      <c r="BN133" vm="294">
        <f ca="1"/>
        <v>18191</v>
      </c>
    </row>
    <row r="134" spans="65:66">
      <c r="BM134" vm="295">
        <f ca="1"/>
        <v>44925</v>
      </c>
      <c r="BN134" vm="296">
        <f ca="1"/>
        <v>18105.3</v>
      </c>
    </row>
    <row r="135" spans="65:66">
      <c r="BM135" vm="297">
        <f ca="1"/>
        <v>44928</v>
      </c>
      <c r="BN135" vm="298">
        <f ca="1"/>
        <v>18197.45</v>
      </c>
    </row>
    <row r="136" spans="65:66">
      <c r="BM136" vm="299">
        <f ca="1"/>
        <v>44929</v>
      </c>
      <c r="BN136" vm="300">
        <f ca="1"/>
        <v>18232.55</v>
      </c>
    </row>
    <row r="137" spans="65:66">
      <c r="BM137" vm="301">
        <f ca="1"/>
        <v>44930</v>
      </c>
      <c r="BN137" vm="302">
        <f ca="1"/>
        <v>18042.95</v>
      </c>
    </row>
    <row r="138" spans="65:66">
      <c r="BM138" vm="303">
        <f ca="1"/>
        <v>44931</v>
      </c>
      <c r="BN138" vm="304">
        <f ca="1"/>
        <v>17992.150000000001</v>
      </c>
    </row>
    <row r="139" spans="65:66">
      <c r="BM139" vm="305">
        <f ca="1"/>
        <v>44932</v>
      </c>
      <c r="BN139" vm="306">
        <f ca="1"/>
        <v>17859.45</v>
      </c>
    </row>
    <row r="140" spans="65:66">
      <c r="BM140" vm="307">
        <f ca="1"/>
        <v>44935</v>
      </c>
      <c r="BN140" vm="308">
        <f ca="1"/>
        <v>18101.2</v>
      </c>
    </row>
    <row r="141" spans="65:66">
      <c r="BM141" vm="309">
        <f ca="1"/>
        <v>44936</v>
      </c>
      <c r="BN141" vm="310">
        <f ca="1"/>
        <v>17914.150000000001</v>
      </c>
    </row>
    <row r="142" spans="65:66">
      <c r="BM142" vm="311">
        <f ca="1"/>
        <v>44937</v>
      </c>
      <c r="BN142" vm="312">
        <f ca="1"/>
        <v>17895.7</v>
      </c>
    </row>
    <row r="143" spans="65:66">
      <c r="BM143" vm="313">
        <f ca="1"/>
        <v>44938</v>
      </c>
      <c r="BN143" vm="314">
        <f ca="1"/>
        <v>17858.2</v>
      </c>
    </row>
    <row r="144" spans="65:66">
      <c r="BM144" vm="315">
        <f ca="1"/>
        <v>44939</v>
      </c>
      <c r="BN144" vm="316">
        <f ca="1"/>
        <v>17956.599999999999</v>
      </c>
    </row>
    <row r="145" spans="65:66">
      <c r="BM145" vm="317">
        <f ca="1"/>
        <v>44942</v>
      </c>
      <c r="BN145" vm="318">
        <f ca="1"/>
        <v>17894.849999999999</v>
      </c>
    </row>
    <row r="146" spans="65:66">
      <c r="BM146" vm="319">
        <f ca="1"/>
        <v>44943</v>
      </c>
      <c r="BN146" vm="320">
        <f ca="1"/>
        <v>18053.3</v>
      </c>
    </row>
    <row r="147" spans="65:66">
      <c r="BM147" vm="321">
        <f ca="1"/>
        <v>44944</v>
      </c>
      <c r="BN147" vm="322">
        <f ca="1"/>
        <v>18165.349999999999</v>
      </c>
    </row>
    <row r="148" spans="65:66">
      <c r="BM148" vm="323">
        <f ca="1"/>
        <v>44945</v>
      </c>
      <c r="BN148" vm="324">
        <f ca="1"/>
        <v>18107.849999999999</v>
      </c>
    </row>
    <row r="149" spans="65:66">
      <c r="BM149" vm="325">
        <f ca="1"/>
        <v>44946</v>
      </c>
      <c r="BN149" vm="326">
        <f ca="1"/>
        <v>18027.650000000001</v>
      </c>
    </row>
    <row r="150" spans="65:66">
      <c r="BM150" vm="327">
        <f ca="1"/>
        <v>44949</v>
      </c>
      <c r="BN150" vm="328">
        <f ca="1"/>
        <v>18118.55</v>
      </c>
    </row>
    <row r="151" spans="65:66">
      <c r="BM151" vm="329">
        <f ca="1"/>
        <v>44950</v>
      </c>
      <c r="BN151" vm="330">
        <f ca="1"/>
        <v>18118.3</v>
      </c>
    </row>
    <row r="152" spans="65:66">
      <c r="BM152" vm="331">
        <f ca="1"/>
        <v>44951</v>
      </c>
      <c r="BN152" vm="332">
        <f ca="1"/>
        <v>17891.95</v>
      </c>
    </row>
    <row r="153" spans="65:66">
      <c r="BM153" vm="333">
        <f ca="1"/>
        <v>44953</v>
      </c>
      <c r="BN153" vm="334">
        <f ca="1"/>
        <v>17604.349999999999</v>
      </c>
    </row>
    <row r="154" spans="65:66">
      <c r="BM154" vm="335">
        <f ca="1"/>
        <v>44956</v>
      </c>
      <c r="BN154" vm="336">
        <f ca="1"/>
        <v>17648.95</v>
      </c>
    </row>
    <row r="155" spans="65:66">
      <c r="BM155" vm="337">
        <f ca="1"/>
        <v>44957</v>
      </c>
      <c r="BN155" vm="338">
        <f ca="1"/>
        <v>17662.150000000001</v>
      </c>
    </row>
    <row r="156" spans="65:66">
      <c r="BM156" vm="339">
        <f ca="1"/>
        <v>44958</v>
      </c>
      <c r="BN156" vm="340">
        <f ca="1"/>
        <v>17616.3</v>
      </c>
    </row>
    <row r="157" spans="65:66">
      <c r="BM157" vm="341">
        <f ca="1"/>
        <v>44959</v>
      </c>
      <c r="BN157" vm="342">
        <f ca="1"/>
        <v>17610.400000000001</v>
      </c>
    </row>
    <row r="158" spans="65:66">
      <c r="BM158" vm="343">
        <f ca="1"/>
        <v>44960</v>
      </c>
      <c r="BN158" vm="344">
        <f ca="1"/>
        <v>17854.05</v>
      </c>
    </row>
    <row r="159" spans="65:66">
      <c r="BM159" vm="345">
        <f ca="1"/>
        <v>44963</v>
      </c>
      <c r="BN159" vm="346">
        <f ca="1"/>
        <v>17764.599999999999</v>
      </c>
    </row>
    <row r="160" spans="65:66">
      <c r="BM160" vm="347">
        <f ca="1"/>
        <v>44964</v>
      </c>
      <c r="BN160" vm="348">
        <f ca="1"/>
        <v>17721.5</v>
      </c>
    </row>
    <row r="161" spans="65:66">
      <c r="BM161" vm="349">
        <f ca="1"/>
        <v>44965</v>
      </c>
      <c r="BN161" vm="350">
        <f ca="1"/>
        <v>17871.7</v>
      </c>
    </row>
    <row r="162" spans="65:66">
      <c r="BM162" vm="351">
        <f ca="1"/>
        <v>44966</v>
      </c>
      <c r="BN162" vm="352">
        <f ca="1"/>
        <v>17893.45</v>
      </c>
    </row>
    <row r="163" spans="65:66">
      <c r="BM163" vm="353">
        <f ca="1"/>
        <v>44967</v>
      </c>
      <c r="BN163" vm="354">
        <f ca="1"/>
        <v>17856.5</v>
      </c>
    </row>
    <row r="164" spans="65:66">
      <c r="BM164" vm="355">
        <f ca="1"/>
        <v>44970</v>
      </c>
      <c r="BN164" vm="356">
        <f ca="1"/>
        <v>17770.900000000001</v>
      </c>
    </row>
    <row r="165" spans="65:66">
      <c r="BM165" vm="357">
        <f ca="1"/>
        <v>44971</v>
      </c>
      <c r="BN165" vm="358">
        <f ca="1"/>
        <v>17929.849999999999</v>
      </c>
    </row>
    <row r="166" spans="65:66">
      <c r="BM166" vm="359">
        <f ca="1"/>
        <v>44972</v>
      </c>
      <c r="BN166" vm="360">
        <f ca="1"/>
        <v>18015.849999999999</v>
      </c>
    </row>
    <row r="167" spans="65:66">
      <c r="BM167" vm="361">
        <f ca="1"/>
        <v>44973</v>
      </c>
      <c r="BN167" vm="362">
        <f ca="1"/>
        <v>18035.849999999999</v>
      </c>
    </row>
    <row r="168" spans="65:66">
      <c r="BM168" vm="363">
        <f ca="1"/>
        <v>44974</v>
      </c>
      <c r="BN168" vm="364">
        <f ca="1"/>
        <v>17944.2</v>
      </c>
    </row>
    <row r="169" spans="65:66">
      <c r="BM169" vm="365">
        <f ca="1"/>
        <v>44977</v>
      </c>
      <c r="BN169" vm="366">
        <f ca="1"/>
        <v>17844.599999999999</v>
      </c>
    </row>
    <row r="170" spans="65:66">
      <c r="BM170" vm="367">
        <f ca="1"/>
        <v>44978</v>
      </c>
      <c r="BN170" vm="368">
        <f ca="1"/>
        <v>17826.7</v>
      </c>
    </row>
    <row r="171" spans="65:66">
      <c r="BM171" vm="369">
        <f ca="1"/>
        <v>44979</v>
      </c>
      <c r="BN171" vm="370">
        <f ca="1"/>
        <v>17554.3</v>
      </c>
    </row>
    <row r="172" spans="65:66">
      <c r="BM172" vm="371">
        <f ca="1"/>
        <v>44980</v>
      </c>
      <c r="BN172" vm="372">
        <f ca="1"/>
        <v>17511.25</v>
      </c>
    </row>
    <row r="173" spans="65:66">
      <c r="BM173" vm="373">
        <f ca="1"/>
        <v>44981</v>
      </c>
      <c r="BN173" vm="374">
        <f ca="1"/>
        <v>17465.8</v>
      </c>
    </row>
    <row r="174" spans="65:66">
      <c r="BM174" vm="375">
        <f ca="1"/>
        <v>44984</v>
      </c>
      <c r="BN174" vm="376">
        <f ca="1"/>
        <v>17392.7</v>
      </c>
    </row>
    <row r="175" spans="65:66">
      <c r="BM175" vm="377">
        <f ca="1"/>
        <v>44985</v>
      </c>
      <c r="BN175" vm="378">
        <f ca="1"/>
        <v>17303.95</v>
      </c>
    </row>
    <row r="176" spans="65:66">
      <c r="BM176" vm="379">
        <f ca="1"/>
        <v>44986</v>
      </c>
      <c r="BN176" vm="380">
        <f ca="1"/>
        <v>17450.900000000001</v>
      </c>
    </row>
    <row r="177" spans="65:66">
      <c r="BM177" vm="381">
        <f ca="1"/>
        <v>44987</v>
      </c>
      <c r="BN177" vm="382">
        <f ca="1"/>
        <v>17321.900000000001</v>
      </c>
    </row>
    <row r="178" spans="65:66">
      <c r="BM178" vm="383">
        <f ca="1"/>
        <v>44988</v>
      </c>
      <c r="BN178" vm="384">
        <f ca="1"/>
        <v>17594.349999999999</v>
      </c>
    </row>
    <row r="179" spans="65:66">
      <c r="BM179" vm="385">
        <f ca="1"/>
        <v>44991</v>
      </c>
      <c r="BN179" vm="386">
        <f ca="1"/>
        <v>17711.45</v>
      </c>
    </row>
    <row r="180" spans="65:66">
      <c r="BM180" vm="387">
        <f ca="1"/>
        <v>44993</v>
      </c>
      <c r="BN180" vm="388">
        <f ca="1"/>
        <v>17754.400000000001</v>
      </c>
    </row>
    <row r="181" spans="65:66">
      <c r="BM181" vm="389">
        <f ca="1"/>
        <v>44994</v>
      </c>
      <c r="BN181" vm="390">
        <f ca="1"/>
        <v>17589.599999999999</v>
      </c>
    </row>
    <row r="182" spans="65:66">
      <c r="BM182" vm="391">
        <f ca="1"/>
        <v>44995</v>
      </c>
      <c r="BN182" vm="392">
        <f ca="1"/>
        <v>17412.900000000001</v>
      </c>
    </row>
    <row r="183" spans="65:66">
      <c r="BM183" vm="393">
        <f ca="1"/>
        <v>44998</v>
      </c>
      <c r="BN183" vm="394">
        <f ca="1"/>
        <v>17154.3</v>
      </c>
    </row>
    <row r="184" spans="65:66">
      <c r="BM184" vm="395">
        <f ca="1"/>
        <v>44999</v>
      </c>
      <c r="BN184" vm="396">
        <f ca="1"/>
        <v>17043.3</v>
      </c>
    </row>
    <row r="185" spans="65:66">
      <c r="BM185" vm="397">
        <f ca="1"/>
        <v>45000</v>
      </c>
      <c r="BN185" vm="398">
        <f ca="1"/>
        <v>16972.150000000001</v>
      </c>
    </row>
    <row r="186" spans="65:66">
      <c r="BM186" vm="399">
        <f ca="1"/>
        <v>45001</v>
      </c>
      <c r="BN186" vm="400">
        <f ca="1"/>
        <v>16985.599999999999</v>
      </c>
    </row>
    <row r="187" spans="65:66">
      <c r="BM187" vm="401">
        <f ca="1"/>
        <v>45002</v>
      </c>
      <c r="BN187" vm="402">
        <f ca="1"/>
        <v>17100.05</v>
      </c>
    </row>
    <row r="188" spans="65:66">
      <c r="BM188" vm="403">
        <f ca="1"/>
        <v>45005</v>
      </c>
      <c r="BN188" vm="404">
        <f ca="1"/>
        <v>16988.400000000001</v>
      </c>
    </row>
    <row r="189" spans="65:66">
      <c r="BM189" vm="405">
        <f ca="1"/>
        <v>45006</v>
      </c>
      <c r="BN189" vm="406">
        <f ca="1"/>
        <v>17107.5</v>
      </c>
    </row>
    <row r="190" spans="65:66">
      <c r="BM190" vm="407">
        <f ca="1"/>
        <v>45007</v>
      </c>
      <c r="BN190" vm="408">
        <f ca="1"/>
        <v>17151.900000000001</v>
      </c>
    </row>
    <row r="191" spans="65:66">
      <c r="BM191" vm="409">
        <f ca="1"/>
        <v>45008</v>
      </c>
      <c r="BN191" vm="410">
        <f ca="1"/>
        <v>17076.900000000001</v>
      </c>
    </row>
    <row r="192" spans="65:66">
      <c r="BM192" vm="411">
        <f ca="1"/>
        <v>45009</v>
      </c>
      <c r="BN192" vm="412">
        <f ca="1"/>
        <v>16945.05</v>
      </c>
    </row>
    <row r="193" spans="65:66">
      <c r="BM193" vm="413">
        <f ca="1"/>
        <v>45012</v>
      </c>
      <c r="BN193" vm="414">
        <f ca="1"/>
        <v>16985.7</v>
      </c>
    </row>
    <row r="194" spans="65:66">
      <c r="BM194" vm="415">
        <f ca="1"/>
        <v>45013</v>
      </c>
      <c r="BN194" vm="416">
        <f ca="1"/>
        <v>16951.7</v>
      </c>
    </row>
    <row r="195" spans="65:66">
      <c r="BM195" vm="417">
        <f ca="1"/>
        <v>45014</v>
      </c>
      <c r="BN195" vm="418">
        <f ca="1"/>
        <v>17080.7</v>
      </c>
    </row>
    <row r="196" spans="65:66">
      <c r="BM196" vm="419">
        <f ca="1"/>
        <v>45016</v>
      </c>
      <c r="BN196" vm="420">
        <f ca="1"/>
        <v>17359.75</v>
      </c>
    </row>
    <row r="197" spans="65:66">
      <c r="BM197" vm="421">
        <f ca="1"/>
        <v>45019</v>
      </c>
      <c r="BN197" vm="422">
        <f ca="1"/>
        <v>17398.05</v>
      </c>
    </row>
    <row r="198" spans="65:66">
      <c r="BM198" vm="423">
        <f ca="1"/>
        <v>45021</v>
      </c>
      <c r="BN198" vm="424">
        <f ca="1"/>
        <v>17557.05</v>
      </c>
    </row>
    <row r="199" spans="65:66">
      <c r="BM199" vm="425">
        <f ca="1"/>
        <v>45022</v>
      </c>
      <c r="BN199" vm="426">
        <f ca="1"/>
        <v>17599.150000000001</v>
      </c>
    </row>
    <row r="200" spans="65:66">
      <c r="BM200" vm="427">
        <f ca="1"/>
        <v>45026</v>
      </c>
      <c r="BN200" vm="428">
        <f ca="1"/>
        <v>17624.05</v>
      </c>
    </row>
    <row r="201" spans="65:66">
      <c r="BM201" vm="429">
        <f ca="1"/>
        <v>45027</v>
      </c>
      <c r="BN201" vm="430">
        <f ca="1"/>
        <v>17722.3</v>
      </c>
    </row>
    <row r="202" spans="65:66">
      <c r="BM202" vm="431">
        <f ca="1"/>
        <v>45028</v>
      </c>
      <c r="BN202" vm="432">
        <f ca="1"/>
        <v>17812.400000000001</v>
      </c>
    </row>
    <row r="203" spans="65:66">
      <c r="BM203" vm="433">
        <f ca="1"/>
        <v>45029</v>
      </c>
      <c r="BN203" vm="434">
        <f ca="1"/>
        <v>17828</v>
      </c>
    </row>
    <row r="204" spans="65:66">
      <c r="BM204" vm="435">
        <f ca="1"/>
        <v>45033</v>
      </c>
      <c r="BN204" vm="436">
        <f ca="1"/>
        <v>17706.849999999999</v>
      </c>
    </row>
    <row r="205" spans="65:66">
      <c r="BM205" vm="437">
        <f ca="1"/>
        <v>45034</v>
      </c>
      <c r="BN205" vm="438">
        <f ca="1"/>
        <v>17660.150000000001</v>
      </c>
    </row>
    <row r="206" spans="65:66">
      <c r="BM206" vm="439">
        <f ca="1"/>
        <v>45035</v>
      </c>
      <c r="BN206" vm="440">
        <f ca="1"/>
        <v>17618.75</v>
      </c>
    </row>
    <row r="207" spans="65:66">
      <c r="BM207" vm="441">
        <f ca="1"/>
        <v>45036</v>
      </c>
      <c r="BN207" vm="442">
        <f ca="1"/>
        <v>17624.45</v>
      </c>
    </row>
    <row r="208" spans="65:66">
      <c r="BM208" vm="443">
        <f ca="1"/>
        <v>45037</v>
      </c>
      <c r="BN208" vm="428">
        <f ca="1"/>
        <v>17624.05</v>
      </c>
    </row>
    <row r="209" spans="65:66">
      <c r="BM209" vm="444">
        <f ca="1"/>
        <v>45040</v>
      </c>
      <c r="BN209" vm="445">
        <f ca="1"/>
        <v>17743.400000000001</v>
      </c>
    </row>
    <row r="210" spans="65:66">
      <c r="BM210" vm="446">
        <f ca="1"/>
        <v>45041</v>
      </c>
      <c r="BN210" vm="447">
        <f ca="1"/>
        <v>17769.25</v>
      </c>
    </row>
    <row r="211" spans="65:66">
      <c r="BM211" vm="448">
        <f ca="1"/>
        <v>45042</v>
      </c>
      <c r="BN211" vm="449">
        <f ca="1"/>
        <v>17813.599999999999</v>
      </c>
    </row>
    <row r="212" spans="65:66">
      <c r="BM212" vm="450">
        <f ca="1"/>
        <v>45043</v>
      </c>
      <c r="BN212" vm="451">
        <f ca="1"/>
        <v>17915.05</v>
      </c>
    </row>
    <row r="213" spans="65:66">
      <c r="BM213" vm="452">
        <f ca="1"/>
        <v>45044</v>
      </c>
      <c r="BN213" vm="453">
        <f ca="1"/>
        <v>18065</v>
      </c>
    </row>
    <row r="214" spans="65:66">
      <c r="BM214" vm="454">
        <f ca="1"/>
        <v>45048</v>
      </c>
      <c r="BN214" vm="455">
        <f ca="1"/>
        <v>18147.650000000001</v>
      </c>
    </row>
    <row r="215" spans="65:66">
      <c r="BM215" vm="456">
        <f ca="1"/>
        <v>45049</v>
      </c>
      <c r="BN215" vm="457">
        <f ca="1"/>
        <v>18089.849999999999</v>
      </c>
    </row>
    <row r="216" spans="65:66">
      <c r="BM216" vm="458">
        <f ca="1"/>
        <v>45050</v>
      </c>
      <c r="BN216" vm="459">
        <f ca="1"/>
        <v>18255.8</v>
      </c>
    </row>
    <row r="217" spans="65:66">
      <c r="BM217" vm="460">
        <f ca="1"/>
        <v>45051</v>
      </c>
      <c r="BN217" vm="461">
        <f ca="1"/>
        <v>18069</v>
      </c>
    </row>
    <row r="218" spans="65:66">
      <c r="BM218" vm="462">
        <f ca="1"/>
        <v>45054</v>
      </c>
      <c r="BN218" vm="463">
        <f ca="1"/>
        <v>18264.400000000001</v>
      </c>
    </row>
    <row r="219" spans="65:66">
      <c r="BM219" vm="464">
        <f ca="1"/>
        <v>45055</v>
      </c>
      <c r="BN219" vm="465">
        <f ca="1"/>
        <v>18265.95</v>
      </c>
    </row>
    <row r="220" spans="65:66">
      <c r="BM220" vm="466">
        <f ca="1"/>
        <v>45056</v>
      </c>
      <c r="BN220" vm="467">
        <f ca="1"/>
        <v>18315.099999999999</v>
      </c>
    </row>
    <row r="221" spans="65:66">
      <c r="BM221" vm="468">
        <f ca="1"/>
        <v>45057</v>
      </c>
      <c r="BN221" vm="469">
        <f ca="1"/>
        <v>18297</v>
      </c>
    </row>
    <row r="222" spans="65:66">
      <c r="BM222" vm="470">
        <f ca="1"/>
        <v>45058</v>
      </c>
      <c r="BN222" vm="471">
        <f ca="1"/>
        <v>18314.8</v>
      </c>
    </row>
    <row r="223" spans="65:66">
      <c r="BM223" vm="472">
        <f ca="1"/>
        <v>45061</v>
      </c>
      <c r="BN223" vm="473">
        <f ca="1"/>
        <v>18398.849999999999</v>
      </c>
    </row>
    <row r="224" spans="65:66">
      <c r="BM224" vm="474">
        <f ca="1"/>
        <v>45062</v>
      </c>
      <c r="BN224" vm="475">
        <f ca="1"/>
        <v>18286.5</v>
      </c>
    </row>
    <row r="225" spans="65:66">
      <c r="BM225" vm="476">
        <f ca="1"/>
        <v>45063</v>
      </c>
      <c r="BN225" vm="477">
        <f ca="1"/>
        <v>18181.75</v>
      </c>
    </row>
    <row r="226" spans="65:66">
      <c r="BM226" vm="478">
        <f ca="1"/>
        <v>45064</v>
      </c>
      <c r="BN226" vm="479">
        <f ca="1"/>
        <v>18129.95</v>
      </c>
    </row>
    <row r="227" spans="65:66">
      <c r="BM227" vm="480">
        <f ca="1"/>
        <v>45065</v>
      </c>
      <c r="BN227" vm="481">
        <f ca="1"/>
        <v>18203.400000000001</v>
      </c>
    </row>
    <row r="228" spans="65:66">
      <c r="BM228" vm="482">
        <f ca="1"/>
        <v>45068</v>
      </c>
      <c r="BN228" vm="483">
        <f ca="1"/>
        <v>18314.400000000001</v>
      </c>
    </row>
    <row r="229" spans="65:66">
      <c r="BM229" vm="484">
        <f ca="1"/>
        <v>45069</v>
      </c>
      <c r="BN229" vm="485">
        <f ca="1"/>
        <v>18348</v>
      </c>
    </row>
    <row r="230" spans="65:66">
      <c r="BM230" vm="486">
        <f ca="1"/>
        <v>45070</v>
      </c>
      <c r="BN230" vm="487">
        <f ca="1"/>
        <v>18285.400000000001</v>
      </c>
    </row>
    <row r="231" spans="65:66">
      <c r="BM231" vm="488">
        <f ca="1"/>
        <v>45071</v>
      </c>
      <c r="BN231" vm="489">
        <f ca="1"/>
        <v>18321.150000000001</v>
      </c>
    </row>
    <row r="232" spans="65:66">
      <c r="BM232" vm="490">
        <f ca="1"/>
        <v>45072</v>
      </c>
      <c r="BN232" vm="491">
        <f ca="1"/>
        <v>18499.349999999999</v>
      </c>
    </row>
    <row r="233" spans="65:66">
      <c r="BM233" vm="492">
        <f ca="1"/>
        <v>45075</v>
      </c>
      <c r="BN233" vm="493">
        <f ca="1"/>
        <v>18598.650000000001</v>
      </c>
    </row>
    <row r="234" spans="65:66">
      <c r="BM234" vm="494">
        <f ca="1"/>
        <v>45076</v>
      </c>
      <c r="BN234" vm="495">
        <f ca="1"/>
        <v>18633.849999999999</v>
      </c>
    </row>
    <row r="235" spans="65:66">
      <c r="BM235" vm="496">
        <f ca="1"/>
        <v>45077</v>
      </c>
      <c r="BN235" vm="497">
        <f ca="1"/>
        <v>18534.400000000001</v>
      </c>
    </row>
    <row r="236" spans="65:66">
      <c r="BM236" vm="498">
        <f ca="1"/>
        <v>45078</v>
      </c>
      <c r="BN236" vm="499">
        <f ca="1"/>
        <v>18487.75</v>
      </c>
    </row>
    <row r="237" spans="65:66">
      <c r="BM237" vm="500">
        <f ca="1"/>
        <v>45079</v>
      </c>
      <c r="BN237" vm="501">
        <f ca="1"/>
        <v>18534.099999999999</v>
      </c>
    </row>
    <row r="238" spans="65:66">
      <c r="BM238" vm="502">
        <f ca="1"/>
        <v>45082</v>
      </c>
      <c r="BN238" vm="503">
        <f ca="1"/>
        <v>18593.849999999999</v>
      </c>
    </row>
    <row r="239" spans="65:66">
      <c r="BM239" vm="504">
        <f ca="1"/>
        <v>45083</v>
      </c>
      <c r="BN239" vm="505">
        <f ca="1"/>
        <v>18599</v>
      </c>
    </row>
    <row r="240" spans="65:66">
      <c r="BM240" vm="506">
        <f ca="1"/>
        <v>45084</v>
      </c>
      <c r="BN240" vm="507">
        <f ca="1"/>
        <v>18726.400000000001</v>
      </c>
    </row>
    <row r="241" spans="65:66">
      <c r="BM241" vm="508">
        <f ca="1"/>
        <v>45085</v>
      </c>
      <c r="BN241" vm="509">
        <f ca="1"/>
        <v>18634.55</v>
      </c>
    </row>
    <row r="242" spans="65:66">
      <c r="BM242" vm="510">
        <f ca="1"/>
        <v>45086</v>
      </c>
      <c r="BN242" vm="511">
        <f ca="1"/>
        <v>18563.400000000001</v>
      </c>
    </row>
    <row r="243" spans="65:66">
      <c r="BM243" vm="512">
        <f ca="1"/>
        <v>45089</v>
      </c>
      <c r="BN243" vm="513">
        <f ca="1"/>
        <v>18601.5</v>
      </c>
    </row>
    <row r="244" spans="65:66">
      <c r="BM244" vm="514">
        <f ca="1"/>
        <v>45090</v>
      </c>
      <c r="BN244" vm="515">
        <f ca="1"/>
        <v>18716.150000000001</v>
      </c>
    </row>
    <row r="245" spans="65:66">
      <c r="BM245" vm="516">
        <f ca="1"/>
        <v>45091</v>
      </c>
      <c r="BN245" vm="517">
        <f ca="1"/>
        <v>18755.900000000001</v>
      </c>
    </row>
    <row r="246" spans="65:66">
      <c r="BM246" vm="518">
        <f ca="1"/>
        <v>45092</v>
      </c>
      <c r="BN246" vm="519">
        <f ca="1"/>
        <v>18688.099999999999</v>
      </c>
    </row>
    <row r="247" spans="65:66">
      <c r="BM247" vm="520">
        <f ca="1"/>
        <v>45093</v>
      </c>
      <c r="BN247" vm="521">
        <f ca="1"/>
        <v>18826</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5A02E-B1B5-4F29-AF53-DE98C129005B}">
  <dimension ref="A1:U10"/>
  <sheetViews>
    <sheetView workbookViewId="0">
      <selection activeCell="I38" sqref="I38"/>
    </sheetView>
  </sheetViews>
  <sheetFormatPr defaultRowHeight="14.4"/>
  <sheetData>
    <row r="1" spans="1:21">
      <c r="A1" cm="1" vm="522">
        <f t="array" aca="1" ref="A1:U1" ca="1">TRANSPOSE(_xlfn.STOCKHISTORY(Watchlist!A2,TODAY()-30,TODAY(),0,0,1))</f>
        <v>954.3</v>
      </c>
      <c r="B1" vm="523">
        <f ca="1"/>
        <v>950.35</v>
      </c>
      <c r="C1" vm="524">
        <f ca="1"/>
        <v>953.4</v>
      </c>
      <c r="D1" vm="525">
        <f ca="1"/>
        <v>940.65</v>
      </c>
      <c r="E1" vm="526">
        <f ca="1"/>
        <v>939.85</v>
      </c>
      <c r="F1" vm="527">
        <f ca="1"/>
        <v>950.7</v>
      </c>
      <c r="G1" vm="528">
        <f ca="1"/>
        <v>948.15</v>
      </c>
      <c r="H1" vm="529">
        <f ca="1"/>
        <v>949.95</v>
      </c>
      <c r="I1" vm="530">
        <f ca="1"/>
        <v>949.15</v>
      </c>
      <c r="J1" vm="531">
        <f ca="1"/>
        <v>936.1</v>
      </c>
      <c r="K1" vm="532">
        <f ca="1"/>
        <v>938.15</v>
      </c>
      <c r="L1" vm="533">
        <f ca="1"/>
        <v>946.75</v>
      </c>
      <c r="M1" vm="534">
        <f ca="1"/>
        <v>942.1</v>
      </c>
      <c r="N1" vm="535">
        <f ca="1"/>
        <v>940.2</v>
      </c>
      <c r="O1" vm="536">
        <f ca="1"/>
        <v>937.9</v>
      </c>
      <c r="P1" vm="537">
        <f ca="1"/>
        <v>938.05</v>
      </c>
      <c r="Q1" vm="538">
        <f ca="1"/>
        <v>935.95</v>
      </c>
      <c r="R1" vm="539">
        <f ca="1"/>
        <v>943.55</v>
      </c>
      <c r="S1" vm="540">
        <f ca="1"/>
        <v>939.8</v>
      </c>
      <c r="T1" vm="541">
        <f ca="1"/>
        <v>926.6</v>
      </c>
      <c r="U1" vm="542">
        <f ca="1"/>
        <v>934.2</v>
      </c>
    </row>
    <row r="2" spans="1:21">
      <c r="A2" cm="1" vm="543">
        <f t="array" aca="1" ref="A2:U2" ca="1">TRANSPOSE(_xlfn.STOCKHISTORY(Dashboard!C24,TODAY()-30,TODAY(),0,0,1))</f>
        <v>236.1</v>
      </c>
      <c r="B2" vm="544">
        <f ca="1"/>
        <v>247.9</v>
      </c>
      <c r="C2" vm="545">
        <f ca="1"/>
        <v>260.25</v>
      </c>
      <c r="D2" vm="546">
        <f ca="1"/>
        <v>256.05</v>
      </c>
      <c r="E2" vm="547">
        <f ca="1"/>
        <v>259.14999999999998</v>
      </c>
      <c r="F2" vm="548">
        <f ca="1"/>
        <v>258.05</v>
      </c>
      <c r="G2" vm="549">
        <f ca="1"/>
        <v>256.39999999999998</v>
      </c>
      <c r="H2" vm="550">
        <f ca="1"/>
        <v>251.1</v>
      </c>
      <c r="I2" vm="551">
        <f ca="1"/>
        <v>249.65</v>
      </c>
      <c r="J2" vm="552">
        <f ca="1"/>
        <v>254.15</v>
      </c>
      <c r="K2" vm="553">
        <f ca="1"/>
        <v>255.65</v>
      </c>
      <c r="L2" vm="554">
        <f ca="1"/>
        <v>259.45</v>
      </c>
      <c r="M2" vm="555">
        <f ca="1"/>
        <v>263</v>
      </c>
      <c r="N2" vm="556">
        <f ca="1"/>
        <v>274.85000000000002</v>
      </c>
      <c r="O2" vm="557">
        <f ca="1"/>
        <v>279.14999999999998</v>
      </c>
      <c r="P2" vm="558">
        <f ca="1"/>
        <v>276.2</v>
      </c>
      <c r="Q2" vm="559">
        <f ca="1"/>
        <v>271.55</v>
      </c>
      <c r="R2" vm="560">
        <f ca="1"/>
        <v>267.8</v>
      </c>
      <c r="S2" vm="561">
        <f ca="1"/>
        <v>265.25</v>
      </c>
      <c r="T2" vm="562">
        <f ca="1"/>
        <v>269.25</v>
      </c>
      <c r="U2" vm="563">
        <f ca="1"/>
        <v>266.10000000000002</v>
      </c>
    </row>
    <row r="3" spans="1:21">
      <c r="A3" cm="1" vm="564">
        <f t="array" aca="1" ref="A3:U3" ca="1">TRANSPOSE(_xlfn.STOCKHISTORY(Dashboard!C25,TODAY()-30,TODAY(),0,0,1))</f>
        <v>340.65</v>
      </c>
      <c r="B3" vm="565">
        <f ca="1"/>
        <v>353</v>
      </c>
      <c r="C3" vm="566">
        <f ca="1"/>
        <v>357.4</v>
      </c>
      <c r="D3" vm="567">
        <f ca="1"/>
        <v>364.3</v>
      </c>
      <c r="E3" vm="568">
        <f ca="1"/>
        <v>373.25</v>
      </c>
      <c r="F3" vm="569">
        <f ca="1"/>
        <v>387</v>
      </c>
      <c r="G3" vm="570">
        <f ca="1"/>
        <v>383.75</v>
      </c>
      <c r="H3" vm="571">
        <f ca="1"/>
        <v>385.9</v>
      </c>
      <c r="I3" vm="572">
        <f ca="1"/>
        <v>392.85</v>
      </c>
      <c r="J3" vm="573">
        <f ca="1"/>
        <v>388.55</v>
      </c>
      <c r="K3" vm="574">
        <f ca="1"/>
        <v>380.85</v>
      </c>
      <c r="L3" vm="575">
        <f ca="1"/>
        <v>381.45</v>
      </c>
      <c r="M3" vm="576">
        <f ca="1"/>
        <v>374.6</v>
      </c>
      <c r="N3" vm="577">
        <f ca="1"/>
        <v>370.1</v>
      </c>
      <c r="O3" vm="578">
        <f ca="1"/>
        <v>375.05</v>
      </c>
      <c r="P3" vm="579">
        <f ca="1"/>
        <v>379.95</v>
      </c>
      <c r="Q3" vm="580">
        <f ca="1"/>
        <v>377.85</v>
      </c>
      <c r="R3" vm="581">
        <f ca="1"/>
        <v>382.4</v>
      </c>
      <c r="S3" vm="582">
        <f ca="1"/>
        <v>378.1</v>
      </c>
      <c r="T3" vm="583">
        <f ca="1"/>
        <v>378.3</v>
      </c>
      <c r="U3" vm="584">
        <f ca="1"/>
        <v>377.1</v>
      </c>
    </row>
    <row r="4" spans="1:21">
      <c r="A4" cm="1" vm="585">
        <f t="array" aca="1" ref="A4:T4" ca="1">TRANSPOSE(_xlfn.STOCKHISTORY(Dashboard!C26,TODAY()-30,TODAY(),0,0,1))</f>
        <v>22.99</v>
      </c>
      <c r="B4" vm="586">
        <f ca="1"/>
        <v>22.92</v>
      </c>
      <c r="C4" vm="587">
        <f ca="1"/>
        <v>22.82</v>
      </c>
      <c r="D4" vm="588">
        <f ca="1"/>
        <v>22.69</v>
      </c>
      <c r="E4" vm="589">
        <f ca="1"/>
        <v>22.65</v>
      </c>
      <c r="F4" vm="590">
        <f ca="1"/>
        <v>22.96</v>
      </c>
      <c r="G4" vm="591">
        <f ca="1"/>
        <v>22.88</v>
      </c>
      <c r="H4" vm="586">
        <f ca="1"/>
        <v>22.92</v>
      </c>
      <c r="I4" vm="585">
        <f ca="1"/>
        <v>22.99</v>
      </c>
      <c r="J4" vm="592">
        <f ca="1"/>
        <v>23.09</v>
      </c>
      <c r="K4" vm="593">
        <f ca="1"/>
        <v>23.01</v>
      </c>
      <c r="L4" vm="594">
        <f ca="1"/>
        <v>22.98</v>
      </c>
      <c r="M4" vm="591">
        <f ca="1"/>
        <v>22.88</v>
      </c>
      <c r="N4" vm="595">
        <f ca="1"/>
        <v>22.93</v>
      </c>
      <c r="O4" vm="594">
        <f ca="1"/>
        <v>22.98</v>
      </c>
      <c r="P4" vm="596">
        <f ca="1"/>
        <v>22.73</v>
      </c>
      <c r="Q4" vm="597">
        <f ca="1"/>
        <v>23.1</v>
      </c>
      <c r="R4" vm="598">
        <f ca="1"/>
        <v>22.95</v>
      </c>
      <c r="S4" vm="599">
        <f ca="1"/>
        <v>22.87</v>
      </c>
      <c r="T4" vm="599">
        <f ca="1"/>
        <v>22.87</v>
      </c>
    </row>
    <row r="5" spans="1:21">
      <c r="A5" cm="1" vm="600">
        <f t="array" aca="1" ref="A5:U5" ca="1">TRANSPOSE(_xlfn.STOCKHISTORY(Dashboard!C27,TODAY()-30,TODAY(),0,0,1))</f>
        <v>1268.9000000000001</v>
      </c>
      <c r="B5" vm="601">
        <f ca="1"/>
        <v>1292.8</v>
      </c>
      <c r="C5" vm="602">
        <f ca="1"/>
        <v>1300.05</v>
      </c>
      <c r="D5" vm="603">
        <f ca="1"/>
        <v>1298.6500000000001</v>
      </c>
      <c r="E5" vm="604">
        <f ca="1"/>
        <v>1304.3499999999999</v>
      </c>
      <c r="F5" vm="605">
        <f ca="1"/>
        <v>1317.45</v>
      </c>
      <c r="G5" vm="606">
        <f ca="1"/>
        <v>1314.4</v>
      </c>
      <c r="H5" vm="607">
        <f ca="1"/>
        <v>1323.85</v>
      </c>
      <c r="I5" vm="608">
        <f ca="1"/>
        <v>1318.3</v>
      </c>
      <c r="J5" vm="609">
        <f ca="1"/>
        <v>1319.5</v>
      </c>
      <c r="K5" vm="610">
        <f ca="1"/>
        <v>1299</v>
      </c>
      <c r="L5" vm="611">
        <f ca="1"/>
        <v>1304.5</v>
      </c>
      <c r="M5" vm="612">
        <f ca="1"/>
        <v>1279</v>
      </c>
      <c r="N5" vm="613">
        <f ca="1"/>
        <v>1288.95</v>
      </c>
      <c r="O5" vm="614">
        <f ca="1"/>
        <v>1282.8</v>
      </c>
      <c r="P5" vm="615">
        <f ca="1"/>
        <v>1265.95</v>
      </c>
      <c r="Q5" vm="616">
        <f ca="1"/>
        <v>1291.95</v>
      </c>
      <c r="R5" vm="617">
        <f ca="1"/>
        <v>1304.8499999999999</v>
      </c>
      <c r="S5" vm="618">
        <f ca="1"/>
        <v>1300.4000000000001</v>
      </c>
      <c r="T5" vm="619">
        <f ca="1"/>
        <v>1286.8</v>
      </c>
      <c r="U5" vm="620">
        <f ca="1"/>
        <v>1291.6500000000001</v>
      </c>
    </row>
    <row r="6" spans="1:21">
      <c r="A6" cm="1" vm="621">
        <f t="array" aca="1" ref="A6:U6" ca="1">TRANSPOSE(_xlfn.STOCKHISTORY(Dashboard!C28,TODAY()-30,TODAY(),0,0,1))</f>
        <v>3441</v>
      </c>
      <c r="B6" vm="622">
        <f ca="1"/>
        <v>3431.35</v>
      </c>
      <c r="C6" vm="623">
        <f ca="1"/>
        <v>3374.95</v>
      </c>
      <c r="D6" vm="624">
        <f ca="1"/>
        <v>3402.55</v>
      </c>
      <c r="E6" vm="625">
        <f ca="1"/>
        <v>3413.7</v>
      </c>
      <c r="F6" vm="626">
        <f ca="1"/>
        <v>3408.65</v>
      </c>
      <c r="G6" vm="627">
        <f ca="1"/>
        <v>3412.3</v>
      </c>
      <c r="H6" vm="628">
        <f ca="1"/>
        <v>3482.7</v>
      </c>
      <c r="I6" vm="629">
        <f ca="1"/>
        <v>3423.5</v>
      </c>
      <c r="J6" vm="630">
        <f ca="1"/>
        <v>3482.4</v>
      </c>
      <c r="K6" vm="631">
        <f ca="1"/>
        <v>3551.75</v>
      </c>
      <c r="L6" vm="632">
        <f ca="1"/>
        <v>3594.7</v>
      </c>
      <c r="M6" vm="633">
        <f ca="1"/>
        <v>3595.45</v>
      </c>
      <c r="N6" vm="634">
        <f ca="1"/>
        <v>3538.05</v>
      </c>
      <c r="O6" vm="635">
        <f ca="1"/>
        <v>3511.6</v>
      </c>
      <c r="P6" vm="636">
        <f ca="1"/>
        <v>3547.5</v>
      </c>
      <c r="Q6" vm="637">
        <f ca="1"/>
        <v>3534.1</v>
      </c>
      <c r="R6" vm="638">
        <f ca="1"/>
        <v>3583.9</v>
      </c>
      <c r="S6" vm="639">
        <f ca="1"/>
        <v>3587.8</v>
      </c>
      <c r="T6" vm="640">
        <f ca="1"/>
        <v>3559</v>
      </c>
      <c r="U6" vm="641">
        <f ca="1"/>
        <v>3574.7</v>
      </c>
    </row>
    <row r="7" spans="1:21">
      <c r="A7" cm="1" vm="642">
        <f t="array" aca="1" ref="A7:U7" ca="1">TRANSPOSE(_xlfn.STOCKHISTORY(Dashboard!C29,TODAY()-30,TODAY(),0,0,1))</f>
        <v>2441.9499999999998</v>
      </c>
      <c r="B7" vm="643">
        <f ca="1"/>
        <v>2455</v>
      </c>
      <c r="C7" vm="644">
        <f ca="1"/>
        <v>2454.5500000000002</v>
      </c>
      <c r="D7" vm="645">
        <f ca="1"/>
        <v>2440.25</v>
      </c>
      <c r="E7" vm="646">
        <f ca="1"/>
        <v>2439.9499999999998</v>
      </c>
      <c r="F7" vm="647">
        <f ca="1"/>
        <v>2506.5</v>
      </c>
      <c r="G7" vm="648">
        <f ca="1"/>
        <v>2520.6</v>
      </c>
      <c r="H7" vm="649">
        <f ca="1"/>
        <v>2519.9499999999998</v>
      </c>
      <c r="I7" vm="650">
        <f ca="1"/>
        <v>2469.9</v>
      </c>
      <c r="J7" vm="651">
        <f ca="1"/>
        <v>2463.25</v>
      </c>
      <c r="K7" vm="652">
        <f ca="1"/>
        <v>2455.1999999999998</v>
      </c>
      <c r="L7" vm="653">
        <f ca="1"/>
        <v>2477.25</v>
      </c>
      <c r="M7" vm="654">
        <f ca="1"/>
        <v>2479.35</v>
      </c>
      <c r="N7" vm="655">
        <f ca="1"/>
        <v>2498.15</v>
      </c>
      <c r="O7" vm="656">
        <f ca="1"/>
        <v>2499.65</v>
      </c>
      <c r="P7" vm="657">
        <f ca="1"/>
        <v>2481.9499999999998</v>
      </c>
      <c r="Q7" vm="658">
        <f ca="1"/>
        <v>2484.15</v>
      </c>
      <c r="R7" vm="659">
        <f ca="1"/>
        <v>2520.85</v>
      </c>
      <c r="S7" vm="660">
        <f ca="1"/>
        <v>2551.85</v>
      </c>
      <c r="T7" vm="661">
        <f ca="1"/>
        <v>2552.5500000000002</v>
      </c>
      <c r="U7" vm="662">
        <f ca="1"/>
        <v>2577.4</v>
      </c>
    </row>
    <row r="8" spans="1:21">
      <c r="A8" cm="1" vm="663">
        <f t="array" aca="1" ref="A8:U8" ca="1">TRANSPOSE(_xlfn.STOCKHISTORY(Dashboard!C30,TODAY()-30,TODAY(),0,0,1))</f>
        <v>3222.85</v>
      </c>
      <c r="B8" vm="664">
        <f ca="1"/>
        <v>3298.7</v>
      </c>
      <c r="C8" vm="665">
        <f ca="1"/>
        <v>3297.05</v>
      </c>
      <c r="D8" vm="666">
        <f ca="1"/>
        <v>3303.35</v>
      </c>
      <c r="E8" vm="667">
        <f ca="1"/>
        <v>3293.5</v>
      </c>
      <c r="F8" vm="668">
        <f ca="1"/>
        <v>3328.9</v>
      </c>
      <c r="G8" vm="669">
        <f ca="1"/>
        <v>3320.35</v>
      </c>
      <c r="H8" vm="670">
        <f ca="1"/>
        <v>3316.2</v>
      </c>
      <c r="I8" vm="671">
        <f ca="1"/>
        <v>3289.5</v>
      </c>
      <c r="J8" vm="672">
        <f ca="1"/>
        <v>3324</v>
      </c>
      <c r="K8" vm="673">
        <f ca="1"/>
        <v>3305.6</v>
      </c>
      <c r="L8" vm="674">
        <f ca="1"/>
        <v>3288.9</v>
      </c>
      <c r="M8" vm="675">
        <f ca="1"/>
        <v>3232.3</v>
      </c>
      <c r="N8" vm="676">
        <f ca="1"/>
        <v>3274.9</v>
      </c>
      <c r="O8" vm="677">
        <f ca="1"/>
        <v>3236.45</v>
      </c>
      <c r="P8" vm="678">
        <f ca="1"/>
        <v>3209.3</v>
      </c>
      <c r="Q8" vm="679">
        <f ca="1"/>
        <v>3246.9</v>
      </c>
      <c r="R8" vm="680">
        <f ca="1"/>
        <v>3243.7</v>
      </c>
      <c r="S8" vm="681">
        <f ca="1"/>
        <v>3251.05</v>
      </c>
      <c r="T8" vm="682">
        <f ca="1"/>
        <v>3216.3</v>
      </c>
      <c r="U8" vm="683">
        <f ca="1"/>
        <v>3174.9</v>
      </c>
    </row>
    <row r="9" spans="1:21">
      <c r="A9" cm="1" vm="684">
        <f t="array" aca="1" ref="A9:U9" ca="1">TRANSPOSE(_xlfn.STOCKHISTORY(Dashboard!C31,TODAY()-30,TODAY(),0,0,1))</f>
        <v>7.05</v>
      </c>
      <c r="B9" vm="685">
        <f ca="1"/>
        <v>7</v>
      </c>
      <c r="C9" vm="686">
        <f ca="1"/>
        <v>6.95</v>
      </c>
      <c r="D9" vm="686">
        <f ca="1"/>
        <v>6.95</v>
      </c>
      <c r="E9" vm="685">
        <f ca="1"/>
        <v>7</v>
      </c>
      <c r="F9" vm="684">
        <f ca="1"/>
        <v>7.05</v>
      </c>
      <c r="G9" vm="687">
        <f ca="1"/>
        <v>7.1</v>
      </c>
      <c r="H9" vm="687">
        <f ca="1"/>
        <v>7.1</v>
      </c>
      <c r="I9" vm="688">
        <f ca="1"/>
        <v>7.2</v>
      </c>
      <c r="J9" vm="689">
        <f ca="1"/>
        <v>7.15</v>
      </c>
      <c r="K9" vm="689">
        <f ca="1"/>
        <v>7.15</v>
      </c>
      <c r="L9" vm="689">
        <f ca="1"/>
        <v>7.15</v>
      </c>
      <c r="M9" vm="684">
        <f ca="1"/>
        <v>7.05</v>
      </c>
      <c r="N9" vm="690">
        <f ca="1"/>
        <v>7.65</v>
      </c>
      <c r="O9" vm="691">
        <f ca="1"/>
        <v>7.35</v>
      </c>
      <c r="P9" vm="692">
        <f ca="1"/>
        <v>7.3</v>
      </c>
      <c r="Q9" vm="693">
        <f ca="1"/>
        <v>7.5</v>
      </c>
      <c r="R9" vm="694">
        <f ca="1"/>
        <v>7.7</v>
      </c>
      <c r="S9" vm="695">
        <f ca="1"/>
        <v>7.9</v>
      </c>
      <c r="T9" vm="696">
        <f ca="1"/>
        <v>7.8</v>
      </c>
      <c r="U9" vm="696">
        <f ca="1"/>
        <v>7.8</v>
      </c>
    </row>
    <row r="10" spans="1:21">
      <c r="A10" cm="1" vm="697">
        <f t="array" aca="1" ref="A10:U10" ca="1">TRANSPOSE(_xlfn.STOCKHISTORY(Dashboard!C32,TODAY()-30,TODAY(),0,0,1))</f>
        <v>64.5</v>
      </c>
      <c r="B10" vm="698">
        <f ca="1"/>
        <v>63.5</v>
      </c>
      <c r="C10" vm="699">
        <f ca="1"/>
        <v>63.2</v>
      </c>
      <c r="D10" vm="700">
        <f ca="1"/>
        <v>64.45</v>
      </c>
      <c r="E10" vm="701">
        <f ca="1"/>
        <v>67.3</v>
      </c>
      <c r="F10" vm="702">
        <f ca="1"/>
        <v>67.25</v>
      </c>
      <c r="G10" vm="703">
        <f ca="1"/>
        <v>67.099999999999994</v>
      </c>
      <c r="H10" vm="704">
        <f ca="1"/>
        <v>66.849999999999994</v>
      </c>
      <c r="I10" vm="705">
        <f ca="1"/>
        <v>69.05</v>
      </c>
      <c r="J10" vm="706">
        <f ca="1"/>
        <v>67.95</v>
      </c>
      <c r="K10" vm="707">
        <f ca="1"/>
        <v>71.150000000000006</v>
      </c>
      <c r="L10" vm="708">
        <f ca="1"/>
        <v>71.25</v>
      </c>
      <c r="M10" vm="709">
        <f ca="1"/>
        <v>72.349999999999994</v>
      </c>
      <c r="N10" vm="710">
        <f ca="1"/>
        <v>74.5</v>
      </c>
      <c r="O10" vm="711">
        <f ca="1"/>
        <v>75.8</v>
      </c>
      <c r="P10" vm="712">
        <f ca="1"/>
        <v>77.599999999999994</v>
      </c>
      <c r="Q10" vm="713">
        <f ca="1"/>
        <v>77.95</v>
      </c>
      <c r="R10" vm="714">
        <f ca="1"/>
        <v>78.3</v>
      </c>
      <c r="S10" vm="715">
        <f ca="1"/>
        <v>74.099999999999994</v>
      </c>
      <c r="T10" vm="716">
        <f ca="1"/>
        <v>75.099999999999994</v>
      </c>
      <c r="U10" vm="717">
        <f ca="1"/>
        <v>74.45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A8E42-7AD4-4C65-9A50-AFCE1CCA4FEA}">
  <dimension ref="A1:IR9"/>
  <sheetViews>
    <sheetView workbookViewId="0">
      <selection activeCell="W26" sqref="W26"/>
    </sheetView>
  </sheetViews>
  <sheetFormatPr defaultRowHeight="14.4"/>
  <cols>
    <col min="1" max="1" width="50.44140625" customWidth="1"/>
    <col min="3" max="3" width="13" bestFit="1" customWidth="1"/>
    <col min="6" max="6" width="8.88671875" bestFit="1" customWidth="1"/>
  </cols>
  <sheetData>
    <row r="1" spans="1:252">
      <c r="A1" s="110" t="s">
        <v>117</v>
      </c>
    </row>
    <row r="2" spans="1:252">
      <c r="A2" t="e" cm="1" vm="22">
        <f t="array" ref="A2:A4">_xlfn.UNIQUE(_xlfn._xlws.FILTER(InputData[Stock],InputData[Watchlist]="Yes"))</f>
        <v>#VALUE!</v>
      </c>
      <c r="B2" t="str" cm="1">
        <f t="array" ref="B2">_FV(A2,"Exchange abbreviation",TRUE)</f>
        <v>XNSE</v>
      </c>
      <c r="C2" t="str" cm="1">
        <f t="array" ref="C2">_FV(A2,"Ticker symbol",TRUE)</f>
        <v>ICICIBANK</v>
      </c>
      <c r="F2" cm="1" vm="718">
        <f t="array" aca="1" ref="F2:IR2" ca="1">TRANSPOSE(_xlfn.STOCKHISTORY(A2,TODAY()-365,TODAY(),0,0,1))</f>
        <v>685.95</v>
      </c>
      <c r="G2" vm="719">
        <f ca="1"/>
        <v>696.1</v>
      </c>
      <c r="H2" vm="720">
        <f ca="1"/>
        <v>686.6</v>
      </c>
      <c r="I2" vm="721">
        <f ca="1"/>
        <v>699.15</v>
      </c>
      <c r="J2" vm="722">
        <f ca="1"/>
        <v>713.45</v>
      </c>
      <c r="K2" vm="723">
        <f ca="1"/>
        <v>717.35</v>
      </c>
      <c r="L2" vm="724">
        <f ca="1"/>
        <v>710.3</v>
      </c>
      <c r="M2" vm="725">
        <f ca="1"/>
        <v>702.75</v>
      </c>
      <c r="N2" vm="726">
        <f ca="1"/>
        <v>707.2</v>
      </c>
      <c r="O2" vm="727">
        <f ca="1"/>
        <v>703.9</v>
      </c>
      <c r="P2" vm="728">
        <f ca="1"/>
        <v>720.1</v>
      </c>
      <c r="Q2" vm="729">
        <f ca="1"/>
        <v>719.45</v>
      </c>
      <c r="R2" vm="730">
        <f ca="1"/>
        <v>725.95</v>
      </c>
      <c r="S2" vm="731">
        <f ca="1"/>
        <v>742</v>
      </c>
      <c r="T2" vm="732">
        <f ca="1"/>
        <v>755.7</v>
      </c>
      <c r="U2" vm="733">
        <f ca="1"/>
        <v>769.5</v>
      </c>
      <c r="V2" vm="734">
        <f ca="1"/>
        <v>759.9</v>
      </c>
      <c r="W2" vm="735">
        <f ca="1"/>
        <v>753.2</v>
      </c>
      <c r="X2" vm="736">
        <f ca="1"/>
        <v>752.4</v>
      </c>
      <c r="Y2" vm="737">
        <f ca="1"/>
        <v>751.2</v>
      </c>
      <c r="Z2" vm="738">
        <f ca="1"/>
        <v>772</v>
      </c>
      <c r="AA2" vm="739">
        <f ca="1"/>
        <v>780.65</v>
      </c>
      <c r="AB2" vm="740">
        <f ca="1"/>
        <v>783.1</v>
      </c>
      <c r="AC2" vm="741">
        <f ca="1"/>
        <v>786</v>
      </c>
      <c r="AD2" vm="742">
        <f ca="1"/>
        <v>800.05</v>
      </c>
      <c r="AE2" vm="743">
        <f ca="1"/>
        <v>800.9</v>
      </c>
      <c r="AF2" vm="744">
        <f ca="1"/>
        <v>796.3</v>
      </c>
      <c r="AG2" vm="745">
        <f ca="1"/>
        <v>800.5</v>
      </c>
      <c r="AH2" vm="746">
        <f ca="1"/>
        <v>814.6</v>
      </c>
      <c r="AI2" vm="747">
        <f ca="1"/>
        <v>818.6</v>
      </c>
      <c r="AJ2" vm="748">
        <f ca="1"/>
        <v>823.4</v>
      </c>
      <c r="AK2" vm="749">
        <f ca="1"/>
        <v>817.75</v>
      </c>
      <c r="AL2" vm="750">
        <f ca="1"/>
        <v>824.8</v>
      </c>
      <c r="AM2" vm="751">
        <f ca="1"/>
        <v>820.25</v>
      </c>
      <c r="AN2" vm="752">
        <f ca="1"/>
        <v>838.2</v>
      </c>
      <c r="AO2" vm="753">
        <f ca="1"/>
        <v>836.95</v>
      </c>
      <c r="AP2" vm="754">
        <f ca="1"/>
        <v>848.75</v>
      </c>
      <c r="AQ2" vm="755">
        <f ca="1"/>
        <v>859.7</v>
      </c>
      <c r="AR2" vm="756">
        <f ca="1"/>
        <v>874.4</v>
      </c>
      <c r="AS2" vm="757">
        <f ca="1"/>
        <v>879.25</v>
      </c>
      <c r="AT2" vm="758">
        <f ca="1"/>
        <v>883.25</v>
      </c>
      <c r="AU2" vm="759">
        <f ca="1"/>
        <v>885.1</v>
      </c>
      <c r="AV2" vm="760">
        <f ca="1"/>
        <v>870.4</v>
      </c>
      <c r="AW2" vm="761">
        <f ca="1"/>
        <v>852.25</v>
      </c>
      <c r="AX2" vm="762">
        <f ca="1"/>
        <v>863.9</v>
      </c>
      <c r="AY2" vm="763">
        <f ca="1"/>
        <v>873.3</v>
      </c>
      <c r="AZ2" vm="764">
        <f ca="1"/>
        <v>872.35</v>
      </c>
      <c r="BA2" vm="765">
        <f ca="1"/>
        <v>870.85</v>
      </c>
      <c r="BB2" vm="766">
        <f ca="1"/>
        <v>855.85</v>
      </c>
      <c r="BC2" vm="767">
        <f ca="1"/>
        <v>887.3</v>
      </c>
      <c r="BD2" vm="768">
        <f ca="1"/>
        <v>874.35</v>
      </c>
      <c r="BE2" vm="769">
        <f ca="1"/>
        <v>872.4</v>
      </c>
      <c r="BF2" vm="770">
        <f ca="1"/>
        <v>882.45</v>
      </c>
      <c r="BG2" vm="771">
        <f ca="1"/>
        <v>883.65</v>
      </c>
      <c r="BH2" vm="772">
        <f ca="1"/>
        <v>876.2</v>
      </c>
      <c r="BI2" vm="773">
        <f ca="1"/>
        <v>898.8</v>
      </c>
      <c r="BJ2" vm="774">
        <f ca="1"/>
        <v>901.25</v>
      </c>
      <c r="BK2" vm="775">
        <f ca="1"/>
        <v>907.2</v>
      </c>
      <c r="BL2" vm="776">
        <f ca="1"/>
        <v>910</v>
      </c>
      <c r="BM2" vm="777">
        <f ca="1"/>
        <v>918.1</v>
      </c>
      <c r="BN2" vm="778">
        <f ca="1"/>
        <v>917.6</v>
      </c>
      <c r="BO2" vm="779">
        <f ca="1"/>
        <v>909.1</v>
      </c>
      <c r="BP2" vm="780">
        <f ca="1"/>
        <v>899.2</v>
      </c>
      <c r="BQ2" vm="781">
        <f ca="1"/>
        <v>916.75</v>
      </c>
      <c r="BR2" vm="782">
        <f ca="1"/>
        <v>915.25</v>
      </c>
      <c r="BS2" vm="783">
        <f ca="1"/>
        <v>903.4</v>
      </c>
      <c r="BT2" vm="784">
        <f ca="1"/>
        <v>882.25</v>
      </c>
      <c r="BU2" vm="785">
        <f ca="1"/>
        <v>861.05</v>
      </c>
      <c r="BV2" vm="786">
        <f ca="1"/>
        <v>852.55</v>
      </c>
      <c r="BW2" vm="787">
        <f ca="1"/>
        <v>849.5</v>
      </c>
      <c r="BX2" vm="788">
        <f ca="1"/>
        <v>843.9</v>
      </c>
      <c r="BY2" vm="789">
        <f ca="1"/>
        <v>862</v>
      </c>
      <c r="BZ2" vm="790">
        <f ca="1"/>
        <v>848.35</v>
      </c>
      <c r="CA2" vm="791">
        <f ca="1"/>
        <v>867.65</v>
      </c>
      <c r="CB2" vm="792">
        <f ca="1"/>
        <v>885.45</v>
      </c>
      <c r="CC2" vm="793">
        <f ca="1"/>
        <v>882.55</v>
      </c>
      <c r="CD2" vm="794">
        <f ca="1"/>
        <v>881.75</v>
      </c>
      <c r="CE2" vm="795">
        <f ca="1"/>
        <v>870.6</v>
      </c>
      <c r="CF2" vm="796">
        <f ca="1"/>
        <v>868.35</v>
      </c>
      <c r="CG2" vm="797">
        <f ca="1"/>
        <v>853.6</v>
      </c>
      <c r="CH2" vm="798">
        <f ca="1"/>
        <v>870.25</v>
      </c>
      <c r="CI2" vm="799">
        <f ca="1"/>
        <v>885.2</v>
      </c>
      <c r="CJ2" vm="800">
        <f ca="1"/>
        <v>896.9</v>
      </c>
      <c r="CK2" vm="801">
        <f ca="1"/>
        <v>892.1</v>
      </c>
      <c r="CL2" vm="802">
        <f ca="1"/>
        <v>888.65</v>
      </c>
      <c r="CM2" vm="803">
        <f ca="1"/>
        <v>907.15</v>
      </c>
      <c r="CN2" vm="804">
        <f ca="1"/>
        <v>926.3</v>
      </c>
      <c r="CO2" vm="805">
        <f ca="1"/>
        <v>925.05</v>
      </c>
      <c r="CP2" vm="806">
        <f ca="1"/>
        <v>924.4</v>
      </c>
      <c r="CQ2" vm="807">
        <f ca="1"/>
        <v>907.85</v>
      </c>
      <c r="CR2" vm="808">
        <f ca="1"/>
        <v>908.7</v>
      </c>
      <c r="CS2" vm="809">
        <f ca="1"/>
        <v>908.6</v>
      </c>
      <c r="CT2" vm="810">
        <f ca="1"/>
        <v>904.7</v>
      </c>
      <c r="CU2" vm="811">
        <f ca="1"/>
        <v>908.65</v>
      </c>
      <c r="CV2" vm="812">
        <f ca="1"/>
        <v>905.3</v>
      </c>
      <c r="CW2" vm="813">
        <f ca="1"/>
        <v>917.5</v>
      </c>
      <c r="CX2" vm="814">
        <f ca="1"/>
        <v>910.5</v>
      </c>
      <c r="CY2" vm="815">
        <f ca="1"/>
        <v>910.7</v>
      </c>
      <c r="CZ2" vm="816">
        <f ca="1"/>
        <v>906.55</v>
      </c>
      <c r="DA2" vm="817">
        <f ca="1"/>
        <v>894.95</v>
      </c>
      <c r="DB2" vm="818">
        <f ca="1"/>
        <v>911.7</v>
      </c>
      <c r="DC2" vm="819">
        <f ca="1"/>
        <v>913.6</v>
      </c>
      <c r="DD2" vm="820">
        <f ca="1"/>
        <v>919.8</v>
      </c>
      <c r="DE2" vm="821">
        <f ca="1"/>
        <v>920.35</v>
      </c>
      <c r="DF2" vm="822">
        <f ca="1"/>
        <v>921.4</v>
      </c>
      <c r="DG2" vm="823">
        <f ca="1"/>
        <v>923.7</v>
      </c>
      <c r="DH2" vm="824">
        <f ca="1"/>
        <v>927.45</v>
      </c>
      <c r="DI2" vm="825">
        <f ca="1"/>
        <v>938.85</v>
      </c>
      <c r="DJ2" vm="826">
        <f ca="1"/>
        <v>930.3</v>
      </c>
      <c r="DK2" vm="827">
        <f ca="1"/>
        <v>937.4</v>
      </c>
      <c r="DL2" vm="533">
        <f ca="1"/>
        <v>946.75</v>
      </c>
      <c r="DM2" vm="828">
        <f ca="1"/>
        <v>952.9</v>
      </c>
      <c r="DN2" vm="535">
        <f ca="1"/>
        <v>940.2</v>
      </c>
      <c r="DO2" vm="829">
        <f ca="1"/>
        <v>930.6</v>
      </c>
      <c r="DP2" vm="830">
        <f ca="1"/>
        <v>933.6</v>
      </c>
      <c r="DQ2" vm="831">
        <f ca="1"/>
        <v>922.65</v>
      </c>
      <c r="DR2" vm="832">
        <f ca="1"/>
        <v>922.15</v>
      </c>
      <c r="DS2" vm="833">
        <f ca="1"/>
        <v>931.9</v>
      </c>
      <c r="DT2" vm="834">
        <f ca="1"/>
        <v>929.9</v>
      </c>
      <c r="DU2" vm="826">
        <f ca="1"/>
        <v>930.3</v>
      </c>
      <c r="DV2" vm="835">
        <f ca="1"/>
        <v>932.95</v>
      </c>
      <c r="DW2" vm="836">
        <f ca="1"/>
        <v>921.75</v>
      </c>
      <c r="DX2" vm="837">
        <f ca="1"/>
        <v>908.8</v>
      </c>
      <c r="DY2" vm="838">
        <f ca="1"/>
        <v>902</v>
      </c>
      <c r="DZ2" vm="839">
        <f ca="1"/>
        <v>906.45</v>
      </c>
      <c r="EA2" vm="840">
        <f ca="1"/>
        <v>909.7</v>
      </c>
      <c r="EB2" vm="841">
        <f ca="1"/>
        <v>892.25</v>
      </c>
      <c r="EC2" vm="842">
        <f ca="1"/>
        <v>890.65</v>
      </c>
      <c r="ED2" vm="843">
        <f ca="1"/>
        <v>878.9</v>
      </c>
      <c r="EE2" vm="844">
        <f ca="1"/>
        <v>893.2</v>
      </c>
      <c r="EF2" vm="845">
        <f ca="1"/>
        <v>900.65</v>
      </c>
      <c r="EG2" vm="846">
        <f ca="1"/>
        <v>898.95</v>
      </c>
      <c r="EH2" vm="847">
        <f ca="1"/>
        <v>908.05</v>
      </c>
      <c r="EI2" vm="848">
        <f ca="1"/>
        <v>890.85</v>
      </c>
      <c r="EJ2" vm="849">
        <f ca="1"/>
        <v>902.45</v>
      </c>
      <c r="EK2" vm="850">
        <f ca="1"/>
        <v>901.35</v>
      </c>
      <c r="EL2" vm="851">
        <f ca="1"/>
        <v>899.1</v>
      </c>
      <c r="EM2" vm="852">
        <f ca="1"/>
        <v>879.15</v>
      </c>
      <c r="EN2" vm="853">
        <f ca="1"/>
        <v>870.1</v>
      </c>
      <c r="EO2" vm="854">
        <f ca="1"/>
        <v>873.35</v>
      </c>
      <c r="EP2" vm="855">
        <f ca="1"/>
        <v>861.35</v>
      </c>
      <c r="EQ2" vm="856">
        <f ca="1"/>
        <v>866.3</v>
      </c>
      <c r="ER2" vm="857">
        <f ca="1"/>
        <v>860.65</v>
      </c>
      <c r="ES2" vm="858">
        <f ca="1"/>
        <v>873.45</v>
      </c>
      <c r="ET2" vm="859">
        <f ca="1"/>
        <v>865.25</v>
      </c>
      <c r="EU2" vm="860">
        <f ca="1"/>
        <v>865.15</v>
      </c>
      <c r="EV2" vm="861">
        <f ca="1"/>
        <v>869.5</v>
      </c>
      <c r="EW2" vm="862">
        <f ca="1"/>
        <v>866.15</v>
      </c>
      <c r="EX2" vm="863">
        <f ca="1"/>
        <v>870.35</v>
      </c>
      <c r="EY2" vm="864">
        <f ca="1"/>
        <v>871.7</v>
      </c>
      <c r="EZ2" vm="865">
        <f ca="1"/>
        <v>870.75</v>
      </c>
      <c r="FA2" vm="866">
        <f ca="1"/>
        <v>855.3</v>
      </c>
      <c r="FB2" vm="867">
        <f ca="1"/>
        <v>817.2</v>
      </c>
      <c r="FC2" vm="868">
        <f ca="1"/>
        <v>823.5</v>
      </c>
      <c r="FD2" vm="869">
        <f ca="1"/>
        <v>831.9</v>
      </c>
      <c r="FE2" vm="870">
        <f ca="1"/>
        <v>847.95</v>
      </c>
      <c r="FF2" vm="871">
        <f ca="1"/>
        <v>857.9</v>
      </c>
      <c r="FG2" vm="872">
        <f ca="1"/>
        <v>863.8</v>
      </c>
      <c r="FH2" vm="873">
        <f ca="1"/>
        <v>853.7</v>
      </c>
      <c r="FI2" vm="874">
        <f ca="1"/>
        <v>852.75</v>
      </c>
      <c r="FJ2" vm="875">
        <f ca="1"/>
        <v>859.1</v>
      </c>
      <c r="FK2" vm="876">
        <f ca="1"/>
        <v>860.8</v>
      </c>
      <c r="FL2" vm="877">
        <f ca="1"/>
        <v>853.85</v>
      </c>
      <c r="FM2" vm="878">
        <f ca="1"/>
        <v>850.65</v>
      </c>
      <c r="FN2" vm="879">
        <f ca="1"/>
        <v>865.3</v>
      </c>
      <c r="FO2" vm="880">
        <f ca="1"/>
        <v>870.8</v>
      </c>
      <c r="FP2" vm="881">
        <f ca="1"/>
        <v>869.45</v>
      </c>
      <c r="FQ2" vm="882">
        <f ca="1"/>
        <v>862.65</v>
      </c>
      <c r="FR2" vm="883">
        <f ca="1"/>
        <v>852.1</v>
      </c>
      <c r="FS2" vm="884">
        <f ca="1"/>
        <v>854.2</v>
      </c>
      <c r="FT2" vm="885">
        <f ca="1"/>
        <v>839.25</v>
      </c>
      <c r="FU2" vm="886">
        <f ca="1"/>
        <v>839.75</v>
      </c>
      <c r="FV2" vm="887">
        <f ca="1"/>
        <v>839.7</v>
      </c>
      <c r="FW2" vm="888">
        <f ca="1"/>
        <v>856.4</v>
      </c>
      <c r="FX2" vm="889">
        <f ca="1"/>
        <v>854.85</v>
      </c>
      <c r="FY2" vm="890">
        <f ca="1"/>
        <v>856.3</v>
      </c>
      <c r="FZ2" vm="891">
        <f ca="1"/>
        <v>854</v>
      </c>
      <c r="GA2" vm="892">
        <f ca="1"/>
        <v>868.55</v>
      </c>
      <c r="GB2" vm="893">
        <f ca="1"/>
        <v>867.75</v>
      </c>
      <c r="GC2" vm="894">
        <f ca="1"/>
        <v>872.1</v>
      </c>
      <c r="GD2" vm="895">
        <f ca="1"/>
        <v>855.95</v>
      </c>
      <c r="GE2" vm="896">
        <f ca="1"/>
        <v>842.65</v>
      </c>
      <c r="GF2" vm="897">
        <f ca="1"/>
        <v>828.4</v>
      </c>
      <c r="GG2" vm="898">
        <f ca="1"/>
        <v>830.35</v>
      </c>
      <c r="GH2" vm="899">
        <f ca="1"/>
        <v>825.9</v>
      </c>
      <c r="GI2" vm="900">
        <f ca="1"/>
        <v>823.9</v>
      </c>
      <c r="GJ2" vm="901">
        <f ca="1"/>
        <v>836.25</v>
      </c>
      <c r="GK2" vm="902">
        <f ca="1"/>
        <v>836.45</v>
      </c>
      <c r="GL2" vm="903">
        <f ca="1"/>
        <v>852.4</v>
      </c>
      <c r="GM2" vm="904">
        <f ca="1"/>
        <v>860.2</v>
      </c>
      <c r="GN2" vm="905">
        <f ca="1"/>
        <v>855.45</v>
      </c>
      <c r="GO2" vm="903">
        <f ca="1"/>
        <v>852.4</v>
      </c>
      <c r="GP2" vm="906">
        <f ca="1"/>
        <v>848.7</v>
      </c>
      <c r="GQ2" vm="907">
        <f ca="1"/>
        <v>854.75</v>
      </c>
      <c r="GR2" vm="908">
        <f ca="1"/>
        <v>851</v>
      </c>
      <c r="GS2" vm="909">
        <f ca="1"/>
        <v>877.25</v>
      </c>
      <c r="GT2" vm="910">
        <f ca="1"/>
        <v>883.8</v>
      </c>
      <c r="GU2" vm="911">
        <f ca="1"/>
        <v>884.6</v>
      </c>
      <c r="GV2" vm="912">
        <f ca="1"/>
        <v>875</v>
      </c>
      <c r="GW2" vm="913">
        <f ca="1"/>
        <v>868.45</v>
      </c>
      <c r="GX2" vm="914">
        <f ca="1"/>
        <v>881.9</v>
      </c>
      <c r="GY2" vm="915">
        <f ca="1"/>
        <v>890.15</v>
      </c>
      <c r="GZ2" vm="916">
        <f ca="1"/>
        <v>899</v>
      </c>
      <c r="HA2" vm="917">
        <f ca="1"/>
        <v>901.3</v>
      </c>
      <c r="HB2" vm="918">
        <f ca="1"/>
        <v>896.85</v>
      </c>
      <c r="HC2" vm="919">
        <f ca="1"/>
        <v>891.9</v>
      </c>
      <c r="HD2" vm="920">
        <f ca="1"/>
        <v>894.4</v>
      </c>
      <c r="HE2" vm="921">
        <f ca="1"/>
        <v>885.65</v>
      </c>
      <c r="HF2" vm="922">
        <f ca="1"/>
        <v>904.75</v>
      </c>
      <c r="HG2" vm="923">
        <f ca="1"/>
        <v>913.45</v>
      </c>
      <c r="HH2" vm="924">
        <f ca="1"/>
        <v>914.95</v>
      </c>
      <c r="HI2" vm="925">
        <f ca="1"/>
        <v>918.35</v>
      </c>
      <c r="HJ2" vm="926">
        <f ca="1"/>
        <v>917.65</v>
      </c>
      <c r="HK2" vm="927">
        <f ca="1"/>
        <v>922.1</v>
      </c>
      <c r="HL2" vm="928">
        <f ca="1"/>
        <v>922.85</v>
      </c>
      <c r="HM2" vm="929">
        <f ca="1"/>
        <v>921.7</v>
      </c>
      <c r="HN2" vm="930">
        <f ca="1"/>
        <v>926.95</v>
      </c>
      <c r="HO2" vm="536">
        <f ca="1"/>
        <v>937.9</v>
      </c>
      <c r="HP2" vm="931">
        <f ca="1"/>
        <v>934.4</v>
      </c>
      <c r="HQ2" vm="932">
        <f ca="1"/>
        <v>936.05</v>
      </c>
      <c r="HR2" vm="933">
        <f ca="1"/>
        <v>939.2</v>
      </c>
      <c r="HS2" vm="934">
        <f ca="1"/>
        <v>943.9</v>
      </c>
      <c r="HT2" vm="935">
        <f ca="1"/>
        <v>945.75</v>
      </c>
      <c r="HU2" vm="936">
        <f ca="1"/>
        <v>946.35</v>
      </c>
      <c r="HV2" vm="937">
        <f ca="1"/>
        <v>939.35</v>
      </c>
      <c r="HW2" vm="938">
        <f ca="1"/>
        <v>946.5</v>
      </c>
      <c r="HX2" vm="522">
        <f ca="1"/>
        <v>954.3</v>
      </c>
      <c r="HY2" vm="523">
        <f ca="1"/>
        <v>950.35</v>
      </c>
      <c r="HZ2" vm="524">
        <f ca="1"/>
        <v>953.4</v>
      </c>
      <c r="IA2" vm="525">
        <f ca="1"/>
        <v>940.65</v>
      </c>
      <c r="IB2" vm="526">
        <f ca="1"/>
        <v>939.85</v>
      </c>
      <c r="IC2" vm="527">
        <f ca="1"/>
        <v>950.7</v>
      </c>
      <c r="ID2" vm="528">
        <f ca="1"/>
        <v>948.15</v>
      </c>
      <c r="IE2" vm="529">
        <f ca="1"/>
        <v>949.95</v>
      </c>
      <c r="IF2" vm="530">
        <f ca="1"/>
        <v>949.15</v>
      </c>
      <c r="IG2" vm="531">
        <f ca="1"/>
        <v>936.1</v>
      </c>
      <c r="IH2" vm="532">
        <f ca="1"/>
        <v>938.15</v>
      </c>
      <c r="II2" vm="533">
        <f ca="1"/>
        <v>946.75</v>
      </c>
      <c r="IJ2" vm="534">
        <f ca="1"/>
        <v>942.1</v>
      </c>
      <c r="IK2" vm="535">
        <f ca="1"/>
        <v>940.2</v>
      </c>
      <c r="IL2" vm="536">
        <f ca="1"/>
        <v>937.9</v>
      </c>
      <c r="IM2" vm="537">
        <f ca="1"/>
        <v>938.05</v>
      </c>
      <c r="IN2" vm="538">
        <f ca="1"/>
        <v>935.95</v>
      </c>
      <c r="IO2" vm="539">
        <f ca="1"/>
        <v>943.55</v>
      </c>
      <c r="IP2" vm="540">
        <f ca="1"/>
        <v>939.8</v>
      </c>
      <c r="IQ2" vm="541">
        <f ca="1"/>
        <v>926.6</v>
      </c>
      <c r="IR2" vm="542">
        <f ca="1"/>
        <v>934.2</v>
      </c>
    </row>
    <row r="3" spans="1:252">
      <c r="A3" t="e" vm="5">
        <v>#VALUE!</v>
      </c>
      <c r="B3" t="str" cm="1">
        <f t="array" ref="B3">_FV(A3,"Exchange abbreviation",TRUE)</f>
        <v>XNSE</v>
      </c>
      <c r="C3" t="str" cm="1">
        <f t="array" ref="C3">_FV(A3,"Ticker symbol",TRUE)</f>
        <v>SUZLON</v>
      </c>
    </row>
    <row r="4" spans="1:252">
      <c r="A4" t="e" vm="27">
        <v>#VALUE!</v>
      </c>
      <c r="B4" t="str" cm="1">
        <f t="array" ref="B4">_FV(A4,"Exchange abbreviation",TRUE)</f>
        <v>XNSE</v>
      </c>
      <c r="C4" t="str" cm="1">
        <f t="array" ref="C4">_FV(A4,"Ticker symbol",TRUE)</f>
        <v>TATAMOTORS</v>
      </c>
      <c r="F4" t="str" cm="1">
        <f t="array" aca="1" ref="F4:AA9" ca="1">TRANSPOSE(_xlfn.STOCKHISTORY(Dashboard!C23,TODAY()-30,TODAY(),0,1,0,5,2,3,4,1))</f>
        <v>Date</v>
      </c>
      <c r="G4" vm="480">
        <f ca="1"/>
        <v>45065</v>
      </c>
      <c r="H4" vm="482">
        <f ca="1"/>
        <v>45068</v>
      </c>
      <c r="I4" vm="484">
        <f ca="1"/>
        <v>45069</v>
      </c>
      <c r="J4" vm="486">
        <f ca="1"/>
        <v>45070</v>
      </c>
      <c r="K4" vm="488">
        <f ca="1"/>
        <v>45071</v>
      </c>
      <c r="L4" vm="490">
        <f ca="1"/>
        <v>45072</v>
      </c>
      <c r="M4" vm="492">
        <f ca="1"/>
        <v>45075</v>
      </c>
      <c r="N4" vm="494">
        <f ca="1"/>
        <v>45076</v>
      </c>
      <c r="O4" vm="496">
        <f ca="1"/>
        <v>45077</v>
      </c>
      <c r="P4" vm="498">
        <f ca="1"/>
        <v>45078</v>
      </c>
      <c r="Q4" vm="500">
        <f ca="1"/>
        <v>45079</v>
      </c>
      <c r="R4" vm="502">
        <f ca="1"/>
        <v>45082</v>
      </c>
      <c r="S4" vm="504">
        <f ca="1"/>
        <v>45083</v>
      </c>
      <c r="T4" vm="506">
        <f ca="1"/>
        <v>45084</v>
      </c>
      <c r="U4" vm="508">
        <f ca="1"/>
        <v>45085</v>
      </c>
      <c r="V4" vm="510">
        <f ca="1"/>
        <v>45086</v>
      </c>
      <c r="W4" vm="512">
        <f ca="1"/>
        <v>45089</v>
      </c>
      <c r="X4" vm="514">
        <f ca="1"/>
        <v>45090</v>
      </c>
      <c r="Y4" vm="516">
        <f ca="1"/>
        <v>45091</v>
      </c>
      <c r="Z4" vm="518">
        <f ca="1"/>
        <v>45092</v>
      </c>
      <c r="AA4" vm="520">
        <f ca="1"/>
        <v>45093</v>
      </c>
    </row>
    <row r="5" spans="1:252">
      <c r="F5" t="str">
        <f ca="1"/>
        <v>Volume</v>
      </c>
      <c r="G5" vm="939">
        <f ca="1"/>
        <v>7541150</v>
      </c>
      <c r="H5" vm="940">
        <f ca="1"/>
        <v>26311368</v>
      </c>
      <c r="I5" vm="941">
        <f ca="1"/>
        <v>28432888</v>
      </c>
      <c r="J5" vm="942">
        <f ca="1"/>
        <v>23465761</v>
      </c>
      <c r="K5" vm="943">
        <f ca="1"/>
        <v>8434009</v>
      </c>
      <c r="L5" vm="944">
        <f ca="1"/>
        <v>3963515</v>
      </c>
      <c r="M5" vm="945">
        <f ca="1"/>
        <v>2779432</v>
      </c>
      <c r="N5" vm="946">
        <f ca="1"/>
        <v>1736953</v>
      </c>
      <c r="O5" vm="947">
        <f ca="1"/>
        <v>4268439</v>
      </c>
      <c r="P5" vm="948">
        <f ca="1"/>
        <v>1704946</v>
      </c>
      <c r="Q5" vm="949">
        <f ca="1"/>
        <v>5543791</v>
      </c>
      <c r="R5" vm="950">
        <f ca="1"/>
        <v>2956768</v>
      </c>
      <c r="S5" vm="951">
        <f ca="1"/>
        <v>6473608</v>
      </c>
      <c r="T5" vm="952">
        <f ca="1"/>
        <v>2522516</v>
      </c>
      <c r="U5" vm="953">
        <f ca="1"/>
        <v>3781621</v>
      </c>
      <c r="V5" vm="954">
        <f ca="1"/>
        <v>1948506</v>
      </c>
      <c r="W5" vm="955">
        <f ca="1"/>
        <v>2804898</v>
      </c>
      <c r="X5" vm="956">
        <f ca="1"/>
        <v>2210990</v>
      </c>
      <c r="Y5" vm="957">
        <f ca="1"/>
        <v>1364403</v>
      </c>
      <c r="Z5" vm="958">
        <f ca="1"/>
        <v>3744029</v>
      </c>
      <c r="AA5" vm="959">
        <f ca="1"/>
        <v>7999982</v>
      </c>
    </row>
    <row r="6" spans="1:252">
      <c r="F6" t="str">
        <f ca="1"/>
        <v>Open</v>
      </c>
      <c r="G6" vm="960">
        <f ca="1"/>
        <v>1888</v>
      </c>
      <c r="H6" vm="961">
        <f ca="1"/>
        <v>2010</v>
      </c>
      <c r="I6" vm="962">
        <f ca="1"/>
        <v>2410.9</v>
      </c>
      <c r="J6" vm="963">
        <f ca="1"/>
        <v>2709</v>
      </c>
      <c r="K6" vm="964">
        <f ca="1"/>
        <v>2440</v>
      </c>
      <c r="L6" vm="965">
        <f ca="1"/>
        <v>2565</v>
      </c>
      <c r="M6" vm="966">
        <f ca="1"/>
        <v>2570</v>
      </c>
      <c r="N6" vm="967">
        <f ca="1"/>
        <v>2529.3000000000002</v>
      </c>
      <c r="O6" vm="968">
        <f ca="1"/>
        <v>2482</v>
      </c>
      <c r="P6" vm="969">
        <f ca="1"/>
        <v>2499.9</v>
      </c>
      <c r="Q6" vm="970">
        <f ca="1"/>
        <v>2535</v>
      </c>
      <c r="R6" vm="971">
        <f ca="1"/>
        <v>2463.1999999999998</v>
      </c>
      <c r="S6" vm="972">
        <f ca="1"/>
        <v>2475</v>
      </c>
      <c r="T6" vm="973">
        <f ca="1"/>
        <v>2453</v>
      </c>
      <c r="U6" vm="974">
        <f ca="1"/>
        <v>2450</v>
      </c>
      <c r="V6" vm="975">
        <f ca="1"/>
        <v>2447.9499999999998</v>
      </c>
      <c r="W6" vm="976">
        <f ca="1"/>
        <v>2460</v>
      </c>
      <c r="X6" vm="977">
        <f ca="1"/>
        <v>2499</v>
      </c>
      <c r="Y6" vm="650">
        <f ca="1"/>
        <v>2469.9</v>
      </c>
      <c r="Z6" vm="978">
        <f ca="1"/>
        <v>2469</v>
      </c>
      <c r="AA6" vm="979">
        <f ca="1"/>
        <v>2499.1999999999998</v>
      </c>
    </row>
    <row r="7" spans="1:252">
      <c r="F7" t="str">
        <f ca="1"/>
        <v>High</v>
      </c>
      <c r="G7" vm="980">
        <f ca="1"/>
        <v>1983</v>
      </c>
      <c r="H7" vm="981">
        <f ca="1"/>
        <v>2347</v>
      </c>
      <c r="I7" vm="982">
        <f ca="1"/>
        <v>2759.45</v>
      </c>
      <c r="J7" vm="983">
        <f ca="1"/>
        <v>2750</v>
      </c>
      <c r="K7" vm="984">
        <f ca="1"/>
        <v>2558.8000000000002</v>
      </c>
      <c r="L7" vm="985">
        <f ca="1"/>
        <v>2599.9499999999998</v>
      </c>
      <c r="M7" vm="986">
        <f ca="1"/>
        <v>2583.5</v>
      </c>
      <c r="N7" vm="987">
        <f ca="1"/>
        <v>2554.15</v>
      </c>
      <c r="O7" vm="988">
        <f ca="1"/>
        <v>2573</v>
      </c>
      <c r="P7" vm="989">
        <f ca="1"/>
        <v>2560</v>
      </c>
      <c r="Q7" vm="990">
        <f ca="1"/>
        <v>2538.9</v>
      </c>
      <c r="R7" vm="991">
        <f ca="1"/>
        <v>2514</v>
      </c>
      <c r="S7" vm="992">
        <f ca="1"/>
        <v>2506.9499999999998</v>
      </c>
      <c r="T7" vm="993">
        <f ca="1"/>
        <v>2466.9499999999998</v>
      </c>
      <c r="U7" vm="994">
        <f ca="1"/>
        <v>2475.9</v>
      </c>
      <c r="V7" vm="995">
        <f ca="1"/>
        <v>2458.9</v>
      </c>
      <c r="W7" vm="996">
        <f ca="1"/>
        <v>2505</v>
      </c>
      <c r="X7" vm="996">
        <f ca="1"/>
        <v>2505</v>
      </c>
      <c r="Y7" vm="997">
        <f ca="1"/>
        <v>2484.8000000000002</v>
      </c>
      <c r="Z7" vm="998">
        <f ca="1"/>
        <v>2527</v>
      </c>
      <c r="AA7" vm="999">
        <f ca="1"/>
        <v>2526.9</v>
      </c>
    </row>
    <row r="8" spans="1:252">
      <c r="F8" t="str">
        <f ca="1"/>
        <v>Low</v>
      </c>
      <c r="G8" vm="1000">
        <f ca="1"/>
        <v>1872.1</v>
      </c>
      <c r="H8" vm="1001">
        <f ca="1"/>
        <v>1983.4</v>
      </c>
      <c r="I8" vm="1002">
        <f ca="1"/>
        <v>2400</v>
      </c>
      <c r="J8" vm="1003">
        <f ca="1"/>
        <v>2425.35</v>
      </c>
      <c r="K8" vm="1004">
        <f ca="1"/>
        <v>2386.65</v>
      </c>
      <c r="L8" vm="1005">
        <f ca="1"/>
        <v>2535.15</v>
      </c>
      <c r="M8" vm="1006">
        <f ca="1"/>
        <v>2523</v>
      </c>
      <c r="N8" vm="1007">
        <f ca="1"/>
        <v>2475.15</v>
      </c>
      <c r="O8" vm="1008">
        <f ca="1"/>
        <v>2428</v>
      </c>
      <c r="P8" vm="1009">
        <f ca="1"/>
        <v>2485.3000000000002</v>
      </c>
      <c r="Q8" vm="1010">
        <f ca="1"/>
        <v>2425</v>
      </c>
      <c r="R8" vm="1008">
        <f ca="1"/>
        <v>2428</v>
      </c>
      <c r="S8" vm="1011">
        <f ca="1"/>
        <v>2425.9</v>
      </c>
      <c r="T8" vm="1012">
        <f ca="1"/>
        <v>2435</v>
      </c>
      <c r="U8" vm="1013">
        <f ca="1"/>
        <v>2369.0500000000002</v>
      </c>
      <c r="V8" vm="1008">
        <f ca="1"/>
        <v>2428</v>
      </c>
      <c r="W8" vm="1014">
        <f ca="1"/>
        <v>2432.6</v>
      </c>
      <c r="X8" vm="1015">
        <f ca="1"/>
        <v>2442.1999999999998</v>
      </c>
      <c r="Y8" vm="1016">
        <f ca="1"/>
        <v>2452.35</v>
      </c>
      <c r="Z8" vm="1017">
        <f ca="1"/>
        <v>2462.9</v>
      </c>
      <c r="AA8" vm="1018">
        <f ca="1"/>
        <v>2487.4</v>
      </c>
    </row>
    <row r="9" spans="1:252">
      <c r="F9" t="str">
        <f ca="1"/>
        <v>Close</v>
      </c>
      <c r="G9" vm="1019">
        <f ca="1"/>
        <v>1956.05</v>
      </c>
      <c r="H9" vm="1020">
        <f ca="1"/>
        <v>2326.1</v>
      </c>
      <c r="I9" vm="1021">
        <f ca="1"/>
        <v>2633.7</v>
      </c>
      <c r="J9" vm="1022">
        <f ca="1"/>
        <v>2475.6</v>
      </c>
      <c r="K9" vm="1023">
        <f ca="1"/>
        <v>2537.4499999999998</v>
      </c>
      <c r="L9" vm="1024">
        <f ca="1"/>
        <v>2544.35</v>
      </c>
      <c r="M9" vm="1025">
        <f ca="1"/>
        <v>2534.0500000000002</v>
      </c>
      <c r="N9" vm="1026">
        <f ca="1"/>
        <v>2496.4499999999998</v>
      </c>
      <c r="O9" vm="1027">
        <f ca="1"/>
        <v>2493.35</v>
      </c>
      <c r="P9" vm="1028">
        <f ca="1"/>
        <v>2492.15</v>
      </c>
      <c r="Q9" vm="1029">
        <f ca="1"/>
        <v>2445.0500000000002</v>
      </c>
      <c r="R9" vm="1030">
        <f ca="1"/>
        <v>2433.9499999999998</v>
      </c>
      <c r="S9" vm="1031">
        <f ca="1"/>
        <v>2433.65</v>
      </c>
      <c r="T9" vm="1032">
        <f ca="1"/>
        <v>2439.5500000000002</v>
      </c>
      <c r="U9" vm="1033">
        <f ca="1"/>
        <v>2429.15</v>
      </c>
      <c r="V9" vm="1034">
        <f ca="1"/>
        <v>2451.15</v>
      </c>
      <c r="W9" vm="997">
        <f ca="1"/>
        <v>2484.8000000000002</v>
      </c>
      <c r="X9" vm="1035">
        <f ca="1"/>
        <v>2462.5500000000002</v>
      </c>
      <c r="Y9" vm="1036">
        <f ca="1"/>
        <v>2457.15</v>
      </c>
      <c r="Z9" vm="1037">
        <f ca="1"/>
        <v>2485.65</v>
      </c>
      <c r="AA9" vm="1038">
        <f ca="1"/>
        <v>2509.6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Input Sheet</vt:lpstr>
      <vt:lpstr>Master Data</vt:lpstr>
      <vt:lpstr>Holding Stocs Analysis</vt:lpstr>
      <vt:lpstr>Watchlist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Abhikriti Moti</dc:creator>
  <cp:lastModifiedBy>Abhikriti Moti</cp:lastModifiedBy>
  <dcterms:created xsi:type="dcterms:W3CDTF">2021-07-11T05:47:31Z</dcterms:created>
  <dcterms:modified xsi:type="dcterms:W3CDTF">2023-06-18T07:47:28Z</dcterms:modified>
</cp:coreProperties>
</file>