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Calculations" sheetId="2" r:id="rId5"/>
    <sheet state="visible" name="Company Invoice" sheetId="3" r:id="rId6"/>
    <sheet state="visible" name="Order Report" sheetId="4" r:id="rId7"/>
    <sheet state="visible" name="Pincode Zone" sheetId="5" r:id="rId8"/>
    <sheet state="visible" name="SKU Master" sheetId="6" r:id="rId9"/>
    <sheet state="visible" name="Company Rates" sheetId="7" r:id="rId10"/>
  </sheets>
  <definedNames>
    <definedName hidden="1" localSheetId="1" name="_xlnm._FilterDatabase">Calculations!$A$1:$X$125</definedName>
  </definedNames>
  <calcPr/>
</workbook>
</file>

<file path=xl/sharedStrings.xml><?xml version="1.0" encoding="utf-8"?>
<sst xmlns="http://schemas.openxmlformats.org/spreadsheetml/2006/main" count="1872" uniqueCount="506">
  <si>
    <t>Count</t>
  </si>
  <si>
    <t>Amount</t>
  </si>
  <si>
    <t>Total order where X has been correctly charged</t>
  </si>
  <si>
    <t>Total order where X has been overcharged</t>
  </si>
  <si>
    <t>Total order where X has been undercharged</t>
  </si>
  <si>
    <t>OrderNo</t>
  </si>
  <si>
    <t>AWB Code</t>
  </si>
  <si>
    <t>Customer Pincode</t>
  </si>
  <si>
    <t>Type of Shipment</t>
  </si>
  <si>
    <t>Forward Charges Applicable</t>
  </si>
  <si>
    <t>RTO Charges Applicable</t>
  </si>
  <si>
    <t>Total weight as per X (KG)</t>
  </si>
  <si>
    <t>Total weight as per X (G)</t>
  </si>
  <si>
    <t>Weight slab as per X (KG)</t>
  </si>
  <si>
    <t>Weight slab as per X (G)</t>
  </si>
  <si>
    <t>Delivery zone as per X</t>
  </si>
  <si>
    <t>Forward_fixed _charges(X)</t>
  </si>
  <si>
    <t>Forward_additional_charges(X)</t>
  </si>
  <si>
    <t>RTO_Fixed_Charges(X)</t>
  </si>
  <si>
    <t>RTO_additional_Charges(X)</t>
  </si>
  <si>
    <t>Expected_charge as per X (Rs)</t>
  </si>
  <si>
    <t>Total weight as per Courier Company (KG)</t>
  </si>
  <si>
    <t>Weight slab charged by Courier Company (KG)</t>
  </si>
  <si>
    <t>Delivery Zone charged by Courier Company</t>
  </si>
  <si>
    <t>Charges Billed by Courier Company (Rs.)</t>
  </si>
  <si>
    <t>Difference Between Expected Charges and Billed Charges (Rs.)</t>
  </si>
  <si>
    <t>Discount Applied (%)</t>
  </si>
  <si>
    <t>Net Forward Charges (Rs.)</t>
  </si>
  <si>
    <t>Net RTO Charges (Rs.)</t>
  </si>
  <si>
    <t>Order ID</t>
  </si>
  <si>
    <t>Charged Weight</t>
  </si>
  <si>
    <t>Warehouse Pincode</t>
  </si>
  <si>
    <t>Zone</t>
  </si>
  <si>
    <t>Billing Amount (Rs.)</t>
  </si>
  <si>
    <t>2001806232</t>
  </si>
  <si>
    <t>1091117222124</t>
  </si>
  <si>
    <t>1.3</t>
  </si>
  <si>
    <t>507101</t>
  </si>
  <si>
    <t>d</t>
  </si>
  <si>
    <t>Forward charges</t>
  </si>
  <si>
    <t>135</t>
  </si>
  <si>
    <t>2001806273</t>
  </si>
  <si>
    <t>1091117222194</t>
  </si>
  <si>
    <t>1</t>
  </si>
  <si>
    <t>486886</t>
  </si>
  <si>
    <t>90.2</t>
  </si>
  <si>
    <t>2001806408</t>
  </si>
  <si>
    <t>1091117222931</t>
  </si>
  <si>
    <t>2.5</t>
  </si>
  <si>
    <t>532484</t>
  </si>
  <si>
    <t>224.6</t>
  </si>
  <si>
    <t>2001806458</t>
  </si>
  <si>
    <t>1091117223244</t>
  </si>
  <si>
    <t>143001</t>
  </si>
  <si>
    <t>b</t>
  </si>
  <si>
    <t>61.3</t>
  </si>
  <si>
    <t>2001807012</t>
  </si>
  <si>
    <t>1091117229345</t>
  </si>
  <si>
    <t>0.15</t>
  </si>
  <si>
    <t>515591</t>
  </si>
  <si>
    <t>45.4</t>
  </si>
  <si>
    <t>2001806686</t>
  </si>
  <si>
    <t>1091117229555</t>
  </si>
  <si>
    <t>326502</t>
  </si>
  <si>
    <t>2001806885</t>
  </si>
  <si>
    <t>1091117229776</t>
  </si>
  <si>
    <t>208019</t>
  </si>
  <si>
    <t>2001807058</t>
  </si>
  <si>
    <t>1091117323112</t>
  </si>
  <si>
    <t>1.15</t>
  </si>
  <si>
    <t>140301</t>
  </si>
  <si>
    <t>89.6</t>
  </si>
  <si>
    <t>2001807186</t>
  </si>
  <si>
    <t>1091117323812</t>
  </si>
  <si>
    <t>0.5</t>
  </si>
  <si>
    <t>396001</t>
  </si>
  <si>
    <t>2001807290</t>
  </si>
  <si>
    <t>1091117324206</t>
  </si>
  <si>
    <t>711106</t>
  </si>
  <si>
    <t>2001807814</t>
  </si>
  <si>
    <t>1091117326612</t>
  </si>
  <si>
    <t>0.79</t>
  </si>
  <si>
    <t>284001</t>
  </si>
  <si>
    <t>2001807931</t>
  </si>
  <si>
    <t>1091117327172</t>
  </si>
  <si>
    <t>0.72</t>
  </si>
  <si>
    <t>441601</t>
  </si>
  <si>
    <t>2001807956</t>
  </si>
  <si>
    <t>1091117327275</t>
  </si>
  <si>
    <t>1.08</t>
  </si>
  <si>
    <t>248006</t>
  </si>
  <si>
    <t>2001807960</t>
  </si>
  <si>
    <t>1091117327312</t>
  </si>
  <si>
    <t>485001</t>
  </si>
  <si>
    <t>2001807930</t>
  </si>
  <si>
    <t>1091117327695</t>
  </si>
  <si>
    <t>845438</t>
  </si>
  <si>
    <t>2001808102</t>
  </si>
  <si>
    <t>1091117435005</t>
  </si>
  <si>
    <t>1.28</t>
  </si>
  <si>
    <t>463106</t>
  </si>
  <si>
    <t>2001808118</t>
  </si>
  <si>
    <t>1091117435134</t>
  </si>
  <si>
    <t>33</t>
  </si>
  <si>
    <t>2001808207</t>
  </si>
  <si>
    <t>1091117435370</t>
  </si>
  <si>
    <t>495671</t>
  </si>
  <si>
    <t>2001808295</t>
  </si>
  <si>
    <t>1091117435661</t>
  </si>
  <si>
    <t>0.2</t>
  </si>
  <si>
    <t>673002</t>
  </si>
  <si>
    <t>e</t>
  </si>
  <si>
    <t>Forward and RTO charges</t>
  </si>
  <si>
    <t>107.3</t>
  </si>
  <si>
    <t>2001808507</t>
  </si>
  <si>
    <t>1091117436383</t>
  </si>
  <si>
    <t>208002</t>
  </si>
  <si>
    <t>2001808542</t>
  </si>
  <si>
    <t>1091117436464</t>
  </si>
  <si>
    <t>0.86</t>
  </si>
  <si>
    <t>416010</t>
  </si>
  <si>
    <t>2001808675</t>
  </si>
  <si>
    <t>1091117437050</t>
  </si>
  <si>
    <t>1.2</t>
  </si>
  <si>
    <t>226010</t>
  </si>
  <si>
    <t>2001807976</t>
  </si>
  <si>
    <t>1091117327496</t>
  </si>
  <si>
    <t>0.7</t>
  </si>
  <si>
    <t>400705</t>
  </si>
  <si>
    <t>172.8</t>
  </si>
  <si>
    <t>2001812838</t>
  </si>
  <si>
    <t>1091118547832</t>
  </si>
  <si>
    <t>0.6</t>
  </si>
  <si>
    <t>262405</t>
  </si>
  <si>
    <t>102.3</t>
  </si>
  <si>
    <t>2001816684</t>
  </si>
  <si>
    <t>1091119398844</t>
  </si>
  <si>
    <t>0.99</t>
  </si>
  <si>
    <t>394210</t>
  </si>
  <si>
    <t>2001817160</t>
  </si>
  <si>
    <t>1091119630264</t>
  </si>
  <si>
    <t>411014</t>
  </si>
  <si>
    <t>2001818390</t>
  </si>
  <si>
    <t>1091120014461</t>
  </si>
  <si>
    <t>0.8</t>
  </si>
  <si>
    <t>783301</t>
  </si>
  <si>
    <t>213.5</t>
  </si>
  <si>
    <t>2001821190</t>
  </si>
  <si>
    <t>1091120959015</t>
  </si>
  <si>
    <t>486661</t>
  </si>
  <si>
    <t>258.9</t>
  </si>
  <si>
    <t>2001817093</t>
  </si>
  <si>
    <t>1091121485824</t>
  </si>
  <si>
    <t>244001</t>
  </si>
  <si>
    <t>151.1</t>
  </si>
  <si>
    <t>2001823564</t>
  </si>
  <si>
    <t>1091121666133</t>
  </si>
  <si>
    <t>492001</t>
  </si>
  <si>
    <t>2001825261</t>
  </si>
  <si>
    <t>1091121981575</t>
  </si>
  <si>
    <t>1.6</t>
  </si>
  <si>
    <t>517128</t>
  </si>
  <si>
    <t>345</t>
  </si>
  <si>
    <t>2001811192</t>
  </si>
  <si>
    <t>1091117957780</t>
  </si>
  <si>
    <t>1.13</t>
  </si>
  <si>
    <t>562110</t>
  </si>
  <si>
    <t>2001809917</t>
  </si>
  <si>
    <t>1091121482593</t>
  </si>
  <si>
    <t>831006</t>
  </si>
  <si>
    <t>2001806210</t>
  </si>
  <si>
    <t>1091117221940</t>
  </si>
  <si>
    <t>2.92</t>
  </si>
  <si>
    <t>140604</t>
  </si>
  <si>
    <t>174.5</t>
  </si>
  <si>
    <t>2001806226</t>
  </si>
  <si>
    <t>1091117222065</t>
  </si>
  <si>
    <t>0.68</t>
  </si>
  <si>
    <t>723146</t>
  </si>
  <si>
    <t>2001806229</t>
  </si>
  <si>
    <t>1091117222080</t>
  </si>
  <si>
    <t>0.71</t>
  </si>
  <si>
    <t>421204</t>
  </si>
  <si>
    <t>2001806233</t>
  </si>
  <si>
    <t>1091117222135</t>
  </si>
  <si>
    <t>0.78</t>
  </si>
  <si>
    <t>263139</t>
  </si>
  <si>
    <t>2001806251</t>
  </si>
  <si>
    <t>1091117222146</t>
  </si>
  <si>
    <t>1.27</t>
  </si>
  <si>
    <t>743263</t>
  </si>
  <si>
    <t>2001806338</t>
  </si>
  <si>
    <t>1091117222570</t>
  </si>
  <si>
    <t>392150</t>
  </si>
  <si>
    <t>2001806446</t>
  </si>
  <si>
    <t>1091117223211</t>
  </si>
  <si>
    <t>0.69</t>
  </si>
  <si>
    <t>382830</t>
  </si>
  <si>
    <t>2001806533</t>
  </si>
  <si>
    <t>1091117224353</t>
  </si>
  <si>
    <t>711303</t>
  </si>
  <si>
    <t>2001806547</t>
  </si>
  <si>
    <t>1091117224611</t>
  </si>
  <si>
    <t>283102</t>
  </si>
  <si>
    <t>2001806567</t>
  </si>
  <si>
    <t>1091117224902</t>
  </si>
  <si>
    <t>1.16</t>
  </si>
  <si>
    <t>370201</t>
  </si>
  <si>
    <t>2001806575</t>
  </si>
  <si>
    <t>1091117225016</t>
  </si>
  <si>
    <t>248001</t>
  </si>
  <si>
    <t>2001806616</t>
  </si>
  <si>
    <t>1091117225484</t>
  </si>
  <si>
    <t>144001</t>
  </si>
  <si>
    <t>2001806652</t>
  </si>
  <si>
    <t>1091117226221</t>
  </si>
  <si>
    <t>403401</t>
  </si>
  <si>
    <t>2001806733</t>
  </si>
  <si>
    <t>1091117226674</t>
  </si>
  <si>
    <t>452001</t>
  </si>
  <si>
    <t>2001806735</t>
  </si>
  <si>
    <t>1091117226711</t>
  </si>
  <si>
    <t>721636</t>
  </si>
  <si>
    <t>2001806726</t>
  </si>
  <si>
    <t>1091117226910</t>
  </si>
  <si>
    <t>831002</t>
  </si>
  <si>
    <t>2001806776</t>
  </si>
  <si>
    <t>1091117227573</t>
  </si>
  <si>
    <t>2.86</t>
  </si>
  <si>
    <t>226004</t>
  </si>
  <si>
    <t>2001806801</t>
  </si>
  <si>
    <t>1091117227816</t>
  </si>
  <si>
    <t>1.35</t>
  </si>
  <si>
    <t>2001807004</t>
  </si>
  <si>
    <t>1091117229290</t>
  </si>
  <si>
    <t>410206</t>
  </si>
  <si>
    <t>2001807036</t>
  </si>
  <si>
    <t>1091117323005</t>
  </si>
  <si>
    <t>1.64</t>
  </si>
  <si>
    <t>516503</t>
  </si>
  <si>
    <t>179.8</t>
  </si>
  <si>
    <t>2001807084</t>
  </si>
  <si>
    <t>1091117323215</t>
  </si>
  <si>
    <t>0.67</t>
  </si>
  <si>
    <t>742103</t>
  </si>
  <si>
    <t>2001807362</t>
  </si>
  <si>
    <t>1091117324394</t>
  </si>
  <si>
    <t>2</t>
  </si>
  <si>
    <t>452018</t>
  </si>
  <si>
    <t>2001807415</t>
  </si>
  <si>
    <t>1091117325094</t>
  </si>
  <si>
    <t>208001</t>
  </si>
  <si>
    <t>2001809592</t>
  </si>
  <si>
    <t>1091117616121</t>
  </si>
  <si>
    <t>1.5</t>
  </si>
  <si>
    <t>244713</t>
  </si>
  <si>
    <t>2001809794</t>
  </si>
  <si>
    <t>1091117795531</t>
  </si>
  <si>
    <t>580007</t>
  </si>
  <si>
    <t>2001809820</t>
  </si>
  <si>
    <t>1091117795623</t>
  </si>
  <si>
    <t>3</t>
  </si>
  <si>
    <t>360005</t>
  </si>
  <si>
    <t>269.4</t>
  </si>
  <si>
    <t>2001806471</t>
  </si>
  <si>
    <t>1091117223351</t>
  </si>
  <si>
    <t>1.7</t>
  </si>
  <si>
    <t>313027</t>
  </si>
  <si>
    <t>2001807241</t>
  </si>
  <si>
    <t>1091117324011</t>
  </si>
  <si>
    <t>341001</t>
  </si>
  <si>
    <t>2001807981</t>
  </si>
  <si>
    <t>1091117327570</t>
  </si>
  <si>
    <t>332715</t>
  </si>
  <si>
    <t>2001808286</t>
  </si>
  <si>
    <t>1091117435602</t>
  </si>
  <si>
    <t>0.77</t>
  </si>
  <si>
    <t>302031</t>
  </si>
  <si>
    <t>2001808801</t>
  </si>
  <si>
    <t>1091117437680</t>
  </si>
  <si>
    <t>335001</t>
  </si>
  <si>
    <t>2001810104</t>
  </si>
  <si>
    <t>1091117804200</t>
  </si>
  <si>
    <t>0.76</t>
  </si>
  <si>
    <t>334004</t>
  </si>
  <si>
    <t>2001811153</t>
  </si>
  <si>
    <t>1091117957533</t>
  </si>
  <si>
    <t>321001</t>
  </si>
  <si>
    <t>2001811229</t>
  </si>
  <si>
    <t>1091117957942</t>
  </si>
  <si>
    <t>324001</t>
  </si>
  <si>
    <t>2001811363</t>
  </si>
  <si>
    <t>1091117958395</t>
  </si>
  <si>
    <t>0.59</t>
  </si>
  <si>
    <t>321608</t>
  </si>
  <si>
    <t>2001811466</t>
  </si>
  <si>
    <t>1091118001865</t>
  </si>
  <si>
    <t>302002</t>
  </si>
  <si>
    <t>2001811809</t>
  </si>
  <si>
    <t>1091118009786</t>
  </si>
  <si>
    <t>311011</t>
  </si>
  <si>
    <t>86.7</t>
  </si>
  <si>
    <t>2001812854</t>
  </si>
  <si>
    <t>1091118548333</t>
  </si>
  <si>
    <t>2.94</t>
  </si>
  <si>
    <t>306302</t>
  </si>
  <si>
    <t>2001813009</t>
  </si>
  <si>
    <t>1091118553701</t>
  </si>
  <si>
    <t>313001</t>
  </si>
  <si>
    <t>2001812650</t>
  </si>
  <si>
    <t>1091118591534</t>
  </si>
  <si>
    <t>0.61</t>
  </si>
  <si>
    <t>2001814580</t>
  </si>
  <si>
    <t>1091118925110</t>
  </si>
  <si>
    <t>322255</t>
  </si>
  <si>
    <t>2001815688</t>
  </si>
  <si>
    <t>1091119169701</t>
  </si>
  <si>
    <t>302017</t>
  </si>
  <si>
    <t>2001816131</t>
  </si>
  <si>
    <t>1091119367193</t>
  </si>
  <si>
    <t>2001816996</t>
  </si>
  <si>
    <t>1091119429202</t>
  </si>
  <si>
    <t>335512</t>
  </si>
  <si>
    <t>2001821185</t>
  </si>
  <si>
    <t>1091120959225</t>
  </si>
  <si>
    <t>2.1</t>
  </si>
  <si>
    <t>2001821284</t>
  </si>
  <si>
    <t>1091120962515</t>
  </si>
  <si>
    <t>2001821679</t>
  </si>
  <si>
    <t>1091121031745</t>
  </si>
  <si>
    <t>307026</t>
  </si>
  <si>
    <t>2001821742</t>
  </si>
  <si>
    <t>1091121034114</t>
  </si>
  <si>
    <t>327025</t>
  </si>
  <si>
    <t>2001821750</t>
  </si>
  <si>
    <t>1091121034350</t>
  </si>
  <si>
    <t>313333</t>
  </si>
  <si>
    <t>2001821766</t>
  </si>
  <si>
    <t>1091121034641</t>
  </si>
  <si>
    <t>2001821995</t>
  </si>
  <si>
    <t>1091121183730</t>
  </si>
  <si>
    <t>342008</t>
  </si>
  <si>
    <t>2001821502</t>
  </si>
  <si>
    <t>1091121185863</t>
  </si>
  <si>
    <t>314401</t>
  </si>
  <si>
    <t>2001822466</t>
  </si>
  <si>
    <t>1091121305541</t>
  </si>
  <si>
    <t>1.1</t>
  </si>
  <si>
    <t>342301</t>
  </si>
  <si>
    <t>2001820690</t>
  </si>
  <si>
    <t>1091121306101</t>
  </si>
  <si>
    <t>313003</t>
  </si>
  <si>
    <t>2001811604</t>
  </si>
  <si>
    <t>1091118004245</t>
  </si>
  <si>
    <t>173212</t>
  </si>
  <si>
    <t>2001819252</t>
  </si>
  <si>
    <t>1091120352712</t>
  </si>
  <si>
    <t>0.3</t>
  </si>
  <si>
    <t>174101</t>
  </si>
  <si>
    <t>2001827036</t>
  </si>
  <si>
    <t>1091122418320</t>
  </si>
  <si>
    <t>173213</t>
  </si>
  <si>
    <t>117.9</t>
  </si>
  <si>
    <t>2001806304</t>
  </si>
  <si>
    <t>1091117222360</t>
  </si>
  <si>
    <t>2001806768</t>
  </si>
  <si>
    <t>1091117227116</t>
  </si>
  <si>
    <t>1.02</t>
  </si>
  <si>
    <t>322201</t>
  </si>
  <si>
    <t>2001806823</t>
  </si>
  <si>
    <t>1091117228133</t>
  </si>
  <si>
    <t>314001</t>
  </si>
  <si>
    <t>2001806828</t>
  </si>
  <si>
    <t>1091117228192</t>
  </si>
  <si>
    <t>331022</t>
  </si>
  <si>
    <t>2001806968</t>
  </si>
  <si>
    <t>1091117229183</t>
  </si>
  <si>
    <t>305801</t>
  </si>
  <si>
    <t>2001807328</t>
  </si>
  <si>
    <t>1091117324346</t>
  </si>
  <si>
    <t>2.28</t>
  </si>
  <si>
    <t>335502</t>
  </si>
  <si>
    <t>2001807785</t>
  </si>
  <si>
    <t>1091117326424</t>
  </si>
  <si>
    <t>306116</t>
  </si>
  <si>
    <t>2001807852</t>
  </si>
  <si>
    <t>1091117326925</t>
  </si>
  <si>
    <t>0.74</t>
  </si>
  <si>
    <t>311001</t>
  </si>
  <si>
    <t>2001807970</t>
  </si>
  <si>
    <t>1091117327474</t>
  </si>
  <si>
    <t>4.13</t>
  </si>
  <si>
    <t>302019</t>
  </si>
  <si>
    <t>403.8</t>
  </si>
  <si>
    <t>2001807329</t>
  </si>
  <si>
    <t>1091117333100</t>
  </si>
  <si>
    <t>0.73</t>
  </si>
  <si>
    <t>302039</t>
  </si>
  <si>
    <t>2001807613</t>
  </si>
  <si>
    <t>1091117333251</t>
  </si>
  <si>
    <t>1.04</t>
  </si>
  <si>
    <t>335803</t>
  </si>
  <si>
    <t>2001808475</t>
  </si>
  <si>
    <t>1091117436346</t>
  </si>
  <si>
    <t>2001808585</t>
  </si>
  <si>
    <t>1091117436652</t>
  </si>
  <si>
    <t>175101</t>
  </si>
  <si>
    <t>2001808679</t>
  </si>
  <si>
    <t>1091117437035</t>
  </si>
  <si>
    <t>303903</t>
  </si>
  <si>
    <t>2001808739</t>
  </si>
  <si>
    <t>1091117437293</t>
  </si>
  <si>
    <t>1.63</t>
  </si>
  <si>
    <t>342012</t>
  </si>
  <si>
    <t>2001808832</t>
  </si>
  <si>
    <t>1091117437864</t>
  </si>
  <si>
    <t>2.47</t>
  </si>
  <si>
    <t>334001</t>
  </si>
  <si>
    <t>2001808837</t>
  </si>
  <si>
    <t>1091117437890</t>
  </si>
  <si>
    <t>2001808883</t>
  </si>
  <si>
    <t>1091117438074</t>
  </si>
  <si>
    <t>302012</t>
  </si>
  <si>
    <t>2001808992</t>
  </si>
  <si>
    <t>1091117611501</t>
  </si>
  <si>
    <t>342014</t>
  </si>
  <si>
    <t>2001809270</t>
  </si>
  <si>
    <t>1091117613962</t>
  </si>
  <si>
    <t>324005</t>
  </si>
  <si>
    <t>2001809934</t>
  </si>
  <si>
    <t>1091117803511</t>
  </si>
  <si>
    <t>0.82</t>
  </si>
  <si>
    <t>302001</t>
  </si>
  <si>
    <t>2001810125</t>
  </si>
  <si>
    <t>1091117804314</t>
  </si>
  <si>
    <t>0.66</t>
  </si>
  <si>
    <t>302004</t>
  </si>
  <si>
    <t>2001810281</t>
  </si>
  <si>
    <t>1091117805390</t>
  </si>
  <si>
    <t>302018</t>
  </si>
  <si>
    <t>2001810549</t>
  </si>
  <si>
    <t>1091117806263</t>
  </si>
  <si>
    <t>1.86</t>
  </si>
  <si>
    <t>2001810697</t>
  </si>
  <si>
    <t>1091117807140</t>
  </si>
  <si>
    <t>2.27</t>
  </si>
  <si>
    <t>324008</t>
  </si>
  <si>
    <t>2001811039</t>
  </si>
  <si>
    <t>1091117904860</t>
  </si>
  <si>
    <t>302020</t>
  </si>
  <si>
    <t>2001811058</t>
  </si>
  <si>
    <t>1091117905022</t>
  </si>
  <si>
    <t>2001811306</t>
  </si>
  <si>
    <t>1091117958163</t>
  </si>
  <si>
    <t>2001812195</t>
  </si>
  <si>
    <t>1091118442390</t>
  </si>
  <si>
    <t>2001812941</t>
  </si>
  <si>
    <t>1091118551656</t>
  </si>
  <si>
    <t>325207</t>
  </si>
  <si>
    <t>2001809383</t>
  </si>
  <si>
    <t>1091117614452</t>
  </si>
  <si>
    <t>303702</t>
  </si>
  <si>
    <t>2001820978</t>
  </si>
  <si>
    <t>1091120922803</t>
  </si>
  <si>
    <t>313301</t>
  </si>
  <si>
    <t>2001811475</t>
  </si>
  <si>
    <t>1091121844806</t>
  </si>
  <si>
    <t>2001811305</t>
  </si>
  <si>
    <t>1091121846136</t>
  </si>
  <si>
    <t>ExternOrderNo</t>
  </si>
  <si>
    <t>SKU</t>
  </si>
  <si>
    <t>Order Qty</t>
  </si>
  <si>
    <t>Weight</t>
  </si>
  <si>
    <t>Total Weight</t>
  </si>
  <si>
    <t>1.00</t>
  </si>
  <si>
    <t>GIFTBOX202002</t>
  </si>
  <si>
    <t>2.00</t>
  </si>
  <si>
    <t>SACHETS001</t>
  </si>
  <si>
    <t>4.00</t>
  </si>
  <si>
    <t>3.00</t>
  </si>
  <si>
    <t>8.00</t>
  </si>
  <si>
    <t>GIFTBOX202003</t>
  </si>
  <si>
    <t>GIFTBOX202004</t>
  </si>
  <si>
    <t>GIFTBOX202001</t>
  </si>
  <si>
    <t>6.00</t>
  </si>
  <si>
    <t>Weight (g)</t>
  </si>
  <si>
    <t>fwd_a_fixed</t>
  </si>
  <si>
    <t>fwd_a_additional</t>
  </si>
  <si>
    <t>fwd_b_fixed</t>
  </si>
  <si>
    <t>fwd_b_additional</t>
  </si>
  <si>
    <t>fwd_c_fixed</t>
  </si>
  <si>
    <t>fwd_c_additional</t>
  </si>
  <si>
    <t>fwd_d_fixed</t>
  </si>
  <si>
    <t>fwd_d_additional</t>
  </si>
  <si>
    <t>fwd_e_fixed</t>
  </si>
  <si>
    <t>fwd_e_additional</t>
  </si>
  <si>
    <t>rto_a_fixed</t>
  </si>
  <si>
    <t>rto_a_additional</t>
  </si>
  <si>
    <t>rto_b_fixed</t>
  </si>
  <si>
    <t>rto_b_additional</t>
  </si>
  <si>
    <t>rto_c_fixed</t>
  </si>
  <si>
    <t>rto_c_additional</t>
  </si>
  <si>
    <t>rto_d_fixed</t>
  </si>
  <si>
    <t>rto_d_additional</t>
  </si>
  <si>
    <t>rto_e_fixed</t>
  </si>
  <si>
    <t>rto_e_additional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</si>
</sst>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Calibri"/>
      <scheme val="minor"/>
    </font>
    <font>
      <color theme="1"/>
      <name val="Calibri"/>
      <scheme val="minor"/>
    </font>
    <font>
      <sz val="9.0"/>
      <color rgb="FF000000"/>
      <name val="&quot;Google Sans Mono&quot;"/>
    </font>
    <font>
      <sz val="11.0"/>
      <color rgb="FF000000"/>
      <name val="Arial"/>
    </font>
    <font>
      <color rgb="FF202124"/>
      <name val="Roboto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3" fontId="2" numFmtId="0" xfId="0" applyBorder="1" applyFill="1" applyFont="1"/>
    <xf borderId="1" fillId="2" fontId="3" numFmtId="0" xfId="0" applyAlignment="1" applyBorder="1" applyFont="1">
      <alignment readingOrder="0"/>
    </xf>
    <xf borderId="1" fillId="2" fontId="3" numFmtId="4" xfId="0" applyAlignment="1" applyBorder="1" applyFont="1" applyNumberFormat="1">
      <alignment readingOrder="0"/>
    </xf>
    <xf borderId="1" fillId="2" fontId="3" numFmtId="2" xfId="0" applyAlignment="1" applyBorder="1" applyFont="1" applyNumberFormat="1">
      <alignment readingOrder="0"/>
    </xf>
    <xf borderId="1" fillId="2" fontId="3" numFmtId="10" xfId="0" applyAlignment="1" applyBorder="1" applyFont="1" applyNumberFormat="1">
      <alignment readingOrder="0"/>
    </xf>
    <xf borderId="0" fillId="0" fontId="3" numFmtId="0" xfId="0" applyFont="1"/>
    <xf borderId="1" fillId="0" fontId="1" numFmtId="4" xfId="0" applyBorder="1" applyFont="1" applyNumberFormat="1"/>
    <xf borderId="1" fillId="3" fontId="4" numFmtId="0" xfId="0" applyAlignment="1" applyBorder="1" applyFont="1">
      <alignment horizontal="left"/>
    </xf>
    <xf borderId="1" fillId="0" fontId="1" numFmtId="2" xfId="0" applyBorder="1" applyFont="1" applyNumberFormat="1"/>
    <xf borderId="1" fillId="0" fontId="1" numFmtId="10" xfId="0" applyBorder="1" applyFont="1" applyNumberFormat="1"/>
    <xf borderId="0" fillId="0" fontId="1" numFmtId="0" xfId="0" applyFont="1"/>
    <xf borderId="0" fillId="0" fontId="1" numFmtId="4" xfId="0" applyFont="1" applyNumberFormat="1"/>
    <xf borderId="0" fillId="0" fontId="1" numFmtId="2" xfId="0" applyFont="1" applyNumberFormat="1"/>
    <xf borderId="0" fillId="0" fontId="1" numFmtId="10" xfId="0" applyFont="1" applyNumberFormat="1"/>
    <xf borderId="0" fillId="0" fontId="1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7.57"/>
  </cols>
  <sheetData>
    <row r="1">
      <c r="A1" s="1"/>
      <c r="B1" s="2" t="s">
        <v>0</v>
      </c>
      <c r="C1" s="2" t="s">
        <v>1</v>
      </c>
    </row>
    <row r="2">
      <c r="A2" s="3" t="s">
        <v>2</v>
      </c>
      <c r="B2" s="4">
        <f>Countif(Calculations!U:U,0)</f>
        <v>22</v>
      </c>
      <c r="C2" s="4">
        <f>Sumif(Calculations!V:V,0,Calculations!P:P)</f>
        <v>1826.9</v>
      </c>
    </row>
    <row r="3">
      <c r="A3" s="3" t="s">
        <v>3</v>
      </c>
      <c r="B3" s="4">
        <f>countif(Calculations!U:U,"&lt;0")</f>
        <v>79</v>
      </c>
      <c r="C3" s="5">
        <f>Sumif(Calculations!U:U,"&lt;0")</f>
        <v>-4426.6</v>
      </c>
    </row>
    <row r="4">
      <c r="A4" s="3" t="s">
        <v>4</v>
      </c>
      <c r="B4" s="3">
        <f>countif(Calculations!U:U, "&gt;0")</f>
        <v>23</v>
      </c>
      <c r="C4" s="3">
        <f>sumif(Calculations!U:U, "&gt;0")</f>
        <v>575.1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43"/>
    <col customWidth="1" min="2" max="2" width="14.71"/>
    <col customWidth="1" min="3" max="3" width="22.57"/>
    <col customWidth="1" min="4" max="4" width="21.43"/>
    <col customWidth="1" min="5" max="5" width="32.43"/>
    <col customWidth="1" min="6" max="6" width="28.57"/>
    <col customWidth="1" min="7" max="7" width="25.57"/>
    <col customWidth="1" min="8" max="8" width="28.43"/>
    <col customWidth="1" min="9" max="9" width="29.57"/>
    <col customWidth="1" min="10" max="10" width="28.0"/>
    <col customWidth="1" min="11" max="11" width="13.29"/>
    <col customWidth="1" min="12" max="12" width="14.71"/>
    <col customWidth="1" min="13" max="13" width="19.57"/>
    <col customWidth="1" min="14" max="14" width="27.29"/>
    <col customWidth="1" min="15" max="15" width="31.71"/>
    <col customWidth="1" min="16" max="16" width="34.71"/>
    <col customWidth="1" min="17" max="17" width="46.14"/>
    <col customWidth="1" min="18" max="18" width="50.71"/>
    <col customWidth="1" min="19" max="19" width="47.57"/>
    <col customWidth="1" min="20" max="20" width="45.14"/>
    <col customWidth="1" min="21" max="21" width="67.14"/>
    <col customWidth="1" min="22" max="22" width="25.0"/>
    <col customWidth="1" min="23" max="23" width="30.43"/>
    <col customWidth="1" min="24" max="24" width="26.57"/>
  </cols>
  <sheetData>
    <row r="1">
      <c r="A1" s="6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7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  <c r="U1" s="8" t="s">
        <v>25</v>
      </c>
      <c r="V1" s="9" t="s">
        <v>26</v>
      </c>
      <c r="W1" s="6" t="s">
        <v>27</v>
      </c>
      <c r="X1" s="6" t="s">
        <v>28</v>
      </c>
      <c r="Y1" s="10"/>
    </row>
    <row r="2">
      <c r="A2" s="4" t="str">
        <f>'Company Invoice'!A:A</f>
        <v>2001806232</v>
      </c>
      <c r="B2" s="4" t="str">
        <f>vlookup(A2,'Company Invoice'!$A$1:$H$125,2,0)</f>
        <v>1091117222124</v>
      </c>
      <c r="C2" s="4" t="str">
        <f>VLOOKUP(A2,'Company Invoice'!$A$1:$H$125,5,0)</f>
        <v>507101</v>
      </c>
      <c r="D2" s="4" t="str">
        <f>vlookup(A2,'Company Invoice'!$A$1:$H$125,7,0)</f>
        <v>Forward charges</v>
      </c>
      <c r="E2" s="4" t="str">
        <f t="shared" ref="E2:E125" si="1">IF(OR(D2="Forward charges",D2="Forward and RTO charges"),"fwd","rto")</f>
        <v>fwd</v>
      </c>
      <c r="F2" s="4" t="str">
        <f t="shared" ref="F2:F125" si="2">IF(D2="Forward and RTO charges","rto","No")</f>
        <v>No</v>
      </c>
      <c r="G2" s="11">
        <f>SUMIF('Order Report'!A:A,A2,'Order Report'!E:E)/1000</f>
        <v>1.302</v>
      </c>
      <c r="H2" s="4">
        <f t="shared" ref="H2:H125" si="3">G2*1000</f>
        <v>1302</v>
      </c>
      <c r="I2" s="3">
        <f t="shared" ref="I2:I125" si="4">IF(CEILING(G2,1)-G2&gt;= 0.5, CEILING(G2,1)-0.5,CEILING(G2,1))</f>
        <v>1.5</v>
      </c>
      <c r="J2" s="4">
        <f t="shared" ref="J2:J125" si="5">I2*1000</f>
        <v>1500</v>
      </c>
      <c r="K2" s="4" t="str">
        <f>VLOOKUP(VALUE(C2),'Pincode Zone'!$B$1:$C$125,2,FALSE)</f>
        <v>d</v>
      </c>
      <c r="L2" s="4">
        <f t="shared" ref="L2:L125" si="6">IFS(K2 = "a", 29.5, K2= "b",33, K2 = "c", 40.1, K2 = "d",45.4, True, 56.6)</f>
        <v>45.4</v>
      </c>
      <c r="M2" s="5">
        <f t="shared" ref="M2:M125" si="7">IFS(K2 = "a", 23.6, K2= "b",28.3, K2 = "c", 38.9, K2 = "d",44.8, True, 55.5)</f>
        <v>44.8</v>
      </c>
      <c r="N2" s="12">
        <f t="shared" ref="N2:N125" si="8">IFS(K2 = "a", 13.6, K2 = "b", 20.5, K2 = "c", 31.9, K2 = "d", 41.3, True, 50.7)</f>
        <v>41.3</v>
      </c>
      <c r="O2" s="12">
        <f t="shared" ref="O2:O125" si="9">IFS(K2 = "a", 23.6, K2 = "b", 28.3, K2 = "c", 38.9, K2 = "d", 44.8, True, 55.5)</f>
        <v>44.8</v>
      </c>
      <c r="P2" s="4">
        <f t="shared" ref="P2:P125" si="10">IF( F2= "rto",((L2+((I2-0.5)/0.5)*M2)+(N2+((I2-0.5)/0.5)*O2)),(L2+((I2-0.5)/0.5)*M2))</f>
        <v>135</v>
      </c>
      <c r="Q2" s="4" t="str">
        <f>VLOOKUP(A2,'Company Invoice'!$A$1:$H$125,3,0)</f>
        <v>1.3</v>
      </c>
      <c r="R2" s="4">
        <f t="shared" ref="R2:R125" si="11">IF(CEILING(Q2,1)-Q2 &gt;= 0.5, CEILING(Q2,1)-0.5, CEILING(Q2,1))</f>
        <v>1.5</v>
      </c>
      <c r="S2" s="4" t="str">
        <f>VLOOKUP(A2,'Company Invoice'!$A$1:$H$125,6,0)</f>
        <v>d</v>
      </c>
      <c r="T2" s="4" t="str">
        <f>VLOOKUP(A2,'Company Invoice'!$A$1:$H$125,8,0)</f>
        <v>135</v>
      </c>
      <c r="U2" s="13">
        <f t="shared" ref="U2:U19" si="12">Ceiling(P2-VALUE(T2),1)</f>
        <v>0</v>
      </c>
      <c r="V2" s="14">
        <f t="shared" ref="V2:V125" si="13">U2/P2</f>
        <v>0</v>
      </c>
      <c r="W2" s="4">
        <f t="shared" ref="W2:W125" si="14">(((I2-0.5)/0.5)*M2+L2)</f>
        <v>135</v>
      </c>
      <c r="X2" s="12">
        <f t="shared" ref="X2:X125" si="15">IF( F2= "rto", ((I2-0.5)/0.5)*(O2)+(N2), 0)</f>
        <v>0</v>
      </c>
    </row>
    <row r="3">
      <c r="A3" s="4" t="str">
        <f>'Company Invoice'!A:A</f>
        <v>2001806273</v>
      </c>
      <c r="B3" s="4" t="str">
        <f>vlookup(A3,'Company Invoice'!$A$1:$H$125,2,0)</f>
        <v>1091117222194</v>
      </c>
      <c r="C3" s="4" t="str">
        <f>VLOOKUP(A3,'Company Invoice'!$A$1:$H$125,5,0)</f>
        <v>486886</v>
      </c>
      <c r="D3" s="4" t="str">
        <f>vlookup(A3,'Company Invoice'!$A$1:$H$125,7,0)</f>
        <v>Forward charges</v>
      </c>
      <c r="E3" s="4" t="str">
        <f t="shared" si="1"/>
        <v>fwd</v>
      </c>
      <c r="F3" s="4" t="str">
        <f t="shared" si="2"/>
        <v>No</v>
      </c>
      <c r="G3" s="11">
        <f>SUMIF('Order Report'!A:A,A3,'Order Report'!E:E)/1000</f>
        <v>0.615</v>
      </c>
      <c r="H3" s="4">
        <f t="shared" si="3"/>
        <v>615</v>
      </c>
      <c r="I3" s="3">
        <f t="shared" si="4"/>
        <v>1</v>
      </c>
      <c r="J3" s="4">
        <f t="shared" si="5"/>
        <v>1000</v>
      </c>
      <c r="K3" s="4" t="str">
        <f>VLOOKUP(VALUE(C3),'Pincode Zone'!$B$1:$C$125,2,FALSE)</f>
        <v>d</v>
      </c>
      <c r="L3" s="4">
        <f t="shared" si="6"/>
        <v>45.4</v>
      </c>
      <c r="M3" s="5">
        <f t="shared" si="7"/>
        <v>44.8</v>
      </c>
      <c r="N3" s="12">
        <f t="shared" si="8"/>
        <v>41.3</v>
      </c>
      <c r="O3" s="12">
        <f t="shared" si="9"/>
        <v>44.8</v>
      </c>
      <c r="P3" s="4">
        <f t="shared" si="10"/>
        <v>90.2</v>
      </c>
      <c r="Q3" s="4" t="str">
        <f>VLOOKUP(A3,'Company Invoice'!$A$1:$H$125,3,0)</f>
        <v>1</v>
      </c>
      <c r="R3" s="4">
        <f t="shared" si="11"/>
        <v>1</v>
      </c>
      <c r="S3" s="4" t="str">
        <f>VLOOKUP(A3,'Company Invoice'!$A$1:$H$125,6,0)</f>
        <v>d</v>
      </c>
      <c r="T3" s="4" t="str">
        <f>VLOOKUP(A3,'Company Invoice'!$A$1:$H$125,8,0)</f>
        <v>90.2</v>
      </c>
      <c r="U3" s="13">
        <f t="shared" si="12"/>
        <v>0</v>
      </c>
      <c r="V3" s="14">
        <f t="shared" si="13"/>
        <v>0</v>
      </c>
      <c r="W3" s="4">
        <f t="shared" si="14"/>
        <v>90.2</v>
      </c>
      <c r="X3" s="12">
        <f t="shared" si="15"/>
        <v>0</v>
      </c>
    </row>
    <row r="4">
      <c r="A4" s="4" t="str">
        <f>'Company Invoice'!A:A</f>
        <v>2001806408</v>
      </c>
      <c r="B4" s="4" t="str">
        <f>vlookup(A4,'Company Invoice'!$A$1:$H$125,2,0)</f>
        <v>1091117222931</v>
      </c>
      <c r="C4" s="4" t="str">
        <f>VLOOKUP(A4,'Company Invoice'!$A$1:$H$125,5,0)</f>
        <v>532484</v>
      </c>
      <c r="D4" s="4" t="str">
        <f>vlookup(A4,'Company Invoice'!$A$1:$H$125,7,0)</f>
        <v>Forward charges</v>
      </c>
      <c r="E4" s="4" t="str">
        <f t="shared" si="1"/>
        <v>fwd</v>
      </c>
      <c r="F4" s="4" t="str">
        <f t="shared" si="2"/>
        <v>No</v>
      </c>
      <c r="G4" s="11">
        <f>SUMIF('Order Report'!A:A,A4,'Order Report'!E:E)/1000</f>
        <v>2.265</v>
      </c>
      <c r="H4" s="4">
        <f t="shared" si="3"/>
        <v>2265</v>
      </c>
      <c r="I4" s="3">
        <f t="shared" si="4"/>
        <v>2.5</v>
      </c>
      <c r="J4" s="4">
        <f t="shared" si="5"/>
        <v>2500</v>
      </c>
      <c r="K4" s="4" t="str">
        <f>VLOOKUP(VALUE(C4),'Pincode Zone'!$B$1:$C$125,2,FALSE)</f>
        <v>d</v>
      </c>
      <c r="L4" s="4">
        <f t="shared" si="6"/>
        <v>45.4</v>
      </c>
      <c r="M4" s="5">
        <f t="shared" si="7"/>
        <v>44.8</v>
      </c>
      <c r="N4" s="12">
        <f t="shared" si="8"/>
        <v>41.3</v>
      </c>
      <c r="O4" s="12">
        <f t="shared" si="9"/>
        <v>44.8</v>
      </c>
      <c r="P4" s="4">
        <f t="shared" si="10"/>
        <v>224.6</v>
      </c>
      <c r="Q4" s="4" t="str">
        <f>VLOOKUP(A4,'Company Invoice'!$A$1:$H$125,3,0)</f>
        <v>2.5</v>
      </c>
      <c r="R4" s="4">
        <f t="shared" si="11"/>
        <v>2.5</v>
      </c>
      <c r="S4" s="4" t="str">
        <f>VLOOKUP(A4,'Company Invoice'!$A$1:$H$125,6,0)</f>
        <v>d</v>
      </c>
      <c r="T4" s="4" t="str">
        <f>VLOOKUP(A4,'Company Invoice'!$A$1:$H$125,8,0)</f>
        <v>224.6</v>
      </c>
      <c r="U4" s="13">
        <f t="shared" si="12"/>
        <v>0</v>
      </c>
      <c r="V4" s="14">
        <f t="shared" si="13"/>
        <v>0</v>
      </c>
      <c r="W4" s="4">
        <f t="shared" si="14"/>
        <v>224.6</v>
      </c>
      <c r="X4" s="12">
        <f t="shared" si="15"/>
        <v>0</v>
      </c>
    </row>
    <row r="5">
      <c r="A5" s="4" t="str">
        <f>'Company Invoice'!A:A</f>
        <v>2001806458</v>
      </c>
      <c r="B5" s="4" t="str">
        <f>vlookup(A5,'Company Invoice'!$A$1:$H$125,2,0)</f>
        <v>1091117223244</v>
      </c>
      <c r="C5" s="4" t="str">
        <f>VLOOKUP(A5,'Company Invoice'!$A$1:$H$125,5,0)</f>
        <v>143001</v>
      </c>
      <c r="D5" s="4" t="str">
        <f>vlookup(A5,'Company Invoice'!$A$1:$H$125,7,0)</f>
        <v>Forward charges</v>
      </c>
      <c r="E5" s="4" t="str">
        <f t="shared" si="1"/>
        <v>fwd</v>
      </c>
      <c r="F5" s="4" t="str">
        <f t="shared" si="2"/>
        <v>No</v>
      </c>
      <c r="G5" s="11">
        <f>SUMIF('Order Report'!A:A,A5,'Order Report'!E:E)/1000</f>
        <v>0.7</v>
      </c>
      <c r="H5" s="4">
        <f t="shared" si="3"/>
        <v>700</v>
      </c>
      <c r="I5" s="3">
        <f t="shared" si="4"/>
        <v>1</v>
      </c>
      <c r="J5" s="4">
        <f t="shared" si="5"/>
        <v>1000</v>
      </c>
      <c r="K5" s="4" t="str">
        <f>VLOOKUP(VALUE(C5),'Pincode Zone'!$B$1:$C$125,2,FALSE)</f>
        <v>b</v>
      </c>
      <c r="L5" s="4">
        <f t="shared" si="6"/>
        <v>33</v>
      </c>
      <c r="M5" s="5">
        <f t="shared" si="7"/>
        <v>28.3</v>
      </c>
      <c r="N5" s="12">
        <f t="shared" si="8"/>
        <v>20.5</v>
      </c>
      <c r="O5" s="12">
        <f t="shared" si="9"/>
        <v>28.3</v>
      </c>
      <c r="P5" s="4">
        <f t="shared" si="10"/>
        <v>61.3</v>
      </c>
      <c r="Q5" s="4" t="str">
        <f>VLOOKUP(A5,'Company Invoice'!$A$1:$H$125,3,0)</f>
        <v>1</v>
      </c>
      <c r="R5" s="4">
        <f t="shared" si="11"/>
        <v>1</v>
      </c>
      <c r="S5" s="4" t="str">
        <f>VLOOKUP(A5,'Company Invoice'!$A$1:$H$125,6,0)</f>
        <v>b</v>
      </c>
      <c r="T5" s="4" t="str">
        <f>VLOOKUP(A5,'Company Invoice'!$A$1:$H$125,8,0)</f>
        <v>61.3</v>
      </c>
      <c r="U5" s="13">
        <f t="shared" si="12"/>
        <v>0</v>
      </c>
      <c r="V5" s="14">
        <f t="shared" si="13"/>
        <v>0</v>
      </c>
      <c r="W5" s="4">
        <f t="shared" si="14"/>
        <v>61.3</v>
      </c>
      <c r="X5" s="12">
        <f t="shared" si="15"/>
        <v>0</v>
      </c>
    </row>
    <row r="6">
      <c r="A6" s="4" t="str">
        <f>'Company Invoice'!A:A</f>
        <v>2001807012</v>
      </c>
      <c r="B6" s="4" t="str">
        <f>vlookup(A6,'Company Invoice'!$A$1:$H$125,2,0)</f>
        <v>1091117229345</v>
      </c>
      <c r="C6" s="4" t="str">
        <f>VLOOKUP(A6,'Company Invoice'!$A$1:$H$125,5,0)</f>
        <v>515591</v>
      </c>
      <c r="D6" s="4" t="str">
        <f>vlookup(A6,'Company Invoice'!$A$1:$H$125,7,0)</f>
        <v>Forward charges</v>
      </c>
      <c r="E6" s="4" t="str">
        <f t="shared" si="1"/>
        <v>fwd</v>
      </c>
      <c r="F6" s="4" t="str">
        <f t="shared" si="2"/>
        <v>No</v>
      </c>
      <c r="G6" s="11">
        <f>SUMIF('Order Report'!A:A,A6,'Order Report'!E:E)/1000</f>
        <v>0.24</v>
      </c>
      <c r="H6" s="4">
        <f t="shared" si="3"/>
        <v>240</v>
      </c>
      <c r="I6" s="3">
        <f t="shared" si="4"/>
        <v>0.5</v>
      </c>
      <c r="J6" s="4">
        <f t="shared" si="5"/>
        <v>500</v>
      </c>
      <c r="K6" s="4" t="str">
        <f>VLOOKUP(VALUE(C6),'Pincode Zone'!$B$1:$C$125,2,FALSE)</f>
        <v>d</v>
      </c>
      <c r="L6" s="4">
        <f t="shared" si="6"/>
        <v>45.4</v>
      </c>
      <c r="M6" s="5">
        <f t="shared" si="7"/>
        <v>44.8</v>
      </c>
      <c r="N6" s="12">
        <f t="shared" si="8"/>
        <v>41.3</v>
      </c>
      <c r="O6" s="12">
        <f t="shared" si="9"/>
        <v>44.8</v>
      </c>
      <c r="P6" s="4">
        <f t="shared" si="10"/>
        <v>45.4</v>
      </c>
      <c r="Q6" s="4" t="str">
        <f>VLOOKUP(A6,'Company Invoice'!$A$1:$H$125,3,0)</f>
        <v>0.15</v>
      </c>
      <c r="R6" s="4">
        <f t="shared" si="11"/>
        <v>0.5</v>
      </c>
      <c r="S6" s="4" t="str">
        <f>VLOOKUP(A6,'Company Invoice'!$A$1:$H$125,6,0)</f>
        <v>d</v>
      </c>
      <c r="T6" s="4" t="str">
        <f>VLOOKUP(A6,'Company Invoice'!$A$1:$H$125,8,0)</f>
        <v>45.4</v>
      </c>
      <c r="U6" s="13">
        <f t="shared" si="12"/>
        <v>0</v>
      </c>
      <c r="V6" s="14">
        <f t="shared" si="13"/>
        <v>0</v>
      </c>
      <c r="W6" s="4">
        <f t="shared" si="14"/>
        <v>45.4</v>
      </c>
      <c r="X6" s="12">
        <f t="shared" si="15"/>
        <v>0</v>
      </c>
    </row>
    <row r="7">
      <c r="A7" s="4" t="str">
        <f>'Company Invoice'!A:A</f>
        <v>2001806686</v>
      </c>
      <c r="B7" s="4" t="str">
        <f>vlookup(A7,'Company Invoice'!$A$1:$H$125,2,0)</f>
        <v>1091117229555</v>
      </c>
      <c r="C7" s="4" t="str">
        <f>VLOOKUP(A7,'Company Invoice'!$A$1:$H$125,5,0)</f>
        <v>326502</v>
      </c>
      <c r="D7" s="4" t="str">
        <f>vlookup(A7,'Company Invoice'!$A$1:$H$125,7,0)</f>
        <v>Forward charges</v>
      </c>
      <c r="E7" s="4" t="str">
        <f t="shared" si="1"/>
        <v>fwd</v>
      </c>
      <c r="F7" s="4" t="str">
        <f t="shared" si="2"/>
        <v>No</v>
      </c>
      <c r="G7" s="11">
        <f>SUMIF('Order Report'!A:A,A7,'Order Report'!E:E)/1000</f>
        <v>0.24</v>
      </c>
      <c r="H7" s="4">
        <f t="shared" si="3"/>
        <v>240</v>
      </c>
      <c r="I7" s="3">
        <f t="shared" si="4"/>
        <v>0.5</v>
      </c>
      <c r="J7" s="4">
        <f t="shared" si="5"/>
        <v>500</v>
      </c>
      <c r="K7" s="4" t="str">
        <f>VLOOKUP(VALUE(C7),'Pincode Zone'!$B$1:$C$125,2,FALSE)</f>
        <v>d</v>
      </c>
      <c r="L7" s="4">
        <f t="shared" si="6"/>
        <v>45.4</v>
      </c>
      <c r="M7" s="5">
        <f t="shared" si="7"/>
        <v>44.8</v>
      </c>
      <c r="N7" s="12">
        <f t="shared" si="8"/>
        <v>41.3</v>
      </c>
      <c r="O7" s="12">
        <f t="shared" si="9"/>
        <v>44.8</v>
      </c>
      <c r="P7" s="4">
        <f t="shared" si="10"/>
        <v>45.4</v>
      </c>
      <c r="Q7" s="4" t="str">
        <f>VLOOKUP(A7,'Company Invoice'!$A$1:$H$125,3,0)</f>
        <v>0.15</v>
      </c>
      <c r="R7" s="4">
        <f t="shared" si="11"/>
        <v>0.5</v>
      </c>
      <c r="S7" s="4" t="str">
        <f>VLOOKUP(A7,'Company Invoice'!$A$1:$H$125,6,0)</f>
        <v>d</v>
      </c>
      <c r="T7" s="4" t="str">
        <f>VLOOKUP(A7,'Company Invoice'!$A$1:$H$125,8,0)</f>
        <v>45.4</v>
      </c>
      <c r="U7" s="13">
        <f t="shared" si="12"/>
        <v>0</v>
      </c>
      <c r="V7" s="14">
        <f t="shared" si="13"/>
        <v>0</v>
      </c>
      <c r="W7" s="4">
        <f t="shared" si="14"/>
        <v>45.4</v>
      </c>
      <c r="X7" s="12">
        <f t="shared" si="15"/>
        <v>0</v>
      </c>
    </row>
    <row r="8">
      <c r="A8" s="4" t="str">
        <f>'Company Invoice'!A:A</f>
        <v>2001806885</v>
      </c>
      <c r="B8" s="4" t="str">
        <f>vlookup(A8,'Company Invoice'!$A$1:$H$125,2,0)</f>
        <v>1091117229776</v>
      </c>
      <c r="C8" s="4" t="str">
        <f>VLOOKUP(A8,'Company Invoice'!$A$1:$H$125,5,0)</f>
        <v>208019</v>
      </c>
      <c r="D8" s="4" t="str">
        <f>vlookup(A8,'Company Invoice'!$A$1:$H$125,7,0)</f>
        <v>Forward charges</v>
      </c>
      <c r="E8" s="4" t="str">
        <f t="shared" si="1"/>
        <v>fwd</v>
      </c>
      <c r="F8" s="4" t="str">
        <f t="shared" si="2"/>
        <v>No</v>
      </c>
      <c r="G8" s="11">
        <f>SUMIF('Order Report'!A:A,A8,'Order Report'!E:E)/1000</f>
        <v>0.84</v>
      </c>
      <c r="H8" s="4">
        <f t="shared" si="3"/>
        <v>840</v>
      </c>
      <c r="I8" s="3">
        <f t="shared" si="4"/>
        <v>1</v>
      </c>
      <c r="J8" s="4">
        <f t="shared" si="5"/>
        <v>1000</v>
      </c>
      <c r="K8" s="4" t="str">
        <f>VLOOKUP(VALUE(C8),'Pincode Zone'!$B$1:$C$125,2,FALSE)</f>
        <v>b</v>
      </c>
      <c r="L8" s="4">
        <f t="shared" si="6"/>
        <v>33</v>
      </c>
      <c r="M8" s="5">
        <f t="shared" si="7"/>
        <v>28.3</v>
      </c>
      <c r="N8" s="12">
        <f t="shared" si="8"/>
        <v>20.5</v>
      </c>
      <c r="O8" s="12">
        <f t="shared" si="9"/>
        <v>28.3</v>
      </c>
      <c r="P8" s="4">
        <f t="shared" si="10"/>
        <v>61.3</v>
      </c>
      <c r="Q8" s="4" t="str">
        <f>VLOOKUP(A8,'Company Invoice'!$A$1:$H$125,3,0)</f>
        <v>1</v>
      </c>
      <c r="R8" s="4">
        <f t="shared" si="11"/>
        <v>1</v>
      </c>
      <c r="S8" s="4" t="str">
        <f>VLOOKUP(A8,'Company Invoice'!$A$1:$H$125,6,0)</f>
        <v>b</v>
      </c>
      <c r="T8" s="4" t="str">
        <f>VLOOKUP(A8,'Company Invoice'!$A$1:$H$125,8,0)</f>
        <v>61.3</v>
      </c>
      <c r="U8" s="13">
        <f t="shared" si="12"/>
        <v>0</v>
      </c>
      <c r="V8" s="14">
        <f t="shared" si="13"/>
        <v>0</v>
      </c>
      <c r="W8" s="4">
        <f t="shared" si="14"/>
        <v>61.3</v>
      </c>
      <c r="X8" s="12">
        <f t="shared" si="15"/>
        <v>0</v>
      </c>
    </row>
    <row r="9">
      <c r="A9" s="4" t="str">
        <f>'Company Invoice'!A:A</f>
        <v>2001807058</v>
      </c>
      <c r="B9" s="4" t="str">
        <f>vlookup(A9,'Company Invoice'!$A$1:$H$125,2,0)</f>
        <v>1091117323112</v>
      </c>
      <c r="C9" s="4" t="str">
        <f>VLOOKUP(A9,'Company Invoice'!$A$1:$H$125,5,0)</f>
        <v>140301</v>
      </c>
      <c r="D9" s="4" t="str">
        <f>vlookup(A9,'Company Invoice'!$A$1:$H$125,7,0)</f>
        <v>Forward charges</v>
      </c>
      <c r="E9" s="4" t="str">
        <f t="shared" si="1"/>
        <v>fwd</v>
      </c>
      <c r="F9" s="4" t="str">
        <f t="shared" si="2"/>
        <v>No</v>
      </c>
      <c r="G9" s="11">
        <f>SUMIF('Order Report'!A:A,A9,'Order Report'!E:E)/1000</f>
        <v>1.168</v>
      </c>
      <c r="H9" s="4">
        <f t="shared" si="3"/>
        <v>1168</v>
      </c>
      <c r="I9" s="3">
        <f t="shared" si="4"/>
        <v>1.5</v>
      </c>
      <c r="J9" s="4">
        <f t="shared" si="5"/>
        <v>1500</v>
      </c>
      <c r="K9" s="4" t="str">
        <f>VLOOKUP(VALUE(C9),'Pincode Zone'!$B$1:$C$125,2,FALSE)</f>
        <v>b</v>
      </c>
      <c r="L9" s="4">
        <f t="shared" si="6"/>
        <v>33</v>
      </c>
      <c r="M9" s="5">
        <f t="shared" si="7"/>
        <v>28.3</v>
      </c>
      <c r="N9" s="12">
        <f t="shared" si="8"/>
        <v>20.5</v>
      </c>
      <c r="O9" s="12">
        <f t="shared" si="9"/>
        <v>28.3</v>
      </c>
      <c r="P9" s="4">
        <f t="shared" si="10"/>
        <v>89.6</v>
      </c>
      <c r="Q9" s="4" t="str">
        <f>VLOOKUP(A9,'Company Invoice'!$A$1:$H$125,3,0)</f>
        <v>1.15</v>
      </c>
      <c r="R9" s="4">
        <f t="shared" si="11"/>
        <v>1.5</v>
      </c>
      <c r="S9" s="4" t="str">
        <f>VLOOKUP(A9,'Company Invoice'!$A$1:$H$125,6,0)</f>
        <v>b</v>
      </c>
      <c r="T9" s="4" t="str">
        <f>VLOOKUP(A9,'Company Invoice'!$A$1:$H$125,8,0)</f>
        <v>89.6</v>
      </c>
      <c r="U9" s="13">
        <f t="shared" si="12"/>
        <v>0</v>
      </c>
      <c r="V9" s="14">
        <f t="shared" si="13"/>
        <v>0</v>
      </c>
      <c r="W9" s="4">
        <f t="shared" si="14"/>
        <v>89.6</v>
      </c>
      <c r="X9" s="12">
        <f t="shared" si="15"/>
        <v>0</v>
      </c>
    </row>
    <row r="10">
      <c r="A10" s="4" t="str">
        <f>'Company Invoice'!A:A</f>
        <v>2001807186</v>
      </c>
      <c r="B10" s="4" t="str">
        <f>vlookup(A10,'Company Invoice'!$A$1:$H$125,2,0)</f>
        <v>1091117323812</v>
      </c>
      <c r="C10" s="4" t="str">
        <f>VLOOKUP(A10,'Company Invoice'!$A$1:$H$125,5,0)</f>
        <v>396001</v>
      </c>
      <c r="D10" s="4" t="str">
        <f>vlookup(A10,'Company Invoice'!$A$1:$H$125,7,0)</f>
        <v>Forward charges</v>
      </c>
      <c r="E10" s="4" t="str">
        <f t="shared" si="1"/>
        <v>fwd</v>
      </c>
      <c r="F10" s="4" t="str">
        <f t="shared" si="2"/>
        <v>No</v>
      </c>
      <c r="G10" s="11">
        <f>SUMIF('Order Report'!A:A,A10,'Order Report'!E:E)/1000</f>
        <v>0.5</v>
      </c>
      <c r="H10" s="4">
        <f t="shared" si="3"/>
        <v>500</v>
      </c>
      <c r="I10" s="3">
        <f t="shared" si="4"/>
        <v>0.5</v>
      </c>
      <c r="J10" s="4">
        <f t="shared" si="5"/>
        <v>500</v>
      </c>
      <c r="K10" s="4" t="str">
        <f>VLOOKUP(VALUE(C10),'Pincode Zone'!$B$1:$C$125,2,FALSE)</f>
        <v>d</v>
      </c>
      <c r="L10" s="4">
        <f t="shared" si="6"/>
        <v>45.4</v>
      </c>
      <c r="M10" s="5">
        <f t="shared" si="7"/>
        <v>44.8</v>
      </c>
      <c r="N10" s="12">
        <f t="shared" si="8"/>
        <v>41.3</v>
      </c>
      <c r="O10" s="12">
        <f t="shared" si="9"/>
        <v>44.8</v>
      </c>
      <c r="P10" s="4">
        <f t="shared" si="10"/>
        <v>45.4</v>
      </c>
      <c r="Q10" s="4" t="str">
        <f>VLOOKUP(A10,'Company Invoice'!$A$1:$H$125,3,0)</f>
        <v>0.5</v>
      </c>
      <c r="R10" s="4">
        <f t="shared" si="11"/>
        <v>0.5</v>
      </c>
      <c r="S10" s="4" t="str">
        <f>VLOOKUP(A10,'Company Invoice'!$A$1:$H$125,6,0)</f>
        <v>d</v>
      </c>
      <c r="T10" s="4" t="str">
        <f>VLOOKUP(A10,'Company Invoice'!$A$1:$H$125,8,0)</f>
        <v>45.4</v>
      </c>
      <c r="U10" s="13">
        <f t="shared" si="12"/>
        <v>0</v>
      </c>
      <c r="V10" s="14">
        <f t="shared" si="13"/>
        <v>0</v>
      </c>
      <c r="W10" s="4">
        <f t="shared" si="14"/>
        <v>45.4</v>
      </c>
      <c r="X10" s="12">
        <f t="shared" si="15"/>
        <v>0</v>
      </c>
    </row>
    <row r="11">
      <c r="A11" s="4" t="str">
        <f>'Company Invoice'!A:A</f>
        <v>2001807290</v>
      </c>
      <c r="B11" s="4" t="str">
        <f>vlookup(A11,'Company Invoice'!$A$1:$H$125,2,0)</f>
        <v>1091117324206</v>
      </c>
      <c r="C11" s="4" t="str">
        <f>VLOOKUP(A11,'Company Invoice'!$A$1:$H$125,5,0)</f>
        <v>711106</v>
      </c>
      <c r="D11" s="4" t="str">
        <f>vlookup(A11,'Company Invoice'!$A$1:$H$125,7,0)</f>
        <v>Forward charges</v>
      </c>
      <c r="E11" s="4" t="str">
        <f t="shared" si="1"/>
        <v>fwd</v>
      </c>
      <c r="F11" s="4" t="str">
        <f t="shared" si="2"/>
        <v>No</v>
      </c>
      <c r="G11" s="11">
        <f>SUMIF('Order Report'!A:A,A11,'Order Report'!E:E)/1000</f>
        <v>0.5</v>
      </c>
      <c r="H11" s="4">
        <f t="shared" si="3"/>
        <v>500</v>
      </c>
      <c r="I11" s="3">
        <f t="shared" si="4"/>
        <v>0.5</v>
      </c>
      <c r="J11" s="4">
        <f t="shared" si="5"/>
        <v>500</v>
      </c>
      <c r="K11" s="4" t="str">
        <f>VLOOKUP(VALUE(C11),'Pincode Zone'!$B$1:$C$125,2,FALSE)</f>
        <v>d</v>
      </c>
      <c r="L11" s="4">
        <f t="shared" si="6"/>
        <v>45.4</v>
      </c>
      <c r="M11" s="5">
        <f t="shared" si="7"/>
        <v>44.8</v>
      </c>
      <c r="N11" s="12">
        <f t="shared" si="8"/>
        <v>41.3</v>
      </c>
      <c r="O11" s="12">
        <f t="shared" si="9"/>
        <v>44.8</v>
      </c>
      <c r="P11" s="4">
        <f t="shared" si="10"/>
        <v>45.4</v>
      </c>
      <c r="Q11" s="4" t="str">
        <f>VLOOKUP(A11,'Company Invoice'!$A$1:$H$125,3,0)</f>
        <v>0.5</v>
      </c>
      <c r="R11" s="4">
        <f t="shared" si="11"/>
        <v>0.5</v>
      </c>
      <c r="S11" s="4" t="str">
        <f>VLOOKUP(A11,'Company Invoice'!$A$1:$H$125,6,0)</f>
        <v>d</v>
      </c>
      <c r="T11" s="4" t="str">
        <f>VLOOKUP(A11,'Company Invoice'!$A$1:$H$125,8,0)</f>
        <v>45.4</v>
      </c>
      <c r="U11" s="13">
        <f t="shared" si="12"/>
        <v>0</v>
      </c>
      <c r="V11" s="14">
        <f t="shared" si="13"/>
        <v>0</v>
      </c>
      <c r="W11" s="4">
        <f t="shared" si="14"/>
        <v>45.4</v>
      </c>
      <c r="X11" s="12">
        <f t="shared" si="15"/>
        <v>0</v>
      </c>
    </row>
    <row r="12">
      <c r="A12" s="4" t="str">
        <f>'Company Invoice'!A:A</f>
        <v>2001807814</v>
      </c>
      <c r="B12" s="4" t="str">
        <f>vlookup(A12,'Company Invoice'!$A$1:$H$125,2,0)</f>
        <v>1091117326612</v>
      </c>
      <c r="C12" s="4" t="str">
        <f>VLOOKUP(A12,'Company Invoice'!$A$1:$H$125,5,0)</f>
        <v>284001</v>
      </c>
      <c r="D12" s="4" t="str">
        <f>vlookup(A12,'Company Invoice'!$A$1:$H$125,7,0)</f>
        <v>Forward charges</v>
      </c>
      <c r="E12" s="4" t="str">
        <f t="shared" si="1"/>
        <v>fwd</v>
      </c>
      <c r="F12" s="4" t="str">
        <f t="shared" si="2"/>
        <v>No</v>
      </c>
      <c r="G12" s="11">
        <f>SUMIF('Order Report'!A:A,A12,'Order Report'!E:E)/1000</f>
        <v>0.607</v>
      </c>
      <c r="H12" s="4">
        <f t="shared" si="3"/>
        <v>607</v>
      </c>
      <c r="I12" s="3">
        <f t="shared" si="4"/>
        <v>1</v>
      </c>
      <c r="J12" s="4">
        <f t="shared" si="5"/>
        <v>1000</v>
      </c>
      <c r="K12" s="4" t="str">
        <f>VLOOKUP(VALUE(C12),'Pincode Zone'!$B$1:$C$125,2,FALSE)</f>
        <v>b</v>
      </c>
      <c r="L12" s="4">
        <f t="shared" si="6"/>
        <v>33</v>
      </c>
      <c r="M12" s="5">
        <f t="shared" si="7"/>
        <v>28.3</v>
      </c>
      <c r="N12" s="12">
        <f t="shared" si="8"/>
        <v>20.5</v>
      </c>
      <c r="O12" s="12">
        <f t="shared" si="9"/>
        <v>28.3</v>
      </c>
      <c r="P12" s="4">
        <f t="shared" si="10"/>
        <v>61.3</v>
      </c>
      <c r="Q12" s="4" t="str">
        <f>VLOOKUP(A12,'Company Invoice'!$A$1:$H$125,3,0)</f>
        <v>0.79</v>
      </c>
      <c r="R12" s="4">
        <f t="shared" si="11"/>
        <v>1</v>
      </c>
      <c r="S12" s="4" t="str">
        <f>VLOOKUP(A12,'Company Invoice'!$A$1:$H$125,6,0)</f>
        <v>b</v>
      </c>
      <c r="T12" s="4" t="str">
        <f>VLOOKUP(A12,'Company Invoice'!$A$1:$H$125,8,0)</f>
        <v>61.3</v>
      </c>
      <c r="U12" s="13">
        <f t="shared" si="12"/>
        <v>0</v>
      </c>
      <c r="V12" s="14">
        <f t="shared" si="13"/>
        <v>0</v>
      </c>
      <c r="W12" s="4">
        <f t="shared" si="14"/>
        <v>61.3</v>
      </c>
      <c r="X12" s="12">
        <f t="shared" si="15"/>
        <v>0</v>
      </c>
    </row>
    <row r="13">
      <c r="A13" s="4" t="str">
        <f>'Company Invoice'!A:A</f>
        <v>2001807931</v>
      </c>
      <c r="B13" s="4" t="str">
        <f>vlookup(A13,'Company Invoice'!$A$1:$H$125,2,0)</f>
        <v>1091117327172</v>
      </c>
      <c r="C13" s="4" t="str">
        <f>VLOOKUP(A13,'Company Invoice'!$A$1:$H$125,5,0)</f>
        <v>441601</v>
      </c>
      <c r="D13" s="4" t="str">
        <f>vlookup(A13,'Company Invoice'!$A$1:$H$125,7,0)</f>
        <v>Forward charges</v>
      </c>
      <c r="E13" s="4" t="str">
        <f t="shared" si="1"/>
        <v>fwd</v>
      </c>
      <c r="F13" s="4" t="str">
        <f t="shared" si="2"/>
        <v>No</v>
      </c>
      <c r="G13" s="11">
        <f>SUMIF('Order Report'!A:A,A13,'Order Report'!E:E)/1000</f>
        <v>0.607</v>
      </c>
      <c r="H13" s="4">
        <f t="shared" si="3"/>
        <v>607</v>
      </c>
      <c r="I13" s="3">
        <f t="shared" si="4"/>
        <v>1</v>
      </c>
      <c r="J13" s="4">
        <f t="shared" si="5"/>
        <v>1000</v>
      </c>
      <c r="K13" s="4" t="str">
        <f>VLOOKUP(VALUE(C13),'Pincode Zone'!$B$1:$C$125,2,FALSE)</f>
        <v>d</v>
      </c>
      <c r="L13" s="4">
        <f t="shared" si="6"/>
        <v>45.4</v>
      </c>
      <c r="M13" s="5">
        <f t="shared" si="7"/>
        <v>44.8</v>
      </c>
      <c r="N13" s="12">
        <f t="shared" si="8"/>
        <v>41.3</v>
      </c>
      <c r="O13" s="12">
        <f t="shared" si="9"/>
        <v>44.8</v>
      </c>
      <c r="P13" s="4">
        <f t="shared" si="10"/>
        <v>90.2</v>
      </c>
      <c r="Q13" s="4" t="str">
        <f>VLOOKUP(A13,'Company Invoice'!$A$1:$H$125,3,0)</f>
        <v>0.72</v>
      </c>
      <c r="R13" s="4">
        <f t="shared" si="11"/>
        <v>1</v>
      </c>
      <c r="S13" s="4" t="str">
        <f>VLOOKUP(A13,'Company Invoice'!$A$1:$H$125,6,0)</f>
        <v>d</v>
      </c>
      <c r="T13" s="4" t="str">
        <f>VLOOKUP(A13,'Company Invoice'!$A$1:$H$125,8,0)</f>
        <v>90.2</v>
      </c>
      <c r="U13" s="13">
        <f t="shared" si="12"/>
        <v>0</v>
      </c>
      <c r="V13" s="14">
        <f t="shared" si="13"/>
        <v>0</v>
      </c>
      <c r="W13" s="4">
        <f t="shared" si="14"/>
        <v>90.2</v>
      </c>
      <c r="X13" s="12">
        <f t="shared" si="15"/>
        <v>0</v>
      </c>
    </row>
    <row r="14">
      <c r="A14" s="4" t="str">
        <f>'Company Invoice'!A:A</f>
        <v>2001807956</v>
      </c>
      <c r="B14" s="4" t="str">
        <f>vlookup(A14,'Company Invoice'!$A$1:$H$125,2,0)</f>
        <v>1091117327275</v>
      </c>
      <c r="C14" s="4" t="str">
        <f>VLOOKUP(A14,'Company Invoice'!$A$1:$H$125,5,0)</f>
        <v>248006</v>
      </c>
      <c r="D14" s="4" t="str">
        <f>vlookup(A14,'Company Invoice'!$A$1:$H$125,7,0)</f>
        <v>Forward charges</v>
      </c>
      <c r="E14" s="4" t="str">
        <f t="shared" si="1"/>
        <v>fwd</v>
      </c>
      <c r="F14" s="4" t="str">
        <f t="shared" si="2"/>
        <v>No</v>
      </c>
      <c r="G14" s="11">
        <f>SUMIF('Order Report'!A:A,A14,'Order Report'!E:E)/1000</f>
        <v>1.08</v>
      </c>
      <c r="H14" s="4">
        <f t="shared" si="3"/>
        <v>1080</v>
      </c>
      <c r="I14" s="3">
        <f t="shared" si="4"/>
        <v>1.5</v>
      </c>
      <c r="J14" s="4">
        <f t="shared" si="5"/>
        <v>1500</v>
      </c>
      <c r="K14" s="4" t="str">
        <f>VLOOKUP(VALUE(C14),'Pincode Zone'!$B$1:$C$125,2,FALSE)</f>
        <v>b</v>
      </c>
      <c r="L14" s="4">
        <f t="shared" si="6"/>
        <v>33</v>
      </c>
      <c r="M14" s="5">
        <f t="shared" si="7"/>
        <v>28.3</v>
      </c>
      <c r="N14" s="12">
        <f t="shared" si="8"/>
        <v>20.5</v>
      </c>
      <c r="O14" s="12">
        <f t="shared" si="9"/>
        <v>28.3</v>
      </c>
      <c r="P14" s="4">
        <f t="shared" si="10"/>
        <v>89.6</v>
      </c>
      <c r="Q14" s="4" t="str">
        <f>VLOOKUP(A14,'Company Invoice'!$A$1:$H$125,3,0)</f>
        <v>1.08</v>
      </c>
      <c r="R14" s="4">
        <f t="shared" si="11"/>
        <v>1.5</v>
      </c>
      <c r="S14" s="4" t="str">
        <f>VLOOKUP(A14,'Company Invoice'!$A$1:$H$125,6,0)</f>
        <v>b</v>
      </c>
      <c r="T14" s="4" t="str">
        <f>VLOOKUP(A14,'Company Invoice'!$A$1:$H$125,8,0)</f>
        <v>89.6</v>
      </c>
      <c r="U14" s="13">
        <f t="shared" si="12"/>
        <v>0</v>
      </c>
      <c r="V14" s="14">
        <f t="shared" si="13"/>
        <v>0</v>
      </c>
      <c r="W14" s="4">
        <f t="shared" si="14"/>
        <v>89.6</v>
      </c>
      <c r="X14" s="12">
        <f t="shared" si="15"/>
        <v>0</v>
      </c>
    </row>
    <row r="15">
      <c r="A15" s="4" t="str">
        <f>'Company Invoice'!A:A</f>
        <v>2001807960</v>
      </c>
      <c r="B15" s="4" t="str">
        <f>vlookup(A15,'Company Invoice'!$A$1:$H$125,2,0)</f>
        <v>1091117327312</v>
      </c>
      <c r="C15" s="4" t="str">
        <f>VLOOKUP(A15,'Company Invoice'!$A$1:$H$125,5,0)</f>
        <v>485001</v>
      </c>
      <c r="D15" s="4" t="str">
        <f>vlookup(A15,'Company Invoice'!$A$1:$H$125,7,0)</f>
        <v>Forward charges</v>
      </c>
      <c r="E15" s="4" t="str">
        <f t="shared" si="1"/>
        <v>fwd</v>
      </c>
      <c r="F15" s="4" t="str">
        <f t="shared" si="2"/>
        <v>No</v>
      </c>
      <c r="G15" s="11">
        <f>SUMIF('Order Report'!A:A,A15,'Order Report'!E:E)/1000</f>
        <v>0.93</v>
      </c>
      <c r="H15" s="4">
        <f t="shared" si="3"/>
        <v>930</v>
      </c>
      <c r="I15" s="3">
        <f t="shared" si="4"/>
        <v>1</v>
      </c>
      <c r="J15" s="4">
        <f t="shared" si="5"/>
        <v>1000</v>
      </c>
      <c r="K15" s="4" t="str">
        <f>VLOOKUP(VALUE(C15),'Pincode Zone'!$B$1:$C$125,2,FALSE)</f>
        <v>d</v>
      </c>
      <c r="L15" s="4">
        <f t="shared" si="6"/>
        <v>45.4</v>
      </c>
      <c r="M15" s="5">
        <f t="shared" si="7"/>
        <v>44.8</v>
      </c>
      <c r="N15" s="12">
        <f t="shared" si="8"/>
        <v>41.3</v>
      </c>
      <c r="O15" s="12">
        <f t="shared" si="9"/>
        <v>44.8</v>
      </c>
      <c r="P15" s="4">
        <f t="shared" si="10"/>
        <v>90.2</v>
      </c>
      <c r="Q15" s="4" t="str">
        <f>VLOOKUP(A15,'Company Invoice'!$A$1:$H$125,3,0)</f>
        <v>1</v>
      </c>
      <c r="R15" s="4">
        <f t="shared" si="11"/>
        <v>1</v>
      </c>
      <c r="S15" s="4" t="str">
        <f>VLOOKUP(A15,'Company Invoice'!$A$1:$H$125,6,0)</f>
        <v>d</v>
      </c>
      <c r="T15" s="4" t="str">
        <f>VLOOKUP(A15,'Company Invoice'!$A$1:$H$125,8,0)</f>
        <v>90.2</v>
      </c>
      <c r="U15" s="13">
        <f t="shared" si="12"/>
        <v>0</v>
      </c>
      <c r="V15" s="14">
        <f t="shared" si="13"/>
        <v>0</v>
      </c>
      <c r="W15" s="4">
        <f t="shared" si="14"/>
        <v>90.2</v>
      </c>
      <c r="X15" s="12">
        <f t="shared" si="15"/>
        <v>0</v>
      </c>
    </row>
    <row r="16">
      <c r="A16" s="4" t="str">
        <f>'Company Invoice'!A:A</f>
        <v>2001807930</v>
      </c>
      <c r="B16" s="4" t="str">
        <f>vlookup(A16,'Company Invoice'!$A$1:$H$125,2,0)</f>
        <v>1091117327695</v>
      </c>
      <c r="C16" s="4" t="str">
        <f>VLOOKUP(A16,'Company Invoice'!$A$1:$H$125,5,0)</f>
        <v>845438</v>
      </c>
      <c r="D16" s="4" t="str">
        <f>vlookup(A16,'Company Invoice'!$A$1:$H$125,7,0)</f>
        <v>Forward charges</v>
      </c>
      <c r="E16" s="4" t="str">
        <f t="shared" si="1"/>
        <v>fwd</v>
      </c>
      <c r="F16" s="4" t="str">
        <f t="shared" si="2"/>
        <v>No</v>
      </c>
      <c r="G16" s="11">
        <f>SUMIF('Order Report'!A:A,A16,'Order Report'!E:E)/1000</f>
        <v>0.24</v>
      </c>
      <c r="H16" s="4">
        <f t="shared" si="3"/>
        <v>240</v>
      </c>
      <c r="I16" s="3">
        <f t="shared" si="4"/>
        <v>0.5</v>
      </c>
      <c r="J16" s="4">
        <f t="shared" si="5"/>
        <v>500</v>
      </c>
      <c r="K16" s="4" t="str">
        <f>VLOOKUP(VALUE(C16),'Pincode Zone'!$B$1:$C$125,2,FALSE)</f>
        <v>d</v>
      </c>
      <c r="L16" s="4">
        <f t="shared" si="6"/>
        <v>45.4</v>
      </c>
      <c r="M16" s="5">
        <f t="shared" si="7"/>
        <v>44.8</v>
      </c>
      <c r="N16" s="12">
        <f t="shared" si="8"/>
        <v>41.3</v>
      </c>
      <c r="O16" s="12">
        <f t="shared" si="9"/>
        <v>44.8</v>
      </c>
      <c r="P16" s="4">
        <f t="shared" si="10"/>
        <v>45.4</v>
      </c>
      <c r="Q16" s="4" t="str">
        <f>VLOOKUP(A16,'Company Invoice'!$A$1:$H$125,3,0)</f>
        <v>0.15</v>
      </c>
      <c r="R16" s="4">
        <f t="shared" si="11"/>
        <v>0.5</v>
      </c>
      <c r="S16" s="4" t="str">
        <f>VLOOKUP(A16,'Company Invoice'!$A$1:$H$125,6,0)</f>
        <v>d</v>
      </c>
      <c r="T16" s="4" t="str">
        <f>VLOOKUP(A16,'Company Invoice'!$A$1:$H$125,8,0)</f>
        <v>45.4</v>
      </c>
      <c r="U16" s="13">
        <f t="shared" si="12"/>
        <v>0</v>
      </c>
      <c r="V16" s="14">
        <f t="shared" si="13"/>
        <v>0</v>
      </c>
      <c r="W16" s="4">
        <f t="shared" si="14"/>
        <v>45.4</v>
      </c>
      <c r="X16" s="12">
        <f t="shared" si="15"/>
        <v>0</v>
      </c>
    </row>
    <row r="17">
      <c r="A17" s="4" t="str">
        <f>'Company Invoice'!A:A</f>
        <v>2001808102</v>
      </c>
      <c r="B17" s="4" t="str">
        <f>vlookup(A17,'Company Invoice'!$A$1:$H$125,2,0)</f>
        <v>1091117435005</v>
      </c>
      <c r="C17" s="4" t="str">
        <f>VLOOKUP(A17,'Company Invoice'!$A$1:$H$125,5,0)</f>
        <v>463106</v>
      </c>
      <c r="D17" s="4" t="str">
        <f>vlookup(A17,'Company Invoice'!$A$1:$H$125,7,0)</f>
        <v>Forward charges</v>
      </c>
      <c r="E17" s="4" t="str">
        <f t="shared" si="1"/>
        <v>fwd</v>
      </c>
      <c r="F17" s="4" t="str">
        <f t="shared" si="2"/>
        <v>No</v>
      </c>
      <c r="G17" s="11">
        <f>SUMIF('Order Report'!A:A,A17,'Order Report'!E:E)/1000</f>
        <v>1.157</v>
      </c>
      <c r="H17" s="4">
        <f t="shared" si="3"/>
        <v>1157</v>
      </c>
      <c r="I17" s="3">
        <f t="shared" si="4"/>
        <v>1.5</v>
      </c>
      <c r="J17" s="4">
        <f t="shared" si="5"/>
        <v>1500</v>
      </c>
      <c r="K17" s="4" t="str">
        <f>VLOOKUP(VALUE(C17),'Pincode Zone'!$B$1:$C$125,2,FALSE)</f>
        <v>d</v>
      </c>
      <c r="L17" s="4">
        <f t="shared" si="6"/>
        <v>45.4</v>
      </c>
      <c r="M17" s="5">
        <f t="shared" si="7"/>
        <v>44.8</v>
      </c>
      <c r="N17" s="12">
        <f t="shared" si="8"/>
        <v>41.3</v>
      </c>
      <c r="O17" s="12">
        <f t="shared" si="9"/>
        <v>44.8</v>
      </c>
      <c r="P17" s="4">
        <f t="shared" si="10"/>
        <v>135</v>
      </c>
      <c r="Q17" s="4" t="str">
        <f>VLOOKUP(A17,'Company Invoice'!$A$1:$H$125,3,0)</f>
        <v>1.28</v>
      </c>
      <c r="R17" s="4">
        <f t="shared" si="11"/>
        <v>1.5</v>
      </c>
      <c r="S17" s="4" t="str">
        <f>VLOOKUP(A17,'Company Invoice'!$A$1:$H$125,6,0)</f>
        <v>d</v>
      </c>
      <c r="T17" s="4" t="str">
        <f>VLOOKUP(A17,'Company Invoice'!$A$1:$H$125,8,0)</f>
        <v>135</v>
      </c>
      <c r="U17" s="13">
        <f t="shared" si="12"/>
        <v>0</v>
      </c>
      <c r="V17" s="14">
        <f t="shared" si="13"/>
        <v>0</v>
      </c>
      <c r="W17" s="4">
        <f t="shared" si="14"/>
        <v>135</v>
      </c>
      <c r="X17" s="12">
        <f t="shared" si="15"/>
        <v>0</v>
      </c>
    </row>
    <row r="18">
      <c r="A18" s="4" t="str">
        <f>'Company Invoice'!A:A</f>
        <v>2001808118</v>
      </c>
      <c r="B18" s="4" t="str">
        <f>vlookup(A18,'Company Invoice'!$A$1:$H$125,2,0)</f>
        <v>1091117435134</v>
      </c>
      <c r="C18" s="4" t="str">
        <f>VLOOKUP(A18,'Company Invoice'!$A$1:$H$125,5,0)</f>
        <v>140301</v>
      </c>
      <c r="D18" s="4" t="str">
        <f>vlookup(A18,'Company Invoice'!$A$1:$H$125,7,0)</f>
        <v>Forward charges</v>
      </c>
      <c r="E18" s="4" t="str">
        <f t="shared" si="1"/>
        <v>fwd</v>
      </c>
      <c r="F18" s="4" t="str">
        <f t="shared" si="2"/>
        <v>No</v>
      </c>
      <c r="G18" s="11">
        <f>SUMIF('Order Report'!A:A,A18,'Order Report'!E:E)/1000</f>
        <v>0.343</v>
      </c>
      <c r="H18" s="4">
        <f t="shared" si="3"/>
        <v>343</v>
      </c>
      <c r="I18" s="3">
        <f t="shared" si="4"/>
        <v>0.5</v>
      </c>
      <c r="J18" s="4">
        <f t="shared" si="5"/>
        <v>500</v>
      </c>
      <c r="K18" s="4" t="str">
        <f>VLOOKUP(VALUE(C18),'Pincode Zone'!$B$1:$C$125,2,FALSE)</f>
        <v>b</v>
      </c>
      <c r="L18" s="4">
        <f t="shared" si="6"/>
        <v>33</v>
      </c>
      <c r="M18" s="5">
        <f t="shared" si="7"/>
        <v>28.3</v>
      </c>
      <c r="N18" s="12">
        <f t="shared" si="8"/>
        <v>20.5</v>
      </c>
      <c r="O18" s="12">
        <f t="shared" si="9"/>
        <v>28.3</v>
      </c>
      <c r="P18" s="4">
        <f t="shared" si="10"/>
        <v>33</v>
      </c>
      <c r="Q18" s="4" t="str">
        <f>VLOOKUP(A18,'Company Invoice'!$A$1:$H$125,3,0)</f>
        <v>0.5</v>
      </c>
      <c r="R18" s="4">
        <f t="shared" si="11"/>
        <v>0.5</v>
      </c>
      <c r="S18" s="4" t="str">
        <f>VLOOKUP(A18,'Company Invoice'!$A$1:$H$125,6,0)</f>
        <v>b</v>
      </c>
      <c r="T18" s="4" t="str">
        <f>VLOOKUP(A18,'Company Invoice'!$A$1:$H$125,8,0)</f>
        <v>33</v>
      </c>
      <c r="U18" s="13">
        <f t="shared" si="12"/>
        <v>0</v>
      </c>
      <c r="V18" s="14">
        <f t="shared" si="13"/>
        <v>0</v>
      </c>
      <c r="W18" s="4">
        <f t="shared" si="14"/>
        <v>33</v>
      </c>
      <c r="X18" s="12">
        <f t="shared" si="15"/>
        <v>0</v>
      </c>
    </row>
    <row r="19">
      <c r="A19" s="4" t="str">
        <f>'Company Invoice'!A:A</f>
        <v>2001808207</v>
      </c>
      <c r="B19" s="4" t="str">
        <f>vlookup(A19,'Company Invoice'!$A$1:$H$125,2,0)</f>
        <v>1091117435370</v>
      </c>
      <c r="C19" s="4" t="str">
        <f>VLOOKUP(A19,'Company Invoice'!$A$1:$H$125,5,0)</f>
        <v>495671</v>
      </c>
      <c r="D19" s="4" t="str">
        <f>vlookup(A19,'Company Invoice'!$A$1:$H$125,7,0)</f>
        <v>Forward charges</v>
      </c>
      <c r="E19" s="4" t="str">
        <f t="shared" si="1"/>
        <v>fwd</v>
      </c>
      <c r="F19" s="4" t="str">
        <f t="shared" si="2"/>
        <v>No</v>
      </c>
      <c r="G19" s="11">
        <f>SUMIF('Order Report'!A:A,A19,'Order Report'!E:E)/1000</f>
        <v>0.607</v>
      </c>
      <c r="H19" s="4">
        <f t="shared" si="3"/>
        <v>607</v>
      </c>
      <c r="I19" s="3">
        <f t="shared" si="4"/>
        <v>1</v>
      </c>
      <c r="J19" s="4">
        <f t="shared" si="5"/>
        <v>1000</v>
      </c>
      <c r="K19" s="4" t="str">
        <f>VLOOKUP(VALUE(C19),'Pincode Zone'!$B$1:$C$125,2,FALSE)</f>
        <v>d</v>
      </c>
      <c r="L19" s="4">
        <f t="shared" si="6"/>
        <v>45.4</v>
      </c>
      <c r="M19" s="5">
        <f t="shared" si="7"/>
        <v>44.8</v>
      </c>
      <c r="N19" s="12">
        <f t="shared" si="8"/>
        <v>41.3</v>
      </c>
      <c r="O19" s="12">
        <f t="shared" si="9"/>
        <v>44.8</v>
      </c>
      <c r="P19" s="4">
        <f t="shared" si="10"/>
        <v>90.2</v>
      </c>
      <c r="Q19" s="4" t="str">
        <f>VLOOKUP(A19,'Company Invoice'!$A$1:$H$125,3,0)</f>
        <v>0.79</v>
      </c>
      <c r="R19" s="4">
        <f t="shared" si="11"/>
        <v>1</v>
      </c>
      <c r="S19" s="4" t="str">
        <f>VLOOKUP(A19,'Company Invoice'!$A$1:$H$125,6,0)</f>
        <v>d</v>
      </c>
      <c r="T19" s="4" t="str">
        <f>VLOOKUP(A19,'Company Invoice'!$A$1:$H$125,8,0)</f>
        <v>90.2</v>
      </c>
      <c r="U19" s="13">
        <f t="shared" si="12"/>
        <v>0</v>
      </c>
      <c r="V19" s="14">
        <f t="shared" si="13"/>
        <v>0</v>
      </c>
      <c r="W19" s="4">
        <f t="shared" si="14"/>
        <v>90.2</v>
      </c>
      <c r="X19" s="12">
        <f t="shared" si="15"/>
        <v>0</v>
      </c>
    </row>
    <row r="20">
      <c r="A20" s="4" t="str">
        <f>'Company Invoice'!A:A</f>
        <v>2001808295</v>
      </c>
      <c r="B20" s="4" t="str">
        <f>vlookup(A20,'Company Invoice'!$A$1:$H$125,2,0)</f>
        <v>1091117435661</v>
      </c>
      <c r="C20" s="4" t="str">
        <f>VLOOKUP(A20,'Company Invoice'!$A$1:$H$125,5,0)</f>
        <v>673002</v>
      </c>
      <c r="D20" s="4" t="str">
        <f>vlookup(A20,'Company Invoice'!$A$1:$H$125,7,0)</f>
        <v>Forward and RTO charges</v>
      </c>
      <c r="E20" s="4" t="str">
        <f t="shared" si="1"/>
        <v>fwd</v>
      </c>
      <c r="F20" s="4" t="str">
        <f t="shared" si="2"/>
        <v>rto</v>
      </c>
      <c r="G20" s="11">
        <f>SUMIF('Order Report'!A:A,A20,'Order Report'!E:E)/1000</f>
        <v>0.245</v>
      </c>
      <c r="H20" s="4">
        <f t="shared" si="3"/>
        <v>245</v>
      </c>
      <c r="I20" s="3">
        <f t="shared" si="4"/>
        <v>0.5</v>
      </c>
      <c r="J20" s="4">
        <f t="shared" si="5"/>
        <v>500</v>
      </c>
      <c r="K20" s="4" t="str">
        <f>VLOOKUP(VALUE(C20),'Pincode Zone'!$B$1:$C$125,2,FALSE)</f>
        <v>e</v>
      </c>
      <c r="L20" s="4">
        <f t="shared" si="6"/>
        <v>56.6</v>
      </c>
      <c r="M20" s="5">
        <f t="shared" si="7"/>
        <v>55.5</v>
      </c>
      <c r="N20" s="12">
        <f t="shared" si="8"/>
        <v>50.7</v>
      </c>
      <c r="O20" s="12">
        <f t="shared" si="9"/>
        <v>55.5</v>
      </c>
      <c r="P20" s="4">
        <f t="shared" si="10"/>
        <v>107.3</v>
      </c>
      <c r="Q20" s="4" t="str">
        <f>VLOOKUP(A20,'Company Invoice'!$A$1:$H$125,3,0)</f>
        <v>0.2</v>
      </c>
      <c r="R20" s="4">
        <f t="shared" si="11"/>
        <v>0.5</v>
      </c>
      <c r="S20" s="4" t="str">
        <f>VLOOKUP(A20,'Company Invoice'!$A$1:$H$125,6,0)</f>
        <v>e</v>
      </c>
      <c r="T20" s="4" t="str">
        <f>VLOOKUP(A20,'Company Invoice'!$A$1:$H$125,8,0)</f>
        <v>107.3</v>
      </c>
      <c r="U20" s="13">
        <f>Floor(P20-VALUE(T20),1)</f>
        <v>0</v>
      </c>
      <c r="V20" s="14">
        <f t="shared" si="13"/>
        <v>0</v>
      </c>
      <c r="W20" s="4">
        <f t="shared" si="14"/>
        <v>56.6</v>
      </c>
      <c r="X20" s="12">
        <f t="shared" si="15"/>
        <v>50.7</v>
      </c>
    </row>
    <row r="21">
      <c r="A21" s="4" t="str">
        <f>'Company Invoice'!A:A</f>
        <v>2001808507</v>
      </c>
      <c r="B21" s="4" t="str">
        <f>vlookup(A21,'Company Invoice'!$A$1:$H$125,2,0)</f>
        <v>1091117436383</v>
      </c>
      <c r="C21" s="4" t="str">
        <f>VLOOKUP(A21,'Company Invoice'!$A$1:$H$125,5,0)</f>
        <v>208002</v>
      </c>
      <c r="D21" s="4" t="str">
        <f>vlookup(A21,'Company Invoice'!$A$1:$H$125,7,0)</f>
        <v>Forward charges</v>
      </c>
      <c r="E21" s="4" t="str">
        <f t="shared" si="1"/>
        <v>fwd</v>
      </c>
      <c r="F21" s="4" t="str">
        <f t="shared" si="2"/>
        <v>No</v>
      </c>
      <c r="G21" s="11">
        <f>SUMIF('Order Report'!A:A,A21,'Order Report'!E:E)/1000</f>
        <v>0.607</v>
      </c>
      <c r="H21" s="4">
        <f t="shared" si="3"/>
        <v>607</v>
      </c>
      <c r="I21" s="3">
        <f t="shared" si="4"/>
        <v>1</v>
      </c>
      <c r="J21" s="4">
        <f t="shared" si="5"/>
        <v>1000</v>
      </c>
      <c r="K21" s="4" t="str">
        <f>VLOOKUP(VALUE(C21),'Pincode Zone'!$B$1:$C$125,2,FALSE)</f>
        <v>b</v>
      </c>
      <c r="L21" s="4">
        <f t="shared" si="6"/>
        <v>33</v>
      </c>
      <c r="M21" s="5">
        <f t="shared" si="7"/>
        <v>28.3</v>
      </c>
      <c r="N21" s="12">
        <f t="shared" si="8"/>
        <v>20.5</v>
      </c>
      <c r="O21" s="12">
        <f t="shared" si="9"/>
        <v>28.3</v>
      </c>
      <c r="P21" s="4">
        <f t="shared" si="10"/>
        <v>61.3</v>
      </c>
      <c r="Q21" s="4" t="str">
        <f>VLOOKUP(A21,'Company Invoice'!$A$1:$H$125,3,0)</f>
        <v>0.79</v>
      </c>
      <c r="R21" s="4">
        <f t="shared" si="11"/>
        <v>1</v>
      </c>
      <c r="S21" s="4" t="str">
        <f>VLOOKUP(A21,'Company Invoice'!$A$1:$H$125,6,0)</f>
        <v>b</v>
      </c>
      <c r="T21" s="4" t="str">
        <f>VLOOKUP(A21,'Company Invoice'!$A$1:$H$125,8,0)</f>
        <v>61.3</v>
      </c>
      <c r="U21" s="13">
        <f t="shared" ref="U21:U23" si="16">Ceiling(P21-VALUE(T21),1)</f>
        <v>0</v>
      </c>
      <c r="V21" s="14">
        <f t="shared" si="13"/>
        <v>0</v>
      </c>
      <c r="W21" s="4">
        <f t="shared" si="14"/>
        <v>61.3</v>
      </c>
      <c r="X21" s="12">
        <f t="shared" si="15"/>
        <v>0</v>
      </c>
    </row>
    <row r="22">
      <c r="A22" s="4" t="str">
        <f>'Company Invoice'!A:A</f>
        <v>2001808542</v>
      </c>
      <c r="B22" s="4" t="str">
        <f>vlookup(A22,'Company Invoice'!$A$1:$H$125,2,0)</f>
        <v>1091117436464</v>
      </c>
      <c r="C22" s="4" t="str">
        <f>VLOOKUP(A22,'Company Invoice'!$A$1:$H$125,5,0)</f>
        <v>416010</v>
      </c>
      <c r="D22" s="4" t="str">
        <f>vlookup(A22,'Company Invoice'!$A$1:$H$125,7,0)</f>
        <v>Forward charges</v>
      </c>
      <c r="E22" s="4" t="str">
        <f t="shared" si="1"/>
        <v>fwd</v>
      </c>
      <c r="F22" s="4" t="str">
        <f t="shared" si="2"/>
        <v>No</v>
      </c>
      <c r="G22" s="11">
        <f>SUMIF('Order Report'!A:A,A22,'Order Report'!E:E)/1000</f>
        <v>0.734</v>
      </c>
      <c r="H22" s="4">
        <f t="shared" si="3"/>
        <v>734</v>
      </c>
      <c r="I22" s="3">
        <f t="shared" si="4"/>
        <v>1</v>
      </c>
      <c r="J22" s="4">
        <f t="shared" si="5"/>
        <v>1000</v>
      </c>
      <c r="K22" s="4" t="str">
        <f>VLOOKUP(VALUE(C22),'Pincode Zone'!$B$1:$C$125,2,FALSE)</f>
        <v>d</v>
      </c>
      <c r="L22" s="4">
        <f t="shared" si="6"/>
        <v>45.4</v>
      </c>
      <c r="M22" s="5">
        <f t="shared" si="7"/>
        <v>44.8</v>
      </c>
      <c r="N22" s="12">
        <f t="shared" si="8"/>
        <v>41.3</v>
      </c>
      <c r="O22" s="12">
        <f t="shared" si="9"/>
        <v>44.8</v>
      </c>
      <c r="P22" s="4">
        <f t="shared" si="10"/>
        <v>90.2</v>
      </c>
      <c r="Q22" s="4" t="str">
        <f>VLOOKUP(A22,'Company Invoice'!$A$1:$H$125,3,0)</f>
        <v>0.86</v>
      </c>
      <c r="R22" s="4">
        <f t="shared" si="11"/>
        <v>1</v>
      </c>
      <c r="S22" s="4" t="str">
        <f>VLOOKUP(A22,'Company Invoice'!$A$1:$H$125,6,0)</f>
        <v>d</v>
      </c>
      <c r="T22" s="4" t="str">
        <f>VLOOKUP(A22,'Company Invoice'!$A$1:$H$125,8,0)</f>
        <v>90.2</v>
      </c>
      <c r="U22" s="13">
        <f t="shared" si="16"/>
        <v>0</v>
      </c>
      <c r="V22" s="14">
        <f t="shared" si="13"/>
        <v>0</v>
      </c>
      <c r="W22" s="4">
        <f t="shared" si="14"/>
        <v>90.2</v>
      </c>
      <c r="X22" s="12">
        <f t="shared" si="15"/>
        <v>0</v>
      </c>
    </row>
    <row r="23">
      <c r="A23" s="4" t="str">
        <f>'Company Invoice'!A:A</f>
        <v>2001808675</v>
      </c>
      <c r="B23" s="4" t="str">
        <f>vlookup(A23,'Company Invoice'!$A$1:$H$125,2,0)</f>
        <v>1091117437050</v>
      </c>
      <c r="C23" s="4" t="str">
        <f>VLOOKUP(A23,'Company Invoice'!$A$1:$H$125,5,0)</f>
        <v>226010</v>
      </c>
      <c r="D23" s="4" t="str">
        <f>vlookup(A23,'Company Invoice'!$A$1:$H$125,7,0)</f>
        <v>Forward charges</v>
      </c>
      <c r="E23" s="4" t="str">
        <f t="shared" si="1"/>
        <v>fwd</v>
      </c>
      <c r="F23" s="4" t="str">
        <f t="shared" si="2"/>
        <v>No</v>
      </c>
      <c r="G23" s="11">
        <f>SUMIF('Order Report'!A:A,A23,'Order Report'!E:E)/1000</f>
        <v>1.183</v>
      </c>
      <c r="H23" s="4">
        <f t="shared" si="3"/>
        <v>1183</v>
      </c>
      <c r="I23" s="3">
        <f t="shared" si="4"/>
        <v>1.5</v>
      </c>
      <c r="J23" s="4">
        <f t="shared" si="5"/>
        <v>1500</v>
      </c>
      <c r="K23" s="4" t="str">
        <f>VLOOKUP(VALUE(C23),'Pincode Zone'!$B$1:$C$125,2,FALSE)</f>
        <v>b</v>
      </c>
      <c r="L23" s="4">
        <f t="shared" si="6"/>
        <v>33</v>
      </c>
      <c r="M23" s="5">
        <f t="shared" si="7"/>
        <v>28.3</v>
      </c>
      <c r="N23" s="12">
        <f t="shared" si="8"/>
        <v>20.5</v>
      </c>
      <c r="O23" s="12">
        <f t="shared" si="9"/>
        <v>28.3</v>
      </c>
      <c r="P23" s="4">
        <f t="shared" si="10"/>
        <v>89.6</v>
      </c>
      <c r="Q23" s="4" t="str">
        <f>VLOOKUP(A23,'Company Invoice'!$A$1:$H$125,3,0)</f>
        <v>1.2</v>
      </c>
      <c r="R23" s="4">
        <f t="shared" si="11"/>
        <v>1.5</v>
      </c>
      <c r="S23" s="4" t="str">
        <f>VLOOKUP(A23,'Company Invoice'!$A$1:$H$125,6,0)</f>
        <v>b</v>
      </c>
      <c r="T23" s="4" t="str">
        <f>VLOOKUP(A23,'Company Invoice'!$A$1:$H$125,8,0)</f>
        <v>89.6</v>
      </c>
      <c r="U23" s="13">
        <f t="shared" si="16"/>
        <v>0</v>
      </c>
      <c r="V23" s="14">
        <f t="shared" si="13"/>
        <v>0</v>
      </c>
      <c r="W23" s="4">
        <f t="shared" si="14"/>
        <v>89.6</v>
      </c>
      <c r="X23" s="12">
        <f t="shared" si="15"/>
        <v>0</v>
      </c>
    </row>
    <row r="24">
      <c r="A24" s="4" t="str">
        <f>'Company Invoice'!A:A</f>
        <v>2001807976</v>
      </c>
      <c r="B24" s="4" t="str">
        <f>vlookup(A24,'Company Invoice'!$A$1:$H$125,2,0)</f>
        <v>1091117327496</v>
      </c>
      <c r="C24" s="4" t="str">
        <f>VLOOKUP(A24,'Company Invoice'!$A$1:$H$125,5,0)</f>
        <v>400705</v>
      </c>
      <c r="D24" s="4" t="str">
        <f>vlookup(A24,'Company Invoice'!$A$1:$H$125,7,0)</f>
        <v>Forward and RTO charges</v>
      </c>
      <c r="E24" s="4" t="str">
        <f t="shared" si="1"/>
        <v>fwd</v>
      </c>
      <c r="F24" s="4" t="str">
        <f t="shared" si="2"/>
        <v>rto</v>
      </c>
      <c r="G24" s="11">
        <f>SUMIF('Order Report'!A:A,A24,'Order Report'!E:E)/1000</f>
        <v>0.721</v>
      </c>
      <c r="H24" s="4">
        <f t="shared" si="3"/>
        <v>721</v>
      </c>
      <c r="I24" s="3">
        <f t="shared" si="4"/>
        <v>1</v>
      </c>
      <c r="J24" s="4">
        <f t="shared" si="5"/>
        <v>1000</v>
      </c>
      <c r="K24" s="4" t="str">
        <f>VLOOKUP(VALUE(C24),'Pincode Zone'!$B$1:$C$125,2,FALSE)</f>
        <v>d</v>
      </c>
      <c r="L24" s="4">
        <f t="shared" si="6"/>
        <v>45.4</v>
      </c>
      <c r="M24" s="5">
        <f t="shared" si="7"/>
        <v>44.8</v>
      </c>
      <c r="N24" s="12">
        <f t="shared" si="8"/>
        <v>41.3</v>
      </c>
      <c r="O24" s="12">
        <f t="shared" si="9"/>
        <v>44.8</v>
      </c>
      <c r="P24" s="4">
        <f t="shared" si="10"/>
        <v>176.3</v>
      </c>
      <c r="Q24" s="4" t="str">
        <f>VLOOKUP(A24,'Company Invoice'!$A$1:$H$125,3,0)</f>
        <v>0.7</v>
      </c>
      <c r="R24" s="4">
        <f t="shared" si="11"/>
        <v>1</v>
      </c>
      <c r="S24" s="4" t="str">
        <f>VLOOKUP(A24,'Company Invoice'!$A$1:$H$125,6,0)</f>
        <v>d</v>
      </c>
      <c r="T24" s="4" t="str">
        <f>VLOOKUP(A24,'Company Invoice'!$A$1:$H$125,8,0)</f>
        <v>172.8</v>
      </c>
      <c r="U24" s="13">
        <f t="shared" ref="U24:U125" si="17">(P24-VALUE(T24))</f>
        <v>3.5</v>
      </c>
      <c r="V24" s="14">
        <f t="shared" si="13"/>
        <v>0.01985252411</v>
      </c>
      <c r="W24" s="4">
        <f t="shared" si="14"/>
        <v>90.2</v>
      </c>
      <c r="X24" s="12">
        <f t="shared" si="15"/>
        <v>86.1</v>
      </c>
    </row>
    <row r="25">
      <c r="A25" s="4" t="str">
        <f>'Company Invoice'!A:A</f>
        <v>2001812838</v>
      </c>
      <c r="B25" s="4" t="str">
        <f>vlookup(A25,'Company Invoice'!$A$1:$H$125,2,0)</f>
        <v>1091118547832</v>
      </c>
      <c r="C25" s="4" t="str">
        <f>VLOOKUP(A25,'Company Invoice'!$A$1:$H$125,5,0)</f>
        <v>262405</v>
      </c>
      <c r="D25" s="4" t="str">
        <f>vlookup(A25,'Company Invoice'!$A$1:$H$125,7,0)</f>
        <v>Forward and RTO charges</v>
      </c>
      <c r="E25" s="4" t="str">
        <f t="shared" si="1"/>
        <v>fwd</v>
      </c>
      <c r="F25" s="4" t="str">
        <f t="shared" si="2"/>
        <v>rto</v>
      </c>
      <c r="G25" s="11">
        <f>SUMIF('Order Report'!A:A,A25,'Order Report'!E:E)/1000</f>
        <v>0.558</v>
      </c>
      <c r="H25" s="4">
        <f t="shared" si="3"/>
        <v>558</v>
      </c>
      <c r="I25" s="3">
        <f t="shared" si="4"/>
        <v>1</v>
      </c>
      <c r="J25" s="4">
        <f t="shared" si="5"/>
        <v>1000</v>
      </c>
      <c r="K25" s="4" t="str">
        <f>VLOOKUP(VALUE(C25),'Pincode Zone'!$B$1:$C$125,2,FALSE)</f>
        <v>b</v>
      </c>
      <c r="L25" s="4">
        <f t="shared" si="6"/>
        <v>33</v>
      </c>
      <c r="M25" s="5">
        <f t="shared" si="7"/>
        <v>28.3</v>
      </c>
      <c r="N25" s="12">
        <f t="shared" si="8"/>
        <v>20.5</v>
      </c>
      <c r="O25" s="12">
        <f t="shared" si="9"/>
        <v>28.3</v>
      </c>
      <c r="P25" s="4">
        <f t="shared" si="10"/>
        <v>110.1</v>
      </c>
      <c r="Q25" s="4" t="str">
        <f>VLOOKUP(A25,'Company Invoice'!$A$1:$H$125,3,0)</f>
        <v>0.6</v>
      </c>
      <c r="R25" s="4">
        <f t="shared" si="11"/>
        <v>1</v>
      </c>
      <c r="S25" s="4" t="str">
        <f>VLOOKUP(A25,'Company Invoice'!$A$1:$H$125,6,0)</f>
        <v>b</v>
      </c>
      <c r="T25" s="4" t="str">
        <f>VLOOKUP(A25,'Company Invoice'!$A$1:$H$125,8,0)</f>
        <v>102.3</v>
      </c>
      <c r="U25" s="13">
        <f t="shared" si="17"/>
        <v>7.8</v>
      </c>
      <c r="V25" s="14">
        <f t="shared" si="13"/>
        <v>0.07084468665</v>
      </c>
      <c r="W25" s="4">
        <f t="shared" si="14"/>
        <v>61.3</v>
      </c>
      <c r="X25" s="12">
        <f t="shared" si="15"/>
        <v>48.8</v>
      </c>
    </row>
    <row r="26">
      <c r="A26" s="4" t="str">
        <f>'Company Invoice'!A:A</f>
        <v>2001816684</v>
      </c>
      <c r="B26" s="4" t="str">
        <f>vlookup(A26,'Company Invoice'!$A$1:$H$125,2,0)</f>
        <v>1091119398844</v>
      </c>
      <c r="C26" s="4" t="str">
        <f>VLOOKUP(A26,'Company Invoice'!$A$1:$H$125,5,0)</f>
        <v>394210</v>
      </c>
      <c r="D26" s="4" t="str">
        <f>vlookup(A26,'Company Invoice'!$A$1:$H$125,7,0)</f>
        <v>Forward and RTO charges</v>
      </c>
      <c r="E26" s="4" t="str">
        <f t="shared" si="1"/>
        <v>fwd</v>
      </c>
      <c r="F26" s="4" t="str">
        <f t="shared" si="2"/>
        <v>rto</v>
      </c>
      <c r="G26" s="11">
        <f>SUMIF('Order Report'!A:A,A26,'Order Report'!E:E)/1000</f>
        <v>0.92</v>
      </c>
      <c r="H26" s="4">
        <f t="shared" si="3"/>
        <v>920</v>
      </c>
      <c r="I26" s="3">
        <f t="shared" si="4"/>
        <v>1</v>
      </c>
      <c r="J26" s="4">
        <f t="shared" si="5"/>
        <v>1000</v>
      </c>
      <c r="K26" s="4" t="str">
        <f>VLOOKUP(VALUE(C26),'Pincode Zone'!$B$1:$C$125,2,FALSE)</f>
        <v>d</v>
      </c>
      <c r="L26" s="4">
        <f t="shared" si="6"/>
        <v>45.4</v>
      </c>
      <c r="M26" s="5">
        <f t="shared" si="7"/>
        <v>44.8</v>
      </c>
      <c r="N26" s="12">
        <f t="shared" si="8"/>
        <v>41.3</v>
      </c>
      <c r="O26" s="12">
        <f t="shared" si="9"/>
        <v>44.8</v>
      </c>
      <c r="P26" s="4">
        <f t="shared" si="10"/>
        <v>176.3</v>
      </c>
      <c r="Q26" s="4" t="str">
        <f>VLOOKUP(A26,'Company Invoice'!$A$1:$H$125,3,0)</f>
        <v>0.99</v>
      </c>
      <c r="R26" s="4">
        <f t="shared" si="11"/>
        <v>1</v>
      </c>
      <c r="S26" s="4" t="str">
        <f>VLOOKUP(A26,'Company Invoice'!$A$1:$H$125,6,0)</f>
        <v>d</v>
      </c>
      <c r="T26" s="4" t="str">
        <f>VLOOKUP(A26,'Company Invoice'!$A$1:$H$125,8,0)</f>
        <v>172.8</v>
      </c>
      <c r="U26" s="13">
        <f t="shared" si="17"/>
        <v>3.5</v>
      </c>
      <c r="V26" s="14">
        <f t="shared" si="13"/>
        <v>0.01985252411</v>
      </c>
      <c r="W26" s="4">
        <f t="shared" si="14"/>
        <v>90.2</v>
      </c>
      <c r="X26" s="12">
        <f t="shared" si="15"/>
        <v>86.1</v>
      </c>
    </row>
    <row r="27">
      <c r="A27" s="4" t="str">
        <f>'Company Invoice'!A:A</f>
        <v>2001817160</v>
      </c>
      <c r="B27" s="4" t="str">
        <f>vlookup(A27,'Company Invoice'!$A$1:$H$125,2,0)</f>
        <v>1091119630264</v>
      </c>
      <c r="C27" s="4" t="str">
        <f>VLOOKUP(A27,'Company Invoice'!$A$1:$H$125,5,0)</f>
        <v>411014</v>
      </c>
      <c r="D27" s="4" t="str">
        <f>vlookup(A27,'Company Invoice'!$A$1:$H$125,7,0)</f>
        <v>Forward and RTO charges</v>
      </c>
      <c r="E27" s="4" t="str">
        <f t="shared" si="1"/>
        <v>fwd</v>
      </c>
      <c r="F27" s="4" t="str">
        <f t="shared" si="2"/>
        <v>rto</v>
      </c>
      <c r="G27" s="11">
        <f>SUMIF('Order Report'!A:A,A27,'Order Report'!E:E)/1000</f>
        <v>0.7</v>
      </c>
      <c r="H27" s="4">
        <f t="shared" si="3"/>
        <v>700</v>
      </c>
      <c r="I27" s="3">
        <f t="shared" si="4"/>
        <v>1</v>
      </c>
      <c r="J27" s="4">
        <f t="shared" si="5"/>
        <v>1000</v>
      </c>
      <c r="K27" s="4" t="str">
        <f>VLOOKUP(VALUE(C27),'Pincode Zone'!$B$1:$C$125,2,FALSE)</f>
        <v>d</v>
      </c>
      <c r="L27" s="4">
        <f t="shared" si="6"/>
        <v>45.4</v>
      </c>
      <c r="M27" s="5">
        <f t="shared" si="7"/>
        <v>44.8</v>
      </c>
      <c r="N27" s="12">
        <f t="shared" si="8"/>
        <v>41.3</v>
      </c>
      <c r="O27" s="12">
        <f t="shared" si="9"/>
        <v>44.8</v>
      </c>
      <c r="P27" s="4">
        <f t="shared" si="10"/>
        <v>176.3</v>
      </c>
      <c r="Q27" s="4" t="str">
        <f>VLOOKUP(A27,'Company Invoice'!$A$1:$H$125,3,0)</f>
        <v>0.7</v>
      </c>
      <c r="R27" s="4">
        <f t="shared" si="11"/>
        <v>1</v>
      </c>
      <c r="S27" s="4" t="str">
        <f>VLOOKUP(A27,'Company Invoice'!$A$1:$H$125,6,0)</f>
        <v>d</v>
      </c>
      <c r="T27" s="4" t="str">
        <f>VLOOKUP(A27,'Company Invoice'!$A$1:$H$125,8,0)</f>
        <v>172.8</v>
      </c>
      <c r="U27" s="13">
        <f t="shared" si="17"/>
        <v>3.5</v>
      </c>
      <c r="V27" s="14">
        <f t="shared" si="13"/>
        <v>0.01985252411</v>
      </c>
      <c r="W27" s="4">
        <f t="shared" si="14"/>
        <v>90.2</v>
      </c>
      <c r="X27" s="12">
        <f t="shared" si="15"/>
        <v>86.1</v>
      </c>
    </row>
    <row r="28">
      <c r="A28" s="4" t="str">
        <f>'Company Invoice'!A:A</f>
        <v>2001818390</v>
      </c>
      <c r="B28" s="4" t="str">
        <f>vlookup(A28,'Company Invoice'!$A$1:$H$125,2,0)</f>
        <v>1091120014461</v>
      </c>
      <c r="C28" s="4" t="str">
        <f>VLOOKUP(A28,'Company Invoice'!$A$1:$H$125,5,0)</f>
        <v>783301</v>
      </c>
      <c r="D28" s="4" t="str">
        <f>vlookup(A28,'Company Invoice'!$A$1:$H$125,7,0)</f>
        <v>Forward and RTO charges</v>
      </c>
      <c r="E28" s="4" t="str">
        <f t="shared" si="1"/>
        <v>fwd</v>
      </c>
      <c r="F28" s="4" t="str">
        <f t="shared" si="2"/>
        <v>rto</v>
      </c>
      <c r="G28" s="11">
        <f>SUMIF('Order Report'!A:A,A28,'Order Report'!E:E)/1000</f>
        <v>0.841</v>
      </c>
      <c r="H28" s="4">
        <f t="shared" si="3"/>
        <v>841</v>
      </c>
      <c r="I28" s="3">
        <f t="shared" si="4"/>
        <v>1</v>
      </c>
      <c r="J28" s="4">
        <f t="shared" si="5"/>
        <v>1000</v>
      </c>
      <c r="K28" s="4" t="str">
        <f>VLOOKUP(VALUE(C28),'Pincode Zone'!$B$1:$C$125,2,FALSE)</f>
        <v>e</v>
      </c>
      <c r="L28" s="4">
        <f t="shared" si="6"/>
        <v>56.6</v>
      </c>
      <c r="M28" s="5">
        <f t="shared" si="7"/>
        <v>55.5</v>
      </c>
      <c r="N28" s="12">
        <f t="shared" si="8"/>
        <v>50.7</v>
      </c>
      <c r="O28" s="12">
        <f t="shared" si="9"/>
        <v>55.5</v>
      </c>
      <c r="P28" s="4">
        <f t="shared" si="10"/>
        <v>218.3</v>
      </c>
      <c r="Q28" s="4" t="str">
        <f>VLOOKUP(A28,'Company Invoice'!$A$1:$H$125,3,0)</f>
        <v>0.8</v>
      </c>
      <c r="R28" s="4">
        <f t="shared" si="11"/>
        <v>1</v>
      </c>
      <c r="S28" s="4" t="str">
        <f>VLOOKUP(A28,'Company Invoice'!$A$1:$H$125,6,0)</f>
        <v>e</v>
      </c>
      <c r="T28" s="4" t="str">
        <f>VLOOKUP(A28,'Company Invoice'!$A$1:$H$125,8,0)</f>
        <v>213.5</v>
      </c>
      <c r="U28" s="13">
        <f t="shared" si="17"/>
        <v>4.8</v>
      </c>
      <c r="V28" s="14">
        <f t="shared" si="13"/>
        <v>0.02198808978</v>
      </c>
      <c r="W28" s="4">
        <f t="shared" si="14"/>
        <v>112.1</v>
      </c>
      <c r="X28" s="12">
        <f t="shared" si="15"/>
        <v>106.2</v>
      </c>
    </row>
    <row r="29">
      <c r="A29" s="4" t="str">
        <f>'Company Invoice'!A:A</f>
        <v>2001821190</v>
      </c>
      <c r="B29" s="4" t="str">
        <f>vlookup(A29,'Company Invoice'!$A$1:$H$125,2,0)</f>
        <v>1091120959015</v>
      </c>
      <c r="C29" s="4" t="str">
        <f>VLOOKUP(A29,'Company Invoice'!$A$1:$H$125,5,0)</f>
        <v>486661</v>
      </c>
      <c r="D29" s="4" t="str">
        <f>vlookup(A29,'Company Invoice'!$A$1:$H$125,7,0)</f>
        <v>Forward and RTO charges</v>
      </c>
      <c r="E29" s="4" t="str">
        <f t="shared" si="1"/>
        <v>fwd</v>
      </c>
      <c r="F29" s="4" t="str">
        <f t="shared" si="2"/>
        <v>rto</v>
      </c>
      <c r="G29" s="11">
        <f>SUMIF('Order Report'!A:A,A29,'Order Report'!E:E)/1000</f>
        <v>1.2</v>
      </c>
      <c r="H29" s="4">
        <f t="shared" si="3"/>
        <v>1200</v>
      </c>
      <c r="I29" s="3">
        <f t="shared" si="4"/>
        <v>1.5</v>
      </c>
      <c r="J29" s="4">
        <f t="shared" si="5"/>
        <v>1500</v>
      </c>
      <c r="K29" s="4" t="str">
        <f>VLOOKUP(VALUE(C29),'Pincode Zone'!$B$1:$C$125,2,FALSE)</f>
        <v>d</v>
      </c>
      <c r="L29" s="4">
        <f t="shared" si="6"/>
        <v>45.4</v>
      </c>
      <c r="M29" s="5">
        <f t="shared" si="7"/>
        <v>44.8</v>
      </c>
      <c r="N29" s="12">
        <f t="shared" si="8"/>
        <v>41.3</v>
      </c>
      <c r="O29" s="12">
        <f t="shared" si="9"/>
        <v>44.8</v>
      </c>
      <c r="P29" s="4">
        <f t="shared" si="10"/>
        <v>265.9</v>
      </c>
      <c r="Q29" s="4" t="str">
        <f>VLOOKUP(A29,'Company Invoice'!$A$1:$H$125,3,0)</f>
        <v>1.2</v>
      </c>
      <c r="R29" s="4">
        <f t="shared" si="11"/>
        <v>1.5</v>
      </c>
      <c r="S29" s="4" t="str">
        <f>VLOOKUP(A29,'Company Invoice'!$A$1:$H$125,6,0)</f>
        <v>d</v>
      </c>
      <c r="T29" s="4" t="str">
        <f>VLOOKUP(A29,'Company Invoice'!$A$1:$H$125,8,0)</f>
        <v>258.9</v>
      </c>
      <c r="U29" s="13">
        <f t="shared" si="17"/>
        <v>7</v>
      </c>
      <c r="V29" s="14">
        <f t="shared" si="13"/>
        <v>0.02632568635</v>
      </c>
      <c r="W29" s="4">
        <f t="shared" si="14"/>
        <v>135</v>
      </c>
      <c r="X29" s="12">
        <f t="shared" si="15"/>
        <v>130.9</v>
      </c>
    </row>
    <row r="30">
      <c r="A30" s="4" t="str">
        <f>'Company Invoice'!A:A</f>
        <v>2001817093</v>
      </c>
      <c r="B30" s="4" t="str">
        <f>vlookup(A30,'Company Invoice'!$A$1:$H$125,2,0)</f>
        <v>1091121485824</v>
      </c>
      <c r="C30" s="4" t="str">
        <f>VLOOKUP(A30,'Company Invoice'!$A$1:$H$125,5,0)</f>
        <v>244001</v>
      </c>
      <c r="D30" s="4" t="str">
        <f>vlookup(A30,'Company Invoice'!$A$1:$H$125,7,0)</f>
        <v>Forward and RTO charges</v>
      </c>
      <c r="E30" s="4" t="str">
        <f t="shared" si="1"/>
        <v>fwd</v>
      </c>
      <c r="F30" s="4" t="str">
        <f t="shared" si="2"/>
        <v>rto</v>
      </c>
      <c r="G30" s="11">
        <f>SUMIF('Order Report'!A:A,A30,'Order Report'!E:E)/1000</f>
        <v>1.357</v>
      </c>
      <c r="H30" s="4">
        <f t="shared" si="3"/>
        <v>1357</v>
      </c>
      <c r="I30" s="3">
        <f t="shared" si="4"/>
        <v>1.5</v>
      </c>
      <c r="J30" s="4">
        <f t="shared" si="5"/>
        <v>1500</v>
      </c>
      <c r="K30" s="4" t="str">
        <f>VLOOKUP(VALUE(C30),'Pincode Zone'!$B$1:$C$125,2,FALSE)</f>
        <v>b</v>
      </c>
      <c r="L30" s="4">
        <f t="shared" si="6"/>
        <v>33</v>
      </c>
      <c r="M30" s="5">
        <f t="shared" si="7"/>
        <v>28.3</v>
      </c>
      <c r="N30" s="12">
        <f t="shared" si="8"/>
        <v>20.5</v>
      </c>
      <c r="O30" s="12">
        <f t="shared" si="9"/>
        <v>28.3</v>
      </c>
      <c r="P30" s="4">
        <f t="shared" si="10"/>
        <v>166.7</v>
      </c>
      <c r="Q30" s="4" t="str">
        <f>VLOOKUP(A30,'Company Invoice'!$A$1:$H$125,3,0)</f>
        <v>1.3</v>
      </c>
      <c r="R30" s="4">
        <f t="shared" si="11"/>
        <v>1.5</v>
      </c>
      <c r="S30" s="4" t="str">
        <f>VLOOKUP(A30,'Company Invoice'!$A$1:$H$125,6,0)</f>
        <v>b</v>
      </c>
      <c r="T30" s="4" t="str">
        <f>VLOOKUP(A30,'Company Invoice'!$A$1:$H$125,8,0)</f>
        <v>151.1</v>
      </c>
      <c r="U30" s="13">
        <f t="shared" si="17"/>
        <v>15.6</v>
      </c>
      <c r="V30" s="14">
        <f t="shared" si="13"/>
        <v>0.09358128374</v>
      </c>
      <c r="W30" s="4">
        <f t="shared" si="14"/>
        <v>89.6</v>
      </c>
      <c r="X30" s="12">
        <f t="shared" si="15"/>
        <v>77.1</v>
      </c>
    </row>
    <row r="31">
      <c r="A31" s="4" t="str">
        <f>'Company Invoice'!A:A</f>
        <v>2001823564</v>
      </c>
      <c r="B31" s="4" t="str">
        <f>vlookup(A31,'Company Invoice'!$A$1:$H$125,2,0)</f>
        <v>1091121666133</v>
      </c>
      <c r="C31" s="4" t="str">
        <f>VLOOKUP(A31,'Company Invoice'!$A$1:$H$125,5,0)</f>
        <v>492001</v>
      </c>
      <c r="D31" s="4" t="str">
        <f>vlookup(A31,'Company Invoice'!$A$1:$H$125,7,0)</f>
        <v>Forward and RTO charges</v>
      </c>
      <c r="E31" s="4" t="str">
        <f t="shared" si="1"/>
        <v>fwd</v>
      </c>
      <c r="F31" s="4" t="str">
        <f t="shared" si="2"/>
        <v>rto</v>
      </c>
      <c r="G31" s="11">
        <f>SUMIF('Order Report'!A:A,A31,'Order Report'!E:E)/1000</f>
        <v>0.672</v>
      </c>
      <c r="H31" s="4">
        <f t="shared" si="3"/>
        <v>672</v>
      </c>
      <c r="I31" s="3">
        <f t="shared" si="4"/>
        <v>1</v>
      </c>
      <c r="J31" s="4">
        <f t="shared" si="5"/>
        <v>1000</v>
      </c>
      <c r="K31" s="4" t="str">
        <f>VLOOKUP(VALUE(C31),'Pincode Zone'!$B$1:$C$125,2,FALSE)</f>
        <v>d</v>
      </c>
      <c r="L31" s="4">
        <f t="shared" si="6"/>
        <v>45.4</v>
      </c>
      <c r="M31" s="5">
        <f t="shared" si="7"/>
        <v>44.8</v>
      </c>
      <c r="N31" s="12">
        <f t="shared" si="8"/>
        <v>41.3</v>
      </c>
      <c r="O31" s="12">
        <f t="shared" si="9"/>
        <v>44.8</v>
      </c>
      <c r="P31" s="4">
        <f t="shared" si="10"/>
        <v>176.3</v>
      </c>
      <c r="Q31" s="4" t="str">
        <f>VLOOKUP(A31,'Company Invoice'!$A$1:$H$125,3,0)</f>
        <v>0.7</v>
      </c>
      <c r="R31" s="4">
        <f t="shared" si="11"/>
        <v>1</v>
      </c>
      <c r="S31" s="4" t="str">
        <f>VLOOKUP(A31,'Company Invoice'!$A$1:$H$125,6,0)</f>
        <v>d</v>
      </c>
      <c r="T31" s="4" t="str">
        <f>VLOOKUP(A31,'Company Invoice'!$A$1:$H$125,8,0)</f>
        <v>172.8</v>
      </c>
      <c r="U31" s="13">
        <f t="shared" si="17"/>
        <v>3.5</v>
      </c>
      <c r="V31" s="14">
        <f t="shared" si="13"/>
        <v>0.01985252411</v>
      </c>
      <c r="W31" s="4">
        <f t="shared" si="14"/>
        <v>90.2</v>
      </c>
      <c r="X31" s="12">
        <f t="shared" si="15"/>
        <v>86.1</v>
      </c>
    </row>
    <row r="32">
      <c r="A32" s="4" t="str">
        <f>'Company Invoice'!A:A</f>
        <v>2001825261</v>
      </c>
      <c r="B32" s="4" t="str">
        <f>vlookup(A32,'Company Invoice'!$A$1:$H$125,2,0)</f>
        <v>1091121981575</v>
      </c>
      <c r="C32" s="4" t="str">
        <f>VLOOKUP(A32,'Company Invoice'!$A$1:$H$125,5,0)</f>
        <v>517128</v>
      </c>
      <c r="D32" s="4" t="str">
        <f>vlookup(A32,'Company Invoice'!$A$1:$H$125,7,0)</f>
        <v>Forward and RTO charges</v>
      </c>
      <c r="E32" s="4" t="str">
        <f t="shared" si="1"/>
        <v>fwd</v>
      </c>
      <c r="F32" s="4" t="str">
        <f t="shared" si="2"/>
        <v>rto</v>
      </c>
      <c r="G32" s="11">
        <f>SUMIF('Order Report'!A:A,A32,'Order Report'!E:E)/1000</f>
        <v>1.557</v>
      </c>
      <c r="H32" s="4">
        <f t="shared" si="3"/>
        <v>1557</v>
      </c>
      <c r="I32" s="3">
        <f t="shared" si="4"/>
        <v>2</v>
      </c>
      <c r="J32" s="4">
        <f t="shared" si="5"/>
        <v>2000</v>
      </c>
      <c r="K32" s="4" t="str">
        <f>VLOOKUP(VALUE(C32),'Pincode Zone'!$B$1:$C$125,2,FALSE)</f>
        <v>d</v>
      </c>
      <c r="L32" s="4">
        <f t="shared" si="6"/>
        <v>45.4</v>
      </c>
      <c r="M32" s="5">
        <f t="shared" si="7"/>
        <v>44.8</v>
      </c>
      <c r="N32" s="12">
        <f t="shared" si="8"/>
        <v>41.3</v>
      </c>
      <c r="O32" s="12">
        <f t="shared" si="9"/>
        <v>44.8</v>
      </c>
      <c r="P32" s="4">
        <f t="shared" si="10"/>
        <v>355.5</v>
      </c>
      <c r="Q32" s="4" t="str">
        <f>VLOOKUP(A32,'Company Invoice'!$A$1:$H$125,3,0)</f>
        <v>1.6</v>
      </c>
      <c r="R32" s="4">
        <f t="shared" si="11"/>
        <v>2</v>
      </c>
      <c r="S32" s="4" t="str">
        <f>VLOOKUP(A32,'Company Invoice'!$A$1:$H$125,6,0)</f>
        <v>d</v>
      </c>
      <c r="T32" s="4" t="str">
        <f>VLOOKUP(A32,'Company Invoice'!$A$1:$H$125,8,0)</f>
        <v>345</v>
      </c>
      <c r="U32" s="13">
        <f t="shared" si="17"/>
        <v>10.5</v>
      </c>
      <c r="V32" s="14">
        <f t="shared" si="13"/>
        <v>0.02953586498</v>
      </c>
      <c r="W32" s="4">
        <f t="shared" si="14"/>
        <v>179.8</v>
      </c>
      <c r="X32" s="12">
        <f t="shared" si="15"/>
        <v>175.7</v>
      </c>
    </row>
    <row r="33">
      <c r="A33" s="4" t="str">
        <f>'Company Invoice'!A:A</f>
        <v>2001811192</v>
      </c>
      <c r="B33" s="4" t="str">
        <f>vlookup(A33,'Company Invoice'!$A$1:$H$125,2,0)</f>
        <v>1091117957780</v>
      </c>
      <c r="C33" s="4" t="str">
        <f>VLOOKUP(A33,'Company Invoice'!$A$1:$H$125,5,0)</f>
        <v>562110</v>
      </c>
      <c r="D33" s="4" t="str">
        <f>vlookup(A33,'Company Invoice'!$A$1:$H$125,7,0)</f>
        <v>Forward and RTO charges</v>
      </c>
      <c r="E33" s="4" t="str">
        <f t="shared" si="1"/>
        <v>fwd</v>
      </c>
      <c r="F33" s="4" t="str">
        <f t="shared" si="2"/>
        <v>rto</v>
      </c>
      <c r="G33" s="11">
        <f>SUMIF('Order Report'!A:A,A33,'Order Report'!E:E)/1000</f>
        <v>1.032</v>
      </c>
      <c r="H33" s="4">
        <f t="shared" si="3"/>
        <v>1032</v>
      </c>
      <c r="I33" s="3">
        <f t="shared" si="4"/>
        <v>1.5</v>
      </c>
      <c r="J33" s="4">
        <f t="shared" si="5"/>
        <v>1500</v>
      </c>
      <c r="K33" s="4" t="str">
        <f>VLOOKUP(VALUE(C33),'Pincode Zone'!$B$1:$C$125,2,FALSE)</f>
        <v>d</v>
      </c>
      <c r="L33" s="4">
        <f t="shared" si="6"/>
        <v>45.4</v>
      </c>
      <c r="M33" s="5">
        <f t="shared" si="7"/>
        <v>44.8</v>
      </c>
      <c r="N33" s="12">
        <f t="shared" si="8"/>
        <v>41.3</v>
      </c>
      <c r="O33" s="12">
        <f t="shared" si="9"/>
        <v>44.8</v>
      </c>
      <c r="P33" s="4">
        <f t="shared" si="10"/>
        <v>265.9</v>
      </c>
      <c r="Q33" s="4" t="str">
        <f>VLOOKUP(A33,'Company Invoice'!$A$1:$H$125,3,0)</f>
        <v>1.13</v>
      </c>
      <c r="R33" s="4">
        <f t="shared" si="11"/>
        <v>1.5</v>
      </c>
      <c r="S33" s="4" t="str">
        <f>VLOOKUP(A33,'Company Invoice'!$A$1:$H$125,6,0)</f>
        <v>d</v>
      </c>
      <c r="T33" s="4" t="str">
        <f>VLOOKUP(A33,'Company Invoice'!$A$1:$H$125,8,0)</f>
        <v>258.9</v>
      </c>
      <c r="U33" s="13">
        <f t="shared" si="17"/>
        <v>7</v>
      </c>
      <c r="V33" s="14">
        <f t="shared" si="13"/>
        <v>0.02632568635</v>
      </c>
      <c r="W33" s="4">
        <f t="shared" si="14"/>
        <v>135</v>
      </c>
      <c r="X33" s="12">
        <f t="shared" si="15"/>
        <v>130.9</v>
      </c>
    </row>
    <row r="34">
      <c r="A34" s="4" t="str">
        <f>'Company Invoice'!A:A</f>
        <v>2001809917</v>
      </c>
      <c r="B34" s="4" t="str">
        <f>vlookup(A34,'Company Invoice'!$A$1:$H$125,2,0)</f>
        <v>1091121482593</v>
      </c>
      <c r="C34" s="4" t="str">
        <f>VLOOKUP(A34,'Company Invoice'!$A$1:$H$125,5,0)</f>
        <v>831006</v>
      </c>
      <c r="D34" s="4" t="str">
        <f>vlookup(A34,'Company Invoice'!$A$1:$H$125,7,0)</f>
        <v>Forward and RTO charges</v>
      </c>
      <c r="E34" s="4" t="str">
        <f t="shared" si="1"/>
        <v>fwd</v>
      </c>
      <c r="F34" s="4" t="str">
        <f t="shared" si="2"/>
        <v>rto</v>
      </c>
      <c r="G34" s="11">
        <f>SUMIF('Order Report'!A:A,A34,'Order Report'!E:E)/1000</f>
        <v>0.63</v>
      </c>
      <c r="H34" s="4">
        <f t="shared" si="3"/>
        <v>630</v>
      </c>
      <c r="I34" s="3">
        <f t="shared" si="4"/>
        <v>1</v>
      </c>
      <c r="J34" s="4">
        <f t="shared" si="5"/>
        <v>1000</v>
      </c>
      <c r="K34" s="4" t="str">
        <f>VLOOKUP(VALUE(C34),'Pincode Zone'!$B$1:$C$125,2,FALSE)</f>
        <v>d</v>
      </c>
      <c r="L34" s="4">
        <f t="shared" si="6"/>
        <v>45.4</v>
      </c>
      <c r="M34" s="5">
        <f t="shared" si="7"/>
        <v>44.8</v>
      </c>
      <c r="N34" s="12">
        <f t="shared" si="8"/>
        <v>41.3</v>
      </c>
      <c r="O34" s="12">
        <f t="shared" si="9"/>
        <v>44.8</v>
      </c>
      <c r="P34" s="4">
        <f t="shared" si="10"/>
        <v>176.3</v>
      </c>
      <c r="Q34" s="4" t="str">
        <f>VLOOKUP(A34,'Company Invoice'!$A$1:$H$125,3,0)</f>
        <v>0.6</v>
      </c>
      <c r="R34" s="4">
        <f t="shared" si="11"/>
        <v>1</v>
      </c>
      <c r="S34" s="4" t="str">
        <f>VLOOKUP(A34,'Company Invoice'!$A$1:$H$125,6,0)</f>
        <v>d</v>
      </c>
      <c r="T34" s="4" t="str">
        <f>VLOOKUP(A34,'Company Invoice'!$A$1:$H$125,8,0)</f>
        <v>172.8</v>
      </c>
      <c r="U34" s="13">
        <f t="shared" si="17"/>
        <v>3.5</v>
      </c>
      <c r="V34" s="14">
        <f t="shared" si="13"/>
        <v>0.01985252411</v>
      </c>
      <c r="W34" s="4">
        <f t="shared" si="14"/>
        <v>90.2</v>
      </c>
      <c r="X34" s="12">
        <f t="shared" si="15"/>
        <v>86.1</v>
      </c>
    </row>
    <row r="35">
      <c r="A35" s="4" t="str">
        <f>'Company Invoice'!A:A</f>
        <v>2001806210</v>
      </c>
      <c r="B35" s="4" t="str">
        <f>vlookup(A35,'Company Invoice'!$A$1:$H$125,2,0)</f>
        <v>1091117221940</v>
      </c>
      <c r="C35" s="4" t="str">
        <f>VLOOKUP(A35,'Company Invoice'!$A$1:$H$125,5,0)</f>
        <v>140604</v>
      </c>
      <c r="D35" s="4" t="str">
        <f>vlookup(A35,'Company Invoice'!$A$1:$H$125,7,0)</f>
        <v>Forward charges</v>
      </c>
      <c r="E35" s="4" t="str">
        <f t="shared" si="1"/>
        <v>fwd</v>
      </c>
      <c r="F35" s="4" t="str">
        <f t="shared" si="2"/>
        <v>No</v>
      </c>
      <c r="G35" s="11">
        <f>SUMIF('Order Report'!A:A,A35,'Order Report'!E:E)/1000</f>
        <v>0.22</v>
      </c>
      <c r="H35" s="4">
        <f t="shared" si="3"/>
        <v>220</v>
      </c>
      <c r="I35" s="3">
        <f t="shared" si="4"/>
        <v>0.5</v>
      </c>
      <c r="J35" s="4">
        <f t="shared" si="5"/>
        <v>500</v>
      </c>
      <c r="K35" s="4" t="str">
        <f>VLOOKUP(VALUE(C35),'Pincode Zone'!$B$1:$C$125,2,FALSE)</f>
        <v>b</v>
      </c>
      <c r="L35" s="4">
        <f t="shared" si="6"/>
        <v>33</v>
      </c>
      <c r="M35" s="5">
        <f t="shared" si="7"/>
        <v>28.3</v>
      </c>
      <c r="N35" s="12">
        <f t="shared" si="8"/>
        <v>20.5</v>
      </c>
      <c r="O35" s="12">
        <f t="shared" si="9"/>
        <v>28.3</v>
      </c>
      <c r="P35" s="4">
        <f t="shared" si="10"/>
        <v>33</v>
      </c>
      <c r="Q35" s="4" t="str">
        <f>VLOOKUP(A35,'Company Invoice'!$A$1:$H$125,3,0)</f>
        <v>2.92</v>
      </c>
      <c r="R35" s="4">
        <f t="shared" si="11"/>
        <v>3</v>
      </c>
      <c r="S35" s="4" t="str">
        <f>VLOOKUP(A35,'Company Invoice'!$A$1:$H$125,6,0)</f>
        <v>b</v>
      </c>
      <c r="T35" s="4" t="str">
        <f>VLOOKUP(A35,'Company Invoice'!$A$1:$H$125,8,0)</f>
        <v>174.5</v>
      </c>
      <c r="U35" s="13">
        <f t="shared" si="17"/>
        <v>-141.5</v>
      </c>
      <c r="V35" s="14">
        <f t="shared" si="13"/>
        <v>-4.287878788</v>
      </c>
      <c r="W35" s="4">
        <f t="shared" si="14"/>
        <v>33</v>
      </c>
      <c r="X35" s="12">
        <f t="shared" si="15"/>
        <v>0</v>
      </c>
    </row>
    <row r="36">
      <c r="A36" s="4" t="str">
        <f>'Company Invoice'!A:A</f>
        <v>2001806226</v>
      </c>
      <c r="B36" s="4" t="str">
        <f>vlookup(A36,'Company Invoice'!$A$1:$H$125,2,0)</f>
        <v>1091117222065</v>
      </c>
      <c r="C36" s="4" t="str">
        <f>VLOOKUP(A36,'Company Invoice'!$A$1:$H$125,5,0)</f>
        <v>723146</v>
      </c>
      <c r="D36" s="4" t="str">
        <f>vlookup(A36,'Company Invoice'!$A$1:$H$125,7,0)</f>
        <v>Forward charges</v>
      </c>
      <c r="E36" s="4" t="str">
        <f t="shared" si="1"/>
        <v>fwd</v>
      </c>
      <c r="F36" s="4" t="str">
        <f t="shared" si="2"/>
        <v>No</v>
      </c>
      <c r="G36" s="11">
        <f>SUMIF('Order Report'!A:A,A36,'Order Report'!E:E)/1000</f>
        <v>0.48</v>
      </c>
      <c r="H36" s="4">
        <f t="shared" si="3"/>
        <v>480</v>
      </c>
      <c r="I36" s="3">
        <f t="shared" si="4"/>
        <v>0.5</v>
      </c>
      <c r="J36" s="4">
        <f t="shared" si="5"/>
        <v>500</v>
      </c>
      <c r="K36" s="4" t="str">
        <f>VLOOKUP(VALUE(C36),'Pincode Zone'!$B$1:$C$125,2,FALSE)</f>
        <v>d</v>
      </c>
      <c r="L36" s="4">
        <f t="shared" si="6"/>
        <v>45.4</v>
      </c>
      <c r="M36" s="5">
        <f t="shared" si="7"/>
        <v>44.8</v>
      </c>
      <c r="N36" s="12">
        <f t="shared" si="8"/>
        <v>41.3</v>
      </c>
      <c r="O36" s="12">
        <f t="shared" si="9"/>
        <v>44.8</v>
      </c>
      <c r="P36" s="4">
        <f t="shared" si="10"/>
        <v>45.4</v>
      </c>
      <c r="Q36" s="4" t="str">
        <f>VLOOKUP(A36,'Company Invoice'!$A$1:$H$125,3,0)</f>
        <v>0.68</v>
      </c>
      <c r="R36" s="4">
        <f t="shared" si="11"/>
        <v>1</v>
      </c>
      <c r="S36" s="4" t="str">
        <f>VLOOKUP(A36,'Company Invoice'!$A$1:$H$125,6,0)</f>
        <v>d</v>
      </c>
      <c r="T36" s="4" t="str">
        <f>VLOOKUP(A36,'Company Invoice'!$A$1:$H$125,8,0)</f>
        <v>90.2</v>
      </c>
      <c r="U36" s="13">
        <f t="shared" si="17"/>
        <v>-44.8</v>
      </c>
      <c r="V36" s="14">
        <f t="shared" si="13"/>
        <v>-0.986784141</v>
      </c>
      <c r="W36" s="4">
        <f t="shared" si="14"/>
        <v>45.4</v>
      </c>
      <c r="X36" s="12">
        <f t="shared" si="15"/>
        <v>0</v>
      </c>
    </row>
    <row r="37">
      <c r="A37" s="4" t="str">
        <f>'Company Invoice'!A:A</f>
        <v>2001806229</v>
      </c>
      <c r="B37" s="4" t="str">
        <f>vlookup(A37,'Company Invoice'!$A$1:$H$125,2,0)</f>
        <v>1091117222080</v>
      </c>
      <c r="C37" s="4" t="str">
        <f>VLOOKUP(A37,'Company Invoice'!$A$1:$H$125,5,0)</f>
        <v>421204</v>
      </c>
      <c r="D37" s="4" t="str">
        <f>vlookup(A37,'Company Invoice'!$A$1:$H$125,7,0)</f>
        <v>Forward charges</v>
      </c>
      <c r="E37" s="4" t="str">
        <f t="shared" si="1"/>
        <v>fwd</v>
      </c>
      <c r="F37" s="4" t="str">
        <f t="shared" si="2"/>
        <v>No</v>
      </c>
      <c r="G37" s="11">
        <f>SUMIF('Order Report'!A:A,A37,'Order Report'!E:E)/1000</f>
        <v>0.5</v>
      </c>
      <c r="H37" s="4">
        <f t="shared" si="3"/>
        <v>500</v>
      </c>
      <c r="I37" s="3">
        <f t="shared" si="4"/>
        <v>0.5</v>
      </c>
      <c r="J37" s="4">
        <f t="shared" si="5"/>
        <v>500</v>
      </c>
      <c r="K37" s="4" t="str">
        <f>VLOOKUP(VALUE(C37),'Pincode Zone'!$B$1:$C$125,2,FALSE)</f>
        <v>d</v>
      </c>
      <c r="L37" s="4">
        <f t="shared" si="6"/>
        <v>45.4</v>
      </c>
      <c r="M37" s="5">
        <f t="shared" si="7"/>
        <v>44.8</v>
      </c>
      <c r="N37" s="12">
        <f t="shared" si="8"/>
        <v>41.3</v>
      </c>
      <c r="O37" s="12">
        <f t="shared" si="9"/>
        <v>44.8</v>
      </c>
      <c r="P37" s="4">
        <f t="shared" si="10"/>
        <v>45.4</v>
      </c>
      <c r="Q37" s="4" t="str">
        <f>VLOOKUP(A37,'Company Invoice'!$A$1:$H$125,3,0)</f>
        <v>0.71</v>
      </c>
      <c r="R37" s="4">
        <f t="shared" si="11"/>
        <v>1</v>
      </c>
      <c r="S37" s="4" t="str">
        <f>VLOOKUP(A37,'Company Invoice'!$A$1:$H$125,6,0)</f>
        <v>d</v>
      </c>
      <c r="T37" s="4" t="str">
        <f>VLOOKUP(A37,'Company Invoice'!$A$1:$H$125,8,0)</f>
        <v>90.2</v>
      </c>
      <c r="U37" s="13">
        <f t="shared" si="17"/>
        <v>-44.8</v>
      </c>
      <c r="V37" s="14">
        <f t="shared" si="13"/>
        <v>-0.986784141</v>
      </c>
      <c r="W37" s="4">
        <f t="shared" si="14"/>
        <v>45.4</v>
      </c>
      <c r="X37" s="12">
        <f t="shared" si="15"/>
        <v>0</v>
      </c>
    </row>
    <row r="38">
      <c r="A38" s="4" t="str">
        <f>'Company Invoice'!A:A</f>
        <v>2001806233</v>
      </c>
      <c r="B38" s="4" t="str">
        <f>vlookup(A38,'Company Invoice'!$A$1:$H$125,2,0)</f>
        <v>1091117222135</v>
      </c>
      <c r="C38" s="4" t="str">
        <f>VLOOKUP(A38,'Company Invoice'!$A$1:$H$125,5,0)</f>
        <v>263139</v>
      </c>
      <c r="D38" s="4" t="str">
        <f>vlookup(A38,'Company Invoice'!$A$1:$H$125,7,0)</f>
        <v>Forward charges</v>
      </c>
      <c r="E38" s="4" t="str">
        <f t="shared" si="1"/>
        <v>fwd</v>
      </c>
      <c r="F38" s="4" t="str">
        <f t="shared" si="2"/>
        <v>No</v>
      </c>
      <c r="G38" s="11">
        <f>SUMIF('Order Report'!A:A,A38,'Order Report'!E:E)/1000</f>
        <v>0.245</v>
      </c>
      <c r="H38" s="4">
        <f t="shared" si="3"/>
        <v>245</v>
      </c>
      <c r="I38" s="3">
        <f t="shared" si="4"/>
        <v>0.5</v>
      </c>
      <c r="J38" s="4">
        <f t="shared" si="5"/>
        <v>500</v>
      </c>
      <c r="K38" s="4" t="str">
        <f>VLOOKUP(VALUE(C38),'Pincode Zone'!$B$1:$C$125,2,FALSE)</f>
        <v>b</v>
      </c>
      <c r="L38" s="4">
        <f t="shared" si="6"/>
        <v>33</v>
      </c>
      <c r="M38" s="5">
        <f t="shared" si="7"/>
        <v>28.3</v>
      </c>
      <c r="N38" s="12">
        <f t="shared" si="8"/>
        <v>20.5</v>
      </c>
      <c r="O38" s="12">
        <f t="shared" si="9"/>
        <v>28.3</v>
      </c>
      <c r="P38" s="4">
        <f t="shared" si="10"/>
        <v>33</v>
      </c>
      <c r="Q38" s="4" t="str">
        <f>VLOOKUP(A38,'Company Invoice'!$A$1:$H$125,3,0)</f>
        <v>0.78</v>
      </c>
      <c r="R38" s="4">
        <f t="shared" si="11"/>
        <v>1</v>
      </c>
      <c r="S38" s="4" t="str">
        <f>VLOOKUP(A38,'Company Invoice'!$A$1:$H$125,6,0)</f>
        <v>b</v>
      </c>
      <c r="T38" s="4" t="str">
        <f>VLOOKUP(A38,'Company Invoice'!$A$1:$H$125,8,0)</f>
        <v>61.3</v>
      </c>
      <c r="U38" s="13">
        <f t="shared" si="17"/>
        <v>-28.3</v>
      </c>
      <c r="V38" s="14">
        <f t="shared" si="13"/>
        <v>-0.8575757576</v>
      </c>
      <c r="W38" s="4">
        <f t="shared" si="14"/>
        <v>33</v>
      </c>
      <c r="X38" s="12">
        <f t="shared" si="15"/>
        <v>0</v>
      </c>
    </row>
    <row r="39">
      <c r="A39" s="4" t="str">
        <f>'Company Invoice'!A:A</f>
        <v>2001806251</v>
      </c>
      <c r="B39" s="4" t="str">
        <f>vlookup(A39,'Company Invoice'!$A$1:$H$125,2,0)</f>
        <v>1091117222146</v>
      </c>
      <c r="C39" s="4" t="str">
        <f>VLOOKUP(A39,'Company Invoice'!$A$1:$H$125,5,0)</f>
        <v>743263</v>
      </c>
      <c r="D39" s="4" t="str">
        <f>vlookup(A39,'Company Invoice'!$A$1:$H$125,7,0)</f>
        <v>Forward charges</v>
      </c>
      <c r="E39" s="4" t="str">
        <f t="shared" si="1"/>
        <v>fwd</v>
      </c>
      <c r="F39" s="4" t="str">
        <f t="shared" si="2"/>
        <v>No</v>
      </c>
      <c r="G39" s="11">
        <f>SUMIF('Order Report'!A:A,A39,'Order Report'!E:E)/1000</f>
        <v>0.245</v>
      </c>
      <c r="H39" s="4">
        <f t="shared" si="3"/>
        <v>245</v>
      </c>
      <c r="I39" s="3">
        <f t="shared" si="4"/>
        <v>0.5</v>
      </c>
      <c r="J39" s="4">
        <f t="shared" si="5"/>
        <v>500</v>
      </c>
      <c r="K39" s="4" t="str">
        <f>VLOOKUP(VALUE(C39),'Pincode Zone'!$B$1:$C$125,2,FALSE)</f>
        <v>d</v>
      </c>
      <c r="L39" s="4">
        <f t="shared" si="6"/>
        <v>45.4</v>
      </c>
      <c r="M39" s="5">
        <f t="shared" si="7"/>
        <v>44.8</v>
      </c>
      <c r="N39" s="12">
        <f t="shared" si="8"/>
        <v>41.3</v>
      </c>
      <c r="O39" s="12">
        <f t="shared" si="9"/>
        <v>44.8</v>
      </c>
      <c r="P39" s="4">
        <f t="shared" si="10"/>
        <v>45.4</v>
      </c>
      <c r="Q39" s="4" t="str">
        <f>VLOOKUP(A39,'Company Invoice'!$A$1:$H$125,3,0)</f>
        <v>1.27</v>
      </c>
      <c r="R39" s="4">
        <f t="shared" si="11"/>
        <v>1.5</v>
      </c>
      <c r="S39" s="4" t="str">
        <f>VLOOKUP(A39,'Company Invoice'!$A$1:$H$125,6,0)</f>
        <v>d</v>
      </c>
      <c r="T39" s="4" t="str">
        <f>VLOOKUP(A39,'Company Invoice'!$A$1:$H$125,8,0)</f>
        <v>135</v>
      </c>
      <c r="U39" s="13">
        <f t="shared" si="17"/>
        <v>-89.6</v>
      </c>
      <c r="V39" s="14">
        <f t="shared" si="13"/>
        <v>-1.973568282</v>
      </c>
      <c r="W39" s="4">
        <f t="shared" si="14"/>
        <v>45.4</v>
      </c>
      <c r="X39" s="12">
        <f t="shared" si="15"/>
        <v>0</v>
      </c>
    </row>
    <row r="40">
      <c r="A40" s="4" t="str">
        <f>'Company Invoice'!A:A</f>
        <v>2001806338</v>
      </c>
      <c r="B40" s="4" t="str">
        <f>vlookup(A40,'Company Invoice'!$A$1:$H$125,2,0)</f>
        <v>1091117222570</v>
      </c>
      <c r="C40" s="4" t="str">
        <f>VLOOKUP(A40,'Company Invoice'!$A$1:$H$125,5,0)</f>
        <v>392150</v>
      </c>
      <c r="D40" s="4" t="str">
        <f>vlookup(A40,'Company Invoice'!$A$1:$H$125,7,0)</f>
        <v>Forward charges</v>
      </c>
      <c r="E40" s="4" t="str">
        <f t="shared" si="1"/>
        <v>fwd</v>
      </c>
      <c r="F40" s="4" t="str">
        <f t="shared" si="2"/>
        <v>No</v>
      </c>
      <c r="G40" s="11">
        <f>SUMIF('Order Report'!A:A,A40,'Order Report'!E:E)/1000</f>
        <v>0.5</v>
      </c>
      <c r="H40" s="4">
        <f t="shared" si="3"/>
        <v>500</v>
      </c>
      <c r="I40" s="3">
        <f t="shared" si="4"/>
        <v>0.5</v>
      </c>
      <c r="J40" s="4">
        <f t="shared" si="5"/>
        <v>500</v>
      </c>
      <c r="K40" s="4" t="str">
        <f>VLOOKUP(VALUE(C40),'Pincode Zone'!$B$1:$C$125,2,FALSE)</f>
        <v>d</v>
      </c>
      <c r="L40" s="4">
        <f t="shared" si="6"/>
        <v>45.4</v>
      </c>
      <c r="M40" s="5">
        <f t="shared" si="7"/>
        <v>44.8</v>
      </c>
      <c r="N40" s="12">
        <f t="shared" si="8"/>
        <v>41.3</v>
      </c>
      <c r="O40" s="12">
        <f t="shared" si="9"/>
        <v>44.8</v>
      </c>
      <c r="P40" s="4">
        <f t="shared" si="10"/>
        <v>45.4</v>
      </c>
      <c r="Q40" s="4" t="str">
        <f>VLOOKUP(A40,'Company Invoice'!$A$1:$H$125,3,0)</f>
        <v>0.7</v>
      </c>
      <c r="R40" s="4">
        <f t="shared" si="11"/>
        <v>1</v>
      </c>
      <c r="S40" s="4" t="str">
        <f>VLOOKUP(A40,'Company Invoice'!$A$1:$H$125,6,0)</f>
        <v>d</v>
      </c>
      <c r="T40" s="4" t="str">
        <f>VLOOKUP(A40,'Company Invoice'!$A$1:$H$125,8,0)</f>
        <v>90.2</v>
      </c>
      <c r="U40" s="13">
        <f t="shared" si="17"/>
        <v>-44.8</v>
      </c>
      <c r="V40" s="14">
        <f t="shared" si="13"/>
        <v>-0.986784141</v>
      </c>
      <c r="W40" s="4">
        <f t="shared" si="14"/>
        <v>45.4</v>
      </c>
      <c r="X40" s="12">
        <f t="shared" si="15"/>
        <v>0</v>
      </c>
    </row>
    <row r="41">
      <c r="A41" s="4" t="str">
        <f>'Company Invoice'!A:A</f>
        <v>2001806446</v>
      </c>
      <c r="B41" s="4" t="str">
        <f>vlookup(A41,'Company Invoice'!$A$1:$H$125,2,0)</f>
        <v>1091117223211</v>
      </c>
      <c r="C41" s="4" t="str">
        <f>VLOOKUP(A41,'Company Invoice'!$A$1:$H$125,5,0)</f>
        <v>382830</v>
      </c>
      <c r="D41" s="4" t="str">
        <f>vlookup(A41,'Company Invoice'!$A$1:$H$125,7,0)</f>
        <v>Forward charges</v>
      </c>
      <c r="E41" s="4" t="str">
        <f t="shared" si="1"/>
        <v>fwd</v>
      </c>
      <c r="F41" s="4" t="str">
        <f t="shared" si="2"/>
        <v>No</v>
      </c>
      <c r="G41" s="11">
        <f>SUMIF('Order Report'!A:A,A41,'Order Report'!E:E)/1000</f>
        <v>0.5</v>
      </c>
      <c r="H41" s="4">
        <f t="shared" si="3"/>
        <v>500</v>
      </c>
      <c r="I41" s="3">
        <f t="shared" si="4"/>
        <v>0.5</v>
      </c>
      <c r="J41" s="4">
        <f t="shared" si="5"/>
        <v>500</v>
      </c>
      <c r="K41" s="4" t="str">
        <f>VLOOKUP(VALUE(C41),'Pincode Zone'!$B$1:$C$125,2,FALSE)</f>
        <v>d</v>
      </c>
      <c r="L41" s="4">
        <f t="shared" si="6"/>
        <v>45.4</v>
      </c>
      <c r="M41" s="5">
        <f t="shared" si="7"/>
        <v>44.8</v>
      </c>
      <c r="N41" s="12">
        <f t="shared" si="8"/>
        <v>41.3</v>
      </c>
      <c r="O41" s="12">
        <f t="shared" si="9"/>
        <v>44.8</v>
      </c>
      <c r="P41" s="4">
        <f t="shared" si="10"/>
        <v>45.4</v>
      </c>
      <c r="Q41" s="4" t="str">
        <f>VLOOKUP(A41,'Company Invoice'!$A$1:$H$125,3,0)</f>
        <v>0.69</v>
      </c>
      <c r="R41" s="4">
        <f t="shared" si="11"/>
        <v>1</v>
      </c>
      <c r="S41" s="4" t="str">
        <f>VLOOKUP(A41,'Company Invoice'!$A$1:$H$125,6,0)</f>
        <v>d</v>
      </c>
      <c r="T41" s="4" t="str">
        <f>VLOOKUP(A41,'Company Invoice'!$A$1:$H$125,8,0)</f>
        <v>90.2</v>
      </c>
      <c r="U41" s="13">
        <f t="shared" si="17"/>
        <v>-44.8</v>
      </c>
      <c r="V41" s="14">
        <f t="shared" si="13"/>
        <v>-0.986784141</v>
      </c>
      <c r="W41" s="4">
        <f t="shared" si="14"/>
        <v>45.4</v>
      </c>
      <c r="X41" s="12">
        <f t="shared" si="15"/>
        <v>0</v>
      </c>
    </row>
    <row r="42">
      <c r="A42" s="4" t="str">
        <f>'Company Invoice'!A:A</f>
        <v>2001806533</v>
      </c>
      <c r="B42" s="4" t="str">
        <f>vlookup(A42,'Company Invoice'!$A$1:$H$125,2,0)</f>
        <v>1091117224353</v>
      </c>
      <c r="C42" s="4" t="str">
        <f>VLOOKUP(A42,'Company Invoice'!$A$1:$H$125,5,0)</f>
        <v>711303</v>
      </c>
      <c r="D42" s="4" t="str">
        <f>vlookup(A42,'Company Invoice'!$A$1:$H$125,7,0)</f>
        <v>Forward charges</v>
      </c>
      <c r="E42" s="4" t="str">
        <f t="shared" si="1"/>
        <v>fwd</v>
      </c>
      <c r="F42" s="4" t="str">
        <f t="shared" si="2"/>
        <v>No</v>
      </c>
      <c r="G42" s="11">
        <f>SUMIF('Order Report'!A:A,A42,'Order Report'!E:E)/1000</f>
        <v>0.5</v>
      </c>
      <c r="H42" s="4">
        <f t="shared" si="3"/>
        <v>500</v>
      </c>
      <c r="I42" s="3">
        <f t="shared" si="4"/>
        <v>0.5</v>
      </c>
      <c r="J42" s="4">
        <f t="shared" si="5"/>
        <v>500</v>
      </c>
      <c r="K42" s="4" t="str">
        <f>VLOOKUP(VALUE(C42),'Pincode Zone'!$B$1:$C$125,2,FALSE)</f>
        <v>d</v>
      </c>
      <c r="L42" s="4">
        <f t="shared" si="6"/>
        <v>45.4</v>
      </c>
      <c r="M42" s="5">
        <f t="shared" si="7"/>
        <v>44.8</v>
      </c>
      <c r="N42" s="12">
        <f t="shared" si="8"/>
        <v>41.3</v>
      </c>
      <c r="O42" s="12">
        <f t="shared" si="9"/>
        <v>44.8</v>
      </c>
      <c r="P42" s="4">
        <f t="shared" si="10"/>
        <v>45.4</v>
      </c>
      <c r="Q42" s="4" t="str">
        <f>VLOOKUP(A42,'Company Invoice'!$A$1:$H$125,3,0)</f>
        <v>0.68</v>
      </c>
      <c r="R42" s="4">
        <f t="shared" si="11"/>
        <v>1</v>
      </c>
      <c r="S42" s="4" t="str">
        <f>VLOOKUP(A42,'Company Invoice'!$A$1:$H$125,6,0)</f>
        <v>d</v>
      </c>
      <c r="T42" s="4" t="str">
        <f>VLOOKUP(A42,'Company Invoice'!$A$1:$H$125,8,0)</f>
        <v>90.2</v>
      </c>
      <c r="U42" s="13">
        <f t="shared" si="17"/>
        <v>-44.8</v>
      </c>
      <c r="V42" s="14">
        <f t="shared" si="13"/>
        <v>-0.986784141</v>
      </c>
      <c r="W42" s="4">
        <f t="shared" si="14"/>
        <v>45.4</v>
      </c>
      <c r="X42" s="12">
        <f t="shared" si="15"/>
        <v>0</v>
      </c>
    </row>
    <row r="43">
      <c r="A43" s="4" t="str">
        <f>'Company Invoice'!A:A</f>
        <v>2001806547</v>
      </c>
      <c r="B43" s="4" t="str">
        <f>vlookup(A43,'Company Invoice'!$A$1:$H$125,2,0)</f>
        <v>1091117224611</v>
      </c>
      <c r="C43" s="4" t="str">
        <f>VLOOKUP(A43,'Company Invoice'!$A$1:$H$125,5,0)</f>
        <v>283102</v>
      </c>
      <c r="D43" s="4" t="str">
        <f>vlookup(A43,'Company Invoice'!$A$1:$H$125,7,0)</f>
        <v>Forward charges</v>
      </c>
      <c r="E43" s="4" t="str">
        <f t="shared" si="1"/>
        <v>fwd</v>
      </c>
      <c r="F43" s="4" t="str">
        <f t="shared" si="2"/>
        <v>No</v>
      </c>
      <c r="G43" s="11">
        <f>SUMIF('Order Report'!A:A,A43,'Order Report'!E:E)/1000</f>
        <v>0.127</v>
      </c>
      <c r="H43" s="4">
        <f t="shared" si="3"/>
        <v>127</v>
      </c>
      <c r="I43" s="3">
        <f t="shared" si="4"/>
        <v>0.5</v>
      </c>
      <c r="J43" s="4">
        <f t="shared" si="5"/>
        <v>500</v>
      </c>
      <c r="K43" s="4" t="str">
        <f>VLOOKUP(VALUE(C43),'Pincode Zone'!$B$1:$C$125,2,FALSE)</f>
        <v>b</v>
      </c>
      <c r="L43" s="4">
        <f t="shared" si="6"/>
        <v>33</v>
      </c>
      <c r="M43" s="5">
        <f t="shared" si="7"/>
        <v>28.3</v>
      </c>
      <c r="N43" s="12">
        <f t="shared" si="8"/>
        <v>20.5</v>
      </c>
      <c r="O43" s="12">
        <f t="shared" si="9"/>
        <v>28.3</v>
      </c>
      <c r="P43" s="4">
        <f t="shared" si="10"/>
        <v>33</v>
      </c>
      <c r="Q43" s="4" t="str">
        <f>VLOOKUP(A43,'Company Invoice'!$A$1:$H$125,3,0)</f>
        <v>1</v>
      </c>
      <c r="R43" s="4">
        <f t="shared" si="11"/>
        <v>1</v>
      </c>
      <c r="S43" s="4" t="str">
        <f>VLOOKUP(A43,'Company Invoice'!$A$1:$H$125,6,0)</f>
        <v>b</v>
      </c>
      <c r="T43" s="4" t="str">
        <f>VLOOKUP(A43,'Company Invoice'!$A$1:$H$125,8,0)</f>
        <v>61.3</v>
      </c>
      <c r="U43" s="13">
        <f t="shared" si="17"/>
        <v>-28.3</v>
      </c>
      <c r="V43" s="14">
        <f t="shared" si="13"/>
        <v>-0.8575757576</v>
      </c>
      <c r="W43" s="4">
        <f t="shared" si="14"/>
        <v>33</v>
      </c>
      <c r="X43" s="12">
        <f t="shared" si="15"/>
        <v>0</v>
      </c>
    </row>
    <row r="44">
      <c r="A44" s="4" t="str">
        <f>'Company Invoice'!A:A</f>
        <v>2001806567</v>
      </c>
      <c r="B44" s="4" t="str">
        <f>vlookup(A44,'Company Invoice'!$A$1:$H$125,2,0)</f>
        <v>1091117224902</v>
      </c>
      <c r="C44" s="4" t="str">
        <f>VLOOKUP(A44,'Company Invoice'!$A$1:$H$125,5,0)</f>
        <v>370201</v>
      </c>
      <c r="D44" s="4" t="str">
        <f>vlookup(A44,'Company Invoice'!$A$1:$H$125,7,0)</f>
        <v>Forward charges</v>
      </c>
      <c r="E44" s="4" t="str">
        <f t="shared" si="1"/>
        <v>fwd</v>
      </c>
      <c r="F44" s="4" t="str">
        <f t="shared" si="2"/>
        <v>No</v>
      </c>
      <c r="G44" s="11">
        <f>SUMIF('Order Report'!A:A,A44,'Order Report'!E:E)/1000</f>
        <v>0.952</v>
      </c>
      <c r="H44" s="4">
        <f t="shared" si="3"/>
        <v>952</v>
      </c>
      <c r="I44" s="3">
        <f t="shared" si="4"/>
        <v>1</v>
      </c>
      <c r="J44" s="4">
        <f t="shared" si="5"/>
        <v>1000</v>
      </c>
      <c r="K44" s="4" t="str">
        <f>VLOOKUP(VALUE(C44),'Pincode Zone'!$B$1:$C$125,2,FALSE)</f>
        <v>d</v>
      </c>
      <c r="L44" s="4">
        <f t="shared" si="6"/>
        <v>45.4</v>
      </c>
      <c r="M44" s="5">
        <f t="shared" si="7"/>
        <v>44.8</v>
      </c>
      <c r="N44" s="12">
        <f t="shared" si="8"/>
        <v>41.3</v>
      </c>
      <c r="O44" s="12">
        <f t="shared" si="9"/>
        <v>44.8</v>
      </c>
      <c r="P44" s="4">
        <f t="shared" si="10"/>
        <v>90.2</v>
      </c>
      <c r="Q44" s="4" t="str">
        <f>VLOOKUP(A44,'Company Invoice'!$A$1:$H$125,3,0)</f>
        <v>1.16</v>
      </c>
      <c r="R44" s="4">
        <f t="shared" si="11"/>
        <v>1.5</v>
      </c>
      <c r="S44" s="4" t="str">
        <f>VLOOKUP(A44,'Company Invoice'!$A$1:$H$125,6,0)</f>
        <v>d</v>
      </c>
      <c r="T44" s="4" t="str">
        <f>VLOOKUP(A44,'Company Invoice'!$A$1:$H$125,8,0)</f>
        <v>135</v>
      </c>
      <c r="U44" s="13">
        <f t="shared" si="17"/>
        <v>-44.8</v>
      </c>
      <c r="V44" s="14">
        <f t="shared" si="13"/>
        <v>-0.4966740576</v>
      </c>
      <c r="W44" s="4">
        <f t="shared" si="14"/>
        <v>90.2</v>
      </c>
      <c r="X44" s="12">
        <f t="shared" si="15"/>
        <v>0</v>
      </c>
    </row>
    <row r="45">
      <c r="A45" s="4" t="str">
        <f>'Company Invoice'!A:A</f>
        <v>2001806575</v>
      </c>
      <c r="B45" s="4" t="str">
        <f>vlookup(A45,'Company Invoice'!$A$1:$H$125,2,0)</f>
        <v>1091117225016</v>
      </c>
      <c r="C45" s="4" t="str">
        <f>VLOOKUP(A45,'Company Invoice'!$A$1:$H$125,5,0)</f>
        <v>248001</v>
      </c>
      <c r="D45" s="4" t="str">
        <f>vlookup(A45,'Company Invoice'!$A$1:$H$125,7,0)</f>
        <v>Forward charges</v>
      </c>
      <c r="E45" s="4" t="str">
        <f t="shared" si="1"/>
        <v>fwd</v>
      </c>
      <c r="F45" s="4" t="str">
        <f t="shared" si="2"/>
        <v>No</v>
      </c>
      <c r="G45" s="11">
        <f>SUMIF('Order Report'!A:A,A45,'Order Report'!E:E)/1000</f>
        <v>0.5</v>
      </c>
      <c r="H45" s="4">
        <f t="shared" si="3"/>
        <v>500</v>
      </c>
      <c r="I45" s="3">
        <f t="shared" si="4"/>
        <v>0.5</v>
      </c>
      <c r="J45" s="4">
        <f t="shared" si="5"/>
        <v>500</v>
      </c>
      <c r="K45" s="4" t="str">
        <f>VLOOKUP(VALUE(C45),'Pincode Zone'!$B$1:$C$125,2,FALSE)</f>
        <v>b</v>
      </c>
      <c r="L45" s="4">
        <f t="shared" si="6"/>
        <v>33</v>
      </c>
      <c r="M45" s="5">
        <f t="shared" si="7"/>
        <v>28.3</v>
      </c>
      <c r="N45" s="12">
        <f t="shared" si="8"/>
        <v>20.5</v>
      </c>
      <c r="O45" s="12">
        <f t="shared" si="9"/>
        <v>28.3</v>
      </c>
      <c r="P45" s="4">
        <f t="shared" si="10"/>
        <v>33</v>
      </c>
      <c r="Q45" s="4" t="str">
        <f>VLOOKUP(A45,'Company Invoice'!$A$1:$H$125,3,0)</f>
        <v>0.68</v>
      </c>
      <c r="R45" s="4">
        <f t="shared" si="11"/>
        <v>1</v>
      </c>
      <c r="S45" s="4" t="str">
        <f>VLOOKUP(A45,'Company Invoice'!$A$1:$H$125,6,0)</f>
        <v>b</v>
      </c>
      <c r="T45" s="4" t="str">
        <f>VLOOKUP(A45,'Company Invoice'!$A$1:$H$125,8,0)</f>
        <v>61.3</v>
      </c>
      <c r="U45" s="13">
        <f t="shared" si="17"/>
        <v>-28.3</v>
      </c>
      <c r="V45" s="14">
        <f t="shared" si="13"/>
        <v>-0.8575757576</v>
      </c>
      <c r="W45" s="4">
        <f t="shared" si="14"/>
        <v>33</v>
      </c>
      <c r="X45" s="12">
        <f t="shared" si="15"/>
        <v>0</v>
      </c>
    </row>
    <row r="46">
      <c r="A46" s="4" t="str">
        <f>'Company Invoice'!A:A</f>
        <v>2001806616</v>
      </c>
      <c r="B46" s="4" t="str">
        <f>vlookup(A46,'Company Invoice'!$A$1:$H$125,2,0)</f>
        <v>1091117225484</v>
      </c>
      <c r="C46" s="4" t="str">
        <f>VLOOKUP(A46,'Company Invoice'!$A$1:$H$125,5,0)</f>
        <v>144001</v>
      </c>
      <c r="D46" s="4" t="str">
        <f>vlookup(A46,'Company Invoice'!$A$1:$H$125,7,0)</f>
        <v>Forward charges</v>
      </c>
      <c r="E46" s="4" t="str">
        <f t="shared" si="1"/>
        <v>fwd</v>
      </c>
      <c r="F46" s="4" t="str">
        <f t="shared" si="2"/>
        <v>No</v>
      </c>
      <c r="G46" s="11">
        <f>SUMIF('Order Report'!A:A,A46,'Order Report'!E:E)/1000</f>
        <v>0.963</v>
      </c>
      <c r="H46" s="4">
        <f t="shared" si="3"/>
        <v>963</v>
      </c>
      <c r="I46" s="3">
        <f t="shared" si="4"/>
        <v>1</v>
      </c>
      <c r="J46" s="4">
        <f t="shared" si="5"/>
        <v>1000</v>
      </c>
      <c r="K46" s="4" t="str">
        <f>VLOOKUP(VALUE(C46),'Pincode Zone'!$B$1:$C$125,2,FALSE)</f>
        <v>b</v>
      </c>
      <c r="L46" s="4">
        <f t="shared" si="6"/>
        <v>33</v>
      </c>
      <c r="M46" s="5">
        <f t="shared" si="7"/>
        <v>28.3</v>
      </c>
      <c r="N46" s="12">
        <f t="shared" si="8"/>
        <v>20.5</v>
      </c>
      <c r="O46" s="12">
        <f t="shared" si="9"/>
        <v>28.3</v>
      </c>
      <c r="P46" s="4">
        <f t="shared" si="10"/>
        <v>61.3</v>
      </c>
      <c r="Q46" s="4" t="str">
        <f>VLOOKUP(A46,'Company Invoice'!$A$1:$H$125,3,0)</f>
        <v>1.08</v>
      </c>
      <c r="R46" s="4">
        <f t="shared" si="11"/>
        <v>1.5</v>
      </c>
      <c r="S46" s="4" t="str">
        <f>VLOOKUP(A46,'Company Invoice'!$A$1:$H$125,6,0)</f>
        <v>b</v>
      </c>
      <c r="T46" s="4" t="str">
        <f>VLOOKUP(A46,'Company Invoice'!$A$1:$H$125,8,0)</f>
        <v>89.6</v>
      </c>
      <c r="U46" s="13">
        <f t="shared" si="17"/>
        <v>-28.3</v>
      </c>
      <c r="V46" s="14">
        <f t="shared" si="13"/>
        <v>-0.4616639478</v>
      </c>
      <c r="W46" s="4">
        <f t="shared" si="14"/>
        <v>61.3</v>
      </c>
      <c r="X46" s="12">
        <f t="shared" si="15"/>
        <v>0</v>
      </c>
    </row>
    <row r="47">
      <c r="A47" s="4" t="str">
        <f>'Company Invoice'!A:A</f>
        <v>2001806652</v>
      </c>
      <c r="B47" s="4" t="str">
        <f>vlookup(A47,'Company Invoice'!$A$1:$H$125,2,0)</f>
        <v>1091117226221</v>
      </c>
      <c r="C47" s="4" t="str">
        <f>VLOOKUP(A47,'Company Invoice'!$A$1:$H$125,5,0)</f>
        <v>403401</v>
      </c>
      <c r="D47" s="4" t="str">
        <f>vlookup(A47,'Company Invoice'!$A$1:$H$125,7,0)</f>
        <v>Forward charges</v>
      </c>
      <c r="E47" s="4" t="str">
        <f t="shared" si="1"/>
        <v>fwd</v>
      </c>
      <c r="F47" s="4" t="str">
        <f t="shared" si="2"/>
        <v>No</v>
      </c>
      <c r="G47" s="11">
        <f>SUMIF('Order Report'!A:A,A47,'Order Report'!E:E)/1000</f>
        <v>0.5</v>
      </c>
      <c r="H47" s="4">
        <f t="shared" si="3"/>
        <v>500</v>
      </c>
      <c r="I47" s="3">
        <f t="shared" si="4"/>
        <v>0.5</v>
      </c>
      <c r="J47" s="4">
        <f t="shared" si="5"/>
        <v>500</v>
      </c>
      <c r="K47" s="4" t="str">
        <f>VLOOKUP(VALUE(C47),'Pincode Zone'!$B$1:$C$125,2,FALSE)</f>
        <v>d</v>
      </c>
      <c r="L47" s="4">
        <f t="shared" si="6"/>
        <v>45.4</v>
      </c>
      <c r="M47" s="5">
        <f t="shared" si="7"/>
        <v>44.8</v>
      </c>
      <c r="N47" s="12">
        <f t="shared" si="8"/>
        <v>41.3</v>
      </c>
      <c r="O47" s="12">
        <f t="shared" si="9"/>
        <v>44.8</v>
      </c>
      <c r="P47" s="4">
        <f t="shared" si="10"/>
        <v>45.4</v>
      </c>
      <c r="Q47" s="4" t="str">
        <f>VLOOKUP(A47,'Company Invoice'!$A$1:$H$125,3,0)</f>
        <v>0.69</v>
      </c>
      <c r="R47" s="4">
        <f t="shared" si="11"/>
        <v>1</v>
      </c>
      <c r="S47" s="4" t="str">
        <f>VLOOKUP(A47,'Company Invoice'!$A$1:$H$125,6,0)</f>
        <v>d</v>
      </c>
      <c r="T47" s="4" t="str">
        <f>VLOOKUP(A47,'Company Invoice'!$A$1:$H$125,8,0)</f>
        <v>90.2</v>
      </c>
      <c r="U47" s="13">
        <f t="shared" si="17"/>
        <v>-44.8</v>
      </c>
      <c r="V47" s="14">
        <f t="shared" si="13"/>
        <v>-0.986784141</v>
      </c>
      <c r="W47" s="4">
        <f t="shared" si="14"/>
        <v>45.4</v>
      </c>
      <c r="X47" s="12">
        <f t="shared" si="15"/>
        <v>0</v>
      </c>
    </row>
    <row r="48">
      <c r="A48" s="4" t="str">
        <f>'Company Invoice'!A:A</f>
        <v>2001806733</v>
      </c>
      <c r="B48" s="4" t="str">
        <f>vlookup(A48,'Company Invoice'!$A$1:$H$125,2,0)</f>
        <v>1091117226674</v>
      </c>
      <c r="C48" s="4" t="str">
        <f>VLOOKUP(A48,'Company Invoice'!$A$1:$H$125,5,0)</f>
        <v>452001</v>
      </c>
      <c r="D48" s="4" t="str">
        <f>vlookup(A48,'Company Invoice'!$A$1:$H$125,7,0)</f>
        <v>Forward charges</v>
      </c>
      <c r="E48" s="4" t="str">
        <f t="shared" si="1"/>
        <v>fwd</v>
      </c>
      <c r="F48" s="4" t="str">
        <f t="shared" si="2"/>
        <v>No</v>
      </c>
      <c r="G48" s="11">
        <f>SUMIF('Order Report'!A:A,A48,'Order Report'!E:E)/1000</f>
        <v>0.967</v>
      </c>
      <c r="H48" s="4">
        <f t="shared" si="3"/>
        <v>967</v>
      </c>
      <c r="I48" s="3">
        <f t="shared" si="4"/>
        <v>1</v>
      </c>
      <c r="J48" s="4">
        <f t="shared" si="5"/>
        <v>1000</v>
      </c>
      <c r="K48" s="4" t="str">
        <f>VLOOKUP(VALUE(C48),'Pincode Zone'!$B$1:$C$125,2,FALSE)</f>
        <v>d</v>
      </c>
      <c r="L48" s="4">
        <f t="shared" si="6"/>
        <v>45.4</v>
      </c>
      <c r="M48" s="5">
        <f t="shared" si="7"/>
        <v>44.8</v>
      </c>
      <c r="N48" s="12">
        <f t="shared" si="8"/>
        <v>41.3</v>
      </c>
      <c r="O48" s="12">
        <f t="shared" si="9"/>
        <v>44.8</v>
      </c>
      <c r="P48" s="4">
        <f t="shared" si="10"/>
        <v>90.2</v>
      </c>
      <c r="Q48" s="4" t="str">
        <f>VLOOKUP(A48,'Company Invoice'!$A$1:$H$125,3,0)</f>
        <v>1.13</v>
      </c>
      <c r="R48" s="4">
        <f t="shared" si="11"/>
        <v>1.5</v>
      </c>
      <c r="S48" s="4" t="str">
        <f>VLOOKUP(A48,'Company Invoice'!$A$1:$H$125,6,0)</f>
        <v>d</v>
      </c>
      <c r="T48" s="4" t="str">
        <f>VLOOKUP(A48,'Company Invoice'!$A$1:$H$125,8,0)</f>
        <v>135</v>
      </c>
      <c r="U48" s="13">
        <f t="shared" si="17"/>
        <v>-44.8</v>
      </c>
      <c r="V48" s="14">
        <f t="shared" si="13"/>
        <v>-0.4966740576</v>
      </c>
      <c r="W48" s="4">
        <f t="shared" si="14"/>
        <v>90.2</v>
      </c>
      <c r="X48" s="12">
        <f t="shared" si="15"/>
        <v>0</v>
      </c>
    </row>
    <row r="49">
      <c r="A49" s="4" t="str">
        <f>'Company Invoice'!A:A</f>
        <v>2001806735</v>
      </c>
      <c r="B49" s="4" t="str">
        <f>vlookup(A49,'Company Invoice'!$A$1:$H$125,2,0)</f>
        <v>1091117226711</v>
      </c>
      <c r="C49" s="4" t="str">
        <f>VLOOKUP(A49,'Company Invoice'!$A$1:$H$125,5,0)</f>
        <v>721636</v>
      </c>
      <c r="D49" s="4" t="str">
        <f>vlookup(A49,'Company Invoice'!$A$1:$H$125,7,0)</f>
        <v>Forward charges</v>
      </c>
      <c r="E49" s="4" t="str">
        <f t="shared" si="1"/>
        <v>fwd</v>
      </c>
      <c r="F49" s="4" t="str">
        <f t="shared" si="2"/>
        <v>No</v>
      </c>
      <c r="G49" s="11">
        <f>SUMIF('Order Report'!A:A,A49,'Order Report'!E:E)/1000</f>
        <v>0.5</v>
      </c>
      <c r="H49" s="4">
        <f t="shared" si="3"/>
        <v>500</v>
      </c>
      <c r="I49" s="3">
        <f t="shared" si="4"/>
        <v>0.5</v>
      </c>
      <c r="J49" s="4">
        <f t="shared" si="5"/>
        <v>500</v>
      </c>
      <c r="K49" s="4" t="str">
        <f>VLOOKUP(VALUE(C49),'Pincode Zone'!$B$1:$C$125,2,FALSE)</f>
        <v>d</v>
      </c>
      <c r="L49" s="4">
        <f t="shared" si="6"/>
        <v>45.4</v>
      </c>
      <c r="M49" s="5">
        <f t="shared" si="7"/>
        <v>44.8</v>
      </c>
      <c r="N49" s="12">
        <f t="shared" si="8"/>
        <v>41.3</v>
      </c>
      <c r="O49" s="12">
        <f t="shared" si="9"/>
        <v>44.8</v>
      </c>
      <c r="P49" s="4">
        <f t="shared" si="10"/>
        <v>45.4</v>
      </c>
      <c r="Q49" s="4" t="str">
        <f>VLOOKUP(A49,'Company Invoice'!$A$1:$H$125,3,0)</f>
        <v>0.69</v>
      </c>
      <c r="R49" s="4">
        <f t="shared" si="11"/>
        <v>1</v>
      </c>
      <c r="S49" s="4" t="str">
        <f>VLOOKUP(A49,'Company Invoice'!$A$1:$H$125,6,0)</f>
        <v>d</v>
      </c>
      <c r="T49" s="4" t="str">
        <f>VLOOKUP(A49,'Company Invoice'!$A$1:$H$125,8,0)</f>
        <v>90.2</v>
      </c>
      <c r="U49" s="13">
        <f t="shared" si="17"/>
        <v>-44.8</v>
      </c>
      <c r="V49" s="14">
        <f t="shared" si="13"/>
        <v>-0.986784141</v>
      </c>
      <c r="W49" s="4">
        <f t="shared" si="14"/>
        <v>45.4</v>
      </c>
      <c r="X49" s="12">
        <f t="shared" si="15"/>
        <v>0</v>
      </c>
    </row>
    <row r="50">
      <c r="A50" s="4" t="str">
        <f>'Company Invoice'!A:A</f>
        <v>2001806726</v>
      </c>
      <c r="B50" s="4" t="str">
        <f>vlookup(A50,'Company Invoice'!$A$1:$H$125,2,0)</f>
        <v>1091117226910</v>
      </c>
      <c r="C50" s="4" t="str">
        <f>VLOOKUP(A50,'Company Invoice'!$A$1:$H$125,5,0)</f>
        <v>831002</v>
      </c>
      <c r="D50" s="4" t="str">
        <f>vlookup(A50,'Company Invoice'!$A$1:$H$125,7,0)</f>
        <v>Forward charges</v>
      </c>
      <c r="E50" s="4" t="str">
        <f t="shared" si="1"/>
        <v>fwd</v>
      </c>
      <c r="F50" s="4" t="str">
        <f t="shared" si="2"/>
        <v>No</v>
      </c>
      <c r="G50" s="11">
        <f>SUMIF('Order Report'!A:A,A50,'Order Report'!E:E)/1000</f>
        <v>0.5</v>
      </c>
      <c r="H50" s="4">
        <f t="shared" si="3"/>
        <v>500</v>
      </c>
      <c r="I50" s="3">
        <f t="shared" si="4"/>
        <v>0.5</v>
      </c>
      <c r="J50" s="4">
        <f t="shared" si="5"/>
        <v>500</v>
      </c>
      <c r="K50" s="4" t="str">
        <f>VLOOKUP(VALUE(C50),'Pincode Zone'!$B$1:$C$125,2,FALSE)</f>
        <v>d</v>
      </c>
      <c r="L50" s="4">
        <f t="shared" si="6"/>
        <v>45.4</v>
      </c>
      <c r="M50" s="5">
        <f t="shared" si="7"/>
        <v>44.8</v>
      </c>
      <c r="N50" s="12">
        <f t="shared" si="8"/>
        <v>41.3</v>
      </c>
      <c r="O50" s="12">
        <f t="shared" si="9"/>
        <v>44.8</v>
      </c>
      <c r="P50" s="4">
        <f t="shared" si="10"/>
        <v>45.4</v>
      </c>
      <c r="Q50" s="4" t="str">
        <f>VLOOKUP(A50,'Company Invoice'!$A$1:$H$125,3,0)</f>
        <v>0.68</v>
      </c>
      <c r="R50" s="4">
        <f t="shared" si="11"/>
        <v>1</v>
      </c>
      <c r="S50" s="4" t="str">
        <f>VLOOKUP(A50,'Company Invoice'!$A$1:$H$125,6,0)</f>
        <v>d</v>
      </c>
      <c r="T50" s="4" t="str">
        <f>VLOOKUP(A50,'Company Invoice'!$A$1:$H$125,8,0)</f>
        <v>90.2</v>
      </c>
      <c r="U50" s="13">
        <f t="shared" si="17"/>
        <v>-44.8</v>
      </c>
      <c r="V50" s="14">
        <f t="shared" si="13"/>
        <v>-0.986784141</v>
      </c>
      <c r="W50" s="4">
        <f t="shared" si="14"/>
        <v>45.4</v>
      </c>
      <c r="X50" s="12">
        <f t="shared" si="15"/>
        <v>0</v>
      </c>
    </row>
    <row r="51">
      <c r="A51" s="4" t="str">
        <f>'Company Invoice'!A:A</f>
        <v>2001806776</v>
      </c>
      <c r="B51" s="4" t="str">
        <f>vlookup(A51,'Company Invoice'!$A$1:$H$125,2,0)</f>
        <v>1091117227573</v>
      </c>
      <c r="C51" s="4" t="str">
        <f>VLOOKUP(A51,'Company Invoice'!$A$1:$H$125,5,0)</f>
        <v>226004</v>
      </c>
      <c r="D51" s="4" t="str">
        <f>vlookup(A51,'Company Invoice'!$A$1:$H$125,7,0)</f>
        <v>Forward charges</v>
      </c>
      <c r="E51" s="4" t="str">
        <f t="shared" si="1"/>
        <v>fwd</v>
      </c>
      <c r="F51" s="4" t="str">
        <f t="shared" si="2"/>
        <v>No</v>
      </c>
      <c r="G51" s="11">
        <f>SUMIF('Order Report'!A:A,A51,'Order Report'!E:E)/1000</f>
        <v>0.611</v>
      </c>
      <c r="H51" s="4">
        <f t="shared" si="3"/>
        <v>611</v>
      </c>
      <c r="I51" s="3">
        <f t="shared" si="4"/>
        <v>1</v>
      </c>
      <c r="J51" s="4">
        <f t="shared" si="5"/>
        <v>1000</v>
      </c>
      <c r="K51" s="4" t="str">
        <f>VLOOKUP(VALUE(C51),'Pincode Zone'!$B$1:$C$125,2,FALSE)</f>
        <v>b</v>
      </c>
      <c r="L51" s="4">
        <f t="shared" si="6"/>
        <v>33</v>
      </c>
      <c r="M51" s="5">
        <f t="shared" si="7"/>
        <v>28.3</v>
      </c>
      <c r="N51" s="12">
        <f t="shared" si="8"/>
        <v>20.5</v>
      </c>
      <c r="O51" s="12">
        <f t="shared" si="9"/>
        <v>28.3</v>
      </c>
      <c r="P51" s="4">
        <f t="shared" si="10"/>
        <v>61.3</v>
      </c>
      <c r="Q51" s="4" t="str">
        <f>VLOOKUP(A51,'Company Invoice'!$A$1:$H$125,3,0)</f>
        <v>2.86</v>
      </c>
      <c r="R51" s="4">
        <f t="shared" si="11"/>
        <v>3</v>
      </c>
      <c r="S51" s="4" t="str">
        <f>VLOOKUP(A51,'Company Invoice'!$A$1:$H$125,6,0)</f>
        <v>b</v>
      </c>
      <c r="T51" s="4" t="str">
        <f>VLOOKUP(A51,'Company Invoice'!$A$1:$H$125,8,0)</f>
        <v>174.5</v>
      </c>
      <c r="U51" s="13">
        <f t="shared" si="17"/>
        <v>-113.2</v>
      </c>
      <c r="V51" s="14">
        <f t="shared" si="13"/>
        <v>-1.846655791</v>
      </c>
      <c r="W51" s="4">
        <f t="shared" si="14"/>
        <v>61.3</v>
      </c>
      <c r="X51" s="12">
        <f t="shared" si="15"/>
        <v>0</v>
      </c>
    </row>
    <row r="52">
      <c r="A52" s="4" t="str">
        <f>'Company Invoice'!A:A</f>
        <v>2001806801</v>
      </c>
      <c r="B52" s="4" t="str">
        <f>vlookup(A52,'Company Invoice'!$A$1:$H$125,2,0)</f>
        <v>1091117227816</v>
      </c>
      <c r="C52" s="4" t="str">
        <f>VLOOKUP(A52,'Company Invoice'!$A$1:$H$125,5,0)</f>
        <v>248001</v>
      </c>
      <c r="D52" s="4" t="str">
        <f>vlookup(A52,'Company Invoice'!$A$1:$H$125,7,0)</f>
        <v>Forward charges</v>
      </c>
      <c r="E52" s="4" t="str">
        <f t="shared" si="1"/>
        <v>fwd</v>
      </c>
      <c r="F52" s="4" t="str">
        <f t="shared" si="2"/>
        <v>No</v>
      </c>
      <c r="G52" s="11">
        <f>SUMIF('Order Report'!A:A,A52,'Order Report'!E:E)/1000</f>
        <v>0.361</v>
      </c>
      <c r="H52" s="4">
        <f t="shared" si="3"/>
        <v>361</v>
      </c>
      <c r="I52" s="3">
        <f t="shared" si="4"/>
        <v>0.5</v>
      </c>
      <c r="J52" s="4">
        <f t="shared" si="5"/>
        <v>500</v>
      </c>
      <c r="K52" s="4" t="str">
        <f>VLOOKUP(VALUE(C52),'Pincode Zone'!$B$1:$C$125,2,FALSE)</f>
        <v>b</v>
      </c>
      <c r="L52" s="4">
        <f t="shared" si="6"/>
        <v>33</v>
      </c>
      <c r="M52" s="5">
        <f t="shared" si="7"/>
        <v>28.3</v>
      </c>
      <c r="N52" s="12">
        <f t="shared" si="8"/>
        <v>20.5</v>
      </c>
      <c r="O52" s="12">
        <f t="shared" si="9"/>
        <v>28.3</v>
      </c>
      <c r="P52" s="4">
        <f t="shared" si="10"/>
        <v>33</v>
      </c>
      <c r="Q52" s="4" t="str">
        <f>VLOOKUP(A52,'Company Invoice'!$A$1:$H$125,3,0)</f>
        <v>1.35</v>
      </c>
      <c r="R52" s="4">
        <f t="shared" si="11"/>
        <v>1.5</v>
      </c>
      <c r="S52" s="4" t="str">
        <f>VLOOKUP(A52,'Company Invoice'!$A$1:$H$125,6,0)</f>
        <v>b</v>
      </c>
      <c r="T52" s="4" t="str">
        <f>VLOOKUP(A52,'Company Invoice'!$A$1:$H$125,8,0)</f>
        <v>89.6</v>
      </c>
      <c r="U52" s="13">
        <f t="shared" si="17"/>
        <v>-56.6</v>
      </c>
      <c r="V52" s="14">
        <f t="shared" si="13"/>
        <v>-1.715151515</v>
      </c>
      <c r="W52" s="4">
        <f t="shared" si="14"/>
        <v>33</v>
      </c>
      <c r="X52" s="12">
        <f t="shared" si="15"/>
        <v>0</v>
      </c>
    </row>
    <row r="53">
      <c r="A53" s="4" t="str">
        <f>'Company Invoice'!A:A</f>
        <v>2001807004</v>
      </c>
      <c r="B53" s="4" t="str">
        <f>vlookup(A53,'Company Invoice'!$A$1:$H$125,2,0)</f>
        <v>1091117229290</v>
      </c>
      <c r="C53" s="4" t="str">
        <f>VLOOKUP(A53,'Company Invoice'!$A$1:$H$125,5,0)</f>
        <v>410206</v>
      </c>
      <c r="D53" s="4" t="str">
        <f>vlookup(A53,'Company Invoice'!$A$1:$H$125,7,0)</f>
        <v>Forward charges</v>
      </c>
      <c r="E53" s="4" t="str">
        <f t="shared" si="1"/>
        <v>fwd</v>
      </c>
      <c r="F53" s="4" t="str">
        <f t="shared" si="2"/>
        <v>No</v>
      </c>
      <c r="G53" s="11">
        <f>SUMIF('Order Report'!A:A,A53,'Order Report'!E:E)/1000</f>
        <v>0.5</v>
      </c>
      <c r="H53" s="4">
        <f t="shared" si="3"/>
        <v>500</v>
      </c>
      <c r="I53" s="3">
        <f t="shared" si="4"/>
        <v>0.5</v>
      </c>
      <c r="J53" s="4">
        <f t="shared" si="5"/>
        <v>500</v>
      </c>
      <c r="K53" s="4" t="str">
        <f>VLOOKUP(VALUE(C53),'Pincode Zone'!$B$1:$C$125,2,FALSE)</f>
        <v>d</v>
      </c>
      <c r="L53" s="4">
        <f t="shared" si="6"/>
        <v>45.4</v>
      </c>
      <c r="M53" s="5">
        <f t="shared" si="7"/>
        <v>44.8</v>
      </c>
      <c r="N53" s="12">
        <f t="shared" si="8"/>
        <v>41.3</v>
      </c>
      <c r="O53" s="12">
        <f t="shared" si="9"/>
        <v>44.8</v>
      </c>
      <c r="P53" s="4">
        <f t="shared" si="10"/>
        <v>45.4</v>
      </c>
      <c r="Q53" s="4" t="str">
        <f>VLOOKUP(A53,'Company Invoice'!$A$1:$H$125,3,0)</f>
        <v>0.68</v>
      </c>
      <c r="R53" s="4">
        <f t="shared" si="11"/>
        <v>1</v>
      </c>
      <c r="S53" s="4" t="str">
        <f>VLOOKUP(A53,'Company Invoice'!$A$1:$H$125,6,0)</f>
        <v>d</v>
      </c>
      <c r="T53" s="4" t="str">
        <f>VLOOKUP(A53,'Company Invoice'!$A$1:$H$125,8,0)</f>
        <v>90.2</v>
      </c>
      <c r="U53" s="13">
        <f t="shared" si="17"/>
        <v>-44.8</v>
      </c>
      <c r="V53" s="14">
        <f t="shared" si="13"/>
        <v>-0.986784141</v>
      </c>
      <c r="W53" s="4">
        <f t="shared" si="14"/>
        <v>45.4</v>
      </c>
      <c r="X53" s="12">
        <f t="shared" si="15"/>
        <v>0</v>
      </c>
    </row>
    <row r="54">
      <c r="A54" s="4" t="str">
        <f>'Company Invoice'!A:A</f>
        <v>2001807036</v>
      </c>
      <c r="B54" s="4" t="str">
        <f>vlookup(A54,'Company Invoice'!$A$1:$H$125,2,0)</f>
        <v>1091117323005</v>
      </c>
      <c r="C54" s="4" t="str">
        <f>VLOOKUP(A54,'Company Invoice'!$A$1:$H$125,5,0)</f>
        <v>516503</v>
      </c>
      <c r="D54" s="4" t="str">
        <f>vlookup(A54,'Company Invoice'!$A$1:$H$125,7,0)</f>
        <v>Forward charges</v>
      </c>
      <c r="E54" s="4" t="str">
        <f t="shared" si="1"/>
        <v>fwd</v>
      </c>
      <c r="F54" s="4" t="str">
        <f t="shared" si="2"/>
        <v>No</v>
      </c>
      <c r="G54" s="11">
        <f>SUMIF('Order Report'!A:A,A54,'Order Report'!E:E)/1000</f>
        <v>1.459</v>
      </c>
      <c r="H54" s="4">
        <f t="shared" si="3"/>
        <v>1459</v>
      </c>
      <c r="I54" s="3">
        <f t="shared" si="4"/>
        <v>1.5</v>
      </c>
      <c r="J54" s="4">
        <f t="shared" si="5"/>
        <v>1500</v>
      </c>
      <c r="K54" s="4" t="str">
        <f>VLOOKUP(VALUE(C54),'Pincode Zone'!$B$1:$C$125,2,FALSE)</f>
        <v>d</v>
      </c>
      <c r="L54" s="4">
        <f t="shared" si="6"/>
        <v>45.4</v>
      </c>
      <c r="M54" s="5">
        <f t="shared" si="7"/>
        <v>44.8</v>
      </c>
      <c r="N54" s="12">
        <f t="shared" si="8"/>
        <v>41.3</v>
      </c>
      <c r="O54" s="12">
        <f t="shared" si="9"/>
        <v>44.8</v>
      </c>
      <c r="P54" s="4">
        <f t="shared" si="10"/>
        <v>135</v>
      </c>
      <c r="Q54" s="4" t="str">
        <f>VLOOKUP(A54,'Company Invoice'!$A$1:$H$125,3,0)</f>
        <v>1.64</v>
      </c>
      <c r="R54" s="4">
        <f t="shared" si="11"/>
        <v>2</v>
      </c>
      <c r="S54" s="4" t="str">
        <f>VLOOKUP(A54,'Company Invoice'!$A$1:$H$125,6,0)</f>
        <v>d</v>
      </c>
      <c r="T54" s="4" t="str">
        <f>VLOOKUP(A54,'Company Invoice'!$A$1:$H$125,8,0)</f>
        <v>179.8</v>
      </c>
      <c r="U54" s="13">
        <f t="shared" si="17"/>
        <v>-44.8</v>
      </c>
      <c r="V54" s="14">
        <f t="shared" si="13"/>
        <v>-0.3318518519</v>
      </c>
      <c r="W54" s="4">
        <f t="shared" si="14"/>
        <v>135</v>
      </c>
      <c r="X54" s="12">
        <f t="shared" si="15"/>
        <v>0</v>
      </c>
    </row>
    <row r="55">
      <c r="A55" s="4" t="str">
        <f>'Company Invoice'!A:A</f>
        <v>2001807084</v>
      </c>
      <c r="B55" s="4" t="str">
        <f>vlookup(A55,'Company Invoice'!$A$1:$H$125,2,0)</f>
        <v>1091117323215</v>
      </c>
      <c r="C55" s="4" t="str">
        <f>VLOOKUP(A55,'Company Invoice'!$A$1:$H$125,5,0)</f>
        <v>742103</v>
      </c>
      <c r="D55" s="4" t="str">
        <f>vlookup(A55,'Company Invoice'!$A$1:$H$125,7,0)</f>
        <v>Forward charges</v>
      </c>
      <c r="E55" s="4" t="str">
        <f t="shared" si="1"/>
        <v>fwd</v>
      </c>
      <c r="F55" s="4" t="str">
        <f t="shared" si="2"/>
        <v>No</v>
      </c>
      <c r="G55" s="11">
        <f>SUMIF('Order Report'!A:A,A55,'Order Report'!E:E)/1000</f>
        <v>0.5</v>
      </c>
      <c r="H55" s="4">
        <f t="shared" si="3"/>
        <v>500</v>
      </c>
      <c r="I55" s="3">
        <f t="shared" si="4"/>
        <v>0.5</v>
      </c>
      <c r="J55" s="4">
        <f t="shared" si="5"/>
        <v>500</v>
      </c>
      <c r="K55" s="4" t="str">
        <f>VLOOKUP(VALUE(C55),'Pincode Zone'!$B$1:$C$125,2,FALSE)</f>
        <v>d</v>
      </c>
      <c r="L55" s="4">
        <f t="shared" si="6"/>
        <v>45.4</v>
      </c>
      <c r="M55" s="5">
        <f t="shared" si="7"/>
        <v>44.8</v>
      </c>
      <c r="N55" s="12">
        <f t="shared" si="8"/>
        <v>41.3</v>
      </c>
      <c r="O55" s="12">
        <f t="shared" si="9"/>
        <v>44.8</v>
      </c>
      <c r="P55" s="4">
        <f t="shared" si="10"/>
        <v>45.4</v>
      </c>
      <c r="Q55" s="4" t="str">
        <f>VLOOKUP(A55,'Company Invoice'!$A$1:$H$125,3,0)</f>
        <v>0.67</v>
      </c>
      <c r="R55" s="4">
        <f t="shared" si="11"/>
        <v>1</v>
      </c>
      <c r="S55" s="4" t="str">
        <f>VLOOKUP(A55,'Company Invoice'!$A$1:$H$125,6,0)</f>
        <v>d</v>
      </c>
      <c r="T55" s="4" t="str">
        <f>VLOOKUP(A55,'Company Invoice'!$A$1:$H$125,8,0)</f>
        <v>90.2</v>
      </c>
      <c r="U55" s="13">
        <f t="shared" si="17"/>
        <v>-44.8</v>
      </c>
      <c r="V55" s="14">
        <f t="shared" si="13"/>
        <v>-0.986784141</v>
      </c>
      <c r="W55" s="4">
        <f t="shared" si="14"/>
        <v>45.4</v>
      </c>
      <c r="X55" s="12">
        <f t="shared" si="15"/>
        <v>0</v>
      </c>
    </row>
    <row r="56">
      <c r="A56" s="4" t="str">
        <f>'Company Invoice'!A:A</f>
        <v>2001807362</v>
      </c>
      <c r="B56" s="4" t="str">
        <f>vlookup(A56,'Company Invoice'!$A$1:$H$125,2,0)</f>
        <v>1091117324394</v>
      </c>
      <c r="C56" s="4" t="str">
        <f>VLOOKUP(A56,'Company Invoice'!$A$1:$H$125,5,0)</f>
        <v>452018</v>
      </c>
      <c r="D56" s="4" t="str">
        <f>vlookup(A56,'Company Invoice'!$A$1:$H$125,7,0)</f>
        <v>Forward charges</v>
      </c>
      <c r="E56" s="4" t="str">
        <f t="shared" si="1"/>
        <v>fwd</v>
      </c>
      <c r="F56" s="4" t="str">
        <f t="shared" si="2"/>
        <v>No</v>
      </c>
      <c r="G56" s="11">
        <f>SUMIF('Order Report'!A:A,A56,'Order Report'!E:E)/1000</f>
        <v>2.016</v>
      </c>
      <c r="H56" s="4">
        <f t="shared" si="3"/>
        <v>2016</v>
      </c>
      <c r="I56" s="3">
        <f t="shared" si="4"/>
        <v>2.5</v>
      </c>
      <c r="J56" s="4">
        <f t="shared" si="5"/>
        <v>2500</v>
      </c>
      <c r="K56" s="4" t="str">
        <f>VLOOKUP(VALUE(C56),'Pincode Zone'!$B$1:$C$125,2,FALSE)</f>
        <v>d</v>
      </c>
      <c r="L56" s="4">
        <f t="shared" si="6"/>
        <v>45.4</v>
      </c>
      <c r="M56" s="5">
        <f t="shared" si="7"/>
        <v>44.8</v>
      </c>
      <c r="N56" s="12">
        <f t="shared" si="8"/>
        <v>41.3</v>
      </c>
      <c r="O56" s="12">
        <f t="shared" si="9"/>
        <v>44.8</v>
      </c>
      <c r="P56" s="4">
        <f t="shared" si="10"/>
        <v>224.6</v>
      </c>
      <c r="Q56" s="4" t="str">
        <f>VLOOKUP(A56,'Company Invoice'!$A$1:$H$125,3,0)</f>
        <v>2</v>
      </c>
      <c r="R56" s="4">
        <f t="shared" si="11"/>
        <v>2</v>
      </c>
      <c r="S56" s="4" t="str">
        <f>VLOOKUP(A56,'Company Invoice'!$A$1:$H$125,6,0)</f>
        <v>d</v>
      </c>
      <c r="T56" s="4" t="str">
        <f>VLOOKUP(A56,'Company Invoice'!$A$1:$H$125,8,0)</f>
        <v>179.8</v>
      </c>
      <c r="U56" s="13">
        <f t="shared" si="17"/>
        <v>44.8</v>
      </c>
      <c r="V56" s="14">
        <f t="shared" si="13"/>
        <v>0.1994657168</v>
      </c>
      <c r="W56" s="4">
        <f t="shared" si="14"/>
        <v>224.6</v>
      </c>
      <c r="X56" s="12">
        <f t="shared" si="15"/>
        <v>0</v>
      </c>
    </row>
    <row r="57">
      <c r="A57" s="4" t="str">
        <f>'Company Invoice'!A:A</f>
        <v>2001807415</v>
      </c>
      <c r="B57" s="4" t="str">
        <f>vlookup(A57,'Company Invoice'!$A$1:$H$125,2,0)</f>
        <v>1091117325094</v>
      </c>
      <c r="C57" s="4" t="str">
        <f>VLOOKUP(A57,'Company Invoice'!$A$1:$H$125,5,0)</f>
        <v>208001</v>
      </c>
      <c r="D57" s="4" t="str">
        <f>vlookup(A57,'Company Invoice'!$A$1:$H$125,7,0)</f>
        <v>Forward charges</v>
      </c>
      <c r="E57" s="4" t="str">
        <f t="shared" si="1"/>
        <v>fwd</v>
      </c>
      <c r="F57" s="4" t="str">
        <f t="shared" si="2"/>
        <v>No</v>
      </c>
      <c r="G57" s="11">
        <f>SUMIF('Order Report'!A:A,A57,'Order Report'!E:E)/1000</f>
        <v>1.048</v>
      </c>
      <c r="H57" s="4">
        <f t="shared" si="3"/>
        <v>1048</v>
      </c>
      <c r="I57" s="3">
        <f t="shared" si="4"/>
        <v>1.5</v>
      </c>
      <c r="J57" s="4">
        <f t="shared" si="5"/>
        <v>1500</v>
      </c>
      <c r="K57" s="4" t="str">
        <f>VLOOKUP(VALUE(C57),'Pincode Zone'!$B$1:$C$125,2,FALSE)</f>
        <v>b</v>
      </c>
      <c r="L57" s="4">
        <f t="shared" si="6"/>
        <v>33</v>
      </c>
      <c r="M57" s="5">
        <f t="shared" si="7"/>
        <v>28.3</v>
      </c>
      <c r="N57" s="12">
        <f t="shared" si="8"/>
        <v>20.5</v>
      </c>
      <c r="O57" s="12">
        <f t="shared" si="9"/>
        <v>28.3</v>
      </c>
      <c r="P57" s="4">
        <f t="shared" si="10"/>
        <v>89.6</v>
      </c>
      <c r="Q57" s="4" t="str">
        <f>VLOOKUP(A57,'Company Invoice'!$A$1:$H$125,3,0)</f>
        <v>1</v>
      </c>
      <c r="R57" s="4">
        <f t="shared" si="11"/>
        <v>1</v>
      </c>
      <c r="S57" s="4" t="str">
        <f>VLOOKUP(A57,'Company Invoice'!$A$1:$H$125,6,0)</f>
        <v>b</v>
      </c>
      <c r="T57" s="4" t="str">
        <f>VLOOKUP(A57,'Company Invoice'!$A$1:$H$125,8,0)</f>
        <v>61.3</v>
      </c>
      <c r="U57" s="13">
        <f t="shared" si="17"/>
        <v>28.3</v>
      </c>
      <c r="V57" s="14">
        <f t="shared" si="13"/>
        <v>0.3158482143</v>
      </c>
      <c r="W57" s="4">
        <f t="shared" si="14"/>
        <v>89.6</v>
      </c>
      <c r="X57" s="12">
        <f t="shared" si="15"/>
        <v>0</v>
      </c>
    </row>
    <row r="58">
      <c r="A58" s="4" t="str">
        <f>'Company Invoice'!A:A</f>
        <v>2001809592</v>
      </c>
      <c r="B58" s="4" t="str">
        <f>vlookup(A58,'Company Invoice'!$A$1:$H$125,2,0)</f>
        <v>1091117616121</v>
      </c>
      <c r="C58" s="4" t="str">
        <f>VLOOKUP(A58,'Company Invoice'!$A$1:$H$125,5,0)</f>
        <v>244713</v>
      </c>
      <c r="D58" s="4" t="str">
        <f>vlookup(A58,'Company Invoice'!$A$1:$H$125,7,0)</f>
        <v>Forward charges</v>
      </c>
      <c r="E58" s="4" t="str">
        <f t="shared" si="1"/>
        <v>fwd</v>
      </c>
      <c r="F58" s="4" t="str">
        <f t="shared" si="2"/>
        <v>No</v>
      </c>
      <c r="G58" s="11">
        <f>SUMIF('Order Report'!A:A,A58,'Order Report'!E:E)/1000</f>
        <v>1.505</v>
      </c>
      <c r="H58" s="4">
        <f t="shared" si="3"/>
        <v>1505</v>
      </c>
      <c r="I58" s="3">
        <f t="shared" si="4"/>
        <v>2</v>
      </c>
      <c r="J58" s="4">
        <f t="shared" si="5"/>
        <v>2000</v>
      </c>
      <c r="K58" s="4" t="str">
        <f>VLOOKUP(VALUE(C58),'Pincode Zone'!$B$1:$C$125,2,FALSE)</f>
        <v>b</v>
      </c>
      <c r="L58" s="4">
        <f t="shared" si="6"/>
        <v>33</v>
      </c>
      <c r="M58" s="5">
        <f t="shared" si="7"/>
        <v>28.3</v>
      </c>
      <c r="N58" s="12">
        <f t="shared" si="8"/>
        <v>20.5</v>
      </c>
      <c r="O58" s="12">
        <f t="shared" si="9"/>
        <v>28.3</v>
      </c>
      <c r="P58" s="4">
        <f t="shared" si="10"/>
        <v>117.9</v>
      </c>
      <c r="Q58" s="4" t="str">
        <f>VLOOKUP(A58,'Company Invoice'!$A$1:$H$125,3,0)</f>
        <v>1.5</v>
      </c>
      <c r="R58" s="4">
        <f t="shared" si="11"/>
        <v>1.5</v>
      </c>
      <c r="S58" s="4" t="str">
        <f>VLOOKUP(A58,'Company Invoice'!$A$1:$H$125,6,0)</f>
        <v>b</v>
      </c>
      <c r="T58" s="4" t="str">
        <f>VLOOKUP(A58,'Company Invoice'!$A$1:$H$125,8,0)</f>
        <v>89.6</v>
      </c>
      <c r="U58" s="13">
        <f t="shared" si="17"/>
        <v>28.3</v>
      </c>
      <c r="V58" s="14">
        <f t="shared" si="13"/>
        <v>0.2400339271</v>
      </c>
      <c r="W58" s="4">
        <f t="shared" si="14"/>
        <v>117.9</v>
      </c>
      <c r="X58" s="12">
        <f t="shared" si="15"/>
        <v>0</v>
      </c>
    </row>
    <row r="59">
      <c r="A59" s="4" t="str">
        <f>'Company Invoice'!A:A</f>
        <v>2001809794</v>
      </c>
      <c r="B59" s="4" t="str">
        <f>vlookup(A59,'Company Invoice'!$A$1:$H$125,2,0)</f>
        <v>1091117795531</v>
      </c>
      <c r="C59" s="4" t="str">
        <f>VLOOKUP(A59,'Company Invoice'!$A$1:$H$125,5,0)</f>
        <v>580007</v>
      </c>
      <c r="D59" s="4" t="str">
        <f>vlookup(A59,'Company Invoice'!$A$1:$H$125,7,0)</f>
        <v>Forward charges</v>
      </c>
      <c r="E59" s="4" t="str">
        <f t="shared" si="1"/>
        <v>fwd</v>
      </c>
      <c r="F59" s="4" t="str">
        <f t="shared" si="2"/>
        <v>No</v>
      </c>
      <c r="G59" s="11">
        <f>SUMIF('Order Report'!A:A,A59,'Order Report'!E:E)/1000</f>
        <v>1.517</v>
      </c>
      <c r="H59" s="4">
        <f t="shared" si="3"/>
        <v>1517</v>
      </c>
      <c r="I59" s="3">
        <f t="shared" si="4"/>
        <v>2</v>
      </c>
      <c r="J59" s="4">
        <f t="shared" si="5"/>
        <v>2000</v>
      </c>
      <c r="K59" s="4" t="str">
        <f>VLOOKUP(VALUE(C59),'Pincode Zone'!$B$1:$C$125,2,FALSE)</f>
        <v>d</v>
      </c>
      <c r="L59" s="4">
        <f t="shared" si="6"/>
        <v>45.4</v>
      </c>
      <c r="M59" s="5">
        <f t="shared" si="7"/>
        <v>44.8</v>
      </c>
      <c r="N59" s="12">
        <f t="shared" si="8"/>
        <v>41.3</v>
      </c>
      <c r="O59" s="12">
        <f t="shared" si="9"/>
        <v>44.8</v>
      </c>
      <c r="P59" s="4">
        <f t="shared" si="10"/>
        <v>179.8</v>
      </c>
      <c r="Q59" s="4" t="str">
        <f>VLOOKUP(A59,'Company Invoice'!$A$1:$H$125,3,0)</f>
        <v>1.5</v>
      </c>
      <c r="R59" s="4">
        <f t="shared" si="11"/>
        <v>1.5</v>
      </c>
      <c r="S59" s="4" t="str">
        <f>VLOOKUP(A59,'Company Invoice'!$A$1:$H$125,6,0)</f>
        <v>d</v>
      </c>
      <c r="T59" s="4" t="str">
        <f>VLOOKUP(A59,'Company Invoice'!$A$1:$H$125,8,0)</f>
        <v>135</v>
      </c>
      <c r="U59" s="13">
        <f t="shared" si="17"/>
        <v>44.8</v>
      </c>
      <c r="V59" s="14">
        <f t="shared" si="13"/>
        <v>0.2491657397</v>
      </c>
      <c r="W59" s="4">
        <f t="shared" si="14"/>
        <v>179.8</v>
      </c>
      <c r="X59" s="12">
        <f t="shared" si="15"/>
        <v>0</v>
      </c>
    </row>
    <row r="60">
      <c r="A60" s="4" t="str">
        <f>'Company Invoice'!A:A</f>
        <v>2001809820</v>
      </c>
      <c r="B60" s="4" t="str">
        <f>vlookup(A60,'Company Invoice'!$A$1:$H$125,2,0)</f>
        <v>1091117795623</v>
      </c>
      <c r="C60" s="4" t="str">
        <f>VLOOKUP(A60,'Company Invoice'!$A$1:$H$125,5,0)</f>
        <v>360005</v>
      </c>
      <c r="D60" s="4" t="str">
        <f>vlookup(A60,'Company Invoice'!$A$1:$H$125,7,0)</f>
        <v>Forward charges</v>
      </c>
      <c r="E60" s="4" t="str">
        <f t="shared" si="1"/>
        <v>fwd</v>
      </c>
      <c r="F60" s="4" t="str">
        <f t="shared" si="2"/>
        <v>No</v>
      </c>
      <c r="G60" s="11">
        <f>SUMIF('Order Report'!A:A,A60,'Order Report'!E:E)/1000</f>
        <v>3.08</v>
      </c>
      <c r="H60" s="4">
        <f t="shared" si="3"/>
        <v>3080</v>
      </c>
      <c r="I60" s="3">
        <f t="shared" si="4"/>
        <v>3.5</v>
      </c>
      <c r="J60" s="4">
        <f t="shared" si="5"/>
        <v>3500</v>
      </c>
      <c r="K60" s="4" t="str">
        <f>VLOOKUP(VALUE(C60),'Pincode Zone'!$B$1:$C$125,2,FALSE)</f>
        <v>d</v>
      </c>
      <c r="L60" s="4">
        <f t="shared" si="6"/>
        <v>45.4</v>
      </c>
      <c r="M60" s="5">
        <f t="shared" si="7"/>
        <v>44.8</v>
      </c>
      <c r="N60" s="12">
        <f t="shared" si="8"/>
        <v>41.3</v>
      </c>
      <c r="O60" s="12">
        <f t="shared" si="9"/>
        <v>44.8</v>
      </c>
      <c r="P60" s="4">
        <f t="shared" si="10"/>
        <v>314.2</v>
      </c>
      <c r="Q60" s="4" t="str">
        <f>VLOOKUP(A60,'Company Invoice'!$A$1:$H$125,3,0)</f>
        <v>3</v>
      </c>
      <c r="R60" s="4">
        <f t="shared" si="11"/>
        <v>3</v>
      </c>
      <c r="S60" s="4" t="str">
        <f>VLOOKUP(A60,'Company Invoice'!$A$1:$H$125,6,0)</f>
        <v>d</v>
      </c>
      <c r="T60" s="4" t="str">
        <f>VLOOKUP(A60,'Company Invoice'!$A$1:$H$125,8,0)</f>
        <v>269.4</v>
      </c>
      <c r="U60" s="13">
        <f t="shared" si="17"/>
        <v>44.8</v>
      </c>
      <c r="V60" s="14">
        <f t="shared" si="13"/>
        <v>0.1425843412</v>
      </c>
      <c r="W60" s="4">
        <f t="shared" si="14"/>
        <v>314.2</v>
      </c>
      <c r="X60" s="12">
        <f t="shared" si="15"/>
        <v>0</v>
      </c>
    </row>
    <row r="61">
      <c r="A61" s="4" t="str">
        <f>'Company Invoice'!A:A</f>
        <v>2001806471</v>
      </c>
      <c r="B61" s="4" t="str">
        <f>vlookup(A61,'Company Invoice'!$A$1:$H$125,2,0)</f>
        <v>1091117223351</v>
      </c>
      <c r="C61" s="4" t="str">
        <f>VLOOKUP(A61,'Company Invoice'!$A$1:$H$125,5,0)</f>
        <v>313027</v>
      </c>
      <c r="D61" s="4" t="str">
        <f>vlookup(A61,'Company Invoice'!$A$1:$H$125,7,0)</f>
        <v>Forward charges</v>
      </c>
      <c r="E61" s="4" t="str">
        <f t="shared" si="1"/>
        <v>fwd</v>
      </c>
      <c r="F61" s="4" t="str">
        <f t="shared" si="2"/>
        <v>No</v>
      </c>
      <c r="G61" s="11">
        <f>SUMIF('Order Report'!A:A,A61,'Order Report'!E:E)/1000</f>
        <v>1.621</v>
      </c>
      <c r="H61" s="4">
        <f t="shared" si="3"/>
        <v>1621</v>
      </c>
      <c r="I61" s="3">
        <f t="shared" si="4"/>
        <v>2</v>
      </c>
      <c r="J61" s="4">
        <f t="shared" si="5"/>
        <v>2000</v>
      </c>
      <c r="K61" s="4" t="str">
        <f>VLOOKUP(VALUE(C61),'Pincode Zone'!$B$1:$C$125,2,FALSE)</f>
        <v>b</v>
      </c>
      <c r="L61" s="4">
        <f t="shared" si="6"/>
        <v>33</v>
      </c>
      <c r="M61" s="5">
        <f t="shared" si="7"/>
        <v>28.3</v>
      </c>
      <c r="N61" s="12">
        <f t="shared" si="8"/>
        <v>20.5</v>
      </c>
      <c r="O61" s="12">
        <f t="shared" si="9"/>
        <v>28.3</v>
      </c>
      <c r="P61" s="4">
        <f t="shared" si="10"/>
        <v>117.9</v>
      </c>
      <c r="Q61" s="4" t="str">
        <f>VLOOKUP(A61,'Company Invoice'!$A$1:$H$125,3,0)</f>
        <v>1.7</v>
      </c>
      <c r="R61" s="4">
        <f t="shared" si="11"/>
        <v>2</v>
      </c>
      <c r="S61" s="4" t="str">
        <f>VLOOKUP(A61,'Company Invoice'!$A$1:$H$125,6,0)</f>
        <v>d</v>
      </c>
      <c r="T61" s="4" t="str">
        <f>VLOOKUP(A61,'Company Invoice'!$A$1:$H$125,8,0)</f>
        <v>179.8</v>
      </c>
      <c r="U61" s="13">
        <f t="shared" si="17"/>
        <v>-61.9</v>
      </c>
      <c r="V61" s="14">
        <f t="shared" si="13"/>
        <v>-0.5250212044</v>
      </c>
      <c r="W61" s="4">
        <f t="shared" si="14"/>
        <v>117.9</v>
      </c>
      <c r="X61" s="12">
        <f t="shared" si="15"/>
        <v>0</v>
      </c>
    </row>
    <row r="62">
      <c r="A62" s="4" t="str">
        <f>'Company Invoice'!A:A</f>
        <v>2001807241</v>
      </c>
      <c r="B62" s="4" t="str">
        <f>vlookup(A62,'Company Invoice'!$A$1:$H$125,2,0)</f>
        <v>1091117324011</v>
      </c>
      <c r="C62" s="4" t="str">
        <f>VLOOKUP(A62,'Company Invoice'!$A$1:$H$125,5,0)</f>
        <v>341001</v>
      </c>
      <c r="D62" s="4" t="str">
        <f>vlookup(A62,'Company Invoice'!$A$1:$H$125,7,0)</f>
        <v>Forward charges</v>
      </c>
      <c r="E62" s="4" t="str">
        <f t="shared" si="1"/>
        <v>fwd</v>
      </c>
      <c r="F62" s="4" t="str">
        <f t="shared" si="2"/>
        <v>No</v>
      </c>
      <c r="G62" s="11">
        <f>SUMIF('Order Report'!A:A,A62,'Order Report'!E:E)/1000</f>
        <v>0.607</v>
      </c>
      <c r="H62" s="4">
        <f t="shared" si="3"/>
        <v>607</v>
      </c>
      <c r="I62" s="3">
        <f t="shared" si="4"/>
        <v>1</v>
      </c>
      <c r="J62" s="4">
        <f t="shared" si="5"/>
        <v>1000</v>
      </c>
      <c r="K62" s="4" t="str">
        <f>VLOOKUP(VALUE(C62),'Pincode Zone'!$B$1:$C$125,2,FALSE)</f>
        <v>b</v>
      </c>
      <c r="L62" s="4">
        <f t="shared" si="6"/>
        <v>33</v>
      </c>
      <c r="M62" s="5">
        <f t="shared" si="7"/>
        <v>28.3</v>
      </c>
      <c r="N62" s="12">
        <f t="shared" si="8"/>
        <v>20.5</v>
      </c>
      <c r="O62" s="12">
        <f t="shared" si="9"/>
        <v>28.3</v>
      </c>
      <c r="P62" s="4">
        <f t="shared" si="10"/>
        <v>61.3</v>
      </c>
      <c r="Q62" s="4" t="str">
        <f>VLOOKUP(A62,'Company Invoice'!$A$1:$H$125,3,0)</f>
        <v>0.79</v>
      </c>
      <c r="R62" s="4">
        <f t="shared" si="11"/>
        <v>1</v>
      </c>
      <c r="S62" s="4" t="str">
        <f>VLOOKUP(A62,'Company Invoice'!$A$1:$H$125,6,0)</f>
        <v>d</v>
      </c>
      <c r="T62" s="4" t="str">
        <f>VLOOKUP(A62,'Company Invoice'!$A$1:$H$125,8,0)</f>
        <v>90.2</v>
      </c>
      <c r="U62" s="13">
        <f t="shared" si="17"/>
        <v>-28.9</v>
      </c>
      <c r="V62" s="14">
        <f t="shared" si="13"/>
        <v>-0.471451876</v>
      </c>
      <c r="W62" s="4">
        <f t="shared" si="14"/>
        <v>61.3</v>
      </c>
      <c r="X62" s="12">
        <f t="shared" si="15"/>
        <v>0</v>
      </c>
    </row>
    <row r="63">
      <c r="A63" s="4" t="str">
        <f>'Company Invoice'!A:A</f>
        <v>2001807981</v>
      </c>
      <c r="B63" s="4" t="str">
        <f>vlookup(A63,'Company Invoice'!$A$1:$H$125,2,0)</f>
        <v>1091117327570</v>
      </c>
      <c r="C63" s="4" t="str">
        <f>VLOOKUP(A63,'Company Invoice'!$A$1:$H$125,5,0)</f>
        <v>332715</v>
      </c>
      <c r="D63" s="4" t="str">
        <f>vlookup(A63,'Company Invoice'!$A$1:$H$125,7,0)</f>
        <v>Forward charges</v>
      </c>
      <c r="E63" s="4" t="str">
        <f t="shared" si="1"/>
        <v>fwd</v>
      </c>
      <c r="F63" s="4" t="str">
        <f t="shared" si="2"/>
        <v>No</v>
      </c>
      <c r="G63" s="11">
        <f>SUMIF('Order Report'!A:A,A63,'Order Report'!E:E)/1000</f>
        <v>0.5</v>
      </c>
      <c r="H63" s="4">
        <f t="shared" si="3"/>
        <v>500</v>
      </c>
      <c r="I63" s="3">
        <f t="shared" si="4"/>
        <v>0.5</v>
      </c>
      <c r="J63" s="4">
        <f t="shared" si="5"/>
        <v>500</v>
      </c>
      <c r="K63" s="4" t="str">
        <f>VLOOKUP(VALUE(C63),'Pincode Zone'!$B$1:$C$125,2,FALSE)</f>
        <v>b</v>
      </c>
      <c r="L63" s="4">
        <f t="shared" si="6"/>
        <v>33</v>
      </c>
      <c r="M63" s="5">
        <f t="shared" si="7"/>
        <v>28.3</v>
      </c>
      <c r="N63" s="12">
        <f t="shared" si="8"/>
        <v>20.5</v>
      </c>
      <c r="O63" s="12">
        <f t="shared" si="9"/>
        <v>28.3</v>
      </c>
      <c r="P63" s="4">
        <f t="shared" si="10"/>
        <v>33</v>
      </c>
      <c r="Q63" s="4" t="str">
        <f>VLOOKUP(A63,'Company Invoice'!$A$1:$H$125,3,0)</f>
        <v>0.5</v>
      </c>
      <c r="R63" s="4">
        <f t="shared" si="11"/>
        <v>0.5</v>
      </c>
      <c r="S63" s="4" t="str">
        <f>VLOOKUP(A63,'Company Invoice'!$A$1:$H$125,6,0)</f>
        <v>d</v>
      </c>
      <c r="T63" s="4" t="str">
        <f>VLOOKUP(A63,'Company Invoice'!$A$1:$H$125,8,0)</f>
        <v>45.4</v>
      </c>
      <c r="U63" s="13">
        <f t="shared" si="17"/>
        <v>-12.4</v>
      </c>
      <c r="V63" s="14">
        <f t="shared" si="13"/>
        <v>-0.3757575758</v>
      </c>
      <c r="W63" s="4">
        <f t="shared" si="14"/>
        <v>33</v>
      </c>
      <c r="X63" s="12">
        <f t="shared" si="15"/>
        <v>0</v>
      </c>
    </row>
    <row r="64">
      <c r="A64" s="4" t="str">
        <f>'Company Invoice'!A:A</f>
        <v>2001808286</v>
      </c>
      <c r="B64" s="4" t="str">
        <f>vlookup(A64,'Company Invoice'!$A$1:$H$125,2,0)</f>
        <v>1091117435602</v>
      </c>
      <c r="C64" s="4" t="str">
        <f>VLOOKUP(A64,'Company Invoice'!$A$1:$H$125,5,0)</f>
        <v>302031</v>
      </c>
      <c r="D64" s="4" t="str">
        <f>vlookup(A64,'Company Invoice'!$A$1:$H$125,7,0)</f>
        <v>Forward charges</v>
      </c>
      <c r="E64" s="4" t="str">
        <f t="shared" si="1"/>
        <v>fwd</v>
      </c>
      <c r="F64" s="4" t="str">
        <f t="shared" si="2"/>
        <v>No</v>
      </c>
      <c r="G64" s="11">
        <f>SUMIF('Order Report'!A:A,A64,'Order Report'!E:E)/1000</f>
        <v>0.601</v>
      </c>
      <c r="H64" s="4">
        <f t="shared" si="3"/>
        <v>601</v>
      </c>
      <c r="I64" s="3">
        <f t="shared" si="4"/>
        <v>1</v>
      </c>
      <c r="J64" s="4">
        <f t="shared" si="5"/>
        <v>1000</v>
      </c>
      <c r="K64" s="4" t="str">
        <f>VLOOKUP(VALUE(C64),'Pincode Zone'!$B$1:$C$125,2,FALSE)</f>
        <v>b</v>
      </c>
      <c r="L64" s="4">
        <f t="shared" si="6"/>
        <v>33</v>
      </c>
      <c r="M64" s="5">
        <f t="shared" si="7"/>
        <v>28.3</v>
      </c>
      <c r="N64" s="12">
        <f t="shared" si="8"/>
        <v>20.5</v>
      </c>
      <c r="O64" s="12">
        <f t="shared" si="9"/>
        <v>28.3</v>
      </c>
      <c r="P64" s="4">
        <f t="shared" si="10"/>
        <v>61.3</v>
      </c>
      <c r="Q64" s="4" t="str">
        <f>VLOOKUP(A64,'Company Invoice'!$A$1:$H$125,3,0)</f>
        <v>0.77</v>
      </c>
      <c r="R64" s="4">
        <f t="shared" si="11"/>
        <v>1</v>
      </c>
      <c r="S64" s="4" t="str">
        <f>VLOOKUP(A64,'Company Invoice'!$A$1:$H$125,6,0)</f>
        <v>d</v>
      </c>
      <c r="T64" s="4" t="str">
        <f>VLOOKUP(A64,'Company Invoice'!$A$1:$H$125,8,0)</f>
        <v>90.2</v>
      </c>
      <c r="U64" s="13">
        <f t="shared" si="17"/>
        <v>-28.9</v>
      </c>
      <c r="V64" s="14">
        <f t="shared" si="13"/>
        <v>-0.471451876</v>
      </c>
      <c r="W64" s="4">
        <f t="shared" si="14"/>
        <v>61.3</v>
      </c>
      <c r="X64" s="12">
        <f t="shared" si="15"/>
        <v>0</v>
      </c>
    </row>
    <row r="65">
      <c r="A65" s="4" t="str">
        <f>'Company Invoice'!A:A</f>
        <v>2001808801</v>
      </c>
      <c r="B65" s="4" t="str">
        <f>vlookup(A65,'Company Invoice'!$A$1:$H$125,2,0)</f>
        <v>1091117437680</v>
      </c>
      <c r="C65" s="4" t="str">
        <f>VLOOKUP(A65,'Company Invoice'!$A$1:$H$125,5,0)</f>
        <v>335001</v>
      </c>
      <c r="D65" s="4" t="str">
        <f>vlookup(A65,'Company Invoice'!$A$1:$H$125,7,0)</f>
        <v>Forward charges</v>
      </c>
      <c r="E65" s="4" t="str">
        <f t="shared" si="1"/>
        <v>fwd</v>
      </c>
      <c r="F65" s="4" t="str">
        <f t="shared" si="2"/>
        <v>No</v>
      </c>
      <c r="G65" s="11">
        <f>SUMIF('Order Report'!A:A,A65,'Order Report'!E:E)/1000</f>
        <v>0.731</v>
      </c>
      <c r="H65" s="4">
        <f t="shared" si="3"/>
        <v>731</v>
      </c>
      <c r="I65" s="3">
        <f t="shared" si="4"/>
        <v>1</v>
      </c>
      <c r="J65" s="4">
        <f t="shared" si="5"/>
        <v>1000</v>
      </c>
      <c r="K65" s="4" t="str">
        <f>VLOOKUP(VALUE(C65),'Pincode Zone'!$B$1:$C$125,2,FALSE)</f>
        <v>b</v>
      </c>
      <c r="L65" s="4">
        <f t="shared" si="6"/>
        <v>33</v>
      </c>
      <c r="M65" s="5">
        <f t="shared" si="7"/>
        <v>28.3</v>
      </c>
      <c r="N65" s="12">
        <f t="shared" si="8"/>
        <v>20.5</v>
      </c>
      <c r="O65" s="12">
        <f t="shared" si="9"/>
        <v>28.3</v>
      </c>
      <c r="P65" s="4">
        <f t="shared" si="10"/>
        <v>61.3</v>
      </c>
      <c r="Q65" s="4" t="str">
        <f>VLOOKUP(A65,'Company Invoice'!$A$1:$H$125,3,0)</f>
        <v>0.8</v>
      </c>
      <c r="R65" s="4">
        <f t="shared" si="11"/>
        <v>1</v>
      </c>
      <c r="S65" s="4" t="str">
        <f>VLOOKUP(A65,'Company Invoice'!$A$1:$H$125,6,0)</f>
        <v>d</v>
      </c>
      <c r="T65" s="4" t="str">
        <f>VLOOKUP(A65,'Company Invoice'!$A$1:$H$125,8,0)</f>
        <v>90.2</v>
      </c>
      <c r="U65" s="13">
        <f t="shared" si="17"/>
        <v>-28.9</v>
      </c>
      <c r="V65" s="14">
        <f t="shared" si="13"/>
        <v>-0.471451876</v>
      </c>
      <c r="W65" s="4">
        <f t="shared" si="14"/>
        <v>61.3</v>
      </c>
      <c r="X65" s="12">
        <f t="shared" si="15"/>
        <v>0</v>
      </c>
    </row>
    <row r="66">
      <c r="A66" s="4" t="str">
        <f>'Company Invoice'!A:A</f>
        <v>2001810104</v>
      </c>
      <c r="B66" s="4" t="str">
        <f>vlookup(A66,'Company Invoice'!$A$1:$H$125,2,0)</f>
        <v>1091117804200</v>
      </c>
      <c r="C66" s="4" t="str">
        <f>VLOOKUP(A66,'Company Invoice'!$A$1:$H$125,5,0)</f>
        <v>334004</v>
      </c>
      <c r="D66" s="4" t="str">
        <f>vlookup(A66,'Company Invoice'!$A$1:$H$125,7,0)</f>
        <v>Forward charges</v>
      </c>
      <c r="E66" s="4" t="str">
        <f t="shared" si="1"/>
        <v>fwd</v>
      </c>
      <c r="F66" s="4" t="str">
        <f t="shared" si="2"/>
        <v>No</v>
      </c>
      <c r="G66" s="11">
        <f>SUMIF('Order Report'!A:A,A66,'Order Report'!E:E)/1000</f>
        <v>0.601</v>
      </c>
      <c r="H66" s="4">
        <f t="shared" si="3"/>
        <v>601</v>
      </c>
      <c r="I66" s="3">
        <f t="shared" si="4"/>
        <v>1</v>
      </c>
      <c r="J66" s="4">
        <f t="shared" si="5"/>
        <v>1000</v>
      </c>
      <c r="K66" s="4" t="str">
        <f>VLOOKUP(VALUE(C66),'Pincode Zone'!$B$1:$C$125,2,FALSE)</f>
        <v>b</v>
      </c>
      <c r="L66" s="4">
        <f t="shared" si="6"/>
        <v>33</v>
      </c>
      <c r="M66" s="5">
        <f t="shared" si="7"/>
        <v>28.3</v>
      </c>
      <c r="N66" s="12">
        <f t="shared" si="8"/>
        <v>20.5</v>
      </c>
      <c r="O66" s="12">
        <f t="shared" si="9"/>
        <v>28.3</v>
      </c>
      <c r="P66" s="4">
        <f t="shared" si="10"/>
        <v>61.3</v>
      </c>
      <c r="Q66" s="4" t="str">
        <f>VLOOKUP(A66,'Company Invoice'!$A$1:$H$125,3,0)</f>
        <v>0.76</v>
      </c>
      <c r="R66" s="4">
        <f t="shared" si="11"/>
        <v>1</v>
      </c>
      <c r="S66" s="4" t="str">
        <f>VLOOKUP(A66,'Company Invoice'!$A$1:$H$125,6,0)</f>
        <v>d</v>
      </c>
      <c r="T66" s="4" t="str">
        <f>VLOOKUP(A66,'Company Invoice'!$A$1:$H$125,8,0)</f>
        <v>90.2</v>
      </c>
      <c r="U66" s="13">
        <f t="shared" si="17"/>
        <v>-28.9</v>
      </c>
      <c r="V66" s="14">
        <f t="shared" si="13"/>
        <v>-0.471451876</v>
      </c>
      <c r="W66" s="4">
        <f t="shared" si="14"/>
        <v>61.3</v>
      </c>
      <c r="X66" s="12">
        <f t="shared" si="15"/>
        <v>0</v>
      </c>
    </row>
    <row r="67">
      <c r="A67" s="4" t="str">
        <f>'Company Invoice'!A:A</f>
        <v>2001811153</v>
      </c>
      <c r="B67" s="4" t="str">
        <f>vlookup(A67,'Company Invoice'!$A$1:$H$125,2,0)</f>
        <v>1091117957533</v>
      </c>
      <c r="C67" s="4" t="str">
        <f>VLOOKUP(A67,'Company Invoice'!$A$1:$H$125,5,0)</f>
        <v>321001</v>
      </c>
      <c r="D67" s="4" t="str">
        <f>vlookup(A67,'Company Invoice'!$A$1:$H$125,7,0)</f>
        <v>Forward charges</v>
      </c>
      <c r="E67" s="4" t="str">
        <f t="shared" si="1"/>
        <v>fwd</v>
      </c>
      <c r="F67" s="4" t="str">
        <f t="shared" si="2"/>
        <v>No</v>
      </c>
      <c r="G67" s="11">
        <f>SUMIF('Order Report'!A:A,A67,'Order Report'!E:E)/1000</f>
        <v>0.607</v>
      </c>
      <c r="H67" s="4">
        <f t="shared" si="3"/>
        <v>607</v>
      </c>
      <c r="I67" s="3">
        <f t="shared" si="4"/>
        <v>1</v>
      </c>
      <c r="J67" s="4">
        <f t="shared" si="5"/>
        <v>1000</v>
      </c>
      <c r="K67" s="4" t="str">
        <f>VLOOKUP(VALUE(C67),'Pincode Zone'!$B$1:$C$125,2,FALSE)</f>
        <v>b</v>
      </c>
      <c r="L67" s="4">
        <f t="shared" si="6"/>
        <v>33</v>
      </c>
      <c r="M67" s="5">
        <f t="shared" si="7"/>
        <v>28.3</v>
      </c>
      <c r="N67" s="12">
        <f t="shared" si="8"/>
        <v>20.5</v>
      </c>
      <c r="O67" s="12">
        <f t="shared" si="9"/>
        <v>28.3</v>
      </c>
      <c r="P67" s="4">
        <f t="shared" si="10"/>
        <v>61.3</v>
      </c>
      <c r="Q67" s="4" t="str">
        <f>VLOOKUP(A67,'Company Invoice'!$A$1:$H$125,3,0)</f>
        <v>0.76</v>
      </c>
      <c r="R67" s="4">
        <f t="shared" si="11"/>
        <v>1</v>
      </c>
      <c r="S67" s="4" t="str">
        <f>VLOOKUP(A67,'Company Invoice'!$A$1:$H$125,6,0)</f>
        <v>d</v>
      </c>
      <c r="T67" s="4" t="str">
        <f>VLOOKUP(A67,'Company Invoice'!$A$1:$H$125,8,0)</f>
        <v>90.2</v>
      </c>
      <c r="U67" s="13">
        <f t="shared" si="17"/>
        <v>-28.9</v>
      </c>
      <c r="V67" s="14">
        <f t="shared" si="13"/>
        <v>-0.471451876</v>
      </c>
      <c r="W67" s="4">
        <f t="shared" si="14"/>
        <v>61.3</v>
      </c>
      <c r="X67" s="12">
        <f t="shared" si="15"/>
        <v>0</v>
      </c>
    </row>
    <row r="68">
      <c r="A68" s="4" t="str">
        <f>'Company Invoice'!A:A</f>
        <v>2001811229</v>
      </c>
      <c r="B68" s="4" t="str">
        <f>vlookup(A68,'Company Invoice'!$A$1:$H$125,2,0)</f>
        <v>1091117957942</v>
      </c>
      <c r="C68" s="4" t="str">
        <f>VLOOKUP(A68,'Company Invoice'!$A$1:$H$125,5,0)</f>
        <v>324001</v>
      </c>
      <c r="D68" s="4" t="str">
        <f>vlookup(A68,'Company Invoice'!$A$1:$H$125,7,0)</f>
        <v>Forward charges</v>
      </c>
      <c r="E68" s="4" t="str">
        <f t="shared" si="1"/>
        <v>fwd</v>
      </c>
      <c r="F68" s="4" t="str">
        <f t="shared" si="2"/>
        <v>No</v>
      </c>
      <c r="G68" s="11">
        <f>SUMIF('Order Report'!A:A,A68,'Order Report'!E:E)/1000</f>
        <v>0.505</v>
      </c>
      <c r="H68" s="4">
        <f t="shared" si="3"/>
        <v>505</v>
      </c>
      <c r="I68" s="3">
        <f t="shared" si="4"/>
        <v>1</v>
      </c>
      <c r="J68" s="4">
        <f t="shared" si="5"/>
        <v>1000</v>
      </c>
      <c r="K68" s="4" t="str">
        <f>VLOOKUP(VALUE(C68),'Pincode Zone'!$B$1:$C$125,2,FALSE)</f>
        <v>b</v>
      </c>
      <c r="L68" s="4">
        <f t="shared" si="6"/>
        <v>33</v>
      </c>
      <c r="M68" s="5">
        <f t="shared" si="7"/>
        <v>28.3</v>
      </c>
      <c r="N68" s="12">
        <f t="shared" si="8"/>
        <v>20.5</v>
      </c>
      <c r="O68" s="12">
        <f t="shared" si="9"/>
        <v>28.3</v>
      </c>
      <c r="P68" s="4">
        <f t="shared" si="10"/>
        <v>61.3</v>
      </c>
      <c r="Q68" s="4" t="str">
        <f>VLOOKUP(A68,'Company Invoice'!$A$1:$H$125,3,0)</f>
        <v>0.6</v>
      </c>
      <c r="R68" s="4">
        <f t="shared" si="11"/>
        <v>1</v>
      </c>
      <c r="S68" s="4" t="str">
        <f>VLOOKUP(A68,'Company Invoice'!$A$1:$H$125,6,0)</f>
        <v>d</v>
      </c>
      <c r="T68" s="4" t="str">
        <f>VLOOKUP(A68,'Company Invoice'!$A$1:$H$125,8,0)</f>
        <v>90.2</v>
      </c>
      <c r="U68" s="13">
        <f t="shared" si="17"/>
        <v>-28.9</v>
      </c>
      <c r="V68" s="14">
        <f t="shared" si="13"/>
        <v>-0.471451876</v>
      </c>
      <c r="W68" s="4">
        <f t="shared" si="14"/>
        <v>61.3</v>
      </c>
      <c r="X68" s="12">
        <f t="shared" si="15"/>
        <v>0</v>
      </c>
    </row>
    <row r="69">
      <c r="A69" s="4" t="str">
        <f>'Company Invoice'!A:A</f>
        <v>2001811363</v>
      </c>
      <c r="B69" s="4" t="str">
        <f>vlookup(A69,'Company Invoice'!$A$1:$H$125,2,0)</f>
        <v>1091117958395</v>
      </c>
      <c r="C69" s="4" t="str">
        <f>VLOOKUP(A69,'Company Invoice'!$A$1:$H$125,5,0)</f>
        <v>321608</v>
      </c>
      <c r="D69" s="4" t="str">
        <f>vlookup(A69,'Company Invoice'!$A$1:$H$125,7,0)</f>
        <v>Forward charges</v>
      </c>
      <c r="E69" s="4" t="str">
        <f t="shared" si="1"/>
        <v>fwd</v>
      </c>
      <c r="F69" s="4" t="str">
        <f t="shared" si="2"/>
        <v>No</v>
      </c>
      <c r="G69" s="11">
        <f>SUMIF('Order Report'!A:A,A69,'Order Report'!E:E)/1000</f>
        <v>0.508</v>
      </c>
      <c r="H69" s="4">
        <f t="shared" si="3"/>
        <v>508</v>
      </c>
      <c r="I69" s="3">
        <f t="shared" si="4"/>
        <v>1</v>
      </c>
      <c r="J69" s="4">
        <f t="shared" si="5"/>
        <v>1000</v>
      </c>
      <c r="K69" s="4" t="str">
        <f>VLOOKUP(VALUE(C69),'Pincode Zone'!$B$1:$C$125,2,FALSE)</f>
        <v>b</v>
      </c>
      <c r="L69" s="4">
        <f t="shared" si="6"/>
        <v>33</v>
      </c>
      <c r="M69" s="5">
        <f t="shared" si="7"/>
        <v>28.3</v>
      </c>
      <c r="N69" s="12">
        <f t="shared" si="8"/>
        <v>20.5</v>
      </c>
      <c r="O69" s="12">
        <f t="shared" si="9"/>
        <v>28.3</v>
      </c>
      <c r="P69" s="4">
        <f t="shared" si="10"/>
        <v>61.3</v>
      </c>
      <c r="Q69" s="4" t="str">
        <f>VLOOKUP(A69,'Company Invoice'!$A$1:$H$125,3,0)</f>
        <v>0.59</v>
      </c>
      <c r="R69" s="4">
        <f t="shared" si="11"/>
        <v>1</v>
      </c>
      <c r="S69" s="4" t="str">
        <f>VLOOKUP(A69,'Company Invoice'!$A$1:$H$125,6,0)</f>
        <v>d</v>
      </c>
      <c r="T69" s="4" t="str">
        <f>VLOOKUP(A69,'Company Invoice'!$A$1:$H$125,8,0)</f>
        <v>90.2</v>
      </c>
      <c r="U69" s="13">
        <f t="shared" si="17"/>
        <v>-28.9</v>
      </c>
      <c r="V69" s="14">
        <f t="shared" si="13"/>
        <v>-0.471451876</v>
      </c>
      <c r="W69" s="4">
        <f t="shared" si="14"/>
        <v>61.3</v>
      </c>
      <c r="X69" s="12">
        <f t="shared" si="15"/>
        <v>0</v>
      </c>
    </row>
    <row r="70">
      <c r="A70" s="4" t="str">
        <f>'Company Invoice'!A:A</f>
        <v>2001811466</v>
      </c>
      <c r="B70" s="4" t="str">
        <f>vlookup(A70,'Company Invoice'!$A$1:$H$125,2,0)</f>
        <v>1091118001865</v>
      </c>
      <c r="C70" s="4" t="str">
        <f>VLOOKUP(A70,'Company Invoice'!$A$1:$H$125,5,0)</f>
        <v>302002</v>
      </c>
      <c r="D70" s="4" t="str">
        <f>vlookup(A70,'Company Invoice'!$A$1:$H$125,7,0)</f>
        <v>Forward charges</v>
      </c>
      <c r="E70" s="4" t="str">
        <f t="shared" si="1"/>
        <v>fwd</v>
      </c>
      <c r="F70" s="4" t="str">
        <f t="shared" si="2"/>
        <v>No</v>
      </c>
      <c r="G70" s="11">
        <f>SUMIF('Order Report'!A:A,A70,'Order Report'!E:E)/1000</f>
        <v>0.607</v>
      </c>
      <c r="H70" s="4">
        <f t="shared" si="3"/>
        <v>607</v>
      </c>
      <c r="I70" s="3">
        <f t="shared" si="4"/>
        <v>1</v>
      </c>
      <c r="J70" s="4">
        <f t="shared" si="5"/>
        <v>1000</v>
      </c>
      <c r="K70" s="4" t="str">
        <f>VLOOKUP(VALUE(C70),'Pincode Zone'!$B$1:$C$125,2,FALSE)</f>
        <v>b</v>
      </c>
      <c r="L70" s="4">
        <f t="shared" si="6"/>
        <v>33</v>
      </c>
      <c r="M70" s="5">
        <f t="shared" si="7"/>
        <v>28.3</v>
      </c>
      <c r="N70" s="12">
        <f t="shared" si="8"/>
        <v>20.5</v>
      </c>
      <c r="O70" s="12">
        <f t="shared" si="9"/>
        <v>28.3</v>
      </c>
      <c r="P70" s="4">
        <f t="shared" si="10"/>
        <v>61.3</v>
      </c>
      <c r="Q70" s="4" t="str">
        <f>VLOOKUP(A70,'Company Invoice'!$A$1:$H$125,3,0)</f>
        <v>0.8</v>
      </c>
      <c r="R70" s="4">
        <f t="shared" si="11"/>
        <v>1</v>
      </c>
      <c r="S70" s="4" t="str">
        <f>VLOOKUP(A70,'Company Invoice'!$A$1:$H$125,6,0)</f>
        <v>d</v>
      </c>
      <c r="T70" s="4" t="str">
        <f>VLOOKUP(A70,'Company Invoice'!$A$1:$H$125,8,0)</f>
        <v>90.2</v>
      </c>
      <c r="U70" s="13">
        <f t="shared" si="17"/>
        <v>-28.9</v>
      </c>
      <c r="V70" s="14">
        <f t="shared" si="13"/>
        <v>-0.471451876</v>
      </c>
      <c r="W70" s="4">
        <f t="shared" si="14"/>
        <v>61.3</v>
      </c>
      <c r="X70" s="12">
        <f t="shared" si="15"/>
        <v>0</v>
      </c>
    </row>
    <row r="71">
      <c r="A71" s="4" t="str">
        <f>'Company Invoice'!A:A</f>
        <v>2001811809</v>
      </c>
      <c r="B71" s="4" t="str">
        <f>vlookup(A71,'Company Invoice'!$A$1:$H$125,2,0)</f>
        <v>1091118009786</v>
      </c>
      <c r="C71" s="4" t="str">
        <f>VLOOKUP(A71,'Company Invoice'!$A$1:$H$125,5,0)</f>
        <v>311011</v>
      </c>
      <c r="D71" s="4" t="str">
        <f>vlookup(A71,'Company Invoice'!$A$1:$H$125,7,0)</f>
        <v>Forward and RTO charges</v>
      </c>
      <c r="E71" s="4" t="str">
        <f t="shared" si="1"/>
        <v>fwd</v>
      </c>
      <c r="F71" s="4" t="str">
        <f t="shared" si="2"/>
        <v>rto</v>
      </c>
      <c r="G71" s="11">
        <f>SUMIF('Order Report'!A:A,A71,'Order Report'!E:E)/1000</f>
        <v>0.5</v>
      </c>
      <c r="H71" s="4">
        <f t="shared" si="3"/>
        <v>500</v>
      </c>
      <c r="I71" s="3">
        <f t="shared" si="4"/>
        <v>0.5</v>
      </c>
      <c r="J71" s="4">
        <f t="shared" si="5"/>
        <v>500</v>
      </c>
      <c r="K71" s="4" t="str">
        <f>VLOOKUP(VALUE(C71),'Pincode Zone'!$B$1:$C$125,2,FALSE)</f>
        <v>b</v>
      </c>
      <c r="L71" s="4">
        <f t="shared" si="6"/>
        <v>33</v>
      </c>
      <c r="M71" s="5">
        <f t="shared" si="7"/>
        <v>28.3</v>
      </c>
      <c r="N71" s="12">
        <f t="shared" si="8"/>
        <v>20.5</v>
      </c>
      <c r="O71" s="12">
        <f t="shared" si="9"/>
        <v>28.3</v>
      </c>
      <c r="P71" s="4">
        <f t="shared" si="10"/>
        <v>53.5</v>
      </c>
      <c r="Q71" s="4" t="str">
        <f>VLOOKUP(A71,'Company Invoice'!$A$1:$H$125,3,0)</f>
        <v>0.5</v>
      </c>
      <c r="R71" s="4">
        <f t="shared" si="11"/>
        <v>0.5</v>
      </c>
      <c r="S71" s="4" t="str">
        <f>VLOOKUP(A71,'Company Invoice'!$A$1:$H$125,6,0)</f>
        <v>d</v>
      </c>
      <c r="T71" s="4" t="str">
        <f>VLOOKUP(A71,'Company Invoice'!$A$1:$H$125,8,0)</f>
        <v>86.7</v>
      </c>
      <c r="U71" s="13">
        <f t="shared" si="17"/>
        <v>-33.2</v>
      </c>
      <c r="V71" s="14">
        <f t="shared" si="13"/>
        <v>-0.6205607477</v>
      </c>
      <c r="W71" s="4">
        <f t="shared" si="14"/>
        <v>33</v>
      </c>
      <c r="X71" s="12">
        <f t="shared" si="15"/>
        <v>20.5</v>
      </c>
    </row>
    <row r="72">
      <c r="A72" s="4" t="str">
        <f>'Company Invoice'!A:A</f>
        <v>2001812854</v>
      </c>
      <c r="B72" s="4" t="str">
        <f>vlookup(A72,'Company Invoice'!$A$1:$H$125,2,0)</f>
        <v>1091118548333</v>
      </c>
      <c r="C72" s="4" t="str">
        <f>VLOOKUP(A72,'Company Invoice'!$A$1:$H$125,5,0)</f>
        <v>306302</v>
      </c>
      <c r="D72" s="4" t="str">
        <f>vlookup(A72,'Company Invoice'!$A$1:$H$125,7,0)</f>
        <v>Forward charges</v>
      </c>
      <c r="E72" s="4" t="str">
        <f t="shared" si="1"/>
        <v>fwd</v>
      </c>
      <c r="F72" s="4" t="str">
        <f t="shared" si="2"/>
        <v>No</v>
      </c>
      <c r="G72" s="11">
        <f>SUMIF('Order Report'!A:A,A72,'Order Report'!E:E)/1000</f>
        <v>2.572</v>
      </c>
      <c r="H72" s="4">
        <f t="shared" si="3"/>
        <v>2572</v>
      </c>
      <c r="I72" s="3">
        <f t="shared" si="4"/>
        <v>3</v>
      </c>
      <c r="J72" s="4">
        <f t="shared" si="5"/>
        <v>3000</v>
      </c>
      <c r="K72" s="4" t="str">
        <f>VLOOKUP(VALUE(C72),'Pincode Zone'!$B$1:$C$125,2,FALSE)</f>
        <v>b</v>
      </c>
      <c r="L72" s="4">
        <f t="shared" si="6"/>
        <v>33</v>
      </c>
      <c r="M72" s="5">
        <f t="shared" si="7"/>
        <v>28.3</v>
      </c>
      <c r="N72" s="12">
        <f t="shared" si="8"/>
        <v>20.5</v>
      </c>
      <c r="O72" s="12">
        <f t="shared" si="9"/>
        <v>28.3</v>
      </c>
      <c r="P72" s="4">
        <f t="shared" si="10"/>
        <v>174.5</v>
      </c>
      <c r="Q72" s="4" t="str">
        <f>VLOOKUP(A72,'Company Invoice'!$A$1:$H$125,3,0)</f>
        <v>2.94</v>
      </c>
      <c r="R72" s="4">
        <f t="shared" si="11"/>
        <v>3</v>
      </c>
      <c r="S72" s="4" t="str">
        <f>VLOOKUP(A72,'Company Invoice'!$A$1:$H$125,6,0)</f>
        <v>d</v>
      </c>
      <c r="T72" s="4" t="str">
        <f>VLOOKUP(A72,'Company Invoice'!$A$1:$H$125,8,0)</f>
        <v>269.4</v>
      </c>
      <c r="U72" s="13">
        <f t="shared" si="17"/>
        <v>-94.9</v>
      </c>
      <c r="V72" s="14">
        <f t="shared" si="13"/>
        <v>-0.5438395415</v>
      </c>
      <c r="W72" s="4">
        <f t="shared" si="14"/>
        <v>174.5</v>
      </c>
      <c r="X72" s="12">
        <f t="shared" si="15"/>
        <v>0</v>
      </c>
    </row>
    <row r="73">
      <c r="A73" s="4" t="str">
        <f>'Company Invoice'!A:A</f>
        <v>2001813009</v>
      </c>
      <c r="B73" s="4" t="str">
        <f>vlookup(A73,'Company Invoice'!$A$1:$H$125,2,0)</f>
        <v>1091118553701</v>
      </c>
      <c r="C73" s="4" t="str">
        <f>VLOOKUP(A73,'Company Invoice'!$A$1:$H$125,5,0)</f>
        <v>313001</v>
      </c>
      <c r="D73" s="4" t="str">
        <f>vlookup(A73,'Company Invoice'!$A$1:$H$125,7,0)</f>
        <v>Forward charges</v>
      </c>
      <c r="E73" s="4" t="str">
        <f t="shared" si="1"/>
        <v>fwd</v>
      </c>
      <c r="F73" s="4" t="str">
        <f t="shared" si="2"/>
        <v>No</v>
      </c>
      <c r="G73" s="11">
        <f>SUMIF('Order Report'!A:A,A73,'Order Report'!E:E)/1000</f>
        <v>0.72</v>
      </c>
      <c r="H73" s="4">
        <f t="shared" si="3"/>
        <v>720</v>
      </c>
      <c r="I73" s="3">
        <f t="shared" si="4"/>
        <v>1</v>
      </c>
      <c r="J73" s="4">
        <f t="shared" si="5"/>
        <v>1000</v>
      </c>
      <c r="K73" s="4" t="str">
        <f>VLOOKUP(VALUE(C73),'Pincode Zone'!$B$1:$C$125,2,FALSE)</f>
        <v>b</v>
      </c>
      <c r="L73" s="4">
        <f t="shared" si="6"/>
        <v>33</v>
      </c>
      <c r="M73" s="5">
        <f t="shared" si="7"/>
        <v>28.3</v>
      </c>
      <c r="N73" s="12">
        <f t="shared" si="8"/>
        <v>20.5</v>
      </c>
      <c r="O73" s="12">
        <f t="shared" si="9"/>
        <v>28.3</v>
      </c>
      <c r="P73" s="4">
        <f t="shared" si="10"/>
        <v>61.3</v>
      </c>
      <c r="Q73" s="4" t="str">
        <f>VLOOKUP(A73,'Company Invoice'!$A$1:$H$125,3,0)</f>
        <v>1</v>
      </c>
      <c r="R73" s="4">
        <f t="shared" si="11"/>
        <v>1</v>
      </c>
      <c r="S73" s="4" t="str">
        <f>VLOOKUP(A73,'Company Invoice'!$A$1:$H$125,6,0)</f>
        <v>d</v>
      </c>
      <c r="T73" s="4" t="str">
        <f>VLOOKUP(A73,'Company Invoice'!$A$1:$H$125,8,0)</f>
        <v>90.2</v>
      </c>
      <c r="U73" s="13">
        <f t="shared" si="17"/>
        <v>-28.9</v>
      </c>
      <c r="V73" s="14">
        <f t="shared" si="13"/>
        <v>-0.471451876</v>
      </c>
      <c r="W73" s="4">
        <f t="shared" si="14"/>
        <v>61.3</v>
      </c>
      <c r="X73" s="12">
        <f t="shared" si="15"/>
        <v>0</v>
      </c>
    </row>
    <row r="74">
      <c r="A74" s="4" t="str">
        <f>'Company Invoice'!A:A</f>
        <v>2001812650</v>
      </c>
      <c r="B74" s="4" t="str">
        <f>vlookup(A74,'Company Invoice'!$A$1:$H$125,2,0)</f>
        <v>1091118591534</v>
      </c>
      <c r="C74" s="4" t="str">
        <f>VLOOKUP(A74,'Company Invoice'!$A$1:$H$125,5,0)</f>
        <v>302002</v>
      </c>
      <c r="D74" s="4" t="str">
        <f>vlookup(A74,'Company Invoice'!$A$1:$H$125,7,0)</f>
        <v>Forward charges</v>
      </c>
      <c r="E74" s="4" t="str">
        <f t="shared" si="1"/>
        <v>fwd</v>
      </c>
      <c r="F74" s="4" t="str">
        <f t="shared" si="2"/>
        <v>No</v>
      </c>
      <c r="G74" s="11">
        <f>SUMIF('Order Report'!A:A,A74,'Order Report'!E:E)/1000</f>
        <v>0.563</v>
      </c>
      <c r="H74" s="4">
        <f t="shared" si="3"/>
        <v>563</v>
      </c>
      <c r="I74" s="3">
        <f t="shared" si="4"/>
        <v>1</v>
      </c>
      <c r="J74" s="4">
        <f t="shared" si="5"/>
        <v>1000</v>
      </c>
      <c r="K74" s="4" t="str">
        <f>VLOOKUP(VALUE(C74),'Pincode Zone'!$B$1:$C$125,2,FALSE)</f>
        <v>b</v>
      </c>
      <c r="L74" s="4">
        <f t="shared" si="6"/>
        <v>33</v>
      </c>
      <c r="M74" s="5">
        <f t="shared" si="7"/>
        <v>28.3</v>
      </c>
      <c r="N74" s="12">
        <f t="shared" si="8"/>
        <v>20.5</v>
      </c>
      <c r="O74" s="12">
        <f t="shared" si="9"/>
        <v>28.3</v>
      </c>
      <c r="P74" s="4">
        <f t="shared" si="10"/>
        <v>61.3</v>
      </c>
      <c r="Q74" s="4" t="str">
        <f>VLOOKUP(A74,'Company Invoice'!$A$1:$H$125,3,0)</f>
        <v>0.61</v>
      </c>
      <c r="R74" s="4">
        <f t="shared" si="11"/>
        <v>1</v>
      </c>
      <c r="S74" s="4" t="str">
        <f>VLOOKUP(A74,'Company Invoice'!$A$1:$H$125,6,0)</f>
        <v>d</v>
      </c>
      <c r="T74" s="4" t="str">
        <f>VLOOKUP(A74,'Company Invoice'!$A$1:$H$125,8,0)</f>
        <v>90.2</v>
      </c>
      <c r="U74" s="13">
        <f t="shared" si="17"/>
        <v>-28.9</v>
      </c>
      <c r="V74" s="14">
        <f t="shared" si="13"/>
        <v>-0.471451876</v>
      </c>
      <c r="W74" s="4">
        <f t="shared" si="14"/>
        <v>61.3</v>
      </c>
      <c r="X74" s="12">
        <f t="shared" si="15"/>
        <v>0</v>
      </c>
    </row>
    <row r="75">
      <c r="A75" s="4" t="str">
        <f>'Company Invoice'!A:A</f>
        <v>2001814580</v>
      </c>
      <c r="B75" s="4" t="str">
        <f>vlookup(A75,'Company Invoice'!$A$1:$H$125,2,0)</f>
        <v>1091118925110</v>
      </c>
      <c r="C75" s="4" t="str">
        <f>VLOOKUP(A75,'Company Invoice'!$A$1:$H$125,5,0)</f>
        <v>322255</v>
      </c>
      <c r="D75" s="4" t="str">
        <f>vlookup(A75,'Company Invoice'!$A$1:$H$125,7,0)</f>
        <v>Forward and RTO charges</v>
      </c>
      <c r="E75" s="4" t="str">
        <f t="shared" si="1"/>
        <v>fwd</v>
      </c>
      <c r="F75" s="4" t="str">
        <f t="shared" si="2"/>
        <v>rto</v>
      </c>
      <c r="G75" s="11">
        <f>SUMIF('Order Report'!A:A,A75,'Order Report'!E:E)/1000</f>
        <v>0.127</v>
      </c>
      <c r="H75" s="4">
        <f t="shared" si="3"/>
        <v>127</v>
      </c>
      <c r="I75" s="3">
        <f t="shared" si="4"/>
        <v>0.5</v>
      </c>
      <c r="J75" s="4">
        <f t="shared" si="5"/>
        <v>500</v>
      </c>
      <c r="K75" s="4" t="str">
        <f>VLOOKUP(VALUE(C75),'Pincode Zone'!$B$1:$C$125,2,FALSE)</f>
        <v>b</v>
      </c>
      <c r="L75" s="4">
        <f t="shared" si="6"/>
        <v>33</v>
      </c>
      <c r="M75" s="5">
        <f t="shared" si="7"/>
        <v>28.3</v>
      </c>
      <c r="N75" s="12">
        <f t="shared" si="8"/>
        <v>20.5</v>
      </c>
      <c r="O75" s="12">
        <f t="shared" si="9"/>
        <v>28.3</v>
      </c>
      <c r="P75" s="4">
        <f t="shared" si="10"/>
        <v>53.5</v>
      </c>
      <c r="Q75" s="4" t="str">
        <f>VLOOKUP(A75,'Company Invoice'!$A$1:$H$125,3,0)</f>
        <v>0.15</v>
      </c>
      <c r="R75" s="4">
        <f t="shared" si="11"/>
        <v>0.5</v>
      </c>
      <c r="S75" s="4" t="str">
        <f>VLOOKUP(A75,'Company Invoice'!$A$1:$H$125,6,0)</f>
        <v>d</v>
      </c>
      <c r="T75" s="4" t="str">
        <f>VLOOKUP(A75,'Company Invoice'!$A$1:$H$125,8,0)</f>
        <v>86.7</v>
      </c>
      <c r="U75" s="13">
        <f t="shared" si="17"/>
        <v>-33.2</v>
      </c>
      <c r="V75" s="14">
        <f t="shared" si="13"/>
        <v>-0.6205607477</v>
      </c>
      <c r="W75" s="4">
        <f t="shared" si="14"/>
        <v>33</v>
      </c>
      <c r="X75" s="12">
        <f t="shared" si="15"/>
        <v>20.5</v>
      </c>
    </row>
    <row r="76">
      <c r="A76" s="4" t="str">
        <f>'Company Invoice'!A:A</f>
        <v>2001815688</v>
      </c>
      <c r="B76" s="4" t="str">
        <f>vlookup(A76,'Company Invoice'!$A$1:$H$125,2,0)</f>
        <v>1091119169701</v>
      </c>
      <c r="C76" s="4" t="str">
        <f>VLOOKUP(A76,'Company Invoice'!$A$1:$H$125,5,0)</f>
        <v>302017</v>
      </c>
      <c r="D76" s="4" t="str">
        <f>vlookup(A76,'Company Invoice'!$A$1:$H$125,7,0)</f>
        <v>Forward charges</v>
      </c>
      <c r="E76" s="4" t="str">
        <f t="shared" si="1"/>
        <v>fwd</v>
      </c>
      <c r="F76" s="4" t="str">
        <f t="shared" si="2"/>
        <v>No</v>
      </c>
      <c r="G76" s="11">
        <f>SUMIF('Order Report'!A:A,A76,'Order Report'!E:E)/1000</f>
        <v>0.22</v>
      </c>
      <c r="H76" s="4">
        <f t="shared" si="3"/>
        <v>220</v>
      </c>
      <c r="I76" s="3">
        <f t="shared" si="4"/>
        <v>0.5</v>
      </c>
      <c r="J76" s="4">
        <f t="shared" si="5"/>
        <v>500</v>
      </c>
      <c r="K76" s="4" t="str">
        <f>VLOOKUP(VALUE(C76),'Pincode Zone'!$B$1:$C$125,2,FALSE)</f>
        <v>b</v>
      </c>
      <c r="L76" s="4">
        <f t="shared" si="6"/>
        <v>33</v>
      </c>
      <c r="M76" s="5">
        <f t="shared" si="7"/>
        <v>28.3</v>
      </c>
      <c r="N76" s="12">
        <f t="shared" si="8"/>
        <v>20.5</v>
      </c>
      <c r="O76" s="12">
        <f t="shared" si="9"/>
        <v>28.3</v>
      </c>
      <c r="P76" s="4">
        <f t="shared" si="10"/>
        <v>33</v>
      </c>
      <c r="Q76" s="4" t="str">
        <f>VLOOKUP(A76,'Company Invoice'!$A$1:$H$125,3,0)</f>
        <v>0.2</v>
      </c>
      <c r="R76" s="4">
        <f t="shared" si="11"/>
        <v>0.5</v>
      </c>
      <c r="S76" s="4" t="str">
        <f>VLOOKUP(A76,'Company Invoice'!$A$1:$H$125,6,0)</f>
        <v>d</v>
      </c>
      <c r="T76" s="4" t="str">
        <f>VLOOKUP(A76,'Company Invoice'!$A$1:$H$125,8,0)</f>
        <v>45.4</v>
      </c>
      <c r="U76" s="13">
        <f t="shared" si="17"/>
        <v>-12.4</v>
      </c>
      <c r="V76" s="14">
        <f t="shared" si="13"/>
        <v>-0.3757575758</v>
      </c>
      <c r="W76" s="4">
        <f t="shared" si="14"/>
        <v>33</v>
      </c>
      <c r="X76" s="12">
        <f t="shared" si="15"/>
        <v>0</v>
      </c>
    </row>
    <row r="77">
      <c r="A77" s="4" t="str">
        <f>'Company Invoice'!A:A</f>
        <v>2001816131</v>
      </c>
      <c r="B77" s="4" t="str">
        <f>vlookup(A77,'Company Invoice'!$A$1:$H$125,2,0)</f>
        <v>1091119367193</v>
      </c>
      <c r="C77" s="4" t="str">
        <f>VLOOKUP(A77,'Company Invoice'!$A$1:$H$125,5,0)</f>
        <v>302017</v>
      </c>
      <c r="D77" s="4" t="str">
        <f>vlookup(A77,'Company Invoice'!$A$1:$H$125,7,0)</f>
        <v>Forward charges</v>
      </c>
      <c r="E77" s="4" t="str">
        <f t="shared" si="1"/>
        <v>fwd</v>
      </c>
      <c r="F77" s="4" t="str">
        <f t="shared" si="2"/>
        <v>No</v>
      </c>
      <c r="G77" s="11">
        <f>SUMIF('Order Report'!A:A,A77,'Order Report'!E:E)/1000</f>
        <v>0.554</v>
      </c>
      <c r="H77" s="4">
        <f t="shared" si="3"/>
        <v>554</v>
      </c>
      <c r="I77" s="3">
        <f t="shared" si="4"/>
        <v>1</v>
      </c>
      <c r="J77" s="4">
        <f t="shared" si="5"/>
        <v>1000</v>
      </c>
      <c r="K77" s="4" t="str">
        <f>VLOOKUP(VALUE(C77),'Pincode Zone'!$B$1:$C$125,2,FALSE)</f>
        <v>b</v>
      </c>
      <c r="L77" s="4">
        <f t="shared" si="6"/>
        <v>33</v>
      </c>
      <c r="M77" s="5">
        <f t="shared" si="7"/>
        <v>28.3</v>
      </c>
      <c r="N77" s="12">
        <f t="shared" si="8"/>
        <v>20.5</v>
      </c>
      <c r="O77" s="12">
        <f t="shared" si="9"/>
        <v>28.3</v>
      </c>
      <c r="P77" s="4">
        <f t="shared" si="10"/>
        <v>61.3</v>
      </c>
      <c r="Q77" s="4" t="str">
        <f>VLOOKUP(A77,'Company Invoice'!$A$1:$H$125,3,0)</f>
        <v>0.7</v>
      </c>
      <c r="R77" s="4">
        <f t="shared" si="11"/>
        <v>1</v>
      </c>
      <c r="S77" s="4" t="str">
        <f>VLOOKUP(A77,'Company Invoice'!$A$1:$H$125,6,0)</f>
        <v>d</v>
      </c>
      <c r="T77" s="4" t="str">
        <f>VLOOKUP(A77,'Company Invoice'!$A$1:$H$125,8,0)</f>
        <v>90.2</v>
      </c>
      <c r="U77" s="13">
        <f t="shared" si="17"/>
        <v>-28.9</v>
      </c>
      <c r="V77" s="14">
        <f t="shared" si="13"/>
        <v>-0.471451876</v>
      </c>
      <c r="W77" s="4">
        <f t="shared" si="14"/>
        <v>61.3</v>
      </c>
      <c r="X77" s="12">
        <f t="shared" si="15"/>
        <v>0</v>
      </c>
    </row>
    <row r="78">
      <c r="A78" s="4" t="str">
        <f>'Company Invoice'!A:A</f>
        <v>2001816996</v>
      </c>
      <c r="B78" s="4" t="str">
        <f>vlookup(A78,'Company Invoice'!$A$1:$H$125,2,0)</f>
        <v>1091119429202</v>
      </c>
      <c r="C78" s="4" t="str">
        <f>VLOOKUP(A78,'Company Invoice'!$A$1:$H$125,5,0)</f>
        <v>335512</v>
      </c>
      <c r="D78" s="4" t="str">
        <f>vlookup(A78,'Company Invoice'!$A$1:$H$125,7,0)</f>
        <v>Forward charges</v>
      </c>
      <c r="E78" s="4" t="str">
        <f t="shared" si="1"/>
        <v>fwd</v>
      </c>
      <c r="F78" s="4" t="str">
        <f t="shared" si="2"/>
        <v>No</v>
      </c>
      <c r="G78" s="11">
        <f>SUMIF('Order Report'!A:A,A78,'Order Report'!E:E)/1000</f>
        <v>0.5</v>
      </c>
      <c r="H78" s="4">
        <f t="shared" si="3"/>
        <v>500</v>
      </c>
      <c r="I78" s="3">
        <f t="shared" si="4"/>
        <v>0.5</v>
      </c>
      <c r="J78" s="4">
        <f t="shared" si="5"/>
        <v>500</v>
      </c>
      <c r="K78" s="4" t="str">
        <f>VLOOKUP(VALUE(C78),'Pincode Zone'!$B$1:$C$125,2,FALSE)</f>
        <v>b</v>
      </c>
      <c r="L78" s="4">
        <f t="shared" si="6"/>
        <v>33</v>
      </c>
      <c r="M78" s="5">
        <f t="shared" si="7"/>
        <v>28.3</v>
      </c>
      <c r="N78" s="12">
        <f t="shared" si="8"/>
        <v>20.5</v>
      </c>
      <c r="O78" s="12">
        <f t="shared" si="9"/>
        <v>28.3</v>
      </c>
      <c r="P78" s="4">
        <f t="shared" si="10"/>
        <v>33</v>
      </c>
      <c r="Q78" s="4" t="str">
        <f>VLOOKUP(A78,'Company Invoice'!$A$1:$H$125,3,0)</f>
        <v>0.5</v>
      </c>
      <c r="R78" s="4">
        <f t="shared" si="11"/>
        <v>0.5</v>
      </c>
      <c r="S78" s="4" t="str">
        <f>VLOOKUP(A78,'Company Invoice'!$A$1:$H$125,6,0)</f>
        <v>d</v>
      </c>
      <c r="T78" s="4" t="str">
        <f>VLOOKUP(A78,'Company Invoice'!$A$1:$H$125,8,0)</f>
        <v>45.4</v>
      </c>
      <c r="U78" s="13">
        <f t="shared" si="17"/>
        <v>-12.4</v>
      </c>
      <c r="V78" s="14">
        <f t="shared" si="13"/>
        <v>-0.3757575758</v>
      </c>
      <c r="W78" s="4">
        <f t="shared" si="14"/>
        <v>33</v>
      </c>
      <c r="X78" s="12">
        <f t="shared" si="15"/>
        <v>0</v>
      </c>
    </row>
    <row r="79">
      <c r="A79" s="4" t="str">
        <f>'Company Invoice'!A:A</f>
        <v>2001821185</v>
      </c>
      <c r="B79" s="4" t="str">
        <f>vlookup(A79,'Company Invoice'!$A$1:$H$125,2,0)</f>
        <v>1091120959225</v>
      </c>
      <c r="C79" s="4" t="str">
        <f>VLOOKUP(A79,'Company Invoice'!$A$1:$H$125,5,0)</f>
        <v>313001</v>
      </c>
      <c r="D79" s="4" t="str">
        <f>vlookup(A79,'Company Invoice'!$A$1:$H$125,7,0)</f>
        <v>Forward charges</v>
      </c>
      <c r="E79" s="4" t="str">
        <f t="shared" si="1"/>
        <v>fwd</v>
      </c>
      <c r="F79" s="4" t="str">
        <f t="shared" si="2"/>
        <v>No</v>
      </c>
      <c r="G79" s="11">
        <f>SUMIF('Order Report'!A:A,A79,'Order Report'!E:E)/1000</f>
        <v>2.098</v>
      </c>
      <c r="H79" s="4">
        <f t="shared" si="3"/>
        <v>2098</v>
      </c>
      <c r="I79" s="3">
        <f t="shared" si="4"/>
        <v>2.5</v>
      </c>
      <c r="J79" s="4">
        <f t="shared" si="5"/>
        <v>2500</v>
      </c>
      <c r="K79" s="4" t="str">
        <f>VLOOKUP(VALUE(C79),'Pincode Zone'!$B$1:$C$125,2,FALSE)</f>
        <v>b</v>
      </c>
      <c r="L79" s="4">
        <f t="shared" si="6"/>
        <v>33</v>
      </c>
      <c r="M79" s="5">
        <f t="shared" si="7"/>
        <v>28.3</v>
      </c>
      <c r="N79" s="12">
        <f t="shared" si="8"/>
        <v>20.5</v>
      </c>
      <c r="O79" s="12">
        <f t="shared" si="9"/>
        <v>28.3</v>
      </c>
      <c r="P79" s="4">
        <f t="shared" si="10"/>
        <v>146.2</v>
      </c>
      <c r="Q79" s="4" t="str">
        <f>VLOOKUP(A79,'Company Invoice'!$A$1:$H$125,3,0)</f>
        <v>2.1</v>
      </c>
      <c r="R79" s="4">
        <f t="shared" si="11"/>
        <v>2.5</v>
      </c>
      <c r="S79" s="4" t="str">
        <f>VLOOKUP(A79,'Company Invoice'!$A$1:$H$125,6,0)</f>
        <v>d</v>
      </c>
      <c r="T79" s="4" t="str">
        <f>VLOOKUP(A79,'Company Invoice'!$A$1:$H$125,8,0)</f>
        <v>224.6</v>
      </c>
      <c r="U79" s="13">
        <f t="shared" si="17"/>
        <v>-78.4</v>
      </c>
      <c r="V79" s="14">
        <f t="shared" si="13"/>
        <v>-0.53625171</v>
      </c>
      <c r="W79" s="4">
        <f t="shared" si="14"/>
        <v>146.2</v>
      </c>
      <c r="X79" s="12">
        <f t="shared" si="15"/>
        <v>0</v>
      </c>
    </row>
    <row r="80">
      <c r="A80" s="4" t="str">
        <f>'Company Invoice'!A:A</f>
        <v>2001821284</v>
      </c>
      <c r="B80" s="4" t="str">
        <f>vlookup(A80,'Company Invoice'!$A$1:$H$125,2,0)</f>
        <v>1091120962515</v>
      </c>
      <c r="C80" s="4" t="str">
        <f>VLOOKUP(A80,'Company Invoice'!$A$1:$H$125,5,0)</f>
        <v>313001</v>
      </c>
      <c r="D80" s="4" t="str">
        <f>vlookup(A80,'Company Invoice'!$A$1:$H$125,7,0)</f>
        <v>Forward charges</v>
      </c>
      <c r="E80" s="4" t="str">
        <f t="shared" si="1"/>
        <v>fwd</v>
      </c>
      <c r="F80" s="4" t="str">
        <f t="shared" si="2"/>
        <v>No</v>
      </c>
      <c r="G80" s="11">
        <f>SUMIF('Order Report'!A:A,A80,'Order Report'!E:E)/1000</f>
        <v>0.177</v>
      </c>
      <c r="H80" s="4">
        <f t="shared" si="3"/>
        <v>177</v>
      </c>
      <c r="I80" s="3">
        <f t="shared" si="4"/>
        <v>0.5</v>
      </c>
      <c r="J80" s="4">
        <f t="shared" si="5"/>
        <v>500</v>
      </c>
      <c r="K80" s="4" t="str">
        <f>VLOOKUP(VALUE(C80),'Pincode Zone'!$B$1:$C$125,2,FALSE)</f>
        <v>b</v>
      </c>
      <c r="L80" s="4">
        <f t="shared" si="6"/>
        <v>33</v>
      </c>
      <c r="M80" s="5">
        <f t="shared" si="7"/>
        <v>28.3</v>
      </c>
      <c r="N80" s="12">
        <f t="shared" si="8"/>
        <v>20.5</v>
      </c>
      <c r="O80" s="12">
        <f t="shared" si="9"/>
        <v>28.3</v>
      </c>
      <c r="P80" s="4">
        <f t="shared" si="10"/>
        <v>33</v>
      </c>
      <c r="Q80" s="4" t="str">
        <f>VLOOKUP(A80,'Company Invoice'!$A$1:$H$125,3,0)</f>
        <v>0.2</v>
      </c>
      <c r="R80" s="4">
        <f t="shared" si="11"/>
        <v>0.5</v>
      </c>
      <c r="S80" s="4" t="str">
        <f>VLOOKUP(A80,'Company Invoice'!$A$1:$H$125,6,0)</f>
        <v>d</v>
      </c>
      <c r="T80" s="4" t="str">
        <f>VLOOKUP(A80,'Company Invoice'!$A$1:$H$125,8,0)</f>
        <v>45.4</v>
      </c>
      <c r="U80" s="13">
        <f t="shared" si="17"/>
        <v>-12.4</v>
      </c>
      <c r="V80" s="14">
        <f t="shared" si="13"/>
        <v>-0.3757575758</v>
      </c>
      <c r="W80" s="4">
        <f t="shared" si="14"/>
        <v>33</v>
      </c>
      <c r="X80" s="12">
        <f t="shared" si="15"/>
        <v>0</v>
      </c>
    </row>
    <row r="81">
      <c r="A81" s="4" t="str">
        <f>'Company Invoice'!A:A</f>
        <v>2001821679</v>
      </c>
      <c r="B81" s="4" t="str">
        <f>vlookup(A81,'Company Invoice'!$A$1:$H$125,2,0)</f>
        <v>1091121031745</v>
      </c>
      <c r="C81" s="4" t="str">
        <f>VLOOKUP(A81,'Company Invoice'!$A$1:$H$125,5,0)</f>
        <v>307026</v>
      </c>
      <c r="D81" s="4" t="str">
        <f>vlookup(A81,'Company Invoice'!$A$1:$H$125,7,0)</f>
        <v>Forward charges</v>
      </c>
      <c r="E81" s="4" t="str">
        <f t="shared" si="1"/>
        <v>fwd</v>
      </c>
      <c r="F81" s="4" t="str">
        <f t="shared" si="2"/>
        <v>No</v>
      </c>
      <c r="G81" s="11">
        <f>SUMIF('Order Report'!A:A,A81,'Order Report'!E:E)/1000</f>
        <v>0.165</v>
      </c>
      <c r="H81" s="4">
        <f t="shared" si="3"/>
        <v>165</v>
      </c>
      <c r="I81" s="3">
        <f t="shared" si="4"/>
        <v>0.5</v>
      </c>
      <c r="J81" s="4">
        <f t="shared" si="5"/>
        <v>500</v>
      </c>
      <c r="K81" s="4" t="str">
        <f>VLOOKUP(VALUE(C81),'Pincode Zone'!$B$1:$C$125,2,FALSE)</f>
        <v>b</v>
      </c>
      <c r="L81" s="4">
        <f t="shared" si="6"/>
        <v>33</v>
      </c>
      <c r="M81" s="5">
        <f t="shared" si="7"/>
        <v>28.3</v>
      </c>
      <c r="N81" s="12">
        <f t="shared" si="8"/>
        <v>20.5</v>
      </c>
      <c r="O81" s="12">
        <f t="shared" si="9"/>
        <v>28.3</v>
      </c>
      <c r="P81" s="4">
        <f t="shared" si="10"/>
        <v>33</v>
      </c>
      <c r="Q81" s="4" t="str">
        <f>VLOOKUP(A81,'Company Invoice'!$A$1:$H$125,3,0)</f>
        <v>0.2</v>
      </c>
      <c r="R81" s="4">
        <f t="shared" si="11"/>
        <v>0.5</v>
      </c>
      <c r="S81" s="4" t="str">
        <f>VLOOKUP(A81,'Company Invoice'!$A$1:$H$125,6,0)</f>
        <v>d</v>
      </c>
      <c r="T81" s="4" t="str">
        <f>VLOOKUP(A81,'Company Invoice'!$A$1:$H$125,8,0)</f>
        <v>45.4</v>
      </c>
      <c r="U81" s="13">
        <f t="shared" si="17"/>
        <v>-12.4</v>
      </c>
      <c r="V81" s="14">
        <f t="shared" si="13"/>
        <v>-0.3757575758</v>
      </c>
      <c r="W81" s="4">
        <f t="shared" si="14"/>
        <v>33</v>
      </c>
      <c r="X81" s="12">
        <f t="shared" si="15"/>
        <v>0</v>
      </c>
    </row>
    <row r="82">
      <c r="A82" s="4" t="str">
        <f>'Company Invoice'!A:A</f>
        <v>2001821742</v>
      </c>
      <c r="B82" s="4" t="str">
        <f>vlookup(A82,'Company Invoice'!$A$1:$H$125,2,0)</f>
        <v>1091121034114</v>
      </c>
      <c r="C82" s="4" t="str">
        <f>VLOOKUP(A82,'Company Invoice'!$A$1:$H$125,5,0)</f>
        <v>327025</v>
      </c>
      <c r="D82" s="4" t="str">
        <f>vlookup(A82,'Company Invoice'!$A$1:$H$125,7,0)</f>
        <v>Forward charges</v>
      </c>
      <c r="E82" s="4" t="str">
        <f t="shared" si="1"/>
        <v>fwd</v>
      </c>
      <c r="F82" s="4" t="str">
        <f t="shared" si="2"/>
        <v>No</v>
      </c>
      <c r="G82" s="11">
        <f>SUMIF('Order Report'!A:A,A82,'Order Report'!E:E)/1000</f>
        <v>0.24</v>
      </c>
      <c r="H82" s="4">
        <f t="shared" si="3"/>
        <v>240</v>
      </c>
      <c r="I82" s="3">
        <f t="shared" si="4"/>
        <v>0.5</v>
      </c>
      <c r="J82" s="4">
        <f t="shared" si="5"/>
        <v>500</v>
      </c>
      <c r="K82" s="4" t="str">
        <f>VLOOKUP(VALUE(C82),'Pincode Zone'!$B$1:$C$125,2,FALSE)</f>
        <v>b</v>
      </c>
      <c r="L82" s="4">
        <f t="shared" si="6"/>
        <v>33</v>
      </c>
      <c r="M82" s="5">
        <f t="shared" si="7"/>
        <v>28.3</v>
      </c>
      <c r="N82" s="12">
        <f t="shared" si="8"/>
        <v>20.5</v>
      </c>
      <c r="O82" s="12">
        <f t="shared" si="9"/>
        <v>28.3</v>
      </c>
      <c r="P82" s="4">
        <f t="shared" si="10"/>
        <v>33</v>
      </c>
      <c r="Q82" s="4" t="str">
        <f>VLOOKUP(A82,'Company Invoice'!$A$1:$H$125,3,0)</f>
        <v>0.15</v>
      </c>
      <c r="R82" s="4">
        <f t="shared" si="11"/>
        <v>0.5</v>
      </c>
      <c r="S82" s="4" t="str">
        <f>VLOOKUP(A82,'Company Invoice'!$A$1:$H$125,6,0)</f>
        <v>d</v>
      </c>
      <c r="T82" s="4" t="str">
        <f>VLOOKUP(A82,'Company Invoice'!$A$1:$H$125,8,0)</f>
        <v>45.4</v>
      </c>
      <c r="U82" s="13">
        <f t="shared" si="17"/>
        <v>-12.4</v>
      </c>
      <c r="V82" s="14">
        <f t="shared" si="13"/>
        <v>-0.3757575758</v>
      </c>
      <c r="W82" s="4">
        <f t="shared" si="14"/>
        <v>33</v>
      </c>
      <c r="X82" s="12">
        <f t="shared" si="15"/>
        <v>0</v>
      </c>
    </row>
    <row r="83">
      <c r="A83" s="4" t="str">
        <f>'Company Invoice'!A:A</f>
        <v>2001821750</v>
      </c>
      <c r="B83" s="4" t="str">
        <f>vlookup(A83,'Company Invoice'!$A$1:$H$125,2,0)</f>
        <v>1091121034350</v>
      </c>
      <c r="C83" s="4" t="str">
        <f>VLOOKUP(A83,'Company Invoice'!$A$1:$H$125,5,0)</f>
        <v>313333</v>
      </c>
      <c r="D83" s="4" t="str">
        <f>vlookup(A83,'Company Invoice'!$A$1:$H$125,7,0)</f>
        <v>Forward charges</v>
      </c>
      <c r="E83" s="4" t="str">
        <f t="shared" si="1"/>
        <v>fwd</v>
      </c>
      <c r="F83" s="4" t="str">
        <f t="shared" si="2"/>
        <v>No</v>
      </c>
      <c r="G83" s="11">
        <f>SUMIF('Order Report'!A:A,A83,'Order Report'!E:E)/1000</f>
        <v>0.755</v>
      </c>
      <c r="H83" s="4">
        <f t="shared" si="3"/>
        <v>755</v>
      </c>
      <c r="I83" s="3">
        <f t="shared" si="4"/>
        <v>1</v>
      </c>
      <c r="J83" s="4">
        <f t="shared" si="5"/>
        <v>1000</v>
      </c>
      <c r="K83" s="4" t="str">
        <f>VLOOKUP(VALUE(C83),'Pincode Zone'!$B$1:$C$125,2,FALSE)</f>
        <v>b</v>
      </c>
      <c r="L83" s="4">
        <f t="shared" si="6"/>
        <v>33</v>
      </c>
      <c r="M83" s="5">
        <f t="shared" si="7"/>
        <v>28.3</v>
      </c>
      <c r="N83" s="12">
        <f t="shared" si="8"/>
        <v>20.5</v>
      </c>
      <c r="O83" s="12">
        <f t="shared" si="9"/>
        <v>28.3</v>
      </c>
      <c r="P83" s="4">
        <f t="shared" si="10"/>
        <v>61.3</v>
      </c>
      <c r="Q83" s="4" t="str">
        <f>VLOOKUP(A83,'Company Invoice'!$A$1:$H$125,3,0)</f>
        <v>0.8</v>
      </c>
      <c r="R83" s="4">
        <f t="shared" si="11"/>
        <v>1</v>
      </c>
      <c r="S83" s="4" t="str">
        <f>VLOOKUP(A83,'Company Invoice'!$A$1:$H$125,6,0)</f>
        <v>d</v>
      </c>
      <c r="T83" s="4" t="str">
        <f>VLOOKUP(A83,'Company Invoice'!$A$1:$H$125,8,0)</f>
        <v>90.2</v>
      </c>
      <c r="U83" s="13">
        <f t="shared" si="17"/>
        <v>-28.9</v>
      </c>
      <c r="V83" s="14">
        <f t="shared" si="13"/>
        <v>-0.471451876</v>
      </c>
      <c r="W83" s="4">
        <f t="shared" si="14"/>
        <v>61.3</v>
      </c>
      <c r="X83" s="12">
        <f t="shared" si="15"/>
        <v>0</v>
      </c>
    </row>
    <row r="84">
      <c r="A84" s="4" t="str">
        <f>'Company Invoice'!A:A</f>
        <v>2001821766</v>
      </c>
      <c r="B84" s="4" t="str">
        <f>vlookup(A84,'Company Invoice'!$A$1:$H$125,2,0)</f>
        <v>1091121034641</v>
      </c>
      <c r="C84" s="4" t="str">
        <f>VLOOKUP(A84,'Company Invoice'!$A$1:$H$125,5,0)</f>
        <v>313001</v>
      </c>
      <c r="D84" s="4" t="str">
        <f>vlookup(A84,'Company Invoice'!$A$1:$H$125,7,0)</f>
        <v>Forward charges</v>
      </c>
      <c r="E84" s="4" t="str">
        <f t="shared" si="1"/>
        <v>fwd</v>
      </c>
      <c r="F84" s="4" t="str">
        <f t="shared" si="2"/>
        <v>No</v>
      </c>
      <c r="G84" s="11">
        <f>SUMIF('Order Report'!A:A,A84,'Order Report'!E:E)/1000</f>
        <v>0.24</v>
      </c>
      <c r="H84" s="4">
        <f t="shared" si="3"/>
        <v>240</v>
      </c>
      <c r="I84" s="3">
        <f t="shared" si="4"/>
        <v>0.5</v>
      </c>
      <c r="J84" s="4">
        <f t="shared" si="5"/>
        <v>500</v>
      </c>
      <c r="K84" s="4" t="str">
        <f>VLOOKUP(VALUE(C84),'Pincode Zone'!$B$1:$C$125,2,FALSE)</f>
        <v>b</v>
      </c>
      <c r="L84" s="4">
        <f t="shared" si="6"/>
        <v>33</v>
      </c>
      <c r="M84" s="5">
        <f t="shared" si="7"/>
        <v>28.3</v>
      </c>
      <c r="N84" s="12">
        <f t="shared" si="8"/>
        <v>20.5</v>
      </c>
      <c r="O84" s="12">
        <f t="shared" si="9"/>
        <v>28.3</v>
      </c>
      <c r="P84" s="4">
        <f t="shared" si="10"/>
        <v>33</v>
      </c>
      <c r="Q84" s="4" t="str">
        <f>VLOOKUP(A84,'Company Invoice'!$A$1:$H$125,3,0)</f>
        <v>0.2</v>
      </c>
      <c r="R84" s="4">
        <f t="shared" si="11"/>
        <v>0.5</v>
      </c>
      <c r="S84" s="4" t="str">
        <f>VLOOKUP(A84,'Company Invoice'!$A$1:$H$125,6,0)</f>
        <v>d</v>
      </c>
      <c r="T84" s="4" t="str">
        <f>VLOOKUP(A84,'Company Invoice'!$A$1:$H$125,8,0)</f>
        <v>45.4</v>
      </c>
      <c r="U84" s="13">
        <f t="shared" si="17"/>
        <v>-12.4</v>
      </c>
      <c r="V84" s="14">
        <f t="shared" si="13"/>
        <v>-0.3757575758</v>
      </c>
      <c r="W84" s="4">
        <f t="shared" si="14"/>
        <v>33</v>
      </c>
      <c r="X84" s="12">
        <f t="shared" si="15"/>
        <v>0</v>
      </c>
    </row>
    <row r="85">
      <c r="A85" s="4" t="str">
        <f>'Company Invoice'!A:A</f>
        <v>2001821995</v>
      </c>
      <c r="B85" s="4" t="str">
        <f>vlookup(A85,'Company Invoice'!$A$1:$H$125,2,0)</f>
        <v>1091121183730</v>
      </c>
      <c r="C85" s="4" t="str">
        <f>VLOOKUP(A85,'Company Invoice'!$A$1:$H$125,5,0)</f>
        <v>342008</v>
      </c>
      <c r="D85" s="4" t="str">
        <f>vlookup(A85,'Company Invoice'!$A$1:$H$125,7,0)</f>
        <v>Forward charges</v>
      </c>
      <c r="E85" s="4" t="str">
        <f t="shared" si="1"/>
        <v>fwd</v>
      </c>
      <c r="F85" s="4" t="str">
        <f t="shared" si="2"/>
        <v>No</v>
      </c>
      <c r="G85" s="11">
        <f>SUMIF('Order Report'!A:A,A85,'Order Report'!E:E)/1000</f>
        <v>0.477</v>
      </c>
      <c r="H85" s="4">
        <f t="shared" si="3"/>
        <v>477</v>
      </c>
      <c r="I85" s="3">
        <f t="shared" si="4"/>
        <v>0.5</v>
      </c>
      <c r="J85" s="4">
        <f t="shared" si="5"/>
        <v>500</v>
      </c>
      <c r="K85" s="4" t="str">
        <f>VLOOKUP(VALUE(C85),'Pincode Zone'!$B$1:$C$125,2,FALSE)</f>
        <v>b</v>
      </c>
      <c r="L85" s="4">
        <f t="shared" si="6"/>
        <v>33</v>
      </c>
      <c r="M85" s="5">
        <f t="shared" si="7"/>
        <v>28.3</v>
      </c>
      <c r="N85" s="12">
        <f t="shared" si="8"/>
        <v>20.5</v>
      </c>
      <c r="O85" s="12">
        <f t="shared" si="9"/>
        <v>28.3</v>
      </c>
      <c r="P85" s="4">
        <f t="shared" si="10"/>
        <v>33</v>
      </c>
      <c r="Q85" s="4" t="str">
        <f>VLOOKUP(A85,'Company Invoice'!$A$1:$H$125,3,0)</f>
        <v>0.5</v>
      </c>
      <c r="R85" s="4">
        <f t="shared" si="11"/>
        <v>0.5</v>
      </c>
      <c r="S85" s="4" t="str">
        <f>VLOOKUP(A85,'Company Invoice'!$A$1:$H$125,6,0)</f>
        <v>d</v>
      </c>
      <c r="T85" s="4" t="str">
        <f>VLOOKUP(A85,'Company Invoice'!$A$1:$H$125,8,0)</f>
        <v>45.4</v>
      </c>
      <c r="U85" s="13">
        <f t="shared" si="17"/>
        <v>-12.4</v>
      </c>
      <c r="V85" s="14">
        <f t="shared" si="13"/>
        <v>-0.3757575758</v>
      </c>
      <c r="W85" s="4">
        <f t="shared" si="14"/>
        <v>33</v>
      </c>
      <c r="X85" s="12">
        <f t="shared" si="15"/>
        <v>0</v>
      </c>
    </row>
    <row r="86">
      <c r="A86" s="4" t="str">
        <f>'Company Invoice'!A:A</f>
        <v>2001821502</v>
      </c>
      <c r="B86" s="4" t="str">
        <f>vlookup(A86,'Company Invoice'!$A$1:$H$125,2,0)</f>
        <v>1091121185863</v>
      </c>
      <c r="C86" s="4" t="str">
        <f>VLOOKUP(A86,'Company Invoice'!$A$1:$H$125,5,0)</f>
        <v>314401</v>
      </c>
      <c r="D86" s="4" t="str">
        <f>vlookup(A86,'Company Invoice'!$A$1:$H$125,7,0)</f>
        <v>Forward charges</v>
      </c>
      <c r="E86" s="4" t="str">
        <f t="shared" si="1"/>
        <v>fwd</v>
      </c>
      <c r="F86" s="4" t="str">
        <f t="shared" si="2"/>
        <v>No</v>
      </c>
      <c r="G86" s="11">
        <f>SUMIF('Order Report'!A:A,A86,'Order Report'!E:E)/1000</f>
        <v>0.558</v>
      </c>
      <c r="H86" s="4">
        <f t="shared" si="3"/>
        <v>558</v>
      </c>
      <c r="I86" s="3">
        <f t="shared" si="4"/>
        <v>1</v>
      </c>
      <c r="J86" s="4">
        <f t="shared" si="5"/>
        <v>1000</v>
      </c>
      <c r="K86" s="4" t="str">
        <f>VLOOKUP(VALUE(C86),'Pincode Zone'!$B$1:$C$125,2,FALSE)</f>
        <v>b</v>
      </c>
      <c r="L86" s="4">
        <f t="shared" si="6"/>
        <v>33</v>
      </c>
      <c r="M86" s="5">
        <f t="shared" si="7"/>
        <v>28.3</v>
      </c>
      <c r="N86" s="12">
        <f t="shared" si="8"/>
        <v>20.5</v>
      </c>
      <c r="O86" s="12">
        <f t="shared" si="9"/>
        <v>28.3</v>
      </c>
      <c r="P86" s="4">
        <f t="shared" si="10"/>
        <v>61.3</v>
      </c>
      <c r="Q86" s="4" t="str">
        <f>VLOOKUP(A86,'Company Invoice'!$A$1:$H$125,3,0)</f>
        <v>0.6</v>
      </c>
      <c r="R86" s="4">
        <f t="shared" si="11"/>
        <v>1</v>
      </c>
      <c r="S86" s="4" t="str">
        <f>VLOOKUP(A86,'Company Invoice'!$A$1:$H$125,6,0)</f>
        <v>d</v>
      </c>
      <c r="T86" s="4" t="str">
        <f>VLOOKUP(A86,'Company Invoice'!$A$1:$H$125,8,0)</f>
        <v>90.2</v>
      </c>
      <c r="U86" s="13">
        <f t="shared" si="17"/>
        <v>-28.9</v>
      </c>
      <c r="V86" s="14">
        <f t="shared" si="13"/>
        <v>-0.471451876</v>
      </c>
      <c r="W86" s="4">
        <f t="shared" si="14"/>
        <v>61.3</v>
      </c>
      <c r="X86" s="12">
        <f t="shared" si="15"/>
        <v>0</v>
      </c>
    </row>
    <row r="87">
      <c r="A87" s="4" t="str">
        <f>'Company Invoice'!A:A</f>
        <v>2001822466</v>
      </c>
      <c r="B87" s="4" t="str">
        <f>vlookup(A87,'Company Invoice'!$A$1:$H$125,2,0)</f>
        <v>1091121305541</v>
      </c>
      <c r="C87" s="4" t="str">
        <f>VLOOKUP(A87,'Company Invoice'!$A$1:$H$125,5,0)</f>
        <v>342301</v>
      </c>
      <c r="D87" s="4" t="str">
        <f>vlookup(A87,'Company Invoice'!$A$1:$H$125,7,0)</f>
        <v>Forward charges</v>
      </c>
      <c r="E87" s="4" t="str">
        <f t="shared" si="1"/>
        <v>fwd</v>
      </c>
      <c r="F87" s="4" t="str">
        <f t="shared" si="2"/>
        <v>No</v>
      </c>
      <c r="G87" s="11">
        <f>SUMIF('Order Report'!A:A,A87,'Order Report'!E:E)/1000</f>
        <v>1.376</v>
      </c>
      <c r="H87" s="4">
        <f t="shared" si="3"/>
        <v>1376</v>
      </c>
      <c r="I87" s="3">
        <f t="shared" si="4"/>
        <v>1.5</v>
      </c>
      <c r="J87" s="4">
        <f t="shared" si="5"/>
        <v>1500</v>
      </c>
      <c r="K87" s="4" t="str">
        <f>VLOOKUP(VALUE(C87),'Pincode Zone'!$B$1:$C$125,2,FALSE)</f>
        <v>b</v>
      </c>
      <c r="L87" s="4">
        <f t="shared" si="6"/>
        <v>33</v>
      </c>
      <c r="M87" s="5">
        <f t="shared" si="7"/>
        <v>28.3</v>
      </c>
      <c r="N87" s="12">
        <f t="shared" si="8"/>
        <v>20.5</v>
      </c>
      <c r="O87" s="12">
        <f t="shared" si="9"/>
        <v>28.3</v>
      </c>
      <c r="P87" s="4">
        <f t="shared" si="10"/>
        <v>89.6</v>
      </c>
      <c r="Q87" s="4" t="str">
        <f>VLOOKUP(A87,'Company Invoice'!$A$1:$H$125,3,0)</f>
        <v>1.1</v>
      </c>
      <c r="R87" s="4">
        <f t="shared" si="11"/>
        <v>1.5</v>
      </c>
      <c r="S87" s="4" t="str">
        <f>VLOOKUP(A87,'Company Invoice'!$A$1:$H$125,6,0)</f>
        <v>d</v>
      </c>
      <c r="T87" s="4" t="str">
        <f>VLOOKUP(A87,'Company Invoice'!$A$1:$H$125,8,0)</f>
        <v>135</v>
      </c>
      <c r="U87" s="13">
        <f t="shared" si="17"/>
        <v>-45.4</v>
      </c>
      <c r="V87" s="14">
        <f t="shared" si="13"/>
        <v>-0.5066964286</v>
      </c>
      <c r="W87" s="4">
        <f t="shared" si="14"/>
        <v>89.6</v>
      </c>
      <c r="X87" s="12">
        <f t="shared" si="15"/>
        <v>0</v>
      </c>
    </row>
    <row r="88">
      <c r="A88" s="4" t="str">
        <f>'Company Invoice'!A:A</f>
        <v>2001820690</v>
      </c>
      <c r="B88" s="4" t="str">
        <f>vlookup(A88,'Company Invoice'!$A$1:$H$125,2,0)</f>
        <v>1091121306101</v>
      </c>
      <c r="C88" s="4" t="str">
        <f>VLOOKUP(A88,'Company Invoice'!$A$1:$H$125,5,0)</f>
        <v>313003</v>
      </c>
      <c r="D88" s="4" t="str">
        <f>vlookup(A88,'Company Invoice'!$A$1:$H$125,7,0)</f>
        <v>Forward charges</v>
      </c>
      <c r="E88" s="4" t="str">
        <f t="shared" si="1"/>
        <v>fwd</v>
      </c>
      <c r="F88" s="4" t="str">
        <f t="shared" si="2"/>
        <v>No</v>
      </c>
      <c r="G88" s="11">
        <f>SUMIF('Order Report'!A:A,A88,'Order Report'!E:E)/1000</f>
        <v>0.065</v>
      </c>
      <c r="H88" s="4">
        <f t="shared" si="3"/>
        <v>65</v>
      </c>
      <c r="I88" s="3">
        <f t="shared" si="4"/>
        <v>0.5</v>
      </c>
      <c r="J88" s="4">
        <f t="shared" si="5"/>
        <v>500</v>
      </c>
      <c r="K88" s="4" t="str">
        <f>VLOOKUP(VALUE(C88),'Pincode Zone'!$B$1:$C$125,2,FALSE)</f>
        <v>b</v>
      </c>
      <c r="L88" s="4">
        <f t="shared" si="6"/>
        <v>33</v>
      </c>
      <c r="M88" s="5">
        <f t="shared" si="7"/>
        <v>28.3</v>
      </c>
      <c r="N88" s="12">
        <f t="shared" si="8"/>
        <v>20.5</v>
      </c>
      <c r="O88" s="12">
        <f t="shared" si="9"/>
        <v>28.3</v>
      </c>
      <c r="P88" s="4">
        <f t="shared" si="10"/>
        <v>33</v>
      </c>
      <c r="Q88" s="4" t="str">
        <f>VLOOKUP(A88,'Company Invoice'!$A$1:$H$125,3,0)</f>
        <v>0.15</v>
      </c>
      <c r="R88" s="4">
        <f t="shared" si="11"/>
        <v>0.5</v>
      </c>
      <c r="S88" s="4" t="str">
        <f>VLOOKUP(A88,'Company Invoice'!$A$1:$H$125,6,0)</f>
        <v>d</v>
      </c>
      <c r="T88" s="4" t="str">
        <f>VLOOKUP(A88,'Company Invoice'!$A$1:$H$125,8,0)</f>
        <v>45.4</v>
      </c>
      <c r="U88" s="13">
        <f t="shared" si="17"/>
        <v>-12.4</v>
      </c>
      <c r="V88" s="14">
        <f t="shared" si="13"/>
        <v>-0.3757575758</v>
      </c>
      <c r="W88" s="4">
        <f t="shared" si="14"/>
        <v>33</v>
      </c>
      <c r="X88" s="12">
        <f t="shared" si="15"/>
        <v>0</v>
      </c>
    </row>
    <row r="89">
      <c r="A89" s="4" t="str">
        <f>'Company Invoice'!A:A</f>
        <v>2001811604</v>
      </c>
      <c r="B89" s="4" t="str">
        <f>vlookup(A89,'Company Invoice'!$A$1:$H$125,2,0)</f>
        <v>1091118004245</v>
      </c>
      <c r="C89" s="4" t="str">
        <f>VLOOKUP(A89,'Company Invoice'!$A$1:$H$125,5,0)</f>
        <v>173212</v>
      </c>
      <c r="D89" s="4" t="str">
        <f>vlookup(A89,'Company Invoice'!$A$1:$H$125,7,0)</f>
        <v>Forward charges</v>
      </c>
      <c r="E89" s="4" t="str">
        <f t="shared" si="1"/>
        <v>fwd</v>
      </c>
      <c r="F89" s="4" t="str">
        <f t="shared" si="2"/>
        <v>No</v>
      </c>
      <c r="G89" s="11">
        <f>SUMIF('Order Report'!A:A,A89,'Order Report'!E:E)/1000</f>
        <v>0.721</v>
      </c>
      <c r="H89" s="4">
        <f t="shared" si="3"/>
        <v>721</v>
      </c>
      <c r="I89" s="3">
        <f t="shared" si="4"/>
        <v>1</v>
      </c>
      <c r="J89" s="4">
        <f t="shared" si="5"/>
        <v>1000</v>
      </c>
      <c r="K89" s="4" t="str">
        <f>VLOOKUP(VALUE(C89),'Pincode Zone'!$B$1:$C$125,2,FALSE)</f>
        <v>e</v>
      </c>
      <c r="L89" s="4">
        <f t="shared" si="6"/>
        <v>56.6</v>
      </c>
      <c r="M89" s="5">
        <f t="shared" si="7"/>
        <v>55.5</v>
      </c>
      <c r="N89" s="12">
        <f t="shared" si="8"/>
        <v>50.7</v>
      </c>
      <c r="O89" s="12">
        <f t="shared" si="9"/>
        <v>55.5</v>
      </c>
      <c r="P89" s="4">
        <f t="shared" si="10"/>
        <v>112.1</v>
      </c>
      <c r="Q89" s="4" t="str">
        <f>VLOOKUP(A89,'Company Invoice'!$A$1:$H$125,3,0)</f>
        <v>0.8</v>
      </c>
      <c r="R89" s="4">
        <f t="shared" si="11"/>
        <v>1</v>
      </c>
      <c r="S89" s="4" t="str">
        <f>VLOOKUP(A89,'Company Invoice'!$A$1:$H$125,6,0)</f>
        <v>b</v>
      </c>
      <c r="T89" s="4" t="str">
        <f>VLOOKUP(A89,'Company Invoice'!$A$1:$H$125,8,0)</f>
        <v>61.3</v>
      </c>
      <c r="U89" s="13">
        <f t="shared" si="17"/>
        <v>50.8</v>
      </c>
      <c r="V89" s="14">
        <f t="shared" si="13"/>
        <v>0.4531668153</v>
      </c>
      <c r="W89" s="4">
        <f t="shared" si="14"/>
        <v>112.1</v>
      </c>
      <c r="X89" s="12">
        <f t="shared" si="15"/>
        <v>0</v>
      </c>
    </row>
    <row r="90">
      <c r="A90" s="4" t="str">
        <f>'Company Invoice'!A:A</f>
        <v>2001819252</v>
      </c>
      <c r="B90" s="4" t="str">
        <f>vlookup(A90,'Company Invoice'!$A$1:$H$125,2,0)</f>
        <v>1091120352712</v>
      </c>
      <c r="C90" s="4" t="str">
        <f>VLOOKUP(A90,'Company Invoice'!$A$1:$H$125,5,0)</f>
        <v>174101</v>
      </c>
      <c r="D90" s="4" t="str">
        <f>vlookup(A90,'Company Invoice'!$A$1:$H$125,7,0)</f>
        <v>Forward charges</v>
      </c>
      <c r="E90" s="4" t="str">
        <f t="shared" si="1"/>
        <v>fwd</v>
      </c>
      <c r="F90" s="4" t="str">
        <f t="shared" si="2"/>
        <v>No</v>
      </c>
      <c r="G90" s="11">
        <f>SUMIF('Order Report'!A:A,A90,'Order Report'!E:E)/1000</f>
        <v>0.27</v>
      </c>
      <c r="H90" s="4">
        <f t="shared" si="3"/>
        <v>270</v>
      </c>
      <c r="I90" s="3">
        <f t="shared" si="4"/>
        <v>0.5</v>
      </c>
      <c r="J90" s="4">
        <f t="shared" si="5"/>
        <v>500</v>
      </c>
      <c r="K90" s="4" t="str">
        <f>VLOOKUP(VALUE(C90),'Pincode Zone'!$B$1:$C$125,2,FALSE)</f>
        <v>e</v>
      </c>
      <c r="L90" s="4">
        <f t="shared" si="6"/>
        <v>56.6</v>
      </c>
      <c r="M90" s="5">
        <f t="shared" si="7"/>
        <v>55.5</v>
      </c>
      <c r="N90" s="12">
        <f t="shared" si="8"/>
        <v>50.7</v>
      </c>
      <c r="O90" s="12">
        <f t="shared" si="9"/>
        <v>55.5</v>
      </c>
      <c r="P90" s="4">
        <f t="shared" si="10"/>
        <v>56.6</v>
      </c>
      <c r="Q90" s="4" t="str">
        <f>VLOOKUP(A90,'Company Invoice'!$A$1:$H$125,3,0)</f>
        <v>0.3</v>
      </c>
      <c r="R90" s="4">
        <f t="shared" si="11"/>
        <v>0.5</v>
      </c>
      <c r="S90" s="4" t="str">
        <f>VLOOKUP(A90,'Company Invoice'!$A$1:$H$125,6,0)</f>
        <v>b</v>
      </c>
      <c r="T90" s="4" t="str">
        <f>VLOOKUP(A90,'Company Invoice'!$A$1:$H$125,8,0)</f>
        <v>33</v>
      </c>
      <c r="U90" s="13">
        <f t="shared" si="17"/>
        <v>23.6</v>
      </c>
      <c r="V90" s="14">
        <f t="shared" si="13"/>
        <v>0.4169611307</v>
      </c>
      <c r="W90" s="4">
        <f t="shared" si="14"/>
        <v>56.6</v>
      </c>
      <c r="X90" s="12">
        <f t="shared" si="15"/>
        <v>0</v>
      </c>
    </row>
    <row r="91">
      <c r="A91" s="4" t="str">
        <f>'Company Invoice'!A:A</f>
        <v>2001827036</v>
      </c>
      <c r="B91" s="4" t="str">
        <f>vlookup(A91,'Company Invoice'!$A$1:$H$125,2,0)</f>
        <v>1091122418320</v>
      </c>
      <c r="C91" s="4" t="str">
        <f>VLOOKUP(A91,'Company Invoice'!$A$1:$H$125,5,0)</f>
        <v>173213</v>
      </c>
      <c r="D91" s="4" t="str">
        <f>vlookup(A91,'Company Invoice'!$A$1:$H$125,7,0)</f>
        <v>Forward charges</v>
      </c>
      <c r="E91" s="4" t="str">
        <f t="shared" si="1"/>
        <v>fwd</v>
      </c>
      <c r="F91" s="4" t="str">
        <f t="shared" si="2"/>
        <v>No</v>
      </c>
      <c r="G91" s="11">
        <f>SUMIF('Order Report'!A:A,A91,'Order Report'!E:E)/1000</f>
        <v>1.676</v>
      </c>
      <c r="H91" s="4">
        <f t="shared" si="3"/>
        <v>1676</v>
      </c>
      <c r="I91" s="3">
        <f t="shared" si="4"/>
        <v>2</v>
      </c>
      <c r="J91" s="4">
        <f t="shared" si="5"/>
        <v>2000</v>
      </c>
      <c r="K91" s="4" t="str">
        <f>VLOOKUP(VALUE(C91),'Pincode Zone'!$B$1:$C$125,2,FALSE)</f>
        <v>e</v>
      </c>
      <c r="L91" s="4">
        <f t="shared" si="6"/>
        <v>56.6</v>
      </c>
      <c r="M91" s="5">
        <f t="shared" si="7"/>
        <v>55.5</v>
      </c>
      <c r="N91" s="12">
        <f t="shared" si="8"/>
        <v>50.7</v>
      </c>
      <c r="O91" s="12">
        <f t="shared" si="9"/>
        <v>55.5</v>
      </c>
      <c r="P91" s="4">
        <f t="shared" si="10"/>
        <v>223.1</v>
      </c>
      <c r="Q91" s="4" t="str">
        <f>VLOOKUP(A91,'Company Invoice'!$A$1:$H$125,3,0)</f>
        <v>1.6</v>
      </c>
      <c r="R91" s="4">
        <f t="shared" si="11"/>
        <v>2</v>
      </c>
      <c r="S91" s="4" t="str">
        <f>VLOOKUP(A91,'Company Invoice'!$A$1:$H$125,6,0)</f>
        <v>b</v>
      </c>
      <c r="T91" s="4" t="str">
        <f>VLOOKUP(A91,'Company Invoice'!$A$1:$H$125,8,0)</f>
        <v>117.9</v>
      </c>
      <c r="U91" s="13">
        <f t="shared" si="17"/>
        <v>105.2</v>
      </c>
      <c r="V91" s="14">
        <f t="shared" si="13"/>
        <v>0.4715374272</v>
      </c>
      <c r="W91" s="4">
        <f t="shared" si="14"/>
        <v>223.1</v>
      </c>
      <c r="X91" s="12">
        <f t="shared" si="15"/>
        <v>0</v>
      </c>
    </row>
    <row r="92">
      <c r="A92" s="4" t="str">
        <f>'Company Invoice'!A:A</f>
        <v>2001806304</v>
      </c>
      <c r="B92" s="4" t="str">
        <f>vlookup(A92,'Company Invoice'!$A$1:$H$125,2,0)</f>
        <v>1091117222360</v>
      </c>
      <c r="C92" s="4" t="str">
        <f>VLOOKUP(A92,'Company Invoice'!$A$1:$H$125,5,0)</f>
        <v>302017</v>
      </c>
      <c r="D92" s="4" t="str">
        <f>vlookup(A92,'Company Invoice'!$A$1:$H$125,7,0)</f>
        <v>Forward charges</v>
      </c>
      <c r="E92" s="4" t="str">
        <f t="shared" si="1"/>
        <v>fwd</v>
      </c>
      <c r="F92" s="4" t="str">
        <f t="shared" si="2"/>
        <v>No</v>
      </c>
      <c r="G92" s="11">
        <f>SUMIF('Order Report'!A:A,A92,'Order Report'!E:E)/1000</f>
        <v>0.5</v>
      </c>
      <c r="H92" s="4">
        <f t="shared" si="3"/>
        <v>500</v>
      </c>
      <c r="I92" s="3">
        <f t="shared" si="4"/>
        <v>0.5</v>
      </c>
      <c r="J92" s="4">
        <f t="shared" si="5"/>
        <v>500</v>
      </c>
      <c r="K92" s="4" t="str">
        <f>VLOOKUP(VALUE(C92),'Pincode Zone'!$B$1:$C$125,2,FALSE)</f>
        <v>b</v>
      </c>
      <c r="L92" s="4">
        <f t="shared" si="6"/>
        <v>33</v>
      </c>
      <c r="M92" s="5">
        <f t="shared" si="7"/>
        <v>28.3</v>
      </c>
      <c r="N92" s="12">
        <f t="shared" si="8"/>
        <v>20.5</v>
      </c>
      <c r="O92" s="12">
        <f t="shared" si="9"/>
        <v>28.3</v>
      </c>
      <c r="P92" s="4">
        <f t="shared" si="10"/>
        <v>33</v>
      </c>
      <c r="Q92" s="4" t="str">
        <f>VLOOKUP(A92,'Company Invoice'!$A$1:$H$125,3,0)</f>
        <v>0.71</v>
      </c>
      <c r="R92" s="4">
        <f t="shared" si="11"/>
        <v>1</v>
      </c>
      <c r="S92" s="4" t="str">
        <f>VLOOKUP(A92,'Company Invoice'!$A$1:$H$125,6,0)</f>
        <v>d</v>
      </c>
      <c r="T92" s="4" t="str">
        <f>VLOOKUP(A92,'Company Invoice'!$A$1:$H$125,8,0)</f>
        <v>90.2</v>
      </c>
      <c r="U92" s="13">
        <f t="shared" si="17"/>
        <v>-57.2</v>
      </c>
      <c r="V92" s="14">
        <f t="shared" si="13"/>
        <v>-1.733333333</v>
      </c>
      <c r="W92" s="4">
        <f t="shared" si="14"/>
        <v>33</v>
      </c>
      <c r="X92" s="12">
        <f t="shared" si="15"/>
        <v>0</v>
      </c>
    </row>
    <row r="93">
      <c r="A93" s="4" t="str">
        <f>'Company Invoice'!A:A</f>
        <v>2001806768</v>
      </c>
      <c r="B93" s="4" t="str">
        <f>vlookup(A93,'Company Invoice'!$A$1:$H$125,2,0)</f>
        <v>1091117227116</v>
      </c>
      <c r="C93" s="4" t="str">
        <f>VLOOKUP(A93,'Company Invoice'!$A$1:$H$125,5,0)</f>
        <v>322201</v>
      </c>
      <c r="D93" s="4" t="str">
        <f>vlookup(A93,'Company Invoice'!$A$1:$H$125,7,0)</f>
        <v>Forward charges</v>
      </c>
      <c r="E93" s="4" t="str">
        <f t="shared" si="1"/>
        <v>fwd</v>
      </c>
      <c r="F93" s="4" t="str">
        <f t="shared" si="2"/>
        <v>No</v>
      </c>
      <c r="G93" s="11">
        <f>SUMIF('Order Report'!A:A,A93,'Order Report'!E:E)/1000</f>
        <v>0.84</v>
      </c>
      <c r="H93" s="4">
        <f t="shared" si="3"/>
        <v>840</v>
      </c>
      <c r="I93" s="3">
        <f t="shared" si="4"/>
        <v>1</v>
      </c>
      <c r="J93" s="4">
        <f t="shared" si="5"/>
        <v>1000</v>
      </c>
      <c r="K93" s="4" t="str">
        <f>VLOOKUP(VALUE(C93),'Pincode Zone'!$B$1:$C$125,2,FALSE)</f>
        <v>b</v>
      </c>
      <c r="L93" s="4">
        <f t="shared" si="6"/>
        <v>33</v>
      </c>
      <c r="M93" s="5">
        <f t="shared" si="7"/>
        <v>28.3</v>
      </c>
      <c r="N93" s="12">
        <f t="shared" si="8"/>
        <v>20.5</v>
      </c>
      <c r="O93" s="12">
        <f t="shared" si="9"/>
        <v>28.3</v>
      </c>
      <c r="P93" s="4">
        <f t="shared" si="10"/>
        <v>61.3</v>
      </c>
      <c r="Q93" s="4" t="str">
        <f>VLOOKUP(A93,'Company Invoice'!$A$1:$H$125,3,0)</f>
        <v>1.02</v>
      </c>
      <c r="R93" s="4">
        <f t="shared" si="11"/>
        <v>1.5</v>
      </c>
      <c r="S93" s="4" t="str">
        <f>VLOOKUP(A93,'Company Invoice'!$A$1:$H$125,6,0)</f>
        <v>d</v>
      </c>
      <c r="T93" s="4" t="str">
        <f>VLOOKUP(A93,'Company Invoice'!$A$1:$H$125,8,0)</f>
        <v>135</v>
      </c>
      <c r="U93" s="13">
        <f t="shared" si="17"/>
        <v>-73.7</v>
      </c>
      <c r="V93" s="14">
        <f t="shared" si="13"/>
        <v>-1.20228385</v>
      </c>
      <c r="W93" s="4">
        <f t="shared" si="14"/>
        <v>61.3</v>
      </c>
      <c r="X93" s="12">
        <f t="shared" si="15"/>
        <v>0</v>
      </c>
    </row>
    <row r="94">
      <c r="A94" s="4" t="str">
        <f>'Company Invoice'!A:A</f>
        <v>2001806823</v>
      </c>
      <c r="B94" s="4" t="str">
        <f>vlookup(A94,'Company Invoice'!$A$1:$H$125,2,0)</f>
        <v>1091117228133</v>
      </c>
      <c r="C94" s="4" t="str">
        <f>VLOOKUP(A94,'Company Invoice'!$A$1:$H$125,5,0)</f>
        <v>314001</v>
      </c>
      <c r="D94" s="4" t="str">
        <f>vlookup(A94,'Company Invoice'!$A$1:$H$125,7,0)</f>
        <v>Forward charges</v>
      </c>
      <c r="E94" s="4" t="str">
        <f t="shared" si="1"/>
        <v>fwd</v>
      </c>
      <c r="F94" s="4" t="str">
        <f t="shared" si="2"/>
        <v>No</v>
      </c>
      <c r="G94" s="11">
        <f>SUMIF('Order Report'!A:A,A94,'Order Report'!E:E)/1000</f>
        <v>0.127</v>
      </c>
      <c r="H94" s="4">
        <f t="shared" si="3"/>
        <v>127</v>
      </c>
      <c r="I94" s="3">
        <f t="shared" si="4"/>
        <v>0.5</v>
      </c>
      <c r="J94" s="4">
        <f t="shared" si="5"/>
        <v>500</v>
      </c>
      <c r="K94" s="4" t="str">
        <f>VLOOKUP(VALUE(C94),'Pincode Zone'!$B$1:$C$125,2,FALSE)</f>
        <v>b</v>
      </c>
      <c r="L94" s="4">
        <f t="shared" si="6"/>
        <v>33</v>
      </c>
      <c r="M94" s="5">
        <f t="shared" si="7"/>
        <v>28.3</v>
      </c>
      <c r="N94" s="12">
        <f t="shared" si="8"/>
        <v>20.5</v>
      </c>
      <c r="O94" s="12">
        <f t="shared" si="9"/>
        <v>28.3</v>
      </c>
      <c r="P94" s="4">
        <f t="shared" si="10"/>
        <v>33</v>
      </c>
      <c r="Q94" s="4" t="str">
        <f>VLOOKUP(A94,'Company Invoice'!$A$1:$H$125,3,0)</f>
        <v>0.59</v>
      </c>
      <c r="R94" s="4">
        <f t="shared" si="11"/>
        <v>1</v>
      </c>
      <c r="S94" s="4" t="str">
        <f>VLOOKUP(A94,'Company Invoice'!$A$1:$H$125,6,0)</f>
        <v>d</v>
      </c>
      <c r="T94" s="4" t="str">
        <f>VLOOKUP(A94,'Company Invoice'!$A$1:$H$125,8,0)</f>
        <v>90.2</v>
      </c>
      <c r="U94" s="13">
        <f t="shared" si="17"/>
        <v>-57.2</v>
      </c>
      <c r="V94" s="14">
        <f t="shared" si="13"/>
        <v>-1.733333333</v>
      </c>
      <c r="W94" s="4">
        <f t="shared" si="14"/>
        <v>33</v>
      </c>
      <c r="X94" s="12">
        <f t="shared" si="15"/>
        <v>0</v>
      </c>
    </row>
    <row r="95">
      <c r="A95" s="4" t="str">
        <f>'Company Invoice'!A:A</f>
        <v>2001806828</v>
      </c>
      <c r="B95" s="4" t="str">
        <f>vlookup(A95,'Company Invoice'!$A$1:$H$125,2,0)</f>
        <v>1091117228192</v>
      </c>
      <c r="C95" s="4" t="str">
        <f>VLOOKUP(A95,'Company Invoice'!$A$1:$H$125,5,0)</f>
        <v>331022</v>
      </c>
      <c r="D95" s="4" t="str">
        <f>vlookup(A95,'Company Invoice'!$A$1:$H$125,7,0)</f>
        <v>Forward charges</v>
      </c>
      <c r="E95" s="4" t="str">
        <f t="shared" si="1"/>
        <v>fwd</v>
      </c>
      <c r="F95" s="4" t="str">
        <f t="shared" si="2"/>
        <v>No</v>
      </c>
      <c r="G95" s="11">
        <f>SUMIF('Order Report'!A:A,A95,'Order Report'!E:E)/1000</f>
        <v>0.5</v>
      </c>
      <c r="H95" s="4">
        <f t="shared" si="3"/>
        <v>500</v>
      </c>
      <c r="I95" s="3">
        <f t="shared" si="4"/>
        <v>0.5</v>
      </c>
      <c r="J95" s="4">
        <f t="shared" si="5"/>
        <v>500</v>
      </c>
      <c r="K95" s="4" t="str">
        <f>VLOOKUP(VALUE(C95),'Pincode Zone'!$B$1:$C$125,2,FALSE)</f>
        <v>b</v>
      </c>
      <c r="L95" s="4">
        <f t="shared" si="6"/>
        <v>33</v>
      </c>
      <c r="M95" s="5">
        <f t="shared" si="7"/>
        <v>28.3</v>
      </c>
      <c r="N95" s="12">
        <f t="shared" si="8"/>
        <v>20.5</v>
      </c>
      <c r="O95" s="12">
        <f t="shared" si="9"/>
        <v>28.3</v>
      </c>
      <c r="P95" s="4">
        <f t="shared" si="10"/>
        <v>33</v>
      </c>
      <c r="Q95" s="4" t="str">
        <f>VLOOKUP(A95,'Company Invoice'!$A$1:$H$125,3,0)</f>
        <v>0.69</v>
      </c>
      <c r="R95" s="4">
        <f t="shared" si="11"/>
        <v>1</v>
      </c>
      <c r="S95" s="4" t="str">
        <f>VLOOKUP(A95,'Company Invoice'!$A$1:$H$125,6,0)</f>
        <v>d</v>
      </c>
      <c r="T95" s="4" t="str">
        <f>VLOOKUP(A95,'Company Invoice'!$A$1:$H$125,8,0)</f>
        <v>90.2</v>
      </c>
      <c r="U95" s="13">
        <f t="shared" si="17"/>
        <v>-57.2</v>
      </c>
      <c r="V95" s="14">
        <f t="shared" si="13"/>
        <v>-1.733333333</v>
      </c>
      <c r="W95" s="4">
        <f t="shared" si="14"/>
        <v>33</v>
      </c>
      <c r="X95" s="12">
        <f t="shared" si="15"/>
        <v>0</v>
      </c>
    </row>
    <row r="96">
      <c r="A96" s="4" t="str">
        <f>'Company Invoice'!A:A</f>
        <v>2001806968</v>
      </c>
      <c r="B96" s="4" t="str">
        <f>vlookup(A96,'Company Invoice'!$A$1:$H$125,2,0)</f>
        <v>1091117229183</v>
      </c>
      <c r="C96" s="4" t="str">
        <f>VLOOKUP(A96,'Company Invoice'!$A$1:$H$125,5,0)</f>
        <v>305801</v>
      </c>
      <c r="D96" s="4" t="str">
        <f>vlookup(A96,'Company Invoice'!$A$1:$H$125,7,0)</f>
        <v>Forward charges</v>
      </c>
      <c r="E96" s="4" t="str">
        <f t="shared" si="1"/>
        <v>fwd</v>
      </c>
      <c r="F96" s="4" t="str">
        <f t="shared" si="2"/>
        <v>No</v>
      </c>
      <c r="G96" s="11">
        <f>SUMIF('Order Report'!A:A,A96,'Order Report'!E:E)/1000</f>
        <v>0.5</v>
      </c>
      <c r="H96" s="4">
        <f t="shared" si="3"/>
        <v>500</v>
      </c>
      <c r="I96" s="3">
        <f t="shared" si="4"/>
        <v>0.5</v>
      </c>
      <c r="J96" s="4">
        <f t="shared" si="5"/>
        <v>500</v>
      </c>
      <c r="K96" s="4" t="str">
        <f>VLOOKUP(VALUE(C96),'Pincode Zone'!$B$1:$C$125,2,FALSE)</f>
        <v>b</v>
      </c>
      <c r="L96" s="4">
        <f t="shared" si="6"/>
        <v>33</v>
      </c>
      <c r="M96" s="5">
        <f t="shared" si="7"/>
        <v>28.3</v>
      </c>
      <c r="N96" s="12">
        <f t="shared" si="8"/>
        <v>20.5</v>
      </c>
      <c r="O96" s="12">
        <f t="shared" si="9"/>
        <v>28.3</v>
      </c>
      <c r="P96" s="4">
        <f t="shared" si="10"/>
        <v>33</v>
      </c>
      <c r="Q96" s="4" t="str">
        <f>VLOOKUP(A96,'Company Invoice'!$A$1:$H$125,3,0)</f>
        <v>0.68</v>
      </c>
      <c r="R96" s="4">
        <f t="shared" si="11"/>
        <v>1</v>
      </c>
      <c r="S96" s="4" t="str">
        <f>VLOOKUP(A96,'Company Invoice'!$A$1:$H$125,6,0)</f>
        <v>d</v>
      </c>
      <c r="T96" s="4" t="str">
        <f>VLOOKUP(A96,'Company Invoice'!$A$1:$H$125,8,0)</f>
        <v>90.2</v>
      </c>
      <c r="U96" s="13">
        <f t="shared" si="17"/>
        <v>-57.2</v>
      </c>
      <c r="V96" s="14">
        <f t="shared" si="13"/>
        <v>-1.733333333</v>
      </c>
      <c r="W96" s="4">
        <f t="shared" si="14"/>
        <v>33</v>
      </c>
      <c r="X96" s="12">
        <f t="shared" si="15"/>
        <v>0</v>
      </c>
    </row>
    <row r="97">
      <c r="A97" s="4" t="str">
        <f>'Company Invoice'!A:A</f>
        <v>2001807328</v>
      </c>
      <c r="B97" s="4" t="str">
        <f>vlookup(A97,'Company Invoice'!$A$1:$H$125,2,0)</f>
        <v>1091117324346</v>
      </c>
      <c r="C97" s="4" t="str">
        <f>VLOOKUP(A97,'Company Invoice'!$A$1:$H$125,5,0)</f>
        <v>335502</v>
      </c>
      <c r="D97" s="4" t="str">
        <f>vlookup(A97,'Company Invoice'!$A$1:$H$125,7,0)</f>
        <v>Forward charges</v>
      </c>
      <c r="E97" s="4" t="str">
        <f t="shared" si="1"/>
        <v>fwd</v>
      </c>
      <c r="F97" s="4" t="str">
        <f t="shared" si="2"/>
        <v>No</v>
      </c>
      <c r="G97" s="11">
        <f>SUMIF('Order Report'!A:A,A97,'Order Report'!E:E)/1000</f>
        <v>0.49</v>
      </c>
      <c r="H97" s="4">
        <f t="shared" si="3"/>
        <v>490</v>
      </c>
      <c r="I97" s="3">
        <f t="shared" si="4"/>
        <v>0.5</v>
      </c>
      <c r="J97" s="4">
        <f t="shared" si="5"/>
        <v>500</v>
      </c>
      <c r="K97" s="4" t="str">
        <f>VLOOKUP(VALUE(C97),'Pincode Zone'!$B$1:$C$125,2,FALSE)</f>
        <v>b</v>
      </c>
      <c r="L97" s="4">
        <f t="shared" si="6"/>
        <v>33</v>
      </c>
      <c r="M97" s="5">
        <f t="shared" si="7"/>
        <v>28.3</v>
      </c>
      <c r="N97" s="12">
        <f t="shared" si="8"/>
        <v>20.5</v>
      </c>
      <c r="O97" s="12">
        <f t="shared" si="9"/>
        <v>28.3</v>
      </c>
      <c r="P97" s="4">
        <f t="shared" si="10"/>
        <v>33</v>
      </c>
      <c r="Q97" s="4" t="str">
        <f>VLOOKUP(A97,'Company Invoice'!$A$1:$H$125,3,0)</f>
        <v>2.28</v>
      </c>
      <c r="R97" s="4">
        <f t="shared" si="11"/>
        <v>2.5</v>
      </c>
      <c r="S97" s="4" t="str">
        <f>VLOOKUP(A97,'Company Invoice'!$A$1:$H$125,6,0)</f>
        <v>d</v>
      </c>
      <c r="T97" s="4" t="str">
        <f>VLOOKUP(A97,'Company Invoice'!$A$1:$H$125,8,0)</f>
        <v>224.6</v>
      </c>
      <c r="U97" s="13">
        <f t="shared" si="17"/>
        <v>-191.6</v>
      </c>
      <c r="V97" s="14">
        <f t="shared" si="13"/>
        <v>-5.806060606</v>
      </c>
      <c r="W97" s="4">
        <f t="shared" si="14"/>
        <v>33</v>
      </c>
      <c r="X97" s="12">
        <f t="shared" si="15"/>
        <v>0</v>
      </c>
    </row>
    <row r="98">
      <c r="A98" s="4" t="str">
        <f>'Company Invoice'!A:A</f>
        <v>2001807785</v>
      </c>
      <c r="B98" s="4" t="str">
        <f>vlookup(A98,'Company Invoice'!$A$1:$H$125,2,0)</f>
        <v>1091117326424</v>
      </c>
      <c r="C98" s="4" t="str">
        <f>VLOOKUP(A98,'Company Invoice'!$A$1:$H$125,5,0)</f>
        <v>306116</v>
      </c>
      <c r="D98" s="4" t="str">
        <f>vlookup(A98,'Company Invoice'!$A$1:$H$125,7,0)</f>
        <v>Forward charges</v>
      </c>
      <c r="E98" s="4" t="str">
        <f t="shared" si="1"/>
        <v>fwd</v>
      </c>
      <c r="F98" s="4" t="str">
        <f t="shared" si="2"/>
        <v>No</v>
      </c>
      <c r="G98" s="11">
        <f>SUMIF('Order Report'!A:A,A98,'Order Report'!E:E)/1000</f>
        <v>0.5</v>
      </c>
      <c r="H98" s="4">
        <f t="shared" si="3"/>
        <v>500</v>
      </c>
      <c r="I98" s="3">
        <f t="shared" si="4"/>
        <v>0.5</v>
      </c>
      <c r="J98" s="4">
        <f t="shared" si="5"/>
        <v>500</v>
      </c>
      <c r="K98" s="4" t="str">
        <f>VLOOKUP(VALUE(C98),'Pincode Zone'!$B$1:$C$125,2,FALSE)</f>
        <v>b</v>
      </c>
      <c r="L98" s="4">
        <f t="shared" si="6"/>
        <v>33</v>
      </c>
      <c r="M98" s="5">
        <f t="shared" si="7"/>
        <v>28.3</v>
      </c>
      <c r="N98" s="12">
        <f t="shared" si="8"/>
        <v>20.5</v>
      </c>
      <c r="O98" s="12">
        <f t="shared" si="9"/>
        <v>28.3</v>
      </c>
      <c r="P98" s="4">
        <f t="shared" si="10"/>
        <v>33</v>
      </c>
      <c r="Q98" s="4" t="str">
        <f>VLOOKUP(A98,'Company Invoice'!$A$1:$H$125,3,0)</f>
        <v>0.68</v>
      </c>
      <c r="R98" s="4">
        <f t="shared" si="11"/>
        <v>1</v>
      </c>
      <c r="S98" s="4" t="str">
        <f>VLOOKUP(A98,'Company Invoice'!$A$1:$H$125,6,0)</f>
        <v>d</v>
      </c>
      <c r="T98" s="4" t="str">
        <f>VLOOKUP(A98,'Company Invoice'!$A$1:$H$125,8,0)</f>
        <v>90.2</v>
      </c>
      <c r="U98" s="13">
        <f t="shared" si="17"/>
        <v>-57.2</v>
      </c>
      <c r="V98" s="14">
        <f t="shared" si="13"/>
        <v>-1.733333333</v>
      </c>
      <c r="W98" s="4">
        <f t="shared" si="14"/>
        <v>33</v>
      </c>
      <c r="X98" s="12">
        <f t="shared" si="15"/>
        <v>0</v>
      </c>
    </row>
    <row r="99">
      <c r="A99" s="4" t="str">
        <f>'Company Invoice'!A:A</f>
        <v>2001807852</v>
      </c>
      <c r="B99" s="4" t="str">
        <f>vlookup(A99,'Company Invoice'!$A$1:$H$125,2,0)</f>
        <v>1091117326925</v>
      </c>
      <c r="C99" s="4" t="str">
        <f>VLOOKUP(A99,'Company Invoice'!$A$1:$H$125,5,0)</f>
        <v>311001</v>
      </c>
      <c r="D99" s="4" t="str">
        <f>vlookup(A99,'Company Invoice'!$A$1:$H$125,7,0)</f>
        <v>Forward charges</v>
      </c>
      <c r="E99" s="4" t="str">
        <f t="shared" si="1"/>
        <v>fwd</v>
      </c>
      <c r="F99" s="4" t="str">
        <f t="shared" si="2"/>
        <v>No</v>
      </c>
      <c r="G99" s="11">
        <f>SUMIF('Order Report'!A:A,A99,'Order Report'!E:E)/1000</f>
        <v>0.5</v>
      </c>
      <c r="H99" s="4">
        <f t="shared" si="3"/>
        <v>500</v>
      </c>
      <c r="I99" s="3">
        <f t="shared" si="4"/>
        <v>0.5</v>
      </c>
      <c r="J99" s="4">
        <f t="shared" si="5"/>
        <v>500</v>
      </c>
      <c r="K99" s="4" t="str">
        <f>VLOOKUP(VALUE(C99),'Pincode Zone'!$B$1:$C$125,2,FALSE)</f>
        <v>b</v>
      </c>
      <c r="L99" s="4">
        <f t="shared" si="6"/>
        <v>33</v>
      </c>
      <c r="M99" s="5">
        <f t="shared" si="7"/>
        <v>28.3</v>
      </c>
      <c r="N99" s="12">
        <f t="shared" si="8"/>
        <v>20.5</v>
      </c>
      <c r="O99" s="12">
        <f t="shared" si="9"/>
        <v>28.3</v>
      </c>
      <c r="P99" s="4">
        <f t="shared" si="10"/>
        <v>33</v>
      </c>
      <c r="Q99" s="4" t="str">
        <f>VLOOKUP(A99,'Company Invoice'!$A$1:$H$125,3,0)</f>
        <v>0.74</v>
      </c>
      <c r="R99" s="4">
        <f t="shared" si="11"/>
        <v>1</v>
      </c>
      <c r="S99" s="4" t="str">
        <f>VLOOKUP(A99,'Company Invoice'!$A$1:$H$125,6,0)</f>
        <v>d</v>
      </c>
      <c r="T99" s="4" t="str">
        <f>VLOOKUP(A99,'Company Invoice'!$A$1:$H$125,8,0)</f>
        <v>90.2</v>
      </c>
      <c r="U99" s="13">
        <f t="shared" si="17"/>
        <v>-57.2</v>
      </c>
      <c r="V99" s="14">
        <f t="shared" si="13"/>
        <v>-1.733333333</v>
      </c>
      <c r="W99" s="4">
        <f t="shared" si="14"/>
        <v>33</v>
      </c>
      <c r="X99" s="12">
        <f t="shared" si="15"/>
        <v>0</v>
      </c>
    </row>
    <row r="100">
      <c r="A100" s="4" t="str">
        <f>'Company Invoice'!A:A</f>
        <v>2001807970</v>
      </c>
      <c r="B100" s="4" t="str">
        <f>vlookup(A100,'Company Invoice'!$A$1:$H$125,2,0)</f>
        <v>1091117327474</v>
      </c>
      <c r="C100" s="4" t="str">
        <f>VLOOKUP(A100,'Company Invoice'!$A$1:$H$125,5,0)</f>
        <v>302019</v>
      </c>
      <c r="D100" s="4" t="str">
        <f>vlookup(A100,'Company Invoice'!$A$1:$H$125,7,0)</f>
        <v>Forward charges</v>
      </c>
      <c r="E100" s="4" t="str">
        <f t="shared" si="1"/>
        <v>fwd</v>
      </c>
      <c r="F100" s="4" t="str">
        <f t="shared" si="2"/>
        <v>No</v>
      </c>
      <c r="G100" s="11">
        <f>SUMIF('Order Report'!A:A,A100,'Order Report'!E:E)/1000</f>
        <v>0.765</v>
      </c>
      <c r="H100" s="4">
        <f t="shared" si="3"/>
        <v>765</v>
      </c>
      <c r="I100" s="3">
        <f t="shared" si="4"/>
        <v>1</v>
      </c>
      <c r="J100" s="4">
        <f t="shared" si="5"/>
        <v>1000</v>
      </c>
      <c r="K100" s="4" t="str">
        <f>VLOOKUP(VALUE(C100),'Pincode Zone'!$B$1:$C$125,2,FALSE)</f>
        <v>b</v>
      </c>
      <c r="L100" s="4">
        <f t="shared" si="6"/>
        <v>33</v>
      </c>
      <c r="M100" s="5">
        <f t="shared" si="7"/>
        <v>28.3</v>
      </c>
      <c r="N100" s="12">
        <f t="shared" si="8"/>
        <v>20.5</v>
      </c>
      <c r="O100" s="12">
        <f t="shared" si="9"/>
        <v>28.3</v>
      </c>
      <c r="P100" s="4">
        <f t="shared" si="10"/>
        <v>61.3</v>
      </c>
      <c r="Q100" s="4" t="str">
        <f>VLOOKUP(A100,'Company Invoice'!$A$1:$H$125,3,0)</f>
        <v>4.13</v>
      </c>
      <c r="R100" s="4">
        <f t="shared" si="11"/>
        <v>4.5</v>
      </c>
      <c r="S100" s="4" t="str">
        <f>VLOOKUP(A100,'Company Invoice'!$A$1:$H$125,6,0)</f>
        <v>d</v>
      </c>
      <c r="T100" s="4" t="str">
        <f>VLOOKUP(A100,'Company Invoice'!$A$1:$H$125,8,0)</f>
        <v>403.8</v>
      </c>
      <c r="U100" s="13">
        <f t="shared" si="17"/>
        <v>-342.5</v>
      </c>
      <c r="V100" s="14">
        <f t="shared" si="13"/>
        <v>-5.587275693</v>
      </c>
      <c r="W100" s="4">
        <f t="shared" si="14"/>
        <v>61.3</v>
      </c>
      <c r="X100" s="12">
        <f t="shared" si="15"/>
        <v>0</v>
      </c>
    </row>
    <row r="101">
      <c r="A101" s="4" t="str">
        <f>'Company Invoice'!A:A</f>
        <v>2001807329</v>
      </c>
      <c r="B101" s="4" t="str">
        <f>vlookup(A101,'Company Invoice'!$A$1:$H$125,2,0)</f>
        <v>1091117333100</v>
      </c>
      <c r="C101" s="4" t="str">
        <f>VLOOKUP(A101,'Company Invoice'!$A$1:$H$125,5,0)</f>
        <v>302039</v>
      </c>
      <c r="D101" s="4" t="str">
        <f>vlookup(A101,'Company Invoice'!$A$1:$H$125,7,0)</f>
        <v>Forward charges</v>
      </c>
      <c r="E101" s="4" t="str">
        <f t="shared" si="1"/>
        <v>fwd</v>
      </c>
      <c r="F101" s="4" t="str">
        <f t="shared" si="2"/>
        <v>No</v>
      </c>
      <c r="G101" s="11">
        <f>SUMIF('Order Report'!A:A,A101,'Order Report'!E:E)/1000</f>
        <v>0.5</v>
      </c>
      <c r="H101" s="4">
        <f t="shared" si="3"/>
        <v>500</v>
      </c>
      <c r="I101" s="3">
        <f t="shared" si="4"/>
        <v>0.5</v>
      </c>
      <c r="J101" s="4">
        <f t="shared" si="5"/>
        <v>500</v>
      </c>
      <c r="K101" s="4" t="str">
        <f>VLOOKUP(VALUE(C101),'Pincode Zone'!$B$1:$C$125,2,FALSE)</f>
        <v>b</v>
      </c>
      <c r="L101" s="4">
        <f t="shared" si="6"/>
        <v>33</v>
      </c>
      <c r="M101" s="5">
        <f t="shared" si="7"/>
        <v>28.3</v>
      </c>
      <c r="N101" s="12">
        <f t="shared" si="8"/>
        <v>20.5</v>
      </c>
      <c r="O101" s="12">
        <f t="shared" si="9"/>
        <v>28.3</v>
      </c>
      <c r="P101" s="4">
        <f t="shared" si="10"/>
        <v>33</v>
      </c>
      <c r="Q101" s="4" t="str">
        <f>VLOOKUP(A101,'Company Invoice'!$A$1:$H$125,3,0)</f>
        <v>0.73</v>
      </c>
      <c r="R101" s="4">
        <f t="shared" si="11"/>
        <v>1</v>
      </c>
      <c r="S101" s="4" t="str">
        <f>VLOOKUP(A101,'Company Invoice'!$A$1:$H$125,6,0)</f>
        <v>d</v>
      </c>
      <c r="T101" s="4" t="str">
        <f>VLOOKUP(A101,'Company Invoice'!$A$1:$H$125,8,0)</f>
        <v>90.2</v>
      </c>
      <c r="U101" s="13">
        <f t="shared" si="17"/>
        <v>-57.2</v>
      </c>
      <c r="V101" s="14">
        <f t="shared" si="13"/>
        <v>-1.733333333</v>
      </c>
      <c r="W101" s="4">
        <f t="shared" si="14"/>
        <v>33</v>
      </c>
      <c r="X101" s="12">
        <f t="shared" si="15"/>
        <v>0</v>
      </c>
    </row>
    <row r="102">
      <c r="A102" s="4" t="str">
        <f>'Company Invoice'!A:A</f>
        <v>2001807613</v>
      </c>
      <c r="B102" s="4" t="str">
        <f>vlookup(A102,'Company Invoice'!$A$1:$H$125,2,0)</f>
        <v>1091117333251</v>
      </c>
      <c r="C102" s="4" t="str">
        <f>VLOOKUP(A102,'Company Invoice'!$A$1:$H$125,5,0)</f>
        <v>335803</v>
      </c>
      <c r="D102" s="4" t="str">
        <f>vlookup(A102,'Company Invoice'!$A$1:$H$125,7,0)</f>
        <v>Forward charges</v>
      </c>
      <c r="E102" s="4" t="str">
        <f t="shared" si="1"/>
        <v>fwd</v>
      </c>
      <c r="F102" s="4" t="str">
        <f t="shared" si="2"/>
        <v>No</v>
      </c>
      <c r="G102" s="11">
        <f>SUMIF('Order Report'!A:A,A102,'Order Report'!E:E)/1000</f>
        <v>0.83</v>
      </c>
      <c r="H102" s="4">
        <f t="shared" si="3"/>
        <v>830</v>
      </c>
      <c r="I102" s="3">
        <f t="shared" si="4"/>
        <v>1</v>
      </c>
      <c r="J102" s="4">
        <f t="shared" si="5"/>
        <v>1000</v>
      </c>
      <c r="K102" s="4" t="str">
        <f>VLOOKUP(VALUE(C102),'Pincode Zone'!$B$1:$C$125,2,FALSE)</f>
        <v>b</v>
      </c>
      <c r="L102" s="4">
        <f t="shared" si="6"/>
        <v>33</v>
      </c>
      <c r="M102" s="5">
        <f t="shared" si="7"/>
        <v>28.3</v>
      </c>
      <c r="N102" s="12">
        <f t="shared" si="8"/>
        <v>20.5</v>
      </c>
      <c r="O102" s="12">
        <f t="shared" si="9"/>
        <v>28.3</v>
      </c>
      <c r="P102" s="4">
        <f t="shared" si="10"/>
        <v>61.3</v>
      </c>
      <c r="Q102" s="4" t="str">
        <f>VLOOKUP(A102,'Company Invoice'!$A$1:$H$125,3,0)</f>
        <v>1.04</v>
      </c>
      <c r="R102" s="4">
        <f t="shared" si="11"/>
        <v>1.5</v>
      </c>
      <c r="S102" s="4" t="str">
        <f>VLOOKUP(A102,'Company Invoice'!$A$1:$H$125,6,0)</f>
        <v>d</v>
      </c>
      <c r="T102" s="4" t="str">
        <f>VLOOKUP(A102,'Company Invoice'!$A$1:$H$125,8,0)</f>
        <v>135</v>
      </c>
      <c r="U102" s="13">
        <f t="shared" si="17"/>
        <v>-73.7</v>
      </c>
      <c r="V102" s="14">
        <f t="shared" si="13"/>
        <v>-1.20228385</v>
      </c>
      <c r="W102" s="4">
        <f t="shared" si="14"/>
        <v>61.3</v>
      </c>
      <c r="X102" s="12">
        <f t="shared" si="15"/>
        <v>0</v>
      </c>
    </row>
    <row r="103">
      <c r="A103" s="4" t="str">
        <f>'Company Invoice'!A:A</f>
        <v>2001808475</v>
      </c>
      <c r="B103" s="4" t="str">
        <f>vlookup(A103,'Company Invoice'!$A$1:$H$125,2,0)</f>
        <v>1091117436346</v>
      </c>
      <c r="C103" s="4" t="str">
        <f>VLOOKUP(A103,'Company Invoice'!$A$1:$H$125,5,0)</f>
        <v>335001</v>
      </c>
      <c r="D103" s="4" t="str">
        <f>vlookup(A103,'Company Invoice'!$A$1:$H$125,7,0)</f>
        <v>Forward charges</v>
      </c>
      <c r="E103" s="4" t="str">
        <f t="shared" si="1"/>
        <v>fwd</v>
      </c>
      <c r="F103" s="4" t="str">
        <f t="shared" si="2"/>
        <v>No</v>
      </c>
      <c r="G103" s="11">
        <f>SUMIF('Order Report'!A:A,A103,'Order Report'!E:E)/1000</f>
        <v>0.5</v>
      </c>
      <c r="H103" s="4">
        <f t="shared" si="3"/>
        <v>500</v>
      </c>
      <c r="I103" s="3">
        <f t="shared" si="4"/>
        <v>0.5</v>
      </c>
      <c r="J103" s="4">
        <f t="shared" si="5"/>
        <v>500</v>
      </c>
      <c r="K103" s="4" t="str">
        <f>VLOOKUP(VALUE(C103),'Pincode Zone'!$B$1:$C$125,2,FALSE)</f>
        <v>b</v>
      </c>
      <c r="L103" s="4">
        <f t="shared" si="6"/>
        <v>33</v>
      </c>
      <c r="M103" s="5">
        <f t="shared" si="7"/>
        <v>28.3</v>
      </c>
      <c r="N103" s="12">
        <f t="shared" si="8"/>
        <v>20.5</v>
      </c>
      <c r="O103" s="12">
        <f t="shared" si="9"/>
        <v>28.3</v>
      </c>
      <c r="P103" s="4">
        <f t="shared" si="10"/>
        <v>33</v>
      </c>
      <c r="Q103" s="4" t="str">
        <f>VLOOKUP(A103,'Company Invoice'!$A$1:$H$125,3,0)</f>
        <v>0.7</v>
      </c>
      <c r="R103" s="4">
        <f t="shared" si="11"/>
        <v>1</v>
      </c>
      <c r="S103" s="4" t="str">
        <f>VLOOKUP(A103,'Company Invoice'!$A$1:$H$125,6,0)</f>
        <v>d</v>
      </c>
      <c r="T103" s="4" t="str">
        <f>VLOOKUP(A103,'Company Invoice'!$A$1:$H$125,8,0)</f>
        <v>90.2</v>
      </c>
      <c r="U103" s="13">
        <f t="shared" si="17"/>
        <v>-57.2</v>
      </c>
      <c r="V103" s="14">
        <f t="shared" si="13"/>
        <v>-1.733333333</v>
      </c>
      <c r="W103" s="4">
        <f t="shared" si="14"/>
        <v>33</v>
      </c>
      <c r="X103" s="12">
        <f t="shared" si="15"/>
        <v>0</v>
      </c>
    </row>
    <row r="104">
      <c r="A104" s="4" t="str">
        <f>'Company Invoice'!A:A</f>
        <v>2001808585</v>
      </c>
      <c r="B104" s="4" t="str">
        <f>vlookup(A104,'Company Invoice'!$A$1:$H$125,2,0)</f>
        <v>1091117436652</v>
      </c>
      <c r="C104" s="4" t="str">
        <f>VLOOKUP(A104,'Company Invoice'!$A$1:$H$125,5,0)</f>
        <v>175101</v>
      </c>
      <c r="D104" s="4" t="str">
        <f>vlookup(A104,'Company Invoice'!$A$1:$H$125,7,0)</f>
        <v>Forward charges</v>
      </c>
      <c r="E104" s="4" t="str">
        <f t="shared" si="1"/>
        <v>fwd</v>
      </c>
      <c r="F104" s="4" t="str">
        <f t="shared" si="2"/>
        <v>No</v>
      </c>
      <c r="G104" s="11">
        <f>SUMIF('Order Report'!A:A,A104,'Order Report'!E:E)/1000</f>
        <v>0.5</v>
      </c>
      <c r="H104" s="4">
        <f t="shared" si="3"/>
        <v>500</v>
      </c>
      <c r="I104" s="3">
        <f t="shared" si="4"/>
        <v>0.5</v>
      </c>
      <c r="J104" s="4">
        <f t="shared" si="5"/>
        <v>500</v>
      </c>
      <c r="K104" s="4" t="str">
        <f>VLOOKUP(VALUE(C104),'Pincode Zone'!$B$1:$C$125,2,FALSE)</f>
        <v>e</v>
      </c>
      <c r="L104" s="4">
        <f t="shared" si="6"/>
        <v>56.6</v>
      </c>
      <c r="M104" s="5">
        <f t="shared" si="7"/>
        <v>55.5</v>
      </c>
      <c r="N104" s="12">
        <f t="shared" si="8"/>
        <v>50.7</v>
      </c>
      <c r="O104" s="12">
        <f t="shared" si="9"/>
        <v>55.5</v>
      </c>
      <c r="P104" s="4">
        <f t="shared" si="10"/>
        <v>56.6</v>
      </c>
      <c r="Q104" s="4" t="str">
        <f>VLOOKUP(A104,'Company Invoice'!$A$1:$H$125,3,0)</f>
        <v>0.72</v>
      </c>
      <c r="R104" s="4">
        <f t="shared" si="11"/>
        <v>1</v>
      </c>
      <c r="S104" s="4" t="str">
        <f>VLOOKUP(A104,'Company Invoice'!$A$1:$H$125,6,0)</f>
        <v>b</v>
      </c>
      <c r="T104" s="4" t="str">
        <f>VLOOKUP(A104,'Company Invoice'!$A$1:$H$125,8,0)</f>
        <v>61.3</v>
      </c>
      <c r="U104" s="13">
        <f t="shared" si="17"/>
        <v>-4.7</v>
      </c>
      <c r="V104" s="14">
        <f t="shared" si="13"/>
        <v>-0.08303886926</v>
      </c>
      <c r="W104" s="4">
        <f t="shared" si="14"/>
        <v>56.6</v>
      </c>
      <c r="X104" s="12">
        <f t="shared" si="15"/>
        <v>0</v>
      </c>
    </row>
    <row r="105">
      <c r="A105" s="4" t="str">
        <f>'Company Invoice'!A:A</f>
        <v>2001808679</v>
      </c>
      <c r="B105" s="4" t="str">
        <f>vlookup(A105,'Company Invoice'!$A$1:$H$125,2,0)</f>
        <v>1091117437035</v>
      </c>
      <c r="C105" s="4" t="str">
        <f>VLOOKUP(A105,'Company Invoice'!$A$1:$H$125,5,0)</f>
        <v>303903</v>
      </c>
      <c r="D105" s="4" t="str">
        <f>vlookup(A105,'Company Invoice'!$A$1:$H$125,7,0)</f>
        <v>Forward charges</v>
      </c>
      <c r="E105" s="4" t="str">
        <f t="shared" si="1"/>
        <v>fwd</v>
      </c>
      <c r="F105" s="4" t="str">
        <f t="shared" si="2"/>
        <v>No</v>
      </c>
      <c r="G105" s="11">
        <f>SUMIF('Order Report'!A:A,A105,'Order Report'!E:E)/1000</f>
        <v>0.5</v>
      </c>
      <c r="H105" s="4">
        <f t="shared" si="3"/>
        <v>500</v>
      </c>
      <c r="I105" s="3">
        <f t="shared" si="4"/>
        <v>0.5</v>
      </c>
      <c r="J105" s="4">
        <f t="shared" si="5"/>
        <v>500</v>
      </c>
      <c r="K105" s="4" t="str">
        <f>VLOOKUP(VALUE(C105),'Pincode Zone'!$B$1:$C$125,2,FALSE)</f>
        <v>b</v>
      </c>
      <c r="L105" s="4">
        <f t="shared" si="6"/>
        <v>33</v>
      </c>
      <c r="M105" s="5">
        <f t="shared" si="7"/>
        <v>28.3</v>
      </c>
      <c r="N105" s="12">
        <f t="shared" si="8"/>
        <v>20.5</v>
      </c>
      <c r="O105" s="12">
        <f t="shared" si="9"/>
        <v>28.3</v>
      </c>
      <c r="P105" s="4">
        <f t="shared" si="10"/>
        <v>33</v>
      </c>
      <c r="Q105" s="4" t="str">
        <f>VLOOKUP(A105,'Company Invoice'!$A$1:$H$125,3,0)</f>
        <v>0.72</v>
      </c>
      <c r="R105" s="4">
        <f t="shared" si="11"/>
        <v>1</v>
      </c>
      <c r="S105" s="4" t="str">
        <f>VLOOKUP(A105,'Company Invoice'!$A$1:$H$125,6,0)</f>
        <v>d</v>
      </c>
      <c r="T105" s="4" t="str">
        <f>VLOOKUP(A105,'Company Invoice'!$A$1:$H$125,8,0)</f>
        <v>90.2</v>
      </c>
      <c r="U105" s="13">
        <f t="shared" si="17"/>
        <v>-57.2</v>
      </c>
      <c r="V105" s="14">
        <f t="shared" si="13"/>
        <v>-1.733333333</v>
      </c>
      <c r="W105" s="4">
        <f t="shared" si="14"/>
        <v>33</v>
      </c>
      <c r="X105" s="12">
        <f t="shared" si="15"/>
        <v>0</v>
      </c>
    </row>
    <row r="106">
      <c r="A106" s="4" t="str">
        <f>'Company Invoice'!A:A</f>
        <v>2001808739</v>
      </c>
      <c r="B106" s="4" t="str">
        <f>vlookup(A106,'Company Invoice'!$A$1:$H$125,2,0)</f>
        <v>1091117437293</v>
      </c>
      <c r="C106" s="4" t="str">
        <f>VLOOKUP(A106,'Company Invoice'!$A$1:$H$125,5,0)</f>
        <v>342012</v>
      </c>
      <c r="D106" s="4" t="str">
        <f>vlookup(A106,'Company Invoice'!$A$1:$H$125,7,0)</f>
        <v>Forward charges</v>
      </c>
      <c r="E106" s="4" t="str">
        <f t="shared" si="1"/>
        <v>fwd</v>
      </c>
      <c r="F106" s="4" t="str">
        <f t="shared" si="2"/>
        <v>No</v>
      </c>
      <c r="G106" s="11">
        <f>SUMIF('Order Report'!A:A,A106,'Order Report'!E:E)/1000</f>
        <v>0.22</v>
      </c>
      <c r="H106" s="4">
        <f t="shared" si="3"/>
        <v>220</v>
      </c>
      <c r="I106" s="3">
        <f t="shared" si="4"/>
        <v>0.5</v>
      </c>
      <c r="J106" s="4">
        <f t="shared" si="5"/>
        <v>500</v>
      </c>
      <c r="K106" s="4" t="str">
        <f>VLOOKUP(VALUE(C106),'Pincode Zone'!$B$1:$C$125,2,FALSE)</f>
        <v>b</v>
      </c>
      <c r="L106" s="4">
        <f t="shared" si="6"/>
        <v>33</v>
      </c>
      <c r="M106" s="5">
        <f t="shared" si="7"/>
        <v>28.3</v>
      </c>
      <c r="N106" s="12">
        <f t="shared" si="8"/>
        <v>20.5</v>
      </c>
      <c r="O106" s="12">
        <f t="shared" si="9"/>
        <v>28.3</v>
      </c>
      <c r="P106" s="4">
        <f t="shared" si="10"/>
        <v>33</v>
      </c>
      <c r="Q106" s="4" t="str">
        <f>VLOOKUP(A106,'Company Invoice'!$A$1:$H$125,3,0)</f>
        <v>1.63</v>
      </c>
      <c r="R106" s="4">
        <f t="shared" si="11"/>
        <v>2</v>
      </c>
      <c r="S106" s="4" t="str">
        <f>VLOOKUP(A106,'Company Invoice'!$A$1:$H$125,6,0)</f>
        <v>d</v>
      </c>
      <c r="T106" s="4" t="str">
        <f>VLOOKUP(A106,'Company Invoice'!$A$1:$H$125,8,0)</f>
        <v>179.8</v>
      </c>
      <c r="U106" s="13">
        <f t="shared" si="17"/>
        <v>-146.8</v>
      </c>
      <c r="V106" s="14">
        <f t="shared" si="13"/>
        <v>-4.448484848</v>
      </c>
      <c r="W106" s="4">
        <f t="shared" si="14"/>
        <v>33</v>
      </c>
      <c r="X106" s="12">
        <f t="shared" si="15"/>
        <v>0</v>
      </c>
    </row>
    <row r="107">
      <c r="A107" s="4" t="str">
        <f>'Company Invoice'!A:A</f>
        <v>2001808832</v>
      </c>
      <c r="B107" s="4" t="str">
        <f>vlookup(A107,'Company Invoice'!$A$1:$H$125,2,0)</f>
        <v>1091117437864</v>
      </c>
      <c r="C107" s="4" t="str">
        <f>VLOOKUP(A107,'Company Invoice'!$A$1:$H$125,5,0)</f>
        <v>334001</v>
      </c>
      <c r="D107" s="4" t="str">
        <f>vlookup(A107,'Company Invoice'!$A$1:$H$125,7,0)</f>
        <v>Forward charges</v>
      </c>
      <c r="E107" s="4" t="str">
        <f t="shared" si="1"/>
        <v>fwd</v>
      </c>
      <c r="F107" s="4" t="str">
        <f t="shared" si="2"/>
        <v>No</v>
      </c>
      <c r="G107" s="11">
        <f>SUMIF('Order Report'!A:A,A107,'Order Report'!E:E)/1000</f>
        <v>0.6</v>
      </c>
      <c r="H107" s="4">
        <f t="shared" si="3"/>
        <v>600</v>
      </c>
      <c r="I107" s="3">
        <f t="shared" si="4"/>
        <v>1</v>
      </c>
      <c r="J107" s="4">
        <f t="shared" si="5"/>
        <v>1000</v>
      </c>
      <c r="K107" s="4" t="str">
        <f>VLOOKUP(VALUE(C107),'Pincode Zone'!$B$1:$C$125,2,FALSE)</f>
        <v>b</v>
      </c>
      <c r="L107" s="4">
        <f t="shared" si="6"/>
        <v>33</v>
      </c>
      <c r="M107" s="5">
        <f t="shared" si="7"/>
        <v>28.3</v>
      </c>
      <c r="N107" s="12">
        <f t="shared" si="8"/>
        <v>20.5</v>
      </c>
      <c r="O107" s="12">
        <f t="shared" si="9"/>
        <v>28.3</v>
      </c>
      <c r="P107" s="4">
        <f t="shared" si="10"/>
        <v>61.3</v>
      </c>
      <c r="Q107" s="4" t="str">
        <f>VLOOKUP(A107,'Company Invoice'!$A$1:$H$125,3,0)</f>
        <v>2.47</v>
      </c>
      <c r="R107" s="4">
        <f t="shared" si="11"/>
        <v>2.5</v>
      </c>
      <c r="S107" s="4" t="str">
        <f>VLOOKUP(A107,'Company Invoice'!$A$1:$H$125,6,0)</f>
        <v>d</v>
      </c>
      <c r="T107" s="4" t="str">
        <f>VLOOKUP(A107,'Company Invoice'!$A$1:$H$125,8,0)</f>
        <v>224.6</v>
      </c>
      <c r="U107" s="13">
        <f t="shared" si="17"/>
        <v>-163.3</v>
      </c>
      <c r="V107" s="14">
        <f t="shared" si="13"/>
        <v>-2.663947798</v>
      </c>
      <c r="W107" s="4">
        <f t="shared" si="14"/>
        <v>61.3</v>
      </c>
      <c r="X107" s="12">
        <f t="shared" si="15"/>
        <v>0</v>
      </c>
    </row>
    <row r="108">
      <c r="A108" s="4" t="str">
        <f>'Company Invoice'!A:A</f>
        <v>2001808837</v>
      </c>
      <c r="B108" s="4" t="str">
        <f>vlookup(A108,'Company Invoice'!$A$1:$H$125,2,0)</f>
        <v>1091117437890</v>
      </c>
      <c r="C108" s="4" t="str">
        <f>VLOOKUP(A108,'Company Invoice'!$A$1:$H$125,5,0)</f>
        <v>302031</v>
      </c>
      <c r="D108" s="4" t="str">
        <f>vlookup(A108,'Company Invoice'!$A$1:$H$125,7,0)</f>
        <v>Forward charges</v>
      </c>
      <c r="E108" s="4" t="str">
        <f t="shared" si="1"/>
        <v>fwd</v>
      </c>
      <c r="F108" s="4" t="str">
        <f t="shared" si="2"/>
        <v>No</v>
      </c>
      <c r="G108" s="11">
        <f>SUMIF('Order Report'!A:A,A108,'Order Report'!E:E)/1000</f>
        <v>0.5</v>
      </c>
      <c r="H108" s="4">
        <f t="shared" si="3"/>
        <v>500</v>
      </c>
      <c r="I108" s="3">
        <f t="shared" si="4"/>
        <v>0.5</v>
      </c>
      <c r="J108" s="4">
        <f t="shared" si="5"/>
        <v>500</v>
      </c>
      <c r="K108" s="4" t="str">
        <f>VLOOKUP(VALUE(C108),'Pincode Zone'!$B$1:$C$125,2,FALSE)</f>
        <v>b</v>
      </c>
      <c r="L108" s="4">
        <f t="shared" si="6"/>
        <v>33</v>
      </c>
      <c r="M108" s="5">
        <f t="shared" si="7"/>
        <v>28.3</v>
      </c>
      <c r="N108" s="12">
        <f t="shared" si="8"/>
        <v>20.5</v>
      </c>
      <c r="O108" s="12">
        <f t="shared" si="9"/>
        <v>28.3</v>
      </c>
      <c r="P108" s="4">
        <f t="shared" si="10"/>
        <v>33</v>
      </c>
      <c r="Q108" s="4" t="str">
        <f>VLOOKUP(A108,'Company Invoice'!$A$1:$H$125,3,0)</f>
        <v>0.67</v>
      </c>
      <c r="R108" s="4">
        <f t="shared" si="11"/>
        <v>1</v>
      </c>
      <c r="S108" s="4" t="str">
        <f>VLOOKUP(A108,'Company Invoice'!$A$1:$H$125,6,0)</f>
        <v>d</v>
      </c>
      <c r="T108" s="4" t="str">
        <f>VLOOKUP(A108,'Company Invoice'!$A$1:$H$125,8,0)</f>
        <v>90.2</v>
      </c>
      <c r="U108" s="13">
        <f t="shared" si="17"/>
        <v>-57.2</v>
      </c>
      <c r="V108" s="14">
        <f t="shared" si="13"/>
        <v>-1.733333333</v>
      </c>
      <c r="W108" s="4">
        <f t="shared" si="14"/>
        <v>33</v>
      </c>
      <c r="X108" s="12">
        <f t="shared" si="15"/>
        <v>0</v>
      </c>
    </row>
    <row r="109">
      <c r="A109" s="4" t="str">
        <f>'Company Invoice'!A:A</f>
        <v>2001808883</v>
      </c>
      <c r="B109" s="4" t="str">
        <f>vlookup(A109,'Company Invoice'!$A$1:$H$125,2,0)</f>
        <v>1091117438074</v>
      </c>
      <c r="C109" s="4" t="str">
        <f>VLOOKUP(A109,'Company Invoice'!$A$1:$H$125,5,0)</f>
        <v>302012</v>
      </c>
      <c r="D109" s="4" t="str">
        <f>vlookup(A109,'Company Invoice'!$A$1:$H$125,7,0)</f>
        <v>Forward charges</v>
      </c>
      <c r="E109" s="4" t="str">
        <f t="shared" si="1"/>
        <v>fwd</v>
      </c>
      <c r="F109" s="4" t="str">
        <f t="shared" si="2"/>
        <v>No</v>
      </c>
      <c r="G109" s="11">
        <f>SUMIF('Order Report'!A:A,A109,'Order Report'!E:E)/1000</f>
        <v>0.5</v>
      </c>
      <c r="H109" s="4">
        <f t="shared" si="3"/>
        <v>500</v>
      </c>
      <c r="I109" s="3">
        <f t="shared" si="4"/>
        <v>0.5</v>
      </c>
      <c r="J109" s="4">
        <f t="shared" si="5"/>
        <v>500</v>
      </c>
      <c r="K109" s="4" t="str">
        <f>VLOOKUP(VALUE(C109),'Pincode Zone'!$B$1:$C$125,2,FALSE)</f>
        <v>b</v>
      </c>
      <c r="L109" s="4">
        <f t="shared" si="6"/>
        <v>33</v>
      </c>
      <c r="M109" s="5">
        <f t="shared" si="7"/>
        <v>28.3</v>
      </c>
      <c r="N109" s="12">
        <f t="shared" si="8"/>
        <v>20.5</v>
      </c>
      <c r="O109" s="12">
        <f t="shared" si="9"/>
        <v>28.3</v>
      </c>
      <c r="P109" s="4">
        <f t="shared" si="10"/>
        <v>33</v>
      </c>
      <c r="Q109" s="4" t="str">
        <f>VLOOKUP(A109,'Company Invoice'!$A$1:$H$125,3,0)</f>
        <v>0.72</v>
      </c>
      <c r="R109" s="4">
        <f t="shared" si="11"/>
        <v>1</v>
      </c>
      <c r="S109" s="4" t="str">
        <f>VLOOKUP(A109,'Company Invoice'!$A$1:$H$125,6,0)</f>
        <v>d</v>
      </c>
      <c r="T109" s="4" t="str">
        <f>VLOOKUP(A109,'Company Invoice'!$A$1:$H$125,8,0)</f>
        <v>90.2</v>
      </c>
      <c r="U109" s="13">
        <f t="shared" si="17"/>
        <v>-57.2</v>
      </c>
      <c r="V109" s="14">
        <f t="shared" si="13"/>
        <v>-1.733333333</v>
      </c>
      <c r="W109" s="4">
        <f t="shared" si="14"/>
        <v>33</v>
      </c>
      <c r="X109" s="12">
        <f t="shared" si="15"/>
        <v>0</v>
      </c>
    </row>
    <row r="110">
      <c r="A110" s="4" t="str">
        <f>'Company Invoice'!A:A</f>
        <v>2001808992</v>
      </c>
      <c r="B110" s="4" t="str">
        <f>vlookup(A110,'Company Invoice'!$A$1:$H$125,2,0)</f>
        <v>1091117611501</v>
      </c>
      <c r="C110" s="4" t="str">
        <f>VLOOKUP(A110,'Company Invoice'!$A$1:$H$125,5,0)</f>
        <v>342014</v>
      </c>
      <c r="D110" s="4" t="str">
        <f>vlookup(A110,'Company Invoice'!$A$1:$H$125,7,0)</f>
        <v>Forward charges</v>
      </c>
      <c r="E110" s="4" t="str">
        <f t="shared" si="1"/>
        <v>fwd</v>
      </c>
      <c r="F110" s="4" t="str">
        <f t="shared" si="2"/>
        <v>No</v>
      </c>
      <c r="G110" s="11">
        <f>SUMIF('Order Report'!A:A,A110,'Order Report'!E:E)/1000</f>
        <v>0.5</v>
      </c>
      <c r="H110" s="4">
        <f t="shared" si="3"/>
        <v>500</v>
      </c>
      <c r="I110" s="3">
        <f t="shared" si="4"/>
        <v>0.5</v>
      </c>
      <c r="J110" s="4">
        <f t="shared" si="5"/>
        <v>500</v>
      </c>
      <c r="K110" s="4" t="str">
        <f>VLOOKUP(VALUE(C110),'Pincode Zone'!$B$1:$C$125,2,FALSE)</f>
        <v>b</v>
      </c>
      <c r="L110" s="4">
        <f t="shared" si="6"/>
        <v>33</v>
      </c>
      <c r="M110" s="5">
        <f t="shared" si="7"/>
        <v>28.3</v>
      </c>
      <c r="N110" s="12">
        <f t="shared" si="8"/>
        <v>20.5</v>
      </c>
      <c r="O110" s="12">
        <f t="shared" si="9"/>
        <v>28.3</v>
      </c>
      <c r="P110" s="4">
        <f t="shared" si="10"/>
        <v>33</v>
      </c>
      <c r="Q110" s="4" t="str">
        <f>VLOOKUP(A110,'Company Invoice'!$A$1:$H$125,3,0)</f>
        <v>0.72</v>
      </c>
      <c r="R110" s="4">
        <f t="shared" si="11"/>
        <v>1</v>
      </c>
      <c r="S110" s="4" t="str">
        <f>VLOOKUP(A110,'Company Invoice'!$A$1:$H$125,6,0)</f>
        <v>d</v>
      </c>
      <c r="T110" s="4" t="str">
        <f>VLOOKUP(A110,'Company Invoice'!$A$1:$H$125,8,0)</f>
        <v>90.2</v>
      </c>
      <c r="U110" s="13">
        <f t="shared" si="17"/>
        <v>-57.2</v>
      </c>
      <c r="V110" s="14">
        <f t="shared" si="13"/>
        <v>-1.733333333</v>
      </c>
      <c r="W110" s="4">
        <f t="shared" si="14"/>
        <v>33</v>
      </c>
      <c r="X110" s="12">
        <f t="shared" si="15"/>
        <v>0</v>
      </c>
    </row>
    <row r="111">
      <c r="A111" s="4" t="str">
        <f>'Company Invoice'!A:A</f>
        <v>2001809270</v>
      </c>
      <c r="B111" s="4" t="str">
        <f>vlookup(A111,'Company Invoice'!$A$1:$H$125,2,0)</f>
        <v>1091117613962</v>
      </c>
      <c r="C111" s="4" t="str">
        <f>VLOOKUP(A111,'Company Invoice'!$A$1:$H$125,5,0)</f>
        <v>324005</v>
      </c>
      <c r="D111" s="4" t="str">
        <f>vlookup(A111,'Company Invoice'!$A$1:$H$125,7,0)</f>
        <v>Forward charges</v>
      </c>
      <c r="E111" s="4" t="str">
        <f t="shared" si="1"/>
        <v>fwd</v>
      </c>
      <c r="F111" s="4" t="str">
        <f t="shared" si="2"/>
        <v>No</v>
      </c>
      <c r="G111" s="11">
        <f>SUMIF('Order Report'!A:A,A111,'Order Report'!E:E)/1000</f>
        <v>0.5</v>
      </c>
      <c r="H111" s="4">
        <f t="shared" si="3"/>
        <v>500</v>
      </c>
      <c r="I111" s="3">
        <f t="shared" si="4"/>
        <v>0.5</v>
      </c>
      <c r="J111" s="4">
        <f t="shared" si="5"/>
        <v>500</v>
      </c>
      <c r="K111" s="4" t="str">
        <f>VLOOKUP(VALUE(C111),'Pincode Zone'!$B$1:$C$125,2,FALSE)</f>
        <v>b</v>
      </c>
      <c r="L111" s="4">
        <f t="shared" si="6"/>
        <v>33</v>
      </c>
      <c r="M111" s="5">
        <f t="shared" si="7"/>
        <v>28.3</v>
      </c>
      <c r="N111" s="12">
        <f t="shared" si="8"/>
        <v>20.5</v>
      </c>
      <c r="O111" s="12">
        <f t="shared" si="9"/>
        <v>28.3</v>
      </c>
      <c r="P111" s="4">
        <f t="shared" si="10"/>
        <v>33</v>
      </c>
      <c r="Q111" s="4" t="str">
        <f>VLOOKUP(A111,'Company Invoice'!$A$1:$H$125,3,0)</f>
        <v>0.68</v>
      </c>
      <c r="R111" s="4">
        <f t="shared" si="11"/>
        <v>1</v>
      </c>
      <c r="S111" s="4" t="str">
        <f>VLOOKUP(A111,'Company Invoice'!$A$1:$H$125,6,0)</f>
        <v>d</v>
      </c>
      <c r="T111" s="4" t="str">
        <f>VLOOKUP(A111,'Company Invoice'!$A$1:$H$125,8,0)</f>
        <v>90.2</v>
      </c>
      <c r="U111" s="13">
        <f t="shared" si="17"/>
        <v>-57.2</v>
      </c>
      <c r="V111" s="14">
        <f t="shared" si="13"/>
        <v>-1.733333333</v>
      </c>
      <c r="W111" s="4">
        <f t="shared" si="14"/>
        <v>33</v>
      </c>
      <c r="X111" s="12">
        <f t="shared" si="15"/>
        <v>0</v>
      </c>
    </row>
    <row r="112">
      <c r="A112" s="4" t="str">
        <f>'Company Invoice'!A:A</f>
        <v>2001809934</v>
      </c>
      <c r="B112" s="4" t="str">
        <f>vlookup(A112,'Company Invoice'!$A$1:$H$125,2,0)</f>
        <v>1091117803511</v>
      </c>
      <c r="C112" s="4" t="str">
        <f>VLOOKUP(A112,'Company Invoice'!$A$1:$H$125,5,0)</f>
        <v>302001</v>
      </c>
      <c r="D112" s="4" t="str">
        <f>vlookup(A112,'Company Invoice'!$A$1:$H$125,7,0)</f>
        <v>Forward charges</v>
      </c>
      <c r="E112" s="4" t="str">
        <f t="shared" si="1"/>
        <v>fwd</v>
      </c>
      <c r="F112" s="4" t="str">
        <f t="shared" si="2"/>
        <v>No</v>
      </c>
      <c r="G112" s="11">
        <f>SUMIF('Order Report'!A:A,A112,'Order Report'!E:E)/1000</f>
        <v>0.361</v>
      </c>
      <c r="H112" s="4">
        <f t="shared" si="3"/>
        <v>361</v>
      </c>
      <c r="I112" s="3">
        <f t="shared" si="4"/>
        <v>0.5</v>
      </c>
      <c r="J112" s="4">
        <f t="shared" si="5"/>
        <v>500</v>
      </c>
      <c r="K112" s="4" t="str">
        <f>VLOOKUP(VALUE(C112),'Pincode Zone'!$B$1:$C$125,2,FALSE)</f>
        <v>b</v>
      </c>
      <c r="L112" s="4">
        <f t="shared" si="6"/>
        <v>33</v>
      </c>
      <c r="M112" s="5">
        <f t="shared" si="7"/>
        <v>28.3</v>
      </c>
      <c r="N112" s="12">
        <f t="shared" si="8"/>
        <v>20.5</v>
      </c>
      <c r="O112" s="12">
        <f t="shared" si="9"/>
        <v>28.3</v>
      </c>
      <c r="P112" s="4">
        <f t="shared" si="10"/>
        <v>33</v>
      </c>
      <c r="Q112" s="4" t="str">
        <f>VLOOKUP(A112,'Company Invoice'!$A$1:$H$125,3,0)</f>
        <v>0.82</v>
      </c>
      <c r="R112" s="4">
        <f t="shared" si="11"/>
        <v>1</v>
      </c>
      <c r="S112" s="4" t="str">
        <f>VLOOKUP(A112,'Company Invoice'!$A$1:$H$125,6,0)</f>
        <v>d</v>
      </c>
      <c r="T112" s="4" t="str">
        <f>VLOOKUP(A112,'Company Invoice'!$A$1:$H$125,8,0)</f>
        <v>90.2</v>
      </c>
      <c r="U112" s="13">
        <f t="shared" si="17"/>
        <v>-57.2</v>
      </c>
      <c r="V112" s="14">
        <f t="shared" si="13"/>
        <v>-1.733333333</v>
      </c>
      <c r="W112" s="4">
        <f t="shared" si="14"/>
        <v>33</v>
      </c>
      <c r="X112" s="12">
        <f t="shared" si="15"/>
        <v>0</v>
      </c>
    </row>
    <row r="113">
      <c r="A113" s="4" t="str">
        <f>'Company Invoice'!A:A</f>
        <v>2001810125</v>
      </c>
      <c r="B113" s="4" t="str">
        <f>vlookup(A113,'Company Invoice'!$A$1:$H$125,2,0)</f>
        <v>1091117804314</v>
      </c>
      <c r="C113" s="4" t="str">
        <f>VLOOKUP(A113,'Company Invoice'!$A$1:$H$125,5,0)</f>
        <v>302004</v>
      </c>
      <c r="D113" s="4" t="str">
        <f>vlookup(A113,'Company Invoice'!$A$1:$H$125,7,0)</f>
        <v>Forward charges</v>
      </c>
      <c r="E113" s="4" t="str">
        <f t="shared" si="1"/>
        <v>fwd</v>
      </c>
      <c r="F113" s="4" t="str">
        <f t="shared" si="2"/>
        <v>No</v>
      </c>
      <c r="G113" s="11">
        <f>SUMIF('Order Report'!A:A,A113,'Order Report'!E:E)/1000</f>
        <v>0.5</v>
      </c>
      <c r="H113" s="4">
        <f t="shared" si="3"/>
        <v>500</v>
      </c>
      <c r="I113" s="3">
        <f t="shared" si="4"/>
        <v>0.5</v>
      </c>
      <c r="J113" s="4">
        <f t="shared" si="5"/>
        <v>500</v>
      </c>
      <c r="K113" s="4" t="str">
        <f>VLOOKUP(VALUE(C113),'Pincode Zone'!$B$1:$C$125,2,FALSE)</f>
        <v>b</v>
      </c>
      <c r="L113" s="4">
        <f t="shared" si="6"/>
        <v>33</v>
      </c>
      <c r="M113" s="5">
        <f t="shared" si="7"/>
        <v>28.3</v>
      </c>
      <c r="N113" s="12">
        <f t="shared" si="8"/>
        <v>20.5</v>
      </c>
      <c r="O113" s="12">
        <f t="shared" si="9"/>
        <v>28.3</v>
      </c>
      <c r="P113" s="4">
        <f t="shared" si="10"/>
        <v>33</v>
      </c>
      <c r="Q113" s="4" t="str">
        <f>VLOOKUP(A113,'Company Invoice'!$A$1:$H$125,3,0)</f>
        <v>0.66</v>
      </c>
      <c r="R113" s="4">
        <f t="shared" si="11"/>
        <v>1</v>
      </c>
      <c r="S113" s="4" t="str">
        <f>VLOOKUP(A113,'Company Invoice'!$A$1:$H$125,6,0)</f>
        <v>d</v>
      </c>
      <c r="T113" s="4" t="str">
        <f>VLOOKUP(A113,'Company Invoice'!$A$1:$H$125,8,0)</f>
        <v>90.2</v>
      </c>
      <c r="U113" s="13">
        <f t="shared" si="17"/>
        <v>-57.2</v>
      </c>
      <c r="V113" s="14">
        <f t="shared" si="13"/>
        <v>-1.733333333</v>
      </c>
      <c r="W113" s="4">
        <f t="shared" si="14"/>
        <v>33</v>
      </c>
      <c r="X113" s="12">
        <f t="shared" si="15"/>
        <v>0</v>
      </c>
    </row>
    <row r="114">
      <c r="A114" s="4" t="str">
        <f>'Company Invoice'!A:A</f>
        <v>2001810281</v>
      </c>
      <c r="B114" s="4" t="str">
        <f>vlookup(A114,'Company Invoice'!$A$1:$H$125,2,0)</f>
        <v>1091117805390</v>
      </c>
      <c r="C114" s="4" t="str">
        <f>VLOOKUP(A114,'Company Invoice'!$A$1:$H$125,5,0)</f>
        <v>302018</v>
      </c>
      <c r="D114" s="4" t="str">
        <f>vlookup(A114,'Company Invoice'!$A$1:$H$125,7,0)</f>
        <v>Forward charges</v>
      </c>
      <c r="E114" s="4" t="str">
        <f t="shared" si="1"/>
        <v>fwd</v>
      </c>
      <c r="F114" s="4" t="str">
        <f t="shared" si="2"/>
        <v>No</v>
      </c>
      <c r="G114" s="11">
        <f>SUMIF('Order Report'!A:A,A114,'Order Report'!E:E)/1000</f>
        <v>0.5</v>
      </c>
      <c r="H114" s="4">
        <f t="shared" si="3"/>
        <v>500</v>
      </c>
      <c r="I114" s="3">
        <f t="shared" si="4"/>
        <v>0.5</v>
      </c>
      <c r="J114" s="4">
        <f t="shared" si="5"/>
        <v>500</v>
      </c>
      <c r="K114" s="4" t="str">
        <f>VLOOKUP(VALUE(C114),'Pincode Zone'!$B$1:$C$125,2,FALSE)</f>
        <v>b</v>
      </c>
      <c r="L114" s="4">
        <f t="shared" si="6"/>
        <v>33</v>
      </c>
      <c r="M114" s="5">
        <f t="shared" si="7"/>
        <v>28.3</v>
      </c>
      <c r="N114" s="12">
        <f t="shared" si="8"/>
        <v>20.5</v>
      </c>
      <c r="O114" s="12">
        <f t="shared" si="9"/>
        <v>28.3</v>
      </c>
      <c r="P114" s="4">
        <f t="shared" si="10"/>
        <v>33</v>
      </c>
      <c r="Q114" s="4" t="str">
        <f>VLOOKUP(A114,'Company Invoice'!$A$1:$H$125,3,0)</f>
        <v>0.68</v>
      </c>
      <c r="R114" s="4">
        <f t="shared" si="11"/>
        <v>1</v>
      </c>
      <c r="S114" s="4" t="str">
        <f>VLOOKUP(A114,'Company Invoice'!$A$1:$H$125,6,0)</f>
        <v>d</v>
      </c>
      <c r="T114" s="4" t="str">
        <f>VLOOKUP(A114,'Company Invoice'!$A$1:$H$125,8,0)</f>
        <v>90.2</v>
      </c>
      <c r="U114" s="13">
        <f t="shared" si="17"/>
        <v>-57.2</v>
      </c>
      <c r="V114" s="14">
        <f t="shared" si="13"/>
        <v>-1.733333333</v>
      </c>
      <c r="W114" s="4">
        <f t="shared" si="14"/>
        <v>33</v>
      </c>
      <c r="X114" s="12">
        <f t="shared" si="15"/>
        <v>0</v>
      </c>
    </row>
    <row r="115">
      <c r="A115" s="4" t="str">
        <f>'Company Invoice'!A:A</f>
        <v>2001810549</v>
      </c>
      <c r="B115" s="4" t="str">
        <f>vlookup(A115,'Company Invoice'!$A$1:$H$125,2,0)</f>
        <v>1091117806263</v>
      </c>
      <c r="C115" s="4" t="str">
        <f>VLOOKUP(A115,'Company Invoice'!$A$1:$H$125,5,0)</f>
        <v>302017</v>
      </c>
      <c r="D115" s="4" t="str">
        <f>vlookup(A115,'Company Invoice'!$A$1:$H$125,7,0)</f>
        <v>Forward charges</v>
      </c>
      <c r="E115" s="4" t="str">
        <f t="shared" si="1"/>
        <v>fwd</v>
      </c>
      <c r="F115" s="4" t="str">
        <f t="shared" si="2"/>
        <v>No</v>
      </c>
      <c r="G115" s="11">
        <f>SUMIF('Order Report'!A:A,A115,'Order Report'!E:E)/1000</f>
        <v>0.986</v>
      </c>
      <c r="H115" s="4">
        <f t="shared" si="3"/>
        <v>986</v>
      </c>
      <c r="I115" s="3">
        <f t="shared" si="4"/>
        <v>1</v>
      </c>
      <c r="J115" s="4">
        <f t="shared" si="5"/>
        <v>1000</v>
      </c>
      <c r="K115" s="4" t="str">
        <f>VLOOKUP(VALUE(C115),'Pincode Zone'!$B$1:$C$125,2,FALSE)</f>
        <v>b</v>
      </c>
      <c r="L115" s="4">
        <f t="shared" si="6"/>
        <v>33</v>
      </c>
      <c r="M115" s="5">
        <f t="shared" si="7"/>
        <v>28.3</v>
      </c>
      <c r="N115" s="12">
        <f t="shared" si="8"/>
        <v>20.5</v>
      </c>
      <c r="O115" s="12">
        <f t="shared" si="9"/>
        <v>28.3</v>
      </c>
      <c r="P115" s="4">
        <f t="shared" si="10"/>
        <v>61.3</v>
      </c>
      <c r="Q115" s="4" t="str">
        <f>VLOOKUP(A115,'Company Invoice'!$A$1:$H$125,3,0)</f>
        <v>1.86</v>
      </c>
      <c r="R115" s="4">
        <f t="shared" si="11"/>
        <v>2</v>
      </c>
      <c r="S115" s="4" t="str">
        <f>VLOOKUP(A115,'Company Invoice'!$A$1:$H$125,6,0)</f>
        <v>d</v>
      </c>
      <c r="T115" s="4" t="str">
        <f>VLOOKUP(A115,'Company Invoice'!$A$1:$H$125,8,0)</f>
        <v>179.8</v>
      </c>
      <c r="U115" s="13">
        <f t="shared" si="17"/>
        <v>-118.5</v>
      </c>
      <c r="V115" s="14">
        <f t="shared" si="13"/>
        <v>-1.933115824</v>
      </c>
      <c r="W115" s="4">
        <f t="shared" si="14"/>
        <v>61.3</v>
      </c>
      <c r="X115" s="12">
        <f t="shared" si="15"/>
        <v>0</v>
      </c>
    </row>
    <row r="116">
      <c r="A116" s="4" t="str">
        <f>'Company Invoice'!A:A</f>
        <v>2001810697</v>
      </c>
      <c r="B116" s="4" t="str">
        <f>vlookup(A116,'Company Invoice'!$A$1:$H$125,2,0)</f>
        <v>1091117807140</v>
      </c>
      <c r="C116" s="4" t="str">
        <f>VLOOKUP(A116,'Company Invoice'!$A$1:$H$125,5,0)</f>
        <v>324008</v>
      </c>
      <c r="D116" s="4" t="str">
        <f>vlookup(A116,'Company Invoice'!$A$1:$H$125,7,0)</f>
        <v>Forward charges</v>
      </c>
      <c r="E116" s="4" t="str">
        <f t="shared" si="1"/>
        <v>fwd</v>
      </c>
      <c r="F116" s="4" t="str">
        <f t="shared" si="2"/>
        <v>No</v>
      </c>
      <c r="G116" s="11">
        <f>SUMIF('Order Report'!A:A,A116,'Order Report'!E:E)/1000</f>
        <v>0.607</v>
      </c>
      <c r="H116" s="4">
        <f t="shared" si="3"/>
        <v>607</v>
      </c>
      <c r="I116" s="3">
        <f t="shared" si="4"/>
        <v>1</v>
      </c>
      <c r="J116" s="4">
        <f t="shared" si="5"/>
        <v>1000</v>
      </c>
      <c r="K116" s="4" t="str">
        <f>VLOOKUP(VALUE(C116),'Pincode Zone'!$B$1:$C$125,2,FALSE)</f>
        <v>b</v>
      </c>
      <c r="L116" s="4">
        <f t="shared" si="6"/>
        <v>33</v>
      </c>
      <c r="M116" s="5">
        <f t="shared" si="7"/>
        <v>28.3</v>
      </c>
      <c r="N116" s="12">
        <f t="shared" si="8"/>
        <v>20.5</v>
      </c>
      <c r="O116" s="12">
        <f t="shared" si="9"/>
        <v>28.3</v>
      </c>
      <c r="P116" s="4">
        <f t="shared" si="10"/>
        <v>61.3</v>
      </c>
      <c r="Q116" s="4" t="str">
        <f>VLOOKUP(A116,'Company Invoice'!$A$1:$H$125,3,0)</f>
        <v>2.27</v>
      </c>
      <c r="R116" s="4">
        <f t="shared" si="11"/>
        <v>2.5</v>
      </c>
      <c r="S116" s="4" t="str">
        <f>VLOOKUP(A116,'Company Invoice'!$A$1:$H$125,6,0)</f>
        <v>d</v>
      </c>
      <c r="T116" s="4" t="str">
        <f>VLOOKUP(A116,'Company Invoice'!$A$1:$H$125,8,0)</f>
        <v>224.6</v>
      </c>
      <c r="U116" s="13">
        <f t="shared" si="17"/>
        <v>-163.3</v>
      </c>
      <c r="V116" s="14">
        <f t="shared" si="13"/>
        <v>-2.663947798</v>
      </c>
      <c r="W116" s="4">
        <f t="shared" si="14"/>
        <v>61.3</v>
      </c>
      <c r="X116" s="12">
        <f t="shared" si="15"/>
        <v>0</v>
      </c>
    </row>
    <row r="117">
      <c r="A117" s="4" t="str">
        <f>'Company Invoice'!A:A</f>
        <v>2001811039</v>
      </c>
      <c r="B117" s="4" t="str">
        <f>vlookup(A117,'Company Invoice'!$A$1:$H$125,2,0)</f>
        <v>1091117904860</v>
      </c>
      <c r="C117" s="4" t="str">
        <f>VLOOKUP(A117,'Company Invoice'!$A$1:$H$125,5,0)</f>
        <v>302020</v>
      </c>
      <c r="D117" s="4" t="str">
        <f>vlookup(A117,'Company Invoice'!$A$1:$H$125,7,0)</f>
        <v>Forward charges</v>
      </c>
      <c r="E117" s="4" t="str">
        <f t="shared" si="1"/>
        <v>fwd</v>
      </c>
      <c r="F117" s="4" t="str">
        <f t="shared" si="2"/>
        <v>No</v>
      </c>
      <c r="G117" s="11">
        <f>SUMIF('Order Report'!A:A,A117,'Order Report'!E:E)/1000</f>
        <v>0.488</v>
      </c>
      <c r="H117" s="4">
        <f t="shared" si="3"/>
        <v>488</v>
      </c>
      <c r="I117" s="3">
        <f t="shared" si="4"/>
        <v>0.5</v>
      </c>
      <c r="J117" s="4">
        <f t="shared" si="5"/>
        <v>500</v>
      </c>
      <c r="K117" s="4" t="str">
        <f>VLOOKUP(VALUE(C117),'Pincode Zone'!$B$1:$C$125,2,FALSE)</f>
        <v>b</v>
      </c>
      <c r="L117" s="4">
        <f t="shared" si="6"/>
        <v>33</v>
      </c>
      <c r="M117" s="5">
        <f t="shared" si="7"/>
        <v>28.3</v>
      </c>
      <c r="N117" s="12">
        <f t="shared" si="8"/>
        <v>20.5</v>
      </c>
      <c r="O117" s="12">
        <f t="shared" si="9"/>
        <v>28.3</v>
      </c>
      <c r="P117" s="4">
        <f t="shared" si="10"/>
        <v>33</v>
      </c>
      <c r="Q117" s="4" t="str">
        <f>VLOOKUP(A117,'Company Invoice'!$A$1:$H$125,3,0)</f>
        <v>0.68</v>
      </c>
      <c r="R117" s="4">
        <f t="shared" si="11"/>
        <v>1</v>
      </c>
      <c r="S117" s="4" t="str">
        <f>VLOOKUP(A117,'Company Invoice'!$A$1:$H$125,6,0)</f>
        <v>d</v>
      </c>
      <c r="T117" s="4" t="str">
        <f>VLOOKUP(A117,'Company Invoice'!$A$1:$H$125,8,0)</f>
        <v>90.2</v>
      </c>
      <c r="U117" s="13">
        <f t="shared" si="17"/>
        <v>-57.2</v>
      </c>
      <c r="V117" s="14">
        <f t="shared" si="13"/>
        <v>-1.733333333</v>
      </c>
      <c r="W117" s="4">
        <f t="shared" si="14"/>
        <v>33</v>
      </c>
      <c r="X117" s="12">
        <f t="shared" si="15"/>
        <v>0</v>
      </c>
    </row>
    <row r="118">
      <c r="A118" s="4" t="str">
        <f>'Company Invoice'!A:A</f>
        <v>2001811058</v>
      </c>
      <c r="B118" s="4" t="str">
        <f>vlookup(A118,'Company Invoice'!$A$1:$H$125,2,0)</f>
        <v>1091117905022</v>
      </c>
      <c r="C118" s="4" t="str">
        <f>VLOOKUP(A118,'Company Invoice'!$A$1:$H$125,5,0)</f>
        <v>302018</v>
      </c>
      <c r="D118" s="4" t="str">
        <f>vlookup(A118,'Company Invoice'!$A$1:$H$125,7,0)</f>
        <v>Forward charges</v>
      </c>
      <c r="E118" s="4" t="str">
        <f t="shared" si="1"/>
        <v>fwd</v>
      </c>
      <c r="F118" s="4" t="str">
        <f t="shared" si="2"/>
        <v>No</v>
      </c>
      <c r="G118" s="11">
        <f>SUMIF('Order Report'!A:A,A118,'Order Report'!E:E)/1000</f>
        <v>0.5</v>
      </c>
      <c r="H118" s="4">
        <f t="shared" si="3"/>
        <v>500</v>
      </c>
      <c r="I118" s="3">
        <f t="shared" si="4"/>
        <v>0.5</v>
      </c>
      <c r="J118" s="4">
        <f t="shared" si="5"/>
        <v>500</v>
      </c>
      <c r="K118" s="4" t="str">
        <f>VLOOKUP(VALUE(C118),'Pincode Zone'!$B$1:$C$125,2,FALSE)</f>
        <v>b</v>
      </c>
      <c r="L118" s="4">
        <f t="shared" si="6"/>
        <v>33</v>
      </c>
      <c r="M118" s="5">
        <f t="shared" si="7"/>
        <v>28.3</v>
      </c>
      <c r="N118" s="12">
        <f t="shared" si="8"/>
        <v>20.5</v>
      </c>
      <c r="O118" s="12">
        <f t="shared" si="9"/>
        <v>28.3</v>
      </c>
      <c r="P118" s="4">
        <f t="shared" si="10"/>
        <v>33</v>
      </c>
      <c r="Q118" s="4" t="str">
        <f>VLOOKUP(A118,'Company Invoice'!$A$1:$H$125,3,0)</f>
        <v>0.72</v>
      </c>
      <c r="R118" s="4">
        <f t="shared" si="11"/>
        <v>1</v>
      </c>
      <c r="S118" s="4" t="str">
        <f>VLOOKUP(A118,'Company Invoice'!$A$1:$H$125,6,0)</f>
        <v>d</v>
      </c>
      <c r="T118" s="4" t="str">
        <f>VLOOKUP(A118,'Company Invoice'!$A$1:$H$125,8,0)</f>
        <v>90.2</v>
      </c>
      <c r="U118" s="13">
        <f t="shared" si="17"/>
        <v>-57.2</v>
      </c>
      <c r="V118" s="14">
        <f t="shared" si="13"/>
        <v>-1.733333333</v>
      </c>
      <c r="W118" s="4">
        <f t="shared" si="14"/>
        <v>33</v>
      </c>
      <c r="X118" s="12">
        <f t="shared" si="15"/>
        <v>0</v>
      </c>
    </row>
    <row r="119">
      <c r="A119" s="4" t="str">
        <f>'Company Invoice'!A:A</f>
        <v>2001811306</v>
      </c>
      <c r="B119" s="4" t="str">
        <f>vlookup(A119,'Company Invoice'!$A$1:$H$125,2,0)</f>
        <v>1091117958163</v>
      </c>
      <c r="C119" s="4" t="str">
        <f>VLOOKUP(A119,'Company Invoice'!$A$1:$H$125,5,0)</f>
        <v>302017</v>
      </c>
      <c r="D119" s="4" t="str">
        <f>vlookup(A119,'Company Invoice'!$A$1:$H$125,7,0)</f>
        <v>Forward charges</v>
      </c>
      <c r="E119" s="4" t="str">
        <f t="shared" si="1"/>
        <v>fwd</v>
      </c>
      <c r="F119" s="4" t="str">
        <f t="shared" si="2"/>
        <v>No</v>
      </c>
      <c r="G119" s="11">
        <f>SUMIF('Order Report'!A:A,A119,'Order Report'!E:E)/1000</f>
        <v>0.945</v>
      </c>
      <c r="H119" s="4">
        <f t="shared" si="3"/>
        <v>945</v>
      </c>
      <c r="I119" s="3">
        <f t="shared" si="4"/>
        <v>1</v>
      </c>
      <c r="J119" s="4">
        <f t="shared" si="5"/>
        <v>1000</v>
      </c>
      <c r="K119" s="4" t="str">
        <f>VLOOKUP(VALUE(C119),'Pincode Zone'!$B$1:$C$125,2,FALSE)</f>
        <v>b</v>
      </c>
      <c r="L119" s="4">
        <f t="shared" si="6"/>
        <v>33</v>
      </c>
      <c r="M119" s="5">
        <f t="shared" si="7"/>
        <v>28.3</v>
      </c>
      <c r="N119" s="12">
        <f t="shared" si="8"/>
        <v>20.5</v>
      </c>
      <c r="O119" s="12">
        <f t="shared" si="9"/>
        <v>28.3</v>
      </c>
      <c r="P119" s="4">
        <f t="shared" si="10"/>
        <v>61.3</v>
      </c>
      <c r="Q119" s="4" t="str">
        <f>VLOOKUP(A119,'Company Invoice'!$A$1:$H$125,3,0)</f>
        <v>1.1</v>
      </c>
      <c r="R119" s="4">
        <f t="shared" si="11"/>
        <v>1.5</v>
      </c>
      <c r="S119" s="4" t="str">
        <f>VLOOKUP(A119,'Company Invoice'!$A$1:$H$125,6,0)</f>
        <v>d</v>
      </c>
      <c r="T119" s="4" t="str">
        <f>VLOOKUP(A119,'Company Invoice'!$A$1:$H$125,8,0)</f>
        <v>135</v>
      </c>
      <c r="U119" s="13">
        <f t="shared" si="17"/>
        <v>-73.7</v>
      </c>
      <c r="V119" s="14">
        <f t="shared" si="13"/>
        <v>-1.20228385</v>
      </c>
      <c r="W119" s="4">
        <f t="shared" si="14"/>
        <v>61.3</v>
      </c>
      <c r="X119" s="12">
        <f t="shared" si="15"/>
        <v>0</v>
      </c>
    </row>
    <row r="120">
      <c r="A120" s="4" t="str">
        <f>'Company Invoice'!A:A</f>
        <v>2001812195</v>
      </c>
      <c r="B120" s="4" t="str">
        <f>vlookup(A120,'Company Invoice'!$A$1:$H$125,2,0)</f>
        <v>1091118442390</v>
      </c>
      <c r="C120" s="4" t="str">
        <f>VLOOKUP(A120,'Company Invoice'!$A$1:$H$125,5,0)</f>
        <v>302012</v>
      </c>
      <c r="D120" s="4" t="str">
        <f>vlookup(A120,'Company Invoice'!$A$1:$H$125,7,0)</f>
        <v>Forward charges</v>
      </c>
      <c r="E120" s="4" t="str">
        <f t="shared" si="1"/>
        <v>fwd</v>
      </c>
      <c r="F120" s="4" t="str">
        <f t="shared" si="2"/>
        <v>No</v>
      </c>
      <c r="G120" s="11">
        <f>SUMIF('Order Report'!A:A,A120,'Order Report'!E:E)/1000</f>
        <v>0.5</v>
      </c>
      <c r="H120" s="4">
        <f t="shared" si="3"/>
        <v>500</v>
      </c>
      <c r="I120" s="3">
        <f t="shared" si="4"/>
        <v>0.5</v>
      </c>
      <c r="J120" s="4">
        <f t="shared" si="5"/>
        <v>500</v>
      </c>
      <c r="K120" s="4" t="str">
        <f>VLOOKUP(VALUE(C120),'Pincode Zone'!$B$1:$C$125,2,FALSE)</f>
        <v>b</v>
      </c>
      <c r="L120" s="4">
        <f t="shared" si="6"/>
        <v>33</v>
      </c>
      <c r="M120" s="5">
        <f t="shared" si="7"/>
        <v>28.3</v>
      </c>
      <c r="N120" s="12">
        <f t="shared" si="8"/>
        <v>20.5</v>
      </c>
      <c r="O120" s="12">
        <f t="shared" si="9"/>
        <v>28.3</v>
      </c>
      <c r="P120" s="4">
        <f t="shared" si="10"/>
        <v>33</v>
      </c>
      <c r="Q120" s="4" t="str">
        <f>VLOOKUP(A120,'Company Invoice'!$A$1:$H$125,3,0)</f>
        <v>0.67</v>
      </c>
      <c r="R120" s="4">
        <f t="shared" si="11"/>
        <v>1</v>
      </c>
      <c r="S120" s="4" t="str">
        <f>VLOOKUP(A120,'Company Invoice'!$A$1:$H$125,6,0)</f>
        <v>d</v>
      </c>
      <c r="T120" s="4" t="str">
        <f>VLOOKUP(A120,'Company Invoice'!$A$1:$H$125,8,0)</f>
        <v>90.2</v>
      </c>
      <c r="U120" s="13">
        <f t="shared" si="17"/>
        <v>-57.2</v>
      </c>
      <c r="V120" s="14">
        <f t="shared" si="13"/>
        <v>-1.733333333</v>
      </c>
      <c r="W120" s="4">
        <f t="shared" si="14"/>
        <v>33</v>
      </c>
      <c r="X120" s="12">
        <f t="shared" si="15"/>
        <v>0</v>
      </c>
    </row>
    <row r="121">
      <c r="A121" s="4" t="str">
        <f>'Company Invoice'!A:A</f>
        <v>2001812941</v>
      </c>
      <c r="B121" s="4" t="str">
        <f>vlookup(A121,'Company Invoice'!$A$1:$H$125,2,0)</f>
        <v>1091118551656</v>
      </c>
      <c r="C121" s="4" t="str">
        <f>VLOOKUP(A121,'Company Invoice'!$A$1:$H$125,5,0)</f>
        <v>325207</v>
      </c>
      <c r="D121" s="4" t="str">
        <f>vlookup(A121,'Company Invoice'!$A$1:$H$125,7,0)</f>
        <v>Forward charges</v>
      </c>
      <c r="E121" s="4" t="str">
        <f t="shared" si="1"/>
        <v>fwd</v>
      </c>
      <c r="F121" s="4" t="str">
        <f t="shared" si="2"/>
        <v>No</v>
      </c>
      <c r="G121" s="11">
        <f>SUMIF('Order Report'!A:A,A121,'Order Report'!E:E)/1000</f>
        <v>0.5</v>
      </c>
      <c r="H121" s="4">
        <f t="shared" si="3"/>
        <v>500</v>
      </c>
      <c r="I121" s="3">
        <f t="shared" si="4"/>
        <v>0.5</v>
      </c>
      <c r="J121" s="4">
        <f t="shared" si="5"/>
        <v>500</v>
      </c>
      <c r="K121" s="4" t="str">
        <f>VLOOKUP(VALUE(C121),'Pincode Zone'!$B$1:$C$125,2,FALSE)</f>
        <v>b</v>
      </c>
      <c r="L121" s="4">
        <f t="shared" si="6"/>
        <v>33</v>
      </c>
      <c r="M121" s="5">
        <f t="shared" si="7"/>
        <v>28.3</v>
      </c>
      <c r="N121" s="12">
        <f t="shared" si="8"/>
        <v>20.5</v>
      </c>
      <c r="O121" s="12">
        <f t="shared" si="9"/>
        <v>28.3</v>
      </c>
      <c r="P121" s="4">
        <f t="shared" si="10"/>
        <v>33</v>
      </c>
      <c r="Q121" s="4" t="str">
        <f>VLOOKUP(A121,'Company Invoice'!$A$1:$H$125,3,0)</f>
        <v>0.73</v>
      </c>
      <c r="R121" s="4">
        <f t="shared" si="11"/>
        <v>1</v>
      </c>
      <c r="S121" s="4" t="str">
        <f>VLOOKUP(A121,'Company Invoice'!$A$1:$H$125,6,0)</f>
        <v>d</v>
      </c>
      <c r="T121" s="4" t="str">
        <f>VLOOKUP(A121,'Company Invoice'!$A$1:$H$125,8,0)</f>
        <v>90.2</v>
      </c>
      <c r="U121" s="13">
        <f t="shared" si="17"/>
        <v>-57.2</v>
      </c>
      <c r="V121" s="14">
        <f t="shared" si="13"/>
        <v>-1.733333333</v>
      </c>
      <c r="W121" s="4">
        <f t="shared" si="14"/>
        <v>33</v>
      </c>
      <c r="X121" s="12">
        <f t="shared" si="15"/>
        <v>0</v>
      </c>
    </row>
    <row r="122">
      <c r="A122" s="4" t="str">
        <f>'Company Invoice'!A:A</f>
        <v>2001809383</v>
      </c>
      <c r="B122" s="4" t="str">
        <f>vlookup(A122,'Company Invoice'!$A$1:$H$125,2,0)</f>
        <v>1091117614452</v>
      </c>
      <c r="C122" s="4" t="str">
        <f>VLOOKUP(A122,'Company Invoice'!$A$1:$H$125,5,0)</f>
        <v>303702</v>
      </c>
      <c r="D122" s="4" t="str">
        <f>vlookup(A122,'Company Invoice'!$A$1:$H$125,7,0)</f>
        <v>Forward and RTO charges</v>
      </c>
      <c r="E122" s="4" t="str">
        <f t="shared" si="1"/>
        <v>fwd</v>
      </c>
      <c r="F122" s="4" t="str">
        <f t="shared" si="2"/>
        <v>rto</v>
      </c>
      <c r="G122" s="11">
        <f>SUMIF('Order Report'!A:A,A122,'Order Report'!E:E)/1000</f>
        <v>0.607</v>
      </c>
      <c r="H122" s="4">
        <f t="shared" si="3"/>
        <v>607</v>
      </c>
      <c r="I122" s="3">
        <f t="shared" si="4"/>
        <v>1</v>
      </c>
      <c r="J122" s="4">
        <f t="shared" si="5"/>
        <v>1000</v>
      </c>
      <c r="K122" s="4" t="str">
        <f>VLOOKUP(VALUE(C122),'Pincode Zone'!$B$1:$C$125,2,FALSE)</f>
        <v>b</v>
      </c>
      <c r="L122" s="4">
        <f t="shared" si="6"/>
        <v>33</v>
      </c>
      <c r="M122" s="5">
        <f t="shared" si="7"/>
        <v>28.3</v>
      </c>
      <c r="N122" s="12">
        <f t="shared" si="8"/>
        <v>20.5</v>
      </c>
      <c r="O122" s="12">
        <f t="shared" si="9"/>
        <v>28.3</v>
      </c>
      <c r="P122" s="4">
        <f t="shared" si="10"/>
        <v>110.1</v>
      </c>
      <c r="Q122" s="4" t="str">
        <f>VLOOKUP(A122,'Company Invoice'!$A$1:$H$125,3,0)</f>
        <v>0.5</v>
      </c>
      <c r="R122" s="4">
        <f t="shared" si="11"/>
        <v>0.5</v>
      </c>
      <c r="S122" s="4" t="str">
        <f>VLOOKUP(A122,'Company Invoice'!$A$1:$H$125,6,0)</f>
        <v>d</v>
      </c>
      <c r="T122" s="4" t="str">
        <f>VLOOKUP(A122,'Company Invoice'!$A$1:$H$125,8,0)</f>
        <v>86.7</v>
      </c>
      <c r="U122" s="13">
        <f t="shared" si="17"/>
        <v>23.4</v>
      </c>
      <c r="V122" s="14">
        <f t="shared" si="13"/>
        <v>0.2125340599</v>
      </c>
      <c r="W122" s="4">
        <f t="shared" si="14"/>
        <v>61.3</v>
      </c>
      <c r="X122" s="12">
        <f t="shared" si="15"/>
        <v>48.8</v>
      </c>
    </row>
    <row r="123">
      <c r="A123" s="4" t="str">
        <f>'Company Invoice'!A:A</f>
        <v>2001820978</v>
      </c>
      <c r="B123" s="4" t="str">
        <f>vlookup(A123,'Company Invoice'!$A$1:$H$125,2,0)</f>
        <v>1091120922803</v>
      </c>
      <c r="C123" s="4" t="str">
        <f>VLOOKUP(A123,'Company Invoice'!$A$1:$H$125,5,0)</f>
        <v>313301</v>
      </c>
      <c r="D123" s="4" t="str">
        <f>vlookup(A123,'Company Invoice'!$A$1:$H$125,7,0)</f>
        <v>Forward charges</v>
      </c>
      <c r="E123" s="4" t="str">
        <f t="shared" si="1"/>
        <v>fwd</v>
      </c>
      <c r="F123" s="4" t="str">
        <f t="shared" si="2"/>
        <v>No</v>
      </c>
      <c r="G123" s="11">
        <f>SUMIF('Order Report'!A:A,A123,'Order Report'!E:E)/1000</f>
        <v>0.515</v>
      </c>
      <c r="H123" s="4">
        <f t="shared" si="3"/>
        <v>515</v>
      </c>
      <c r="I123" s="3">
        <f t="shared" si="4"/>
        <v>1</v>
      </c>
      <c r="J123" s="4">
        <f t="shared" si="5"/>
        <v>1000</v>
      </c>
      <c r="K123" s="4" t="str">
        <f>VLOOKUP(VALUE(C123),'Pincode Zone'!$B$1:$C$125,2,FALSE)</f>
        <v>b</v>
      </c>
      <c r="L123" s="4">
        <f t="shared" si="6"/>
        <v>33</v>
      </c>
      <c r="M123" s="5">
        <f t="shared" si="7"/>
        <v>28.3</v>
      </c>
      <c r="N123" s="12">
        <f t="shared" si="8"/>
        <v>20.5</v>
      </c>
      <c r="O123" s="12">
        <f t="shared" si="9"/>
        <v>28.3</v>
      </c>
      <c r="P123" s="4">
        <f t="shared" si="10"/>
        <v>61.3</v>
      </c>
      <c r="Q123" s="4" t="str">
        <f>VLOOKUP(A123,'Company Invoice'!$A$1:$H$125,3,0)</f>
        <v>0.5</v>
      </c>
      <c r="R123" s="4">
        <f t="shared" si="11"/>
        <v>0.5</v>
      </c>
      <c r="S123" s="4" t="str">
        <f>VLOOKUP(A123,'Company Invoice'!$A$1:$H$125,6,0)</f>
        <v>d</v>
      </c>
      <c r="T123" s="4" t="str">
        <f>VLOOKUP(A123,'Company Invoice'!$A$1:$H$125,8,0)</f>
        <v>45.4</v>
      </c>
      <c r="U123" s="13">
        <f t="shared" si="17"/>
        <v>15.9</v>
      </c>
      <c r="V123" s="14">
        <f t="shared" si="13"/>
        <v>0.2593800979</v>
      </c>
      <c r="W123" s="4">
        <f t="shared" si="14"/>
        <v>61.3</v>
      </c>
      <c r="X123" s="12">
        <f t="shared" si="15"/>
        <v>0</v>
      </c>
    </row>
    <row r="124">
      <c r="A124" s="4" t="str">
        <f>'Company Invoice'!A:A</f>
        <v>2001811475</v>
      </c>
      <c r="B124" s="4" t="str">
        <f>vlookup(A124,'Company Invoice'!$A$1:$H$125,2,0)</f>
        <v>1091121844806</v>
      </c>
      <c r="C124" s="4" t="str">
        <f>VLOOKUP(A124,'Company Invoice'!$A$1:$H$125,5,0)</f>
        <v>173212</v>
      </c>
      <c r="D124" s="4" t="str">
        <f>vlookup(A124,'Company Invoice'!$A$1:$H$125,7,0)</f>
        <v>Forward charges</v>
      </c>
      <c r="E124" s="4" t="str">
        <f t="shared" si="1"/>
        <v>fwd</v>
      </c>
      <c r="F124" s="4" t="str">
        <f t="shared" si="2"/>
        <v>No</v>
      </c>
      <c r="G124" s="11">
        <f>SUMIF('Order Report'!A:A,A124,'Order Report'!E:E)/1000</f>
        <v>0.689</v>
      </c>
      <c r="H124" s="4">
        <f t="shared" si="3"/>
        <v>689</v>
      </c>
      <c r="I124" s="3">
        <f t="shared" si="4"/>
        <v>1</v>
      </c>
      <c r="J124" s="4">
        <f t="shared" si="5"/>
        <v>1000</v>
      </c>
      <c r="K124" s="4" t="str">
        <f>VLOOKUP(VALUE(C124),'Pincode Zone'!$B$1:$C$125,2,FALSE)</f>
        <v>e</v>
      </c>
      <c r="L124" s="4">
        <f t="shared" si="6"/>
        <v>56.6</v>
      </c>
      <c r="M124" s="5">
        <f t="shared" si="7"/>
        <v>55.5</v>
      </c>
      <c r="N124" s="12">
        <f t="shared" si="8"/>
        <v>50.7</v>
      </c>
      <c r="O124" s="12">
        <f t="shared" si="9"/>
        <v>55.5</v>
      </c>
      <c r="P124" s="4">
        <f t="shared" si="10"/>
        <v>112.1</v>
      </c>
      <c r="Q124" s="4" t="str">
        <f>VLOOKUP(A124,'Company Invoice'!$A$1:$H$125,3,0)</f>
        <v>0.5</v>
      </c>
      <c r="R124" s="4">
        <f t="shared" si="11"/>
        <v>0.5</v>
      </c>
      <c r="S124" s="4" t="str">
        <f>VLOOKUP(A124,'Company Invoice'!$A$1:$H$125,6,0)</f>
        <v>b</v>
      </c>
      <c r="T124" s="4" t="str">
        <f>VLOOKUP(A124,'Company Invoice'!$A$1:$H$125,8,0)</f>
        <v>33</v>
      </c>
      <c r="U124" s="13">
        <f t="shared" si="17"/>
        <v>79.1</v>
      </c>
      <c r="V124" s="14">
        <f t="shared" si="13"/>
        <v>0.7056199822</v>
      </c>
      <c r="W124" s="4">
        <f t="shared" si="14"/>
        <v>112.1</v>
      </c>
      <c r="X124" s="12">
        <f t="shared" si="15"/>
        <v>0</v>
      </c>
    </row>
    <row r="125">
      <c r="A125" s="4" t="str">
        <f>'Company Invoice'!A:A</f>
        <v>2001811305</v>
      </c>
      <c r="B125" s="4" t="str">
        <f>vlookup(A125,'Company Invoice'!$A$1:$H$125,2,0)</f>
        <v>1091121846136</v>
      </c>
      <c r="C125" s="4" t="str">
        <f>VLOOKUP(A125,'Company Invoice'!$A$1:$H$125,5,0)</f>
        <v>302020</v>
      </c>
      <c r="D125" s="4" t="str">
        <f>vlookup(A125,'Company Invoice'!$A$1:$H$125,7,0)</f>
        <v>Forward charges</v>
      </c>
      <c r="E125" s="4" t="str">
        <f t="shared" si="1"/>
        <v>fwd</v>
      </c>
      <c r="F125" s="4" t="str">
        <f t="shared" si="2"/>
        <v>No</v>
      </c>
      <c r="G125" s="11">
        <f>SUMIF('Order Report'!A:A,A125,'Order Report'!E:E)/1000</f>
        <v>0.75</v>
      </c>
      <c r="H125" s="4">
        <f t="shared" si="3"/>
        <v>750</v>
      </c>
      <c r="I125" s="3">
        <f t="shared" si="4"/>
        <v>1</v>
      </c>
      <c r="J125" s="4">
        <f t="shared" si="5"/>
        <v>1000</v>
      </c>
      <c r="K125" s="4" t="str">
        <f>VLOOKUP(VALUE(C125),'Pincode Zone'!$B$1:$C$125,2,FALSE)</f>
        <v>b</v>
      </c>
      <c r="L125" s="4">
        <f t="shared" si="6"/>
        <v>33</v>
      </c>
      <c r="M125" s="5">
        <f t="shared" si="7"/>
        <v>28.3</v>
      </c>
      <c r="N125" s="12">
        <f t="shared" si="8"/>
        <v>20.5</v>
      </c>
      <c r="O125" s="12">
        <f t="shared" si="9"/>
        <v>28.3</v>
      </c>
      <c r="P125" s="4">
        <f t="shared" si="10"/>
        <v>61.3</v>
      </c>
      <c r="Q125" s="4" t="str">
        <f>VLOOKUP(A125,'Company Invoice'!$A$1:$H$125,3,0)</f>
        <v>0.5</v>
      </c>
      <c r="R125" s="4">
        <f t="shared" si="11"/>
        <v>0.5</v>
      </c>
      <c r="S125" s="4" t="str">
        <f>VLOOKUP(A125,'Company Invoice'!$A$1:$H$125,6,0)</f>
        <v>d</v>
      </c>
      <c r="T125" s="4" t="str">
        <f>VLOOKUP(A125,'Company Invoice'!$A$1:$H$125,8,0)</f>
        <v>45.4</v>
      </c>
      <c r="U125" s="13">
        <f t="shared" si="17"/>
        <v>15.9</v>
      </c>
      <c r="V125" s="14">
        <f t="shared" si="13"/>
        <v>0.2593800979</v>
      </c>
      <c r="W125" s="4">
        <f t="shared" si="14"/>
        <v>61.3</v>
      </c>
      <c r="X125" s="12">
        <f t="shared" si="15"/>
        <v>0</v>
      </c>
    </row>
    <row r="126">
      <c r="A126" s="15" t="str">
        <f>'Company Invoice'!A:A</f>
        <v/>
      </c>
      <c r="G126" s="16"/>
      <c r="U126" s="17"/>
      <c r="V126" s="18"/>
    </row>
    <row r="127">
      <c r="G127" s="16"/>
      <c r="U127" s="17"/>
      <c r="V127" s="18"/>
    </row>
    <row r="128">
      <c r="G128" s="16"/>
      <c r="U128" s="17"/>
      <c r="V128" s="18"/>
    </row>
    <row r="129">
      <c r="G129" s="16"/>
      <c r="U129" s="17"/>
      <c r="V129" s="18"/>
    </row>
    <row r="130">
      <c r="G130" s="16"/>
      <c r="U130" s="17"/>
      <c r="V130" s="18"/>
    </row>
    <row r="131">
      <c r="G131" s="16"/>
      <c r="U131" s="17"/>
      <c r="V131" s="18"/>
    </row>
    <row r="132">
      <c r="G132" s="16"/>
      <c r="U132" s="17"/>
      <c r="V132" s="18"/>
    </row>
    <row r="133">
      <c r="G133" s="16"/>
      <c r="U133" s="17"/>
      <c r="V133" s="18"/>
    </row>
    <row r="134">
      <c r="G134" s="16"/>
      <c r="U134" s="17"/>
      <c r="V134" s="18"/>
    </row>
    <row r="135">
      <c r="G135" s="16"/>
      <c r="U135" s="17"/>
      <c r="V135" s="18"/>
    </row>
    <row r="136">
      <c r="G136" s="16"/>
      <c r="U136" s="17"/>
      <c r="V136" s="18"/>
    </row>
    <row r="137">
      <c r="G137" s="16"/>
      <c r="U137" s="17"/>
      <c r="V137" s="18"/>
    </row>
    <row r="138">
      <c r="G138" s="16"/>
      <c r="U138" s="17"/>
      <c r="V138" s="18"/>
    </row>
    <row r="139">
      <c r="G139" s="16"/>
      <c r="U139" s="17"/>
      <c r="V139" s="18"/>
    </row>
    <row r="140">
      <c r="G140" s="16"/>
      <c r="U140" s="17"/>
      <c r="V140" s="18"/>
    </row>
    <row r="141">
      <c r="G141" s="16"/>
      <c r="U141" s="17"/>
      <c r="V141" s="18"/>
    </row>
    <row r="142">
      <c r="G142" s="16"/>
      <c r="U142" s="17"/>
      <c r="V142" s="18"/>
    </row>
    <row r="143">
      <c r="G143" s="16"/>
      <c r="U143" s="17"/>
      <c r="V143" s="18"/>
    </row>
    <row r="144">
      <c r="G144" s="16"/>
      <c r="U144" s="17"/>
      <c r="V144" s="18"/>
    </row>
    <row r="145">
      <c r="G145" s="16"/>
      <c r="U145" s="17"/>
      <c r="V145" s="18"/>
    </row>
    <row r="146">
      <c r="G146" s="16"/>
      <c r="U146" s="17"/>
      <c r="V146" s="18"/>
    </row>
    <row r="147">
      <c r="G147" s="16"/>
      <c r="U147" s="17"/>
      <c r="V147" s="18"/>
    </row>
    <row r="148">
      <c r="G148" s="16"/>
      <c r="U148" s="17"/>
      <c r="V148" s="18"/>
    </row>
    <row r="149">
      <c r="G149" s="16"/>
      <c r="U149" s="17"/>
      <c r="V149" s="18"/>
    </row>
    <row r="150">
      <c r="G150" s="16"/>
      <c r="U150" s="17"/>
      <c r="V150" s="18"/>
    </row>
    <row r="151">
      <c r="G151" s="16"/>
      <c r="U151" s="17"/>
      <c r="V151" s="18"/>
    </row>
    <row r="152">
      <c r="G152" s="16"/>
      <c r="U152" s="17"/>
      <c r="V152" s="18"/>
    </row>
    <row r="153">
      <c r="G153" s="16"/>
      <c r="U153" s="17"/>
      <c r="V153" s="18"/>
    </row>
    <row r="154">
      <c r="G154" s="16"/>
      <c r="U154" s="17"/>
      <c r="V154" s="18"/>
    </row>
    <row r="155">
      <c r="G155" s="16"/>
      <c r="U155" s="17"/>
      <c r="V155" s="18"/>
    </row>
    <row r="156">
      <c r="G156" s="16"/>
      <c r="U156" s="17"/>
      <c r="V156" s="18"/>
    </row>
    <row r="157">
      <c r="G157" s="16"/>
      <c r="U157" s="17"/>
      <c r="V157" s="18"/>
    </row>
    <row r="158">
      <c r="G158" s="16"/>
      <c r="U158" s="17"/>
      <c r="V158" s="18"/>
    </row>
    <row r="159">
      <c r="G159" s="16"/>
      <c r="U159" s="17"/>
      <c r="V159" s="18"/>
    </row>
    <row r="160">
      <c r="G160" s="16"/>
      <c r="U160" s="17"/>
      <c r="V160" s="18"/>
    </row>
    <row r="161">
      <c r="G161" s="16"/>
      <c r="U161" s="17"/>
      <c r="V161" s="18"/>
    </row>
    <row r="162">
      <c r="G162" s="16"/>
      <c r="U162" s="17"/>
      <c r="V162" s="18"/>
    </row>
    <row r="163">
      <c r="G163" s="16"/>
      <c r="U163" s="17"/>
      <c r="V163" s="18"/>
    </row>
    <row r="164">
      <c r="G164" s="16"/>
      <c r="U164" s="17"/>
      <c r="V164" s="18"/>
    </row>
    <row r="165">
      <c r="G165" s="16"/>
      <c r="U165" s="17"/>
      <c r="V165" s="18"/>
    </row>
    <row r="166">
      <c r="G166" s="16"/>
      <c r="U166" s="17"/>
      <c r="V166" s="18"/>
    </row>
    <row r="167">
      <c r="G167" s="16"/>
      <c r="U167" s="17"/>
      <c r="V167" s="18"/>
    </row>
    <row r="168">
      <c r="G168" s="16"/>
      <c r="U168" s="17"/>
      <c r="V168" s="18"/>
    </row>
    <row r="169">
      <c r="G169" s="16"/>
      <c r="U169" s="17"/>
      <c r="V169" s="18"/>
    </row>
    <row r="170">
      <c r="G170" s="16"/>
      <c r="U170" s="17"/>
      <c r="V170" s="18"/>
    </row>
    <row r="171">
      <c r="G171" s="16"/>
      <c r="U171" s="17"/>
      <c r="V171" s="18"/>
    </row>
    <row r="172">
      <c r="G172" s="16"/>
      <c r="U172" s="17"/>
      <c r="V172" s="18"/>
    </row>
    <row r="173">
      <c r="G173" s="16"/>
      <c r="U173" s="17"/>
      <c r="V173" s="18"/>
    </row>
    <row r="174">
      <c r="G174" s="16"/>
      <c r="U174" s="17"/>
      <c r="V174" s="18"/>
    </row>
    <row r="175">
      <c r="G175" s="16"/>
      <c r="U175" s="17"/>
      <c r="V175" s="18"/>
    </row>
    <row r="176">
      <c r="G176" s="16"/>
      <c r="U176" s="17"/>
      <c r="V176" s="18"/>
    </row>
    <row r="177">
      <c r="G177" s="16"/>
      <c r="U177" s="17"/>
      <c r="V177" s="18"/>
    </row>
    <row r="178">
      <c r="G178" s="16"/>
      <c r="U178" s="17"/>
      <c r="V178" s="18"/>
    </row>
    <row r="179">
      <c r="G179" s="16"/>
      <c r="U179" s="17"/>
      <c r="V179" s="18"/>
    </row>
    <row r="180">
      <c r="G180" s="16"/>
      <c r="U180" s="17"/>
      <c r="V180" s="18"/>
    </row>
    <row r="181">
      <c r="G181" s="16"/>
      <c r="U181" s="17"/>
      <c r="V181" s="18"/>
    </row>
    <row r="182">
      <c r="G182" s="16"/>
      <c r="U182" s="17"/>
      <c r="V182" s="18"/>
    </row>
    <row r="183">
      <c r="G183" s="16"/>
      <c r="U183" s="17"/>
      <c r="V183" s="18"/>
    </row>
    <row r="184">
      <c r="G184" s="16"/>
      <c r="U184" s="17"/>
      <c r="V184" s="18"/>
    </row>
    <row r="185">
      <c r="G185" s="16"/>
      <c r="U185" s="17"/>
      <c r="V185" s="18"/>
    </row>
    <row r="186">
      <c r="G186" s="16"/>
      <c r="U186" s="17"/>
      <c r="V186" s="18"/>
    </row>
    <row r="187">
      <c r="G187" s="16"/>
      <c r="U187" s="17"/>
      <c r="V187" s="18"/>
    </row>
    <row r="188">
      <c r="G188" s="16"/>
      <c r="U188" s="17"/>
      <c r="V188" s="18"/>
    </row>
    <row r="189">
      <c r="G189" s="16"/>
      <c r="U189" s="17"/>
      <c r="V189" s="18"/>
    </row>
    <row r="190">
      <c r="G190" s="16"/>
      <c r="U190" s="17"/>
      <c r="V190" s="18"/>
    </row>
    <row r="191">
      <c r="G191" s="16"/>
      <c r="U191" s="17"/>
      <c r="V191" s="18"/>
    </row>
    <row r="192">
      <c r="G192" s="16"/>
      <c r="U192" s="17"/>
      <c r="V192" s="18"/>
    </row>
    <row r="193">
      <c r="G193" s="16"/>
      <c r="U193" s="17"/>
      <c r="V193" s="18"/>
    </row>
    <row r="194">
      <c r="G194" s="16"/>
      <c r="U194" s="17"/>
      <c r="V194" s="18"/>
    </row>
    <row r="195">
      <c r="G195" s="16"/>
      <c r="U195" s="17"/>
      <c r="V195" s="18"/>
    </row>
    <row r="196">
      <c r="G196" s="16"/>
      <c r="U196" s="17"/>
      <c r="V196" s="18"/>
    </row>
    <row r="197">
      <c r="G197" s="16"/>
      <c r="U197" s="17"/>
      <c r="V197" s="18"/>
    </row>
    <row r="198">
      <c r="G198" s="16"/>
      <c r="U198" s="17"/>
      <c r="V198" s="18"/>
    </row>
    <row r="199">
      <c r="G199" s="16"/>
      <c r="U199" s="17"/>
      <c r="V199" s="18"/>
    </row>
    <row r="200">
      <c r="G200" s="16"/>
      <c r="U200" s="17"/>
      <c r="V200" s="18"/>
    </row>
    <row r="201">
      <c r="G201" s="16"/>
      <c r="U201" s="17"/>
      <c r="V201" s="18"/>
    </row>
    <row r="202">
      <c r="G202" s="16"/>
      <c r="U202" s="17"/>
      <c r="V202" s="18"/>
    </row>
    <row r="203">
      <c r="G203" s="16"/>
      <c r="U203" s="17"/>
      <c r="V203" s="18"/>
    </row>
    <row r="204">
      <c r="G204" s="16"/>
      <c r="U204" s="17"/>
      <c r="V204" s="18"/>
    </row>
    <row r="205">
      <c r="G205" s="16"/>
      <c r="U205" s="17"/>
      <c r="V205" s="18"/>
    </row>
    <row r="206">
      <c r="G206" s="16"/>
      <c r="U206" s="17"/>
      <c r="V206" s="18"/>
    </row>
    <row r="207">
      <c r="G207" s="16"/>
      <c r="U207" s="17"/>
      <c r="V207" s="18"/>
    </row>
    <row r="208">
      <c r="G208" s="16"/>
      <c r="U208" s="17"/>
      <c r="V208" s="18"/>
    </row>
    <row r="209">
      <c r="G209" s="16"/>
      <c r="U209" s="17"/>
      <c r="V209" s="18"/>
    </row>
    <row r="210">
      <c r="G210" s="16"/>
      <c r="U210" s="17"/>
      <c r="V210" s="18"/>
    </row>
    <row r="211">
      <c r="G211" s="16"/>
      <c r="U211" s="17"/>
      <c r="V211" s="18"/>
    </row>
    <row r="212">
      <c r="G212" s="16"/>
      <c r="U212" s="17"/>
      <c r="V212" s="18"/>
    </row>
    <row r="213">
      <c r="G213" s="16"/>
      <c r="U213" s="17"/>
      <c r="V213" s="18"/>
    </row>
    <row r="214">
      <c r="G214" s="16"/>
      <c r="U214" s="17"/>
      <c r="V214" s="18"/>
    </row>
    <row r="215">
      <c r="G215" s="16"/>
      <c r="U215" s="17"/>
      <c r="V215" s="18"/>
    </row>
    <row r="216">
      <c r="G216" s="16"/>
      <c r="U216" s="17"/>
      <c r="V216" s="18"/>
    </row>
    <row r="217">
      <c r="G217" s="16"/>
      <c r="U217" s="17"/>
      <c r="V217" s="18"/>
    </row>
    <row r="218">
      <c r="G218" s="16"/>
      <c r="U218" s="17"/>
      <c r="V218" s="18"/>
    </row>
    <row r="219">
      <c r="G219" s="16"/>
      <c r="U219" s="17"/>
      <c r="V219" s="18"/>
    </row>
    <row r="220">
      <c r="G220" s="16"/>
      <c r="U220" s="17"/>
      <c r="V220" s="18"/>
    </row>
    <row r="221">
      <c r="G221" s="16"/>
      <c r="U221" s="17"/>
      <c r="V221" s="18"/>
    </row>
    <row r="222">
      <c r="G222" s="16"/>
      <c r="U222" s="17"/>
      <c r="V222" s="18"/>
    </row>
    <row r="223">
      <c r="G223" s="16"/>
      <c r="U223" s="17"/>
      <c r="V223" s="18"/>
    </row>
    <row r="224">
      <c r="G224" s="16"/>
      <c r="U224" s="17"/>
      <c r="V224" s="18"/>
    </row>
    <row r="225">
      <c r="G225" s="16"/>
      <c r="U225" s="17"/>
      <c r="V225" s="18"/>
    </row>
    <row r="226">
      <c r="G226" s="16"/>
      <c r="U226" s="17"/>
      <c r="V226" s="18"/>
    </row>
    <row r="227">
      <c r="G227" s="16"/>
      <c r="U227" s="17"/>
      <c r="V227" s="18"/>
    </row>
    <row r="228">
      <c r="G228" s="16"/>
      <c r="U228" s="17"/>
      <c r="V228" s="18"/>
    </row>
    <row r="229">
      <c r="G229" s="16"/>
      <c r="U229" s="17"/>
      <c r="V229" s="18"/>
    </row>
    <row r="230">
      <c r="G230" s="16"/>
      <c r="U230" s="17"/>
      <c r="V230" s="18"/>
    </row>
    <row r="231">
      <c r="G231" s="16"/>
      <c r="U231" s="17"/>
      <c r="V231" s="18"/>
    </row>
    <row r="232">
      <c r="G232" s="16"/>
      <c r="U232" s="17"/>
      <c r="V232" s="18"/>
    </row>
    <row r="233">
      <c r="G233" s="16"/>
      <c r="U233" s="17"/>
      <c r="V233" s="18"/>
    </row>
    <row r="234">
      <c r="G234" s="16"/>
      <c r="U234" s="17"/>
      <c r="V234" s="18"/>
    </row>
    <row r="235">
      <c r="G235" s="16"/>
      <c r="U235" s="17"/>
      <c r="V235" s="18"/>
    </row>
    <row r="236">
      <c r="G236" s="16"/>
      <c r="U236" s="17"/>
      <c r="V236" s="18"/>
    </row>
    <row r="237">
      <c r="G237" s="16"/>
      <c r="U237" s="17"/>
      <c r="V237" s="18"/>
    </row>
    <row r="238">
      <c r="G238" s="16"/>
      <c r="U238" s="17"/>
      <c r="V238" s="18"/>
    </row>
    <row r="239">
      <c r="G239" s="16"/>
      <c r="U239" s="17"/>
      <c r="V239" s="18"/>
    </row>
    <row r="240">
      <c r="G240" s="16"/>
      <c r="U240" s="17"/>
      <c r="V240" s="18"/>
    </row>
    <row r="241">
      <c r="G241" s="16"/>
      <c r="U241" s="17"/>
      <c r="V241" s="18"/>
    </row>
    <row r="242">
      <c r="G242" s="16"/>
      <c r="U242" s="17"/>
      <c r="V242" s="18"/>
    </row>
    <row r="243">
      <c r="G243" s="16"/>
      <c r="U243" s="17"/>
      <c r="V243" s="18"/>
    </row>
    <row r="244">
      <c r="G244" s="16"/>
      <c r="U244" s="17"/>
      <c r="V244" s="18"/>
    </row>
    <row r="245">
      <c r="G245" s="16"/>
      <c r="U245" s="17"/>
      <c r="V245" s="18"/>
    </row>
    <row r="246">
      <c r="G246" s="16"/>
      <c r="U246" s="17"/>
      <c r="V246" s="18"/>
    </row>
    <row r="247">
      <c r="G247" s="16"/>
      <c r="U247" s="17"/>
      <c r="V247" s="18"/>
    </row>
    <row r="248">
      <c r="G248" s="16"/>
      <c r="U248" s="17"/>
      <c r="V248" s="18"/>
    </row>
    <row r="249">
      <c r="G249" s="16"/>
      <c r="U249" s="17"/>
      <c r="V249" s="18"/>
    </row>
    <row r="250">
      <c r="G250" s="16"/>
      <c r="U250" s="17"/>
      <c r="V250" s="18"/>
    </row>
    <row r="251">
      <c r="G251" s="16"/>
      <c r="U251" s="17"/>
      <c r="V251" s="18"/>
    </row>
    <row r="252">
      <c r="G252" s="16"/>
      <c r="U252" s="17"/>
      <c r="V252" s="18"/>
    </row>
    <row r="253">
      <c r="G253" s="16"/>
      <c r="U253" s="17"/>
      <c r="V253" s="18"/>
    </row>
    <row r="254">
      <c r="G254" s="16"/>
      <c r="U254" s="17"/>
      <c r="V254" s="18"/>
    </row>
    <row r="255">
      <c r="G255" s="16"/>
      <c r="U255" s="17"/>
      <c r="V255" s="18"/>
    </row>
    <row r="256">
      <c r="G256" s="16"/>
      <c r="U256" s="17"/>
      <c r="V256" s="18"/>
    </row>
    <row r="257">
      <c r="G257" s="16"/>
      <c r="U257" s="17"/>
      <c r="V257" s="18"/>
    </row>
    <row r="258">
      <c r="G258" s="16"/>
      <c r="U258" s="17"/>
      <c r="V258" s="18"/>
    </row>
    <row r="259">
      <c r="G259" s="16"/>
      <c r="U259" s="17"/>
      <c r="V259" s="18"/>
    </row>
    <row r="260">
      <c r="G260" s="16"/>
      <c r="U260" s="17"/>
      <c r="V260" s="18"/>
    </row>
    <row r="261">
      <c r="G261" s="16"/>
      <c r="U261" s="17"/>
      <c r="V261" s="18"/>
    </row>
    <row r="262">
      <c r="G262" s="16"/>
      <c r="U262" s="17"/>
      <c r="V262" s="18"/>
    </row>
    <row r="263">
      <c r="G263" s="16"/>
      <c r="U263" s="17"/>
      <c r="V263" s="18"/>
    </row>
    <row r="264">
      <c r="G264" s="16"/>
      <c r="U264" s="17"/>
      <c r="V264" s="18"/>
    </row>
    <row r="265">
      <c r="G265" s="16"/>
      <c r="U265" s="17"/>
      <c r="V265" s="18"/>
    </row>
    <row r="266">
      <c r="G266" s="16"/>
      <c r="U266" s="17"/>
      <c r="V266" s="18"/>
    </row>
    <row r="267">
      <c r="G267" s="16"/>
      <c r="U267" s="17"/>
      <c r="V267" s="18"/>
    </row>
    <row r="268">
      <c r="G268" s="16"/>
      <c r="U268" s="17"/>
      <c r="V268" s="18"/>
    </row>
    <row r="269">
      <c r="G269" s="16"/>
      <c r="U269" s="17"/>
      <c r="V269" s="18"/>
    </row>
    <row r="270">
      <c r="G270" s="16"/>
      <c r="U270" s="17"/>
      <c r="V270" s="18"/>
    </row>
    <row r="271">
      <c r="G271" s="16"/>
      <c r="U271" s="17"/>
      <c r="V271" s="18"/>
    </row>
    <row r="272">
      <c r="G272" s="16"/>
      <c r="U272" s="17"/>
      <c r="V272" s="18"/>
    </row>
    <row r="273">
      <c r="G273" s="16"/>
      <c r="U273" s="17"/>
      <c r="V273" s="18"/>
    </row>
    <row r="274">
      <c r="G274" s="16"/>
      <c r="U274" s="17"/>
      <c r="V274" s="18"/>
    </row>
    <row r="275">
      <c r="G275" s="16"/>
      <c r="U275" s="17"/>
      <c r="V275" s="18"/>
    </row>
    <row r="276">
      <c r="G276" s="16"/>
      <c r="U276" s="17"/>
      <c r="V276" s="18"/>
    </row>
    <row r="277">
      <c r="G277" s="16"/>
      <c r="U277" s="17"/>
      <c r="V277" s="18"/>
    </row>
    <row r="278">
      <c r="G278" s="16"/>
      <c r="U278" s="17"/>
      <c r="V278" s="18"/>
    </row>
    <row r="279">
      <c r="G279" s="16"/>
      <c r="U279" s="17"/>
      <c r="V279" s="18"/>
    </row>
    <row r="280">
      <c r="G280" s="16"/>
      <c r="U280" s="17"/>
      <c r="V280" s="18"/>
    </row>
    <row r="281">
      <c r="G281" s="16"/>
      <c r="U281" s="17"/>
      <c r="V281" s="18"/>
    </row>
    <row r="282">
      <c r="G282" s="16"/>
      <c r="U282" s="17"/>
      <c r="V282" s="18"/>
    </row>
    <row r="283">
      <c r="G283" s="16"/>
      <c r="U283" s="17"/>
      <c r="V283" s="18"/>
    </row>
    <row r="284">
      <c r="G284" s="16"/>
      <c r="U284" s="17"/>
      <c r="V284" s="18"/>
    </row>
    <row r="285">
      <c r="G285" s="16"/>
      <c r="U285" s="17"/>
      <c r="V285" s="18"/>
    </row>
    <row r="286">
      <c r="G286" s="16"/>
      <c r="U286" s="17"/>
      <c r="V286" s="18"/>
    </row>
    <row r="287">
      <c r="G287" s="16"/>
      <c r="U287" s="17"/>
      <c r="V287" s="18"/>
    </row>
    <row r="288">
      <c r="G288" s="16"/>
      <c r="U288" s="17"/>
      <c r="V288" s="18"/>
    </row>
    <row r="289">
      <c r="G289" s="16"/>
      <c r="U289" s="17"/>
      <c r="V289" s="18"/>
    </row>
    <row r="290">
      <c r="G290" s="16"/>
      <c r="U290" s="17"/>
      <c r="V290" s="18"/>
    </row>
    <row r="291">
      <c r="G291" s="16"/>
      <c r="U291" s="17"/>
      <c r="V291" s="18"/>
    </row>
    <row r="292">
      <c r="G292" s="16"/>
      <c r="U292" s="17"/>
      <c r="V292" s="18"/>
    </row>
    <row r="293">
      <c r="G293" s="16"/>
      <c r="U293" s="17"/>
      <c r="V293" s="18"/>
    </row>
    <row r="294">
      <c r="G294" s="16"/>
      <c r="U294" s="17"/>
      <c r="V294" s="18"/>
    </row>
    <row r="295">
      <c r="G295" s="16"/>
      <c r="U295" s="17"/>
      <c r="V295" s="18"/>
    </row>
    <row r="296">
      <c r="G296" s="16"/>
      <c r="U296" s="17"/>
      <c r="V296" s="18"/>
    </row>
    <row r="297">
      <c r="G297" s="16"/>
      <c r="U297" s="17"/>
      <c r="V297" s="18"/>
    </row>
    <row r="298">
      <c r="G298" s="16"/>
      <c r="U298" s="17"/>
      <c r="V298" s="18"/>
    </row>
    <row r="299">
      <c r="G299" s="16"/>
      <c r="U299" s="17"/>
      <c r="V299" s="18"/>
    </row>
    <row r="300">
      <c r="G300" s="16"/>
      <c r="U300" s="17"/>
      <c r="V300" s="18"/>
    </row>
    <row r="301">
      <c r="G301" s="16"/>
      <c r="U301" s="17"/>
      <c r="V301" s="18"/>
    </row>
    <row r="302">
      <c r="G302" s="16"/>
      <c r="U302" s="17"/>
      <c r="V302" s="18"/>
    </row>
    <row r="303">
      <c r="G303" s="16"/>
      <c r="U303" s="17"/>
      <c r="V303" s="18"/>
    </row>
    <row r="304">
      <c r="G304" s="16"/>
      <c r="U304" s="17"/>
      <c r="V304" s="18"/>
    </row>
    <row r="305">
      <c r="G305" s="16"/>
      <c r="U305" s="17"/>
      <c r="V305" s="18"/>
    </row>
    <row r="306">
      <c r="G306" s="16"/>
      <c r="U306" s="17"/>
      <c r="V306" s="18"/>
    </row>
    <row r="307">
      <c r="G307" s="16"/>
      <c r="U307" s="17"/>
      <c r="V307" s="18"/>
    </row>
    <row r="308">
      <c r="G308" s="16"/>
      <c r="U308" s="17"/>
      <c r="V308" s="18"/>
    </row>
    <row r="309">
      <c r="G309" s="16"/>
      <c r="U309" s="17"/>
      <c r="V309" s="18"/>
    </row>
    <row r="310">
      <c r="G310" s="16"/>
      <c r="U310" s="17"/>
      <c r="V310" s="18"/>
    </row>
    <row r="311">
      <c r="G311" s="16"/>
      <c r="U311" s="17"/>
      <c r="V311" s="18"/>
    </row>
    <row r="312">
      <c r="G312" s="16"/>
      <c r="U312" s="17"/>
      <c r="V312" s="18"/>
    </row>
    <row r="313">
      <c r="G313" s="16"/>
      <c r="U313" s="17"/>
      <c r="V313" s="18"/>
    </row>
    <row r="314">
      <c r="G314" s="16"/>
      <c r="U314" s="17"/>
      <c r="V314" s="18"/>
    </row>
    <row r="315">
      <c r="G315" s="16"/>
      <c r="U315" s="17"/>
      <c r="V315" s="18"/>
    </row>
    <row r="316">
      <c r="G316" s="16"/>
      <c r="U316" s="17"/>
      <c r="V316" s="18"/>
    </row>
    <row r="317">
      <c r="G317" s="16"/>
      <c r="U317" s="17"/>
      <c r="V317" s="18"/>
    </row>
    <row r="318">
      <c r="G318" s="16"/>
      <c r="U318" s="17"/>
      <c r="V318" s="18"/>
    </row>
    <row r="319">
      <c r="G319" s="16"/>
      <c r="U319" s="17"/>
      <c r="V319" s="18"/>
    </row>
    <row r="320">
      <c r="G320" s="16"/>
      <c r="U320" s="17"/>
      <c r="V320" s="18"/>
    </row>
    <row r="321">
      <c r="G321" s="16"/>
      <c r="U321" s="17"/>
      <c r="V321" s="18"/>
    </row>
    <row r="322">
      <c r="G322" s="16"/>
      <c r="U322" s="17"/>
      <c r="V322" s="18"/>
    </row>
    <row r="323">
      <c r="G323" s="16"/>
      <c r="U323" s="17"/>
      <c r="V323" s="18"/>
    </row>
    <row r="324">
      <c r="G324" s="16"/>
      <c r="U324" s="17"/>
      <c r="V324" s="18"/>
    </row>
    <row r="325">
      <c r="G325" s="16"/>
      <c r="U325" s="17"/>
      <c r="V325" s="18"/>
    </row>
    <row r="326">
      <c r="G326" s="16"/>
      <c r="U326" s="17"/>
      <c r="V326" s="18"/>
    </row>
    <row r="327">
      <c r="G327" s="16"/>
      <c r="U327" s="17"/>
      <c r="V327" s="18"/>
    </row>
    <row r="328">
      <c r="G328" s="16"/>
      <c r="U328" s="17"/>
      <c r="V328" s="18"/>
    </row>
    <row r="329">
      <c r="G329" s="16"/>
      <c r="U329" s="17"/>
      <c r="V329" s="18"/>
    </row>
    <row r="330">
      <c r="G330" s="16"/>
      <c r="U330" s="17"/>
      <c r="V330" s="18"/>
    </row>
    <row r="331">
      <c r="G331" s="16"/>
      <c r="U331" s="17"/>
      <c r="V331" s="18"/>
    </row>
    <row r="332">
      <c r="G332" s="16"/>
      <c r="U332" s="17"/>
      <c r="V332" s="18"/>
    </row>
    <row r="333">
      <c r="G333" s="16"/>
      <c r="U333" s="17"/>
      <c r="V333" s="18"/>
    </row>
    <row r="334">
      <c r="G334" s="16"/>
      <c r="U334" s="17"/>
      <c r="V334" s="18"/>
    </row>
    <row r="335">
      <c r="G335" s="16"/>
      <c r="U335" s="17"/>
      <c r="V335" s="18"/>
    </row>
    <row r="336">
      <c r="G336" s="16"/>
      <c r="U336" s="17"/>
      <c r="V336" s="18"/>
    </row>
    <row r="337">
      <c r="G337" s="16"/>
      <c r="U337" s="17"/>
      <c r="V337" s="18"/>
    </row>
    <row r="338">
      <c r="G338" s="16"/>
      <c r="U338" s="17"/>
      <c r="V338" s="18"/>
    </row>
    <row r="339">
      <c r="G339" s="16"/>
      <c r="U339" s="17"/>
      <c r="V339" s="18"/>
    </row>
    <row r="340">
      <c r="G340" s="16"/>
      <c r="U340" s="17"/>
      <c r="V340" s="18"/>
    </row>
    <row r="341">
      <c r="G341" s="16"/>
      <c r="U341" s="17"/>
      <c r="V341" s="18"/>
    </row>
    <row r="342">
      <c r="G342" s="16"/>
      <c r="U342" s="17"/>
      <c r="V342" s="18"/>
    </row>
    <row r="343">
      <c r="G343" s="16"/>
      <c r="U343" s="17"/>
      <c r="V343" s="18"/>
    </row>
    <row r="344">
      <c r="G344" s="16"/>
      <c r="U344" s="17"/>
      <c r="V344" s="18"/>
    </row>
    <row r="345">
      <c r="G345" s="16"/>
      <c r="U345" s="17"/>
      <c r="V345" s="18"/>
    </row>
    <row r="346">
      <c r="G346" s="16"/>
      <c r="U346" s="17"/>
      <c r="V346" s="18"/>
    </row>
    <row r="347">
      <c r="G347" s="16"/>
      <c r="U347" s="17"/>
      <c r="V347" s="18"/>
    </row>
    <row r="348">
      <c r="G348" s="16"/>
      <c r="U348" s="17"/>
      <c r="V348" s="18"/>
    </row>
    <row r="349">
      <c r="G349" s="16"/>
      <c r="U349" s="17"/>
      <c r="V349" s="18"/>
    </row>
    <row r="350">
      <c r="G350" s="16"/>
      <c r="U350" s="17"/>
      <c r="V350" s="18"/>
    </row>
    <row r="351">
      <c r="G351" s="16"/>
      <c r="U351" s="17"/>
      <c r="V351" s="18"/>
    </row>
    <row r="352">
      <c r="G352" s="16"/>
      <c r="U352" s="17"/>
      <c r="V352" s="18"/>
    </row>
    <row r="353">
      <c r="G353" s="16"/>
      <c r="U353" s="17"/>
      <c r="V353" s="18"/>
    </row>
    <row r="354">
      <c r="G354" s="16"/>
      <c r="U354" s="17"/>
      <c r="V354" s="18"/>
    </row>
    <row r="355">
      <c r="G355" s="16"/>
      <c r="U355" s="17"/>
      <c r="V355" s="18"/>
    </row>
    <row r="356">
      <c r="G356" s="16"/>
      <c r="U356" s="17"/>
      <c r="V356" s="18"/>
    </row>
    <row r="357">
      <c r="G357" s="16"/>
      <c r="U357" s="17"/>
      <c r="V357" s="18"/>
    </row>
    <row r="358">
      <c r="G358" s="16"/>
      <c r="U358" s="17"/>
      <c r="V358" s="18"/>
    </row>
    <row r="359">
      <c r="G359" s="16"/>
      <c r="U359" s="17"/>
      <c r="V359" s="18"/>
    </row>
    <row r="360">
      <c r="G360" s="16"/>
      <c r="U360" s="17"/>
      <c r="V360" s="18"/>
    </row>
    <row r="361">
      <c r="G361" s="16"/>
      <c r="U361" s="17"/>
      <c r="V361" s="18"/>
    </row>
    <row r="362">
      <c r="G362" s="16"/>
      <c r="U362" s="17"/>
      <c r="V362" s="18"/>
    </row>
    <row r="363">
      <c r="G363" s="16"/>
      <c r="U363" s="17"/>
      <c r="V363" s="18"/>
    </row>
    <row r="364">
      <c r="G364" s="16"/>
      <c r="U364" s="17"/>
      <c r="V364" s="18"/>
    </row>
    <row r="365">
      <c r="G365" s="16"/>
      <c r="U365" s="17"/>
      <c r="V365" s="18"/>
    </row>
    <row r="366">
      <c r="G366" s="16"/>
      <c r="U366" s="17"/>
      <c r="V366" s="18"/>
    </row>
    <row r="367">
      <c r="G367" s="16"/>
      <c r="U367" s="17"/>
      <c r="V367" s="18"/>
    </row>
    <row r="368">
      <c r="G368" s="16"/>
      <c r="U368" s="17"/>
      <c r="V368" s="18"/>
    </row>
    <row r="369">
      <c r="G369" s="16"/>
      <c r="U369" s="17"/>
      <c r="V369" s="18"/>
    </row>
    <row r="370">
      <c r="G370" s="16"/>
      <c r="U370" s="17"/>
      <c r="V370" s="18"/>
    </row>
    <row r="371">
      <c r="G371" s="16"/>
      <c r="U371" s="17"/>
      <c r="V371" s="18"/>
    </row>
    <row r="372">
      <c r="G372" s="16"/>
      <c r="U372" s="17"/>
      <c r="V372" s="18"/>
    </row>
    <row r="373">
      <c r="G373" s="16"/>
      <c r="U373" s="17"/>
      <c r="V373" s="18"/>
    </row>
    <row r="374">
      <c r="G374" s="16"/>
      <c r="U374" s="17"/>
      <c r="V374" s="18"/>
    </row>
    <row r="375">
      <c r="G375" s="16"/>
      <c r="U375" s="17"/>
      <c r="V375" s="18"/>
    </row>
    <row r="376">
      <c r="G376" s="16"/>
      <c r="U376" s="17"/>
      <c r="V376" s="18"/>
    </row>
    <row r="377">
      <c r="G377" s="16"/>
      <c r="U377" s="17"/>
      <c r="V377" s="18"/>
    </row>
    <row r="378">
      <c r="G378" s="16"/>
      <c r="U378" s="17"/>
      <c r="V378" s="18"/>
    </row>
    <row r="379">
      <c r="G379" s="16"/>
      <c r="U379" s="17"/>
      <c r="V379" s="18"/>
    </row>
    <row r="380">
      <c r="G380" s="16"/>
      <c r="U380" s="17"/>
      <c r="V380" s="18"/>
    </row>
    <row r="381">
      <c r="G381" s="16"/>
      <c r="U381" s="17"/>
      <c r="V381" s="18"/>
    </row>
    <row r="382">
      <c r="G382" s="16"/>
      <c r="U382" s="17"/>
      <c r="V382" s="18"/>
    </row>
    <row r="383">
      <c r="G383" s="16"/>
      <c r="U383" s="17"/>
      <c r="V383" s="18"/>
    </row>
    <row r="384">
      <c r="G384" s="16"/>
      <c r="U384" s="17"/>
      <c r="V384" s="18"/>
    </row>
    <row r="385">
      <c r="G385" s="16"/>
      <c r="U385" s="17"/>
      <c r="V385" s="18"/>
    </row>
    <row r="386">
      <c r="G386" s="16"/>
      <c r="U386" s="17"/>
      <c r="V386" s="18"/>
    </row>
    <row r="387">
      <c r="G387" s="16"/>
      <c r="U387" s="17"/>
      <c r="V387" s="18"/>
    </row>
    <row r="388">
      <c r="G388" s="16"/>
      <c r="U388" s="17"/>
      <c r="V388" s="18"/>
    </row>
    <row r="389">
      <c r="G389" s="16"/>
      <c r="U389" s="17"/>
      <c r="V389" s="18"/>
    </row>
    <row r="390">
      <c r="G390" s="16"/>
      <c r="U390" s="17"/>
      <c r="V390" s="18"/>
    </row>
    <row r="391">
      <c r="G391" s="16"/>
      <c r="U391" s="17"/>
      <c r="V391" s="18"/>
    </row>
    <row r="392">
      <c r="G392" s="16"/>
      <c r="U392" s="17"/>
      <c r="V392" s="18"/>
    </row>
    <row r="393">
      <c r="G393" s="16"/>
      <c r="U393" s="17"/>
      <c r="V393" s="18"/>
    </row>
    <row r="394">
      <c r="G394" s="16"/>
      <c r="U394" s="17"/>
      <c r="V394" s="18"/>
    </row>
    <row r="395">
      <c r="G395" s="16"/>
      <c r="U395" s="17"/>
      <c r="V395" s="18"/>
    </row>
    <row r="396">
      <c r="G396" s="16"/>
      <c r="U396" s="17"/>
      <c r="V396" s="18"/>
    </row>
    <row r="397">
      <c r="G397" s="16"/>
      <c r="U397" s="17"/>
      <c r="V397" s="18"/>
    </row>
    <row r="398">
      <c r="G398" s="16"/>
      <c r="U398" s="17"/>
      <c r="V398" s="18"/>
    </row>
    <row r="399">
      <c r="G399" s="16"/>
      <c r="U399" s="17"/>
      <c r="V399" s="18"/>
    </row>
    <row r="400">
      <c r="G400" s="16"/>
      <c r="U400" s="17"/>
      <c r="V400" s="18"/>
    </row>
    <row r="401">
      <c r="G401" s="16"/>
      <c r="U401" s="17"/>
      <c r="V401" s="18"/>
    </row>
    <row r="402">
      <c r="G402" s="16"/>
      <c r="U402" s="17"/>
      <c r="V402" s="18"/>
    </row>
    <row r="403">
      <c r="G403" s="16"/>
      <c r="U403" s="17"/>
      <c r="V403" s="18"/>
    </row>
    <row r="404">
      <c r="G404" s="16"/>
      <c r="U404" s="17"/>
      <c r="V404" s="18"/>
    </row>
    <row r="405">
      <c r="G405" s="16"/>
      <c r="U405" s="17"/>
      <c r="V405" s="18"/>
    </row>
    <row r="406">
      <c r="G406" s="16"/>
      <c r="U406" s="17"/>
      <c r="V406" s="18"/>
    </row>
    <row r="407">
      <c r="G407" s="16"/>
      <c r="U407" s="17"/>
      <c r="V407" s="18"/>
    </row>
    <row r="408">
      <c r="G408" s="16"/>
      <c r="U408" s="17"/>
      <c r="V408" s="18"/>
    </row>
    <row r="409">
      <c r="G409" s="16"/>
      <c r="U409" s="17"/>
      <c r="V409" s="18"/>
    </row>
    <row r="410">
      <c r="G410" s="16"/>
      <c r="U410" s="17"/>
      <c r="V410" s="18"/>
    </row>
    <row r="411">
      <c r="G411" s="16"/>
      <c r="U411" s="17"/>
      <c r="V411" s="18"/>
    </row>
    <row r="412">
      <c r="G412" s="16"/>
      <c r="U412" s="17"/>
      <c r="V412" s="18"/>
    </row>
    <row r="413">
      <c r="G413" s="16"/>
      <c r="U413" s="17"/>
      <c r="V413" s="18"/>
    </row>
    <row r="414">
      <c r="G414" s="16"/>
      <c r="U414" s="17"/>
      <c r="V414" s="18"/>
    </row>
    <row r="415">
      <c r="G415" s="16"/>
      <c r="U415" s="17"/>
      <c r="V415" s="18"/>
    </row>
    <row r="416">
      <c r="G416" s="16"/>
      <c r="U416" s="17"/>
      <c r="V416" s="18"/>
    </row>
    <row r="417">
      <c r="G417" s="16"/>
      <c r="U417" s="17"/>
      <c r="V417" s="18"/>
    </row>
    <row r="418">
      <c r="G418" s="16"/>
      <c r="U418" s="17"/>
      <c r="V418" s="18"/>
    </row>
    <row r="419">
      <c r="G419" s="16"/>
      <c r="U419" s="17"/>
      <c r="V419" s="18"/>
    </row>
    <row r="420">
      <c r="G420" s="16"/>
      <c r="U420" s="17"/>
      <c r="V420" s="18"/>
    </row>
    <row r="421">
      <c r="G421" s="16"/>
      <c r="U421" s="17"/>
      <c r="V421" s="18"/>
    </row>
    <row r="422">
      <c r="G422" s="16"/>
      <c r="U422" s="17"/>
      <c r="V422" s="18"/>
    </row>
    <row r="423">
      <c r="G423" s="16"/>
      <c r="U423" s="17"/>
      <c r="V423" s="18"/>
    </row>
    <row r="424">
      <c r="G424" s="16"/>
      <c r="U424" s="17"/>
      <c r="V424" s="18"/>
    </row>
    <row r="425">
      <c r="G425" s="16"/>
      <c r="U425" s="17"/>
      <c r="V425" s="18"/>
    </row>
    <row r="426">
      <c r="G426" s="16"/>
      <c r="U426" s="17"/>
      <c r="V426" s="18"/>
    </row>
    <row r="427">
      <c r="G427" s="16"/>
      <c r="U427" s="17"/>
      <c r="V427" s="18"/>
    </row>
    <row r="428">
      <c r="G428" s="16"/>
      <c r="U428" s="17"/>
      <c r="V428" s="18"/>
    </row>
    <row r="429">
      <c r="G429" s="16"/>
      <c r="U429" s="17"/>
      <c r="V429" s="18"/>
    </row>
    <row r="430">
      <c r="G430" s="16"/>
      <c r="U430" s="17"/>
      <c r="V430" s="18"/>
    </row>
    <row r="431">
      <c r="G431" s="16"/>
      <c r="U431" s="17"/>
      <c r="V431" s="18"/>
    </row>
    <row r="432">
      <c r="G432" s="16"/>
      <c r="U432" s="17"/>
      <c r="V432" s="18"/>
    </row>
    <row r="433">
      <c r="G433" s="16"/>
      <c r="U433" s="17"/>
      <c r="V433" s="18"/>
    </row>
    <row r="434">
      <c r="G434" s="16"/>
      <c r="U434" s="17"/>
      <c r="V434" s="18"/>
    </row>
    <row r="435">
      <c r="G435" s="16"/>
      <c r="U435" s="17"/>
      <c r="V435" s="18"/>
    </row>
    <row r="436">
      <c r="G436" s="16"/>
      <c r="U436" s="17"/>
      <c r="V436" s="18"/>
    </row>
    <row r="437">
      <c r="G437" s="16"/>
      <c r="U437" s="17"/>
      <c r="V437" s="18"/>
    </row>
    <row r="438">
      <c r="G438" s="16"/>
      <c r="U438" s="17"/>
      <c r="V438" s="18"/>
    </row>
    <row r="439">
      <c r="G439" s="16"/>
      <c r="U439" s="17"/>
      <c r="V439" s="18"/>
    </row>
    <row r="440">
      <c r="G440" s="16"/>
      <c r="U440" s="17"/>
      <c r="V440" s="18"/>
    </row>
    <row r="441">
      <c r="G441" s="16"/>
      <c r="U441" s="17"/>
      <c r="V441" s="18"/>
    </row>
    <row r="442">
      <c r="G442" s="16"/>
      <c r="U442" s="17"/>
      <c r="V442" s="18"/>
    </row>
    <row r="443">
      <c r="G443" s="16"/>
      <c r="U443" s="17"/>
      <c r="V443" s="18"/>
    </row>
    <row r="444">
      <c r="G444" s="16"/>
      <c r="U444" s="17"/>
      <c r="V444" s="18"/>
    </row>
    <row r="445">
      <c r="G445" s="16"/>
      <c r="U445" s="17"/>
      <c r="V445" s="18"/>
    </row>
    <row r="446">
      <c r="G446" s="16"/>
      <c r="U446" s="17"/>
      <c r="V446" s="18"/>
    </row>
    <row r="447">
      <c r="G447" s="16"/>
      <c r="U447" s="17"/>
      <c r="V447" s="18"/>
    </row>
    <row r="448">
      <c r="G448" s="16"/>
      <c r="U448" s="17"/>
      <c r="V448" s="18"/>
    </row>
    <row r="449">
      <c r="G449" s="16"/>
      <c r="U449" s="17"/>
      <c r="V449" s="18"/>
    </row>
    <row r="450">
      <c r="G450" s="16"/>
      <c r="U450" s="17"/>
      <c r="V450" s="18"/>
    </row>
    <row r="451">
      <c r="G451" s="16"/>
      <c r="U451" s="17"/>
      <c r="V451" s="18"/>
    </row>
    <row r="452">
      <c r="G452" s="16"/>
      <c r="U452" s="17"/>
      <c r="V452" s="18"/>
    </row>
    <row r="453">
      <c r="G453" s="16"/>
      <c r="U453" s="17"/>
      <c r="V453" s="18"/>
    </row>
    <row r="454">
      <c r="G454" s="16"/>
      <c r="U454" s="17"/>
      <c r="V454" s="18"/>
    </row>
    <row r="455">
      <c r="G455" s="16"/>
      <c r="U455" s="17"/>
      <c r="V455" s="18"/>
    </row>
    <row r="456">
      <c r="G456" s="16"/>
      <c r="U456" s="17"/>
      <c r="V456" s="18"/>
    </row>
    <row r="457">
      <c r="G457" s="16"/>
      <c r="U457" s="17"/>
      <c r="V457" s="18"/>
    </row>
    <row r="458">
      <c r="G458" s="16"/>
      <c r="U458" s="17"/>
      <c r="V458" s="18"/>
    </row>
    <row r="459">
      <c r="G459" s="16"/>
      <c r="U459" s="17"/>
      <c r="V459" s="18"/>
    </row>
    <row r="460">
      <c r="G460" s="16"/>
      <c r="U460" s="17"/>
      <c r="V460" s="18"/>
    </row>
    <row r="461">
      <c r="G461" s="16"/>
      <c r="U461" s="17"/>
      <c r="V461" s="18"/>
    </row>
    <row r="462">
      <c r="G462" s="16"/>
      <c r="U462" s="17"/>
      <c r="V462" s="18"/>
    </row>
    <row r="463">
      <c r="G463" s="16"/>
      <c r="U463" s="17"/>
      <c r="V463" s="18"/>
    </row>
    <row r="464">
      <c r="G464" s="16"/>
      <c r="U464" s="17"/>
      <c r="V464" s="18"/>
    </row>
    <row r="465">
      <c r="G465" s="16"/>
      <c r="U465" s="17"/>
      <c r="V465" s="18"/>
    </row>
    <row r="466">
      <c r="G466" s="16"/>
      <c r="U466" s="17"/>
      <c r="V466" s="18"/>
    </row>
    <row r="467">
      <c r="G467" s="16"/>
      <c r="U467" s="17"/>
      <c r="V467" s="18"/>
    </row>
    <row r="468">
      <c r="G468" s="16"/>
      <c r="U468" s="17"/>
      <c r="V468" s="18"/>
    </row>
    <row r="469">
      <c r="G469" s="16"/>
      <c r="U469" s="17"/>
      <c r="V469" s="18"/>
    </row>
    <row r="470">
      <c r="G470" s="16"/>
      <c r="U470" s="17"/>
      <c r="V470" s="18"/>
    </row>
    <row r="471">
      <c r="G471" s="16"/>
      <c r="U471" s="17"/>
      <c r="V471" s="18"/>
    </row>
    <row r="472">
      <c r="G472" s="16"/>
      <c r="U472" s="17"/>
      <c r="V472" s="18"/>
    </row>
    <row r="473">
      <c r="G473" s="16"/>
      <c r="U473" s="17"/>
      <c r="V473" s="18"/>
    </row>
    <row r="474">
      <c r="G474" s="16"/>
      <c r="U474" s="17"/>
      <c r="V474" s="18"/>
    </row>
    <row r="475">
      <c r="G475" s="16"/>
      <c r="U475" s="17"/>
      <c r="V475" s="18"/>
    </row>
    <row r="476">
      <c r="G476" s="16"/>
      <c r="U476" s="17"/>
      <c r="V476" s="18"/>
    </row>
    <row r="477">
      <c r="G477" s="16"/>
      <c r="U477" s="17"/>
      <c r="V477" s="18"/>
    </row>
    <row r="478">
      <c r="G478" s="16"/>
      <c r="U478" s="17"/>
      <c r="V478" s="18"/>
    </row>
    <row r="479">
      <c r="G479" s="16"/>
      <c r="U479" s="17"/>
      <c r="V479" s="18"/>
    </row>
    <row r="480">
      <c r="G480" s="16"/>
      <c r="U480" s="17"/>
      <c r="V480" s="18"/>
    </row>
    <row r="481">
      <c r="G481" s="16"/>
      <c r="U481" s="17"/>
      <c r="V481" s="18"/>
    </row>
    <row r="482">
      <c r="G482" s="16"/>
      <c r="U482" s="17"/>
      <c r="V482" s="18"/>
    </row>
    <row r="483">
      <c r="G483" s="16"/>
      <c r="U483" s="17"/>
      <c r="V483" s="18"/>
    </row>
    <row r="484">
      <c r="G484" s="16"/>
      <c r="U484" s="17"/>
      <c r="V484" s="18"/>
    </row>
    <row r="485">
      <c r="G485" s="16"/>
      <c r="U485" s="17"/>
      <c r="V485" s="18"/>
    </row>
    <row r="486">
      <c r="G486" s="16"/>
      <c r="U486" s="17"/>
      <c r="V486" s="18"/>
    </row>
    <row r="487">
      <c r="G487" s="16"/>
      <c r="U487" s="17"/>
      <c r="V487" s="18"/>
    </row>
    <row r="488">
      <c r="G488" s="16"/>
      <c r="U488" s="17"/>
      <c r="V488" s="18"/>
    </row>
    <row r="489">
      <c r="G489" s="16"/>
      <c r="U489" s="17"/>
      <c r="V489" s="18"/>
    </row>
    <row r="490">
      <c r="G490" s="16"/>
      <c r="U490" s="17"/>
      <c r="V490" s="18"/>
    </row>
    <row r="491">
      <c r="G491" s="16"/>
      <c r="U491" s="17"/>
      <c r="V491" s="18"/>
    </row>
    <row r="492">
      <c r="G492" s="16"/>
      <c r="U492" s="17"/>
      <c r="V492" s="18"/>
    </row>
    <row r="493">
      <c r="G493" s="16"/>
      <c r="U493" s="17"/>
      <c r="V493" s="18"/>
    </row>
    <row r="494">
      <c r="G494" s="16"/>
      <c r="U494" s="17"/>
      <c r="V494" s="18"/>
    </row>
    <row r="495">
      <c r="G495" s="16"/>
      <c r="U495" s="17"/>
      <c r="V495" s="18"/>
    </row>
    <row r="496">
      <c r="G496" s="16"/>
      <c r="U496" s="17"/>
      <c r="V496" s="18"/>
    </row>
    <row r="497">
      <c r="G497" s="16"/>
      <c r="U497" s="17"/>
      <c r="V497" s="18"/>
    </row>
    <row r="498">
      <c r="G498" s="16"/>
      <c r="U498" s="17"/>
      <c r="V498" s="18"/>
    </row>
    <row r="499">
      <c r="G499" s="16"/>
      <c r="U499" s="17"/>
      <c r="V499" s="18"/>
    </row>
    <row r="500">
      <c r="G500" s="16"/>
      <c r="U500" s="17"/>
      <c r="V500" s="18"/>
    </row>
    <row r="501">
      <c r="G501" s="16"/>
      <c r="U501" s="17"/>
      <c r="V501" s="18"/>
    </row>
    <row r="502">
      <c r="G502" s="16"/>
      <c r="U502" s="17"/>
      <c r="V502" s="18"/>
    </row>
    <row r="503">
      <c r="G503" s="16"/>
      <c r="U503" s="17"/>
      <c r="V503" s="18"/>
    </row>
    <row r="504">
      <c r="G504" s="16"/>
      <c r="U504" s="17"/>
      <c r="V504" s="18"/>
    </row>
    <row r="505">
      <c r="G505" s="16"/>
      <c r="U505" s="17"/>
      <c r="V505" s="18"/>
    </row>
    <row r="506">
      <c r="G506" s="16"/>
      <c r="U506" s="17"/>
      <c r="V506" s="18"/>
    </row>
    <row r="507">
      <c r="G507" s="16"/>
      <c r="U507" s="17"/>
      <c r="V507" s="18"/>
    </row>
    <row r="508">
      <c r="G508" s="16"/>
      <c r="U508" s="17"/>
      <c r="V508" s="18"/>
    </row>
    <row r="509">
      <c r="G509" s="16"/>
      <c r="U509" s="17"/>
      <c r="V509" s="18"/>
    </row>
    <row r="510">
      <c r="G510" s="16"/>
      <c r="U510" s="17"/>
      <c r="V510" s="18"/>
    </row>
    <row r="511">
      <c r="G511" s="16"/>
      <c r="U511" s="17"/>
      <c r="V511" s="18"/>
    </row>
    <row r="512">
      <c r="G512" s="16"/>
      <c r="U512" s="17"/>
      <c r="V512" s="18"/>
    </row>
    <row r="513">
      <c r="G513" s="16"/>
      <c r="U513" s="17"/>
      <c r="V513" s="18"/>
    </row>
    <row r="514">
      <c r="G514" s="16"/>
      <c r="U514" s="17"/>
      <c r="V514" s="18"/>
    </row>
    <row r="515">
      <c r="G515" s="16"/>
      <c r="U515" s="17"/>
      <c r="V515" s="18"/>
    </row>
    <row r="516">
      <c r="G516" s="16"/>
      <c r="U516" s="17"/>
      <c r="V516" s="18"/>
    </row>
    <row r="517">
      <c r="G517" s="16"/>
      <c r="U517" s="17"/>
      <c r="V517" s="18"/>
    </row>
    <row r="518">
      <c r="G518" s="16"/>
      <c r="U518" s="17"/>
      <c r="V518" s="18"/>
    </row>
    <row r="519">
      <c r="G519" s="16"/>
      <c r="U519" s="17"/>
      <c r="V519" s="18"/>
    </row>
    <row r="520">
      <c r="G520" s="16"/>
      <c r="U520" s="17"/>
      <c r="V520" s="18"/>
    </row>
    <row r="521">
      <c r="G521" s="16"/>
      <c r="U521" s="17"/>
      <c r="V521" s="18"/>
    </row>
    <row r="522">
      <c r="G522" s="16"/>
      <c r="U522" s="17"/>
      <c r="V522" s="18"/>
    </row>
    <row r="523">
      <c r="G523" s="16"/>
      <c r="U523" s="17"/>
      <c r="V523" s="18"/>
    </row>
    <row r="524">
      <c r="G524" s="16"/>
      <c r="U524" s="17"/>
      <c r="V524" s="18"/>
    </row>
    <row r="525">
      <c r="G525" s="16"/>
      <c r="U525" s="17"/>
      <c r="V525" s="18"/>
    </row>
    <row r="526">
      <c r="G526" s="16"/>
      <c r="U526" s="17"/>
      <c r="V526" s="18"/>
    </row>
    <row r="527">
      <c r="G527" s="16"/>
      <c r="U527" s="17"/>
      <c r="V527" s="18"/>
    </row>
    <row r="528">
      <c r="G528" s="16"/>
      <c r="U528" s="17"/>
      <c r="V528" s="18"/>
    </row>
    <row r="529">
      <c r="G529" s="16"/>
      <c r="U529" s="17"/>
      <c r="V529" s="18"/>
    </row>
    <row r="530">
      <c r="G530" s="16"/>
      <c r="U530" s="17"/>
      <c r="V530" s="18"/>
    </row>
    <row r="531">
      <c r="G531" s="16"/>
      <c r="U531" s="17"/>
      <c r="V531" s="18"/>
    </row>
    <row r="532">
      <c r="G532" s="16"/>
      <c r="U532" s="17"/>
      <c r="V532" s="18"/>
    </row>
    <row r="533">
      <c r="G533" s="16"/>
      <c r="U533" s="17"/>
      <c r="V533" s="18"/>
    </row>
    <row r="534">
      <c r="G534" s="16"/>
      <c r="U534" s="17"/>
      <c r="V534" s="18"/>
    </row>
    <row r="535">
      <c r="G535" s="16"/>
      <c r="U535" s="17"/>
      <c r="V535" s="18"/>
    </row>
    <row r="536">
      <c r="G536" s="16"/>
      <c r="U536" s="17"/>
      <c r="V536" s="18"/>
    </row>
    <row r="537">
      <c r="G537" s="16"/>
      <c r="U537" s="17"/>
      <c r="V537" s="18"/>
    </row>
    <row r="538">
      <c r="G538" s="16"/>
      <c r="U538" s="17"/>
      <c r="V538" s="18"/>
    </row>
    <row r="539">
      <c r="G539" s="16"/>
      <c r="U539" s="17"/>
      <c r="V539" s="18"/>
    </row>
    <row r="540">
      <c r="G540" s="16"/>
      <c r="U540" s="17"/>
      <c r="V540" s="18"/>
    </row>
    <row r="541">
      <c r="G541" s="16"/>
      <c r="U541" s="17"/>
      <c r="V541" s="18"/>
    </row>
    <row r="542">
      <c r="G542" s="16"/>
      <c r="U542" s="17"/>
      <c r="V542" s="18"/>
    </row>
    <row r="543">
      <c r="G543" s="16"/>
      <c r="U543" s="17"/>
      <c r="V543" s="18"/>
    </row>
    <row r="544">
      <c r="G544" s="16"/>
      <c r="U544" s="17"/>
      <c r="V544" s="18"/>
    </row>
    <row r="545">
      <c r="G545" s="16"/>
      <c r="U545" s="17"/>
      <c r="V545" s="18"/>
    </row>
    <row r="546">
      <c r="G546" s="16"/>
      <c r="U546" s="17"/>
      <c r="V546" s="18"/>
    </row>
    <row r="547">
      <c r="G547" s="16"/>
      <c r="U547" s="17"/>
      <c r="V547" s="18"/>
    </row>
    <row r="548">
      <c r="G548" s="16"/>
      <c r="U548" s="17"/>
      <c r="V548" s="18"/>
    </row>
    <row r="549">
      <c r="G549" s="16"/>
      <c r="U549" s="17"/>
      <c r="V549" s="18"/>
    </row>
    <row r="550">
      <c r="G550" s="16"/>
      <c r="U550" s="17"/>
      <c r="V550" s="18"/>
    </row>
    <row r="551">
      <c r="G551" s="16"/>
      <c r="U551" s="17"/>
      <c r="V551" s="18"/>
    </row>
    <row r="552">
      <c r="G552" s="16"/>
      <c r="U552" s="17"/>
      <c r="V552" s="18"/>
    </row>
    <row r="553">
      <c r="G553" s="16"/>
      <c r="U553" s="17"/>
      <c r="V553" s="18"/>
    </row>
    <row r="554">
      <c r="G554" s="16"/>
      <c r="U554" s="17"/>
      <c r="V554" s="18"/>
    </row>
    <row r="555">
      <c r="G555" s="16"/>
      <c r="U555" s="17"/>
      <c r="V555" s="18"/>
    </row>
    <row r="556">
      <c r="G556" s="16"/>
      <c r="U556" s="17"/>
      <c r="V556" s="18"/>
    </row>
    <row r="557">
      <c r="G557" s="16"/>
      <c r="U557" s="17"/>
      <c r="V557" s="18"/>
    </row>
    <row r="558">
      <c r="G558" s="16"/>
      <c r="U558" s="17"/>
      <c r="V558" s="18"/>
    </row>
    <row r="559">
      <c r="G559" s="16"/>
      <c r="U559" s="17"/>
      <c r="V559" s="18"/>
    </row>
    <row r="560">
      <c r="G560" s="16"/>
      <c r="U560" s="17"/>
      <c r="V560" s="18"/>
    </row>
    <row r="561">
      <c r="G561" s="16"/>
      <c r="U561" s="17"/>
      <c r="V561" s="18"/>
    </row>
    <row r="562">
      <c r="G562" s="16"/>
      <c r="U562" s="17"/>
      <c r="V562" s="18"/>
    </row>
    <row r="563">
      <c r="G563" s="16"/>
      <c r="U563" s="17"/>
      <c r="V563" s="18"/>
    </row>
    <row r="564">
      <c r="G564" s="16"/>
      <c r="U564" s="17"/>
      <c r="V564" s="18"/>
    </row>
    <row r="565">
      <c r="G565" s="16"/>
      <c r="U565" s="17"/>
      <c r="V565" s="18"/>
    </row>
    <row r="566">
      <c r="G566" s="16"/>
      <c r="U566" s="17"/>
      <c r="V566" s="18"/>
    </row>
    <row r="567">
      <c r="G567" s="16"/>
      <c r="U567" s="17"/>
      <c r="V567" s="18"/>
    </row>
    <row r="568">
      <c r="G568" s="16"/>
      <c r="U568" s="17"/>
      <c r="V568" s="18"/>
    </row>
    <row r="569">
      <c r="G569" s="16"/>
      <c r="U569" s="17"/>
      <c r="V569" s="18"/>
    </row>
    <row r="570">
      <c r="G570" s="16"/>
      <c r="U570" s="17"/>
      <c r="V570" s="18"/>
    </row>
    <row r="571">
      <c r="G571" s="16"/>
      <c r="U571" s="17"/>
      <c r="V571" s="18"/>
    </row>
    <row r="572">
      <c r="G572" s="16"/>
      <c r="U572" s="17"/>
      <c r="V572" s="18"/>
    </row>
    <row r="573">
      <c r="G573" s="16"/>
      <c r="U573" s="17"/>
      <c r="V573" s="18"/>
    </row>
    <row r="574">
      <c r="G574" s="16"/>
      <c r="U574" s="17"/>
      <c r="V574" s="18"/>
    </row>
    <row r="575">
      <c r="G575" s="16"/>
      <c r="U575" s="17"/>
      <c r="V575" s="18"/>
    </row>
    <row r="576">
      <c r="G576" s="16"/>
      <c r="U576" s="17"/>
      <c r="V576" s="18"/>
    </row>
    <row r="577">
      <c r="G577" s="16"/>
      <c r="U577" s="17"/>
      <c r="V577" s="18"/>
    </row>
    <row r="578">
      <c r="G578" s="16"/>
      <c r="U578" s="17"/>
      <c r="V578" s="18"/>
    </row>
    <row r="579">
      <c r="G579" s="16"/>
      <c r="U579" s="17"/>
      <c r="V579" s="18"/>
    </row>
    <row r="580">
      <c r="G580" s="16"/>
      <c r="U580" s="17"/>
      <c r="V580" s="18"/>
    </row>
    <row r="581">
      <c r="G581" s="16"/>
      <c r="U581" s="17"/>
      <c r="V581" s="18"/>
    </row>
    <row r="582">
      <c r="G582" s="16"/>
      <c r="U582" s="17"/>
      <c r="V582" s="18"/>
    </row>
    <row r="583">
      <c r="G583" s="16"/>
      <c r="U583" s="17"/>
      <c r="V583" s="18"/>
    </row>
    <row r="584">
      <c r="G584" s="16"/>
      <c r="U584" s="17"/>
      <c r="V584" s="18"/>
    </row>
    <row r="585">
      <c r="G585" s="16"/>
      <c r="U585" s="17"/>
      <c r="V585" s="18"/>
    </row>
    <row r="586">
      <c r="G586" s="16"/>
      <c r="U586" s="17"/>
      <c r="V586" s="18"/>
    </row>
    <row r="587">
      <c r="G587" s="16"/>
      <c r="U587" s="17"/>
      <c r="V587" s="18"/>
    </row>
    <row r="588">
      <c r="G588" s="16"/>
      <c r="U588" s="17"/>
      <c r="V588" s="18"/>
    </row>
    <row r="589">
      <c r="G589" s="16"/>
      <c r="U589" s="17"/>
      <c r="V589" s="18"/>
    </row>
    <row r="590">
      <c r="G590" s="16"/>
      <c r="U590" s="17"/>
      <c r="V590" s="18"/>
    </row>
    <row r="591">
      <c r="G591" s="16"/>
      <c r="U591" s="17"/>
      <c r="V591" s="18"/>
    </row>
    <row r="592">
      <c r="G592" s="16"/>
      <c r="U592" s="17"/>
      <c r="V592" s="18"/>
    </row>
    <row r="593">
      <c r="G593" s="16"/>
      <c r="U593" s="17"/>
      <c r="V593" s="18"/>
    </row>
    <row r="594">
      <c r="G594" s="16"/>
      <c r="U594" s="17"/>
      <c r="V594" s="18"/>
    </row>
    <row r="595">
      <c r="G595" s="16"/>
      <c r="U595" s="17"/>
      <c r="V595" s="18"/>
    </row>
    <row r="596">
      <c r="G596" s="16"/>
      <c r="U596" s="17"/>
      <c r="V596" s="18"/>
    </row>
    <row r="597">
      <c r="G597" s="16"/>
      <c r="U597" s="17"/>
      <c r="V597" s="18"/>
    </row>
    <row r="598">
      <c r="G598" s="16"/>
      <c r="U598" s="17"/>
      <c r="V598" s="18"/>
    </row>
    <row r="599">
      <c r="G599" s="16"/>
      <c r="U599" s="17"/>
      <c r="V599" s="18"/>
    </row>
    <row r="600">
      <c r="G600" s="16"/>
      <c r="U600" s="17"/>
      <c r="V600" s="18"/>
    </row>
    <row r="601">
      <c r="G601" s="16"/>
      <c r="U601" s="17"/>
      <c r="V601" s="18"/>
    </row>
    <row r="602">
      <c r="G602" s="16"/>
      <c r="U602" s="17"/>
      <c r="V602" s="18"/>
    </row>
    <row r="603">
      <c r="G603" s="16"/>
      <c r="U603" s="17"/>
      <c r="V603" s="18"/>
    </row>
    <row r="604">
      <c r="G604" s="16"/>
      <c r="U604" s="17"/>
      <c r="V604" s="18"/>
    </row>
    <row r="605">
      <c r="G605" s="16"/>
      <c r="U605" s="17"/>
      <c r="V605" s="18"/>
    </row>
    <row r="606">
      <c r="G606" s="16"/>
      <c r="U606" s="17"/>
      <c r="V606" s="18"/>
    </row>
    <row r="607">
      <c r="G607" s="16"/>
      <c r="U607" s="17"/>
      <c r="V607" s="18"/>
    </row>
    <row r="608">
      <c r="G608" s="16"/>
      <c r="U608" s="17"/>
      <c r="V608" s="18"/>
    </row>
    <row r="609">
      <c r="G609" s="16"/>
      <c r="U609" s="17"/>
      <c r="V609" s="18"/>
    </row>
    <row r="610">
      <c r="G610" s="16"/>
      <c r="U610" s="17"/>
      <c r="V610" s="18"/>
    </row>
    <row r="611">
      <c r="G611" s="16"/>
      <c r="U611" s="17"/>
      <c r="V611" s="18"/>
    </row>
    <row r="612">
      <c r="G612" s="16"/>
      <c r="U612" s="17"/>
      <c r="V612" s="18"/>
    </row>
    <row r="613">
      <c r="G613" s="16"/>
      <c r="U613" s="17"/>
      <c r="V613" s="18"/>
    </row>
    <row r="614">
      <c r="G614" s="16"/>
      <c r="U614" s="17"/>
      <c r="V614" s="18"/>
    </row>
    <row r="615">
      <c r="G615" s="16"/>
      <c r="U615" s="17"/>
      <c r="V615" s="18"/>
    </row>
    <row r="616">
      <c r="G616" s="16"/>
      <c r="U616" s="17"/>
      <c r="V616" s="18"/>
    </row>
    <row r="617">
      <c r="G617" s="16"/>
      <c r="U617" s="17"/>
      <c r="V617" s="18"/>
    </row>
    <row r="618">
      <c r="G618" s="16"/>
      <c r="U618" s="17"/>
      <c r="V618" s="18"/>
    </row>
    <row r="619">
      <c r="G619" s="16"/>
      <c r="U619" s="17"/>
      <c r="V619" s="18"/>
    </row>
    <row r="620">
      <c r="G620" s="16"/>
      <c r="U620" s="17"/>
      <c r="V620" s="18"/>
    </row>
    <row r="621">
      <c r="G621" s="16"/>
      <c r="U621" s="17"/>
      <c r="V621" s="18"/>
    </row>
    <row r="622">
      <c r="G622" s="16"/>
      <c r="U622" s="17"/>
      <c r="V622" s="18"/>
    </row>
    <row r="623">
      <c r="G623" s="16"/>
      <c r="U623" s="17"/>
      <c r="V623" s="18"/>
    </row>
    <row r="624">
      <c r="G624" s="16"/>
      <c r="U624" s="17"/>
      <c r="V624" s="18"/>
    </row>
    <row r="625">
      <c r="G625" s="16"/>
      <c r="U625" s="17"/>
      <c r="V625" s="18"/>
    </row>
    <row r="626">
      <c r="G626" s="16"/>
      <c r="U626" s="17"/>
      <c r="V626" s="18"/>
    </row>
    <row r="627">
      <c r="G627" s="16"/>
      <c r="U627" s="17"/>
      <c r="V627" s="18"/>
    </row>
    <row r="628">
      <c r="G628" s="16"/>
      <c r="U628" s="17"/>
      <c r="V628" s="18"/>
    </row>
    <row r="629">
      <c r="G629" s="16"/>
      <c r="U629" s="17"/>
      <c r="V629" s="18"/>
    </row>
    <row r="630">
      <c r="G630" s="16"/>
      <c r="U630" s="17"/>
      <c r="V630" s="18"/>
    </row>
    <row r="631">
      <c r="G631" s="16"/>
      <c r="U631" s="17"/>
      <c r="V631" s="18"/>
    </row>
    <row r="632">
      <c r="G632" s="16"/>
      <c r="U632" s="17"/>
      <c r="V632" s="18"/>
    </row>
    <row r="633">
      <c r="G633" s="16"/>
      <c r="U633" s="17"/>
      <c r="V633" s="18"/>
    </row>
    <row r="634">
      <c r="G634" s="16"/>
      <c r="U634" s="17"/>
      <c r="V634" s="18"/>
    </row>
    <row r="635">
      <c r="G635" s="16"/>
      <c r="U635" s="17"/>
      <c r="V635" s="18"/>
    </row>
    <row r="636">
      <c r="G636" s="16"/>
      <c r="U636" s="17"/>
      <c r="V636" s="18"/>
    </row>
    <row r="637">
      <c r="G637" s="16"/>
      <c r="U637" s="17"/>
      <c r="V637" s="18"/>
    </row>
    <row r="638">
      <c r="G638" s="16"/>
      <c r="U638" s="17"/>
      <c r="V638" s="18"/>
    </row>
    <row r="639">
      <c r="G639" s="16"/>
      <c r="U639" s="17"/>
      <c r="V639" s="18"/>
    </row>
    <row r="640">
      <c r="G640" s="16"/>
      <c r="U640" s="17"/>
      <c r="V640" s="18"/>
    </row>
    <row r="641">
      <c r="G641" s="16"/>
      <c r="U641" s="17"/>
      <c r="V641" s="18"/>
    </row>
    <row r="642">
      <c r="G642" s="16"/>
      <c r="U642" s="17"/>
      <c r="V642" s="18"/>
    </row>
    <row r="643">
      <c r="G643" s="16"/>
      <c r="U643" s="17"/>
      <c r="V643" s="18"/>
    </row>
    <row r="644">
      <c r="G644" s="16"/>
      <c r="U644" s="17"/>
      <c r="V644" s="18"/>
    </row>
    <row r="645">
      <c r="G645" s="16"/>
      <c r="U645" s="17"/>
      <c r="V645" s="18"/>
    </row>
    <row r="646">
      <c r="G646" s="16"/>
      <c r="U646" s="17"/>
      <c r="V646" s="18"/>
    </row>
    <row r="647">
      <c r="G647" s="16"/>
      <c r="U647" s="17"/>
      <c r="V647" s="18"/>
    </row>
    <row r="648">
      <c r="G648" s="16"/>
      <c r="U648" s="17"/>
      <c r="V648" s="18"/>
    </row>
    <row r="649">
      <c r="G649" s="16"/>
      <c r="U649" s="17"/>
      <c r="V649" s="18"/>
    </row>
    <row r="650">
      <c r="G650" s="16"/>
      <c r="U650" s="17"/>
      <c r="V650" s="18"/>
    </row>
    <row r="651">
      <c r="G651" s="16"/>
      <c r="U651" s="17"/>
      <c r="V651" s="18"/>
    </row>
    <row r="652">
      <c r="G652" s="16"/>
      <c r="U652" s="17"/>
      <c r="V652" s="18"/>
    </row>
    <row r="653">
      <c r="G653" s="16"/>
      <c r="U653" s="17"/>
      <c r="V653" s="18"/>
    </row>
    <row r="654">
      <c r="G654" s="16"/>
      <c r="U654" s="17"/>
      <c r="V654" s="18"/>
    </row>
    <row r="655">
      <c r="G655" s="16"/>
      <c r="U655" s="17"/>
      <c r="V655" s="18"/>
    </row>
    <row r="656">
      <c r="G656" s="16"/>
      <c r="U656" s="17"/>
      <c r="V656" s="18"/>
    </row>
    <row r="657">
      <c r="G657" s="16"/>
      <c r="U657" s="17"/>
      <c r="V657" s="18"/>
    </row>
    <row r="658">
      <c r="G658" s="16"/>
      <c r="U658" s="17"/>
      <c r="V658" s="18"/>
    </row>
    <row r="659">
      <c r="G659" s="16"/>
      <c r="U659" s="17"/>
      <c r="V659" s="18"/>
    </row>
    <row r="660">
      <c r="G660" s="16"/>
      <c r="U660" s="17"/>
      <c r="V660" s="18"/>
    </row>
    <row r="661">
      <c r="G661" s="16"/>
      <c r="U661" s="17"/>
      <c r="V661" s="18"/>
    </row>
    <row r="662">
      <c r="G662" s="16"/>
      <c r="U662" s="17"/>
      <c r="V662" s="18"/>
    </row>
    <row r="663">
      <c r="G663" s="16"/>
      <c r="U663" s="17"/>
      <c r="V663" s="18"/>
    </row>
    <row r="664">
      <c r="G664" s="16"/>
      <c r="U664" s="17"/>
      <c r="V664" s="18"/>
    </row>
    <row r="665">
      <c r="G665" s="16"/>
      <c r="U665" s="17"/>
      <c r="V665" s="18"/>
    </row>
    <row r="666">
      <c r="G666" s="16"/>
      <c r="U666" s="17"/>
      <c r="V666" s="18"/>
    </row>
    <row r="667">
      <c r="G667" s="16"/>
      <c r="U667" s="17"/>
      <c r="V667" s="18"/>
    </row>
    <row r="668">
      <c r="G668" s="16"/>
      <c r="U668" s="17"/>
      <c r="V668" s="18"/>
    </row>
    <row r="669">
      <c r="G669" s="16"/>
      <c r="U669" s="17"/>
      <c r="V669" s="18"/>
    </row>
    <row r="670">
      <c r="G670" s="16"/>
      <c r="U670" s="17"/>
      <c r="V670" s="18"/>
    </row>
    <row r="671">
      <c r="G671" s="16"/>
      <c r="U671" s="17"/>
      <c r="V671" s="18"/>
    </row>
    <row r="672">
      <c r="G672" s="16"/>
      <c r="U672" s="17"/>
      <c r="V672" s="18"/>
    </row>
    <row r="673">
      <c r="G673" s="16"/>
      <c r="U673" s="17"/>
      <c r="V673" s="18"/>
    </row>
    <row r="674">
      <c r="G674" s="16"/>
      <c r="U674" s="17"/>
      <c r="V674" s="18"/>
    </row>
    <row r="675">
      <c r="G675" s="16"/>
      <c r="U675" s="17"/>
      <c r="V675" s="18"/>
    </row>
    <row r="676">
      <c r="G676" s="16"/>
      <c r="U676" s="17"/>
      <c r="V676" s="18"/>
    </row>
    <row r="677">
      <c r="G677" s="16"/>
      <c r="U677" s="17"/>
      <c r="V677" s="18"/>
    </row>
    <row r="678">
      <c r="G678" s="16"/>
      <c r="U678" s="17"/>
      <c r="V678" s="18"/>
    </row>
    <row r="679">
      <c r="G679" s="16"/>
      <c r="U679" s="17"/>
      <c r="V679" s="18"/>
    </row>
    <row r="680">
      <c r="G680" s="16"/>
      <c r="U680" s="17"/>
      <c r="V680" s="18"/>
    </row>
    <row r="681">
      <c r="G681" s="16"/>
      <c r="U681" s="17"/>
      <c r="V681" s="18"/>
    </row>
    <row r="682">
      <c r="G682" s="16"/>
      <c r="U682" s="17"/>
      <c r="V682" s="18"/>
    </row>
    <row r="683">
      <c r="G683" s="16"/>
      <c r="U683" s="17"/>
      <c r="V683" s="18"/>
    </row>
    <row r="684">
      <c r="G684" s="16"/>
      <c r="U684" s="17"/>
      <c r="V684" s="18"/>
    </row>
    <row r="685">
      <c r="G685" s="16"/>
      <c r="U685" s="17"/>
      <c r="V685" s="18"/>
    </row>
    <row r="686">
      <c r="G686" s="16"/>
      <c r="U686" s="17"/>
      <c r="V686" s="18"/>
    </row>
    <row r="687">
      <c r="G687" s="16"/>
      <c r="U687" s="17"/>
      <c r="V687" s="18"/>
    </row>
    <row r="688">
      <c r="G688" s="16"/>
      <c r="U688" s="17"/>
      <c r="V688" s="18"/>
    </row>
    <row r="689">
      <c r="G689" s="16"/>
      <c r="U689" s="17"/>
      <c r="V689" s="18"/>
    </row>
    <row r="690">
      <c r="G690" s="16"/>
      <c r="U690" s="17"/>
      <c r="V690" s="18"/>
    </row>
    <row r="691">
      <c r="G691" s="16"/>
      <c r="U691" s="17"/>
      <c r="V691" s="18"/>
    </row>
    <row r="692">
      <c r="G692" s="16"/>
      <c r="U692" s="17"/>
      <c r="V692" s="18"/>
    </row>
    <row r="693">
      <c r="G693" s="16"/>
      <c r="U693" s="17"/>
      <c r="V693" s="18"/>
    </row>
    <row r="694">
      <c r="G694" s="16"/>
      <c r="U694" s="17"/>
      <c r="V694" s="18"/>
    </row>
    <row r="695">
      <c r="G695" s="16"/>
      <c r="U695" s="17"/>
      <c r="V695" s="18"/>
    </row>
    <row r="696">
      <c r="G696" s="16"/>
      <c r="U696" s="17"/>
      <c r="V696" s="18"/>
    </row>
    <row r="697">
      <c r="G697" s="16"/>
      <c r="U697" s="17"/>
      <c r="V697" s="18"/>
    </row>
    <row r="698">
      <c r="G698" s="16"/>
      <c r="U698" s="17"/>
      <c r="V698" s="18"/>
    </row>
    <row r="699">
      <c r="G699" s="16"/>
      <c r="U699" s="17"/>
      <c r="V699" s="18"/>
    </row>
    <row r="700">
      <c r="G700" s="16"/>
      <c r="U700" s="17"/>
      <c r="V700" s="18"/>
    </row>
    <row r="701">
      <c r="G701" s="16"/>
      <c r="U701" s="17"/>
      <c r="V701" s="18"/>
    </row>
    <row r="702">
      <c r="G702" s="16"/>
      <c r="U702" s="17"/>
      <c r="V702" s="18"/>
    </row>
    <row r="703">
      <c r="G703" s="16"/>
      <c r="U703" s="17"/>
      <c r="V703" s="18"/>
    </row>
    <row r="704">
      <c r="G704" s="16"/>
      <c r="U704" s="17"/>
      <c r="V704" s="18"/>
    </row>
    <row r="705">
      <c r="G705" s="16"/>
      <c r="U705" s="17"/>
      <c r="V705" s="18"/>
    </row>
    <row r="706">
      <c r="G706" s="16"/>
      <c r="U706" s="17"/>
      <c r="V706" s="18"/>
    </row>
    <row r="707">
      <c r="G707" s="16"/>
      <c r="U707" s="17"/>
      <c r="V707" s="18"/>
    </row>
    <row r="708">
      <c r="G708" s="16"/>
      <c r="U708" s="17"/>
      <c r="V708" s="18"/>
    </row>
    <row r="709">
      <c r="G709" s="16"/>
      <c r="U709" s="17"/>
      <c r="V709" s="18"/>
    </row>
    <row r="710">
      <c r="G710" s="16"/>
      <c r="U710" s="17"/>
      <c r="V710" s="18"/>
    </row>
    <row r="711">
      <c r="G711" s="16"/>
      <c r="U711" s="17"/>
      <c r="V711" s="18"/>
    </row>
    <row r="712">
      <c r="G712" s="16"/>
      <c r="U712" s="17"/>
      <c r="V712" s="18"/>
    </row>
    <row r="713">
      <c r="G713" s="16"/>
      <c r="U713" s="17"/>
      <c r="V713" s="18"/>
    </row>
    <row r="714">
      <c r="G714" s="16"/>
      <c r="U714" s="17"/>
      <c r="V714" s="18"/>
    </row>
    <row r="715">
      <c r="G715" s="16"/>
      <c r="U715" s="17"/>
      <c r="V715" s="18"/>
    </row>
    <row r="716">
      <c r="G716" s="16"/>
      <c r="U716" s="17"/>
      <c r="V716" s="18"/>
    </row>
    <row r="717">
      <c r="G717" s="16"/>
      <c r="U717" s="17"/>
      <c r="V717" s="18"/>
    </row>
    <row r="718">
      <c r="G718" s="16"/>
      <c r="U718" s="17"/>
      <c r="V718" s="18"/>
    </row>
    <row r="719">
      <c r="G719" s="16"/>
      <c r="U719" s="17"/>
      <c r="V719" s="18"/>
    </row>
    <row r="720">
      <c r="G720" s="16"/>
      <c r="U720" s="17"/>
      <c r="V720" s="18"/>
    </row>
    <row r="721">
      <c r="G721" s="16"/>
      <c r="U721" s="17"/>
      <c r="V721" s="18"/>
    </row>
    <row r="722">
      <c r="G722" s="16"/>
      <c r="U722" s="17"/>
      <c r="V722" s="18"/>
    </row>
    <row r="723">
      <c r="G723" s="16"/>
      <c r="U723" s="17"/>
      <c r="V723" s="18"/>
    </row>
    <row r="724">
      <c r="G724" s="16"/>
      <c r="U724" s="17"/>
      <c r="V724" s="18"/>
    </row>
    <row r="725">
      <c r="G725" s="16"/>
      <c r="U725" s="17"/>
      <c r="V725" s="18"/>
    </row>
    <row r="726">
      <c r="G726" s="16"/>
      <c r="U726" s="17"/>
      <c r="V726" s="18"/>
    </row>
    <row r="727">
      <c r="G727" s="16"/>
      <c r="U727" s="17"/>
      <c r="V727" s="18"/>
    </row>
    <row r="728">
      <c r="G728" s="16"/>
      <c r="U728" s="17"/>
      <c r="V728" s="18"/>
    </row>
    <row r="729">
      <c r="G729" s="16"/>
      <c r="U729" s="17"/>
      <c r="V729" s="18"/>
    </row>
    <row r="730">
      <c r="G730" s="16"/>
      <c r="U730" s="17"/>
      <c r="V730" s="18"/>
    </row>
    <row r="731">
      <c r="G731" s="16"/>
      <c r="U731" s="17"/>
      <c r="V731" s="18"/>
    </row>
    <row r="732">
      <c r="G732" s="16"/>
      <c r="U732" s="17"/>
      <c r="V732" s="18"/>
    </row>
    <row r="733">
      <c r="G733" s="16"/>
      <c r="U733" s="17"/>
      <c r="V733" s="18"/>
    </row>
    <row r="734">
      <c r="G734" s="16"/>
      <c r="U734" s="17"/>
      <c r="V734" s="18"/>
    </row>
    <row r="735">
      <c r="G735" s="16"/>
      <c r="U735" s="17"/>
      <c r="V735" s="18"/>
    </row>
    <row r="736">
      <c r="G736" s="16"/>
      <c r="U736" s="17"/>
      <c r="V736" s="18"/>
    </row>
    <row r="737">
      <c r="G737" s="16"/>
      <c r="U737" s="17"/>
      <c r="V737" s="18"/>
    </row>
    <row r="738">
      <c r="G738" s="16"/>
      <c r="U738" s="17"/>
      <c r="V738" s="18"/>
    </row>
    <row r="739">
      <c r="G739" s="16"/>
      <c r="U739" s="17"/>
      <c r="V739" s="18"/>
    </row>
    <row r="740">
      <c r="G740" s="16"/>
      <c r="U740" s="17"/>
      <c r="V740" s="18"/>
    </row>
    <row r="741">
      <c r="G741" s="16"/>
      <c r="U741" s="17"/>
      <c r="V741" s="18"/>
    </row>
    <row r="742">
      <c r="G742" s="16"/>
      <c r="U742" s="17"/>
      <c r="V742" s="18"/>
    </row>
    <row r="743">
      <c r="G743" s="16"/>
      <c r="U743" s="17"/>
      <c r="V743" s="18"/>
    </row>
    <row r="744">
      <c r="G744" s="16"/>
      <c r="U744" s="17"/>
      <c r="V744" s="18"/>
    </row>
    <row r="745">
      <c r="G745" s="16"/>
      <c r="U745" s="17"/>
      <c r="V745" s="18"/>
    </row>
    <row r="746">
      <c r="G746" s="16"/>
      <c r="U746" s="17"/>
      <c r="V746" s="18"/>
    </row>
    <row r="747">
      <c r="G747" s="16"/>
      <c r="U747" s="17"/>
      <c r="V747" s="18"/>
    </row>
    <row r="748">
      <c r="G748" s="16"/>
      <c r="U748" s="17"/>
      <c r="V748" s="18"/>
    </row>
    <row r="749">
      <c r="G749" s="16"/>
      <c r="U749" s="17"/>
      <c r="V749" s="18"/>
    </row>
    <row r="750">
      <c r="G750" s="16"/>
      <c r="U750" s="17"/>
      <c r="V750" s="18"/>
    </row>
    <row r="751">
      <c r="G751" s="16"/>
      <c r="U751" s="17"/>
      <c r="V751" s="18"/>
    </row>
    <row r="752">
      <c r="G752" s="16"/>
      <c r="U752" s="17"/>
      <c r="V752" s="18"/>
    </row>
    <row r="753">
      <c r="G753" s="16"/>
      <c r="U753" s="17"/>
      <c r="V753" s="18"/>
    </row>
    <row r="754">
      <c r="G754" s="16"/>
      <c r="U754" s="17"/>
      <c r="V754" s="18"/>
    </row>
    <row r="755">
      <c r="G755" s="16"/>
      <c r="U755" s="17"/>
      <c r="V755" s="18"/>
    </row>
    <row r="756">
      <c r="G756" s="16"/>
      <c r="U756" s="17"/>
      <c r="V756" s="18"/>
    </row>
    <row r="757">
      <c r="G757" s="16"/>
      <c r="U757" s="17"/>
      <c r="V757" s="18"/>
    </row>
    <row r="758">
      <c r="G758" s="16"/>
      <c r="U758" s="17"/>
      <c r="V758" s="18"/>
    </row>
    <row r="759">
      <c r="G759" s="16"/>
      <c r="U759" s="17"/>
      <c r="V759" s="18"/>
    </row>
    <row r="760">
      <c r="G760" s="16"/>
      <c r="U760" s="17"/>
      <c r="V760" s="18"/>
    </row>
    <row r="761">
      <c r="G761" s="16"/>
      <c r="U761" s="17"/>
      <c r="V761" s="18"/>
    </row>
    <row r="762">
      <c r="G762" s="16"/>
      <c r="U762" s="17"/>
      <c r="V762" s="18"/>
    </row>
    <row r="763">
      <c r="G763" s="16"/>
      <c r="U763" s="17"/>
      <c r="V763" s="18"/>
    </row>
    <row r="764">
      <c r="G764" s="16"/>
      <c r="U764" s="17"/>
      <c r="V764" s="18"/>
    </row>
    <row r="765">
      <c r="G765" s="16"/>
      <c r="U765" s="17"/>
      <c r="V765" s="18"/>
    </row>
    <row r="766">
      <c r="G766" s="16"/>
      <c r="U766" s="17"/>
      <c r="V766" s="18"/>
    </row>
    <row r="767">
      <c r="G767" s="16"/>
      <c r="U767" s="17"/>
      <c r="V767" s="18"/>
    </row>
    <row r="768">
      <c r="G768" s="16"/>
      <c r="U768" s="17"/>
      <c r="V768" s="18"/>
    </row>
    <row r="769">
      <c r="G769" s="16"/>
      <c r="U769" s="17"/>
      <c r="V769" s="18"/>
    </row>
    <row r="770">
      <c r="G770" s="16"/>
      <c r="U770" s="17"/>
      <c r="V770" s="18"/>
    </row>
    <row r="771">
      <c r="G771" s="16"/>
      <c r="U771" s="17"/>
      <c r="V771" s="18"/>
    </row>
    <row r="772">
      <c r="G772" s="16"/>
      <c r="U772" s="17"/>
      <c r="V772" s="18"/>
    </row>
    <row r="773">
      <c r="G773" s="16"/>
      <c r="U773" s="17"/>
      <c r="V773" s="18"/>
    </row>
    <row r="774">
      <c r="G774" s="16"/>
      <c r="U774" s="17"/>
      <c r="V774" s="18"/>
    </row>
    <row r="775">
      <c r="G775" s="16"/>
      <c r="U775" s="17"/>
      <c r="V775" s="18"/>
    </row>
    <row r="776">
      <c r="G776" s="16"/>
      <c r="U776" s="17"/>
      <c r="V776" s="18"/>
    </row>
    <row r="777">
      <c r="G777" s="16"/>
      <c r="U777" s="17"/>
      <c r="V777" s="18"/>
    </row>
    <row r="778">
      <c r="G778" s="16"/>
      <c r="U778" s="17"/>
      <c r="V778" s="18"/>
    </row>
    <row r="779">
      <c r="G779" s="16"/>
      <c r="U779" s="17"/>
      <c r="V779" s="18"/>
    </row>
    <row r="780">
      <c r="G780" s="16"/>
      <c r="U780" s="17"/>
      <c r="V780" s="18"/>
    </row>
    <row r="781">
      <c r="G781" s="16"/>
      <c r="U781" s="17"/>
      <c r="V781" s="18"/>
    </row>
    <row r="782">
      <c r="G782" s="16"/>
      <c r="U782" s="17"/>
      <c r="V782" s="18"/>
    </row>
    <row r="783">
      <c r="G783" s="16"/>
      <c r="U783" s="17"/>
      <c r="V783" s="18"/>
    </row>
    <row r="784">
      <c r="G784" s="16"/>
      <c r="U784" s="17"/>
      <c r="V784" s="18"/>
    </row>
    <row r="785">
      <c r="G785" s="16"/>
      <c r="U785" s="17"/>
      <c r="V785" s="18"/>
    </row>
    <row r="786">
      <c r="G786" s="16"/>
      <c r="U786" s="17"/>
      <c r="V786" s="18"/>
    </row>
    <row r="787">
      <c r="G787" s="16"/>
      <c r="U787" s="17"/>
      <c r="V787" s="18"/>
    </row>
    <row r="788">
      <c r="G788" s="16"/>
      <c r="U788" s="17"/>
      <c r="V788" s="18"/>
    </row>
    <row r="789">
      <c r="G789" s="16"/>
      <c r="U789" s="17"/>
      <c r="V789" s="18"/>
    </row>
    <row r="790">
      <c r="G790" s="16"/>
      <c r="U790" s="17"/>
      <c r="V790" s="18"/>
    </row>
    <row r="791">
      <c r="G791" s="16"/>
      <c r="U791" s="17"/>
      <c r="V791" s="18"/>
    </row>
    <row r="792">
      <c r="G792" s="16"/>
      <c r="U792" s="17"/>
      <c r="V792" s="18"/>
    </row>
    <row r="793">
      <c r="G793" s="16"/>
      <c r="U793" s="17"/>
      <c r="V793" s="18"/>
    </row>
    <row r="794">
      <c r="G794" s="16"/>
      <c r="U794" s="17"/>
      <c r="V794" s="18"/>
    </row>
    <row r="795">
      <c r="G795" s="16"/>
      <c r="U795" s="17"/>
      <c r="V795" s="18"/>
    </row>
    <row r="796">
      <c r="G796" s="16"/>
      <c r="U796" s="17"/>
      <c r="V796" s="18"/>
    </row>
    <row r="797">
      <c r="G797" s="16"/>
      <c r="U797" s="17"/>
      <c r="V797" s="18"/>
    </row>
    <row r="798">
      <c r="G798" s="16"/>
      <c r="U798" s="17"/>
      <c r="V798" s="18"/>
    </row>
    <row r="799">
      <c r="G799" s="16"/>
      <c r="U799" s="17"/>
      <c r="V799" s="18"/>
    </row>
    <row r="800">
      <c r="G800" s="16"/>
      <c r="U800" s="17"/>
      <c r="V800" s="18"/>
    </row>
    <row r="801">
      <c r="G801" s="16"/>
      <c r="U801" s="17"/>
      <c r="V801" s="18"/>
    </row>
    <row r="802">
      <c r="G802" s="16"/>
      <c r="U802" s="17"/>
      <c r="V802" s="18"/>
    </row>
    <row r="803">
      <c r="G803" s="16"/>
      <c r="U803" s="17"/>
      <c r="V803" s="18"/>
    </row>
    <row r="804">
      <c r="G804" s="16"/>
      <c r="U804" s="17"/>
      <c r="V804" s="18"/>
    </row>
    <row r="805">
      <c r="G805" s="16"/>
      <c r="U805" s="17"/>
      <c r="V805" s="18"/>
    </row>
    <row r="806">
      <c r="G806" s="16"/>
      <c r="U806" s="17"/>
      <c r="V806" s="18"/>
    </row>
    <row r="807">
      <c r="G807" s="16"/>
      <c r="U807" s="17"/>
      <c r="V807" s="18"/>
    </row>
    <row r="808">
      <c r="G808" s="16"/>
      <c r="U808" s="17"/>
      <c r="V808" s="18"/>
    </row>
    <row r="809">
      <c r="G809" s="16"/>
      <c r="U809" s="17"/>
      <c r="V809" s="18"/>
    </row>
    <row r="810">
      <c r="G810" s="16"/>
      <c r="U810" s="17"/>
      <c r="V810" s="18"/>
    </row>
    <row r="811">
      <c r="G811" s="16"/>
      <c r="U811" s="17"/>
      <c r="V811" s="18"/>
    </row>
    <row r="812">
      <c r="G812" s="16"/>
      <c r="U812" s="17"/>
      <c r="V812" s="18"/>
    </row>
    <row r="813">
      <c r="G813" s="16"/>
      <c r="U813" s="17"/>
      <c r="V813" s="18"/>
    </row>
    <row r="814">
      <c r="G814" s="16"/>
      <c r="U814" s="17"/>
      <c r="V814" s="18"/>
    </row>
    <row r="815">
      <c r="G815" s="16"/>
      <c r="U815" s="17"/>
      <c r="V815" s="18"/>
    </row>
    <row r="816">
      <c r="G816" s="16"/>
      <c r="U816" s="17"/>
      <c r="V816" s="18"/>
    </row>
    <row r="817">
      <c r="G817" s="16"/>
      <c r="U817" s="17"/>
      <c r="V817" s="18"/>
    </row>
    <row r="818">
      <c r="G818" s="16"/>
      <c r="U818" s="17"/>
      <c r="V818" s="18"/>
    </row>
    <row r="819">
      <c r="G819" s="16"/>
      <c r="U819" s="17"/>
      <c r="V819" s="18"/>
    </row>
    <row r="820">
      <c r="G820" s="16"/>
      <c r="U820" s="17"/>
      <c r="V820" s="18"/>
    </row>
    <row r="821">
      <c r="G821" s="16"/>
      <c r="U821" s="17"/>
      <c r="V821" s="18"/>
    </row>
    <row r="822">
      <c r="G822" s="16"/>
      <c r="U822" s="17"/>
      <c r="V822" s="18"/>
    </row>
    <row r="823">
      <c r="G823" s="16"/>
      <c r="U823" s="17"/>
      <c r="V823" s="18"/>
    </row>
    <row r="824">
      <c r="G824" s="16"/>
      <c r="U824" s="17"/>
      <c r="V824" s="18"/>
    </row>
    <row r="825">
      <c r="G825" s="16"/>
      <c r="U825" s="17"/>
      <c r="V825" s="18"/>
    </row>
    <row r="826">
      <c r="G826" s="16"/>
      <c r="U826" s="17"/>
      <c r="V826" s="18"/>
    </row>
    <row r="827">
      <c r="G827" s="16"/>
      <c r="U827" s="17"/>
      <c r="V827" s="18"/>
    </row>
    <row r="828">
      <c r="G828" s="16"/>
      <c r="U828" s="17"/>
      <c r="V828" s="18"/>
    </row>
    <row r="829">
      <c r="G829" s="16"/>
      <c r="U829" s="17"/>
      <c r="V829" s="18"/>
    </row>
    <row r="830">
      <c r="G830" s="16"/>
      <c r="U830" s="17"/>
      <c r="V830" s="18"/>
    </row>
    <row r="831">
      <c r="G831" s="16"/>
      <c r="U831" s="17"/>
      <c r="V831" s="18"/>
    </row>
    <row r="832">
      <c r="G832" s="16"/>
      <c r="U832" s="17"/>
      <c r="V832" s="18"/>
    </row>
    <row r="833">
      <c r="G833" s="16"/>
      <c r="U833" s="17"/>
      <c r="V833" s="18"/>
    </row>
    <row r="834">
      <c r="G834" s="16"/>
      <c r="U834" s="17"/>
      <c r="V834" s="18"/>
    </row>
    <row r="835">
      <c r="G835" s="16"/>
      <c r="U835" s="17"/>
      <c r="V835" s="18"/>
    </row>
    <row r="836">
      <c r="G836" s="16"/>
      <c r="U836" s="17"/>
      <c r="V836" s="18"/>
    </row>
    <row r="837">
      <c r="G837" s="16"/>
      <c r="U837" s="17"/>
      <c r="V837" s="18"/>
    </row>
    <row r="838">
      <c r="G838" s="16"/>
      <c r="U838" s="17"/>
      <c r="V838" s="18"/>
    </row>
    <row r="839">
      <c r="G839" s="16"/>
      <c r="U839" s="17"/>
      <c r="V839" s="18"/>
    </row>
    <row r="840">
      <c r="G840" s="16"/>
      <c r="U840" s="17"/>
      <c r="V840" s="18"/>
    </row>
    <row r="841">
      <c r="G841" s="16"/>
      <c r="U841" s="17"/>
      <c r="V841" s="18"/>
    </row>
    <row r="842">
      <c r="G842" s="16"/>
      <c r="U842" s="17"/>
      <c r="V842" s="18"/>
    </row>
    <row r="843">
      <c r="G843" s="16"/>
      <c r="U843" s="17"/>
      <c r="V843" s="18"/>
    </row>
    <row r="844">
      <c r="G844" s="16"/>
      <c r="U844" s="17"/>
      <c r="V844" s="18"/>
    </row>
    <row r="845">
      <c r="G845" s="16"/>
      <c r="U845" s="17"/>
      <c r="V845" s="18"/>
    </row>
    <row r="846">
      <c r="G846" s="16"/>
      <c r="U846" s="17"/>
      <c r="V846" s="18"/>
    </row>
    <row r="847">
      <c r="G847" s="16"/>
      <c r="U847" s="17"/>
      <c r="V847" s="18"/>
    </row>
    <row r="848">
      <c r="G848" s="16"/>
      <c r="U848" s="17"/>
      <c r="V848" s="18"/>
    </row>
    <row r="849">
      <c r="G849" s="16"/>
      <c r="U849" s="17"/>
      <c r="V849" s="18"/>
    </row>
    <row r="850">
      <c r="G850" s="16"/>
      <c r="U850" s="17"/>
      <c r="V850" s="18"/>
    </row>
    <row r="851">
      <c r="G851" s="16"/>
      <c r="U851" s="17"/>
      <c r="V851" s="18"/>
    </row>
    <row r="852">
      <c r="G852" s="16"/>
      <c r="U852" s="17"/>
      <c r="V852" s="18"/>
    </row>
    <row r="853">
      <c r="G853" s="16"/>
      <c r="U853" s="17"/>
      <c r="V853" s="18"/>
    </row>
    <row r="854">
      <c r="G854" s="16"/>
      <c r="U854" s="17"/>
      <c r="V854" s="18"/>
    </row>
    <row r="855">
      <c r="G855" s="16"/>
      <c r="U855" s="17"/>
      <c r="V855" s="18"/>
    </row>
    <row r="856">
      <c r="G856" s="16"/>
      <c r="U856" s="17"/>
      <c r="V856" s="18"/>
    </row>
    <row r="857">
      <c r="G857" s="16"/>
      <c r="U857" s="17"/>
      <c r="V857" s="18"/>
    </row>
    <row r="858">
      <c r="G858" s="16"/>
      <c r="U858" s="17"/>
      <c r="V858" s="18"/>
    </row>
    <row r="859">
      <c r="G859" s="16"/>
      <c r="U859" s="17"/>
      <c r="V859" s="18"/>
    </row>
    <row r="860">
      <c r="G860" s="16"/>
      <c r="U860" s="17"/>
      <c r="V860" s="18"/>
    </row>
    <row r="861">
      <c r="G861" s="16"/>
      <c r="U861" s="17"/>
      <c r="V861" s="18"/>
    </row>
    <row r="862">
      <c r="G862" s="16"/>
      <c r="U862" s="17"/>
      <c r="V862" s="18"/>
    </row>
    <row r="863">
      <c r="G863" s="16"/>
      <c r="U863" s="17"/>
      <c r="V863" s="18"/>
    </row>
    <row r="864">
      <c r="G864" s="16"/>
      <c r="U864" s="17"/>
      <c r="V864" s="18"/>
    </row>
    <row r="865">
      <c r="G865" s="16"/>
      <c r="U865" s="17"/>
      <c r="V865" s="18"/>
    </row>
    <row r="866">
      <c r="G866" s="16"/>
      <c r="U866" s="17"/>
      <c r="V866" s="18"/>
    </row>
    <row r="867">
      <c r="G867" s="16"/>
      <c r="U867" s="17"/>
      <c r="V867" s="18"/>
    </row>
    <row r="868">
      <c r="G868" s="16"/>
      <c r="U868" s="17"/>
      <c r="V868" s="18"/>
    </row>
    <row r="869">
      <c r="G869" s="16"/>
      <c r="U869" s="17"/>
      <c r="V869" s="18"/>
    </row>
    <row r="870">
      <c r="G870" s="16"/>
      <c r="U870" s="17"/>
      <c r="V870" s="18"/>
    </row>
    <row r="871">
      <c r="G871" s="16"/>
      <c r="U871" s="17"/>
      <c r="V871" s="18"/>
    </row>
    <row r="872">
      <c r="G872" s="16"/>
      <c r="U872" s="17"/>
      <c r="V872" s="18"/>
    </row>
    <row r="873">
      <c r="G873" s="16"/>
      <c r="U873" s="17"/>
      <c r="V873" s="18"/>
    </row>
    <row r="874">
      <c r="G874" s="16"/>
      <c r="U874" s="17"/>
      <c r="V874" s="18"/>
    </row>
    <row r="875">
      <c r="G875" s="16"/>
      <c r="U875" s="17"/>
      <c r="V875" s="18"/>
    </row>
    <row r="876">
      <c r="G876" s="16"/>
      <c r="U876" s="17"/>
      <c r="V876" s="18"/>
    </row>
    <row r="877">
      <c r="G877" s="16"/>
      <c r="U877" s="17"/>
      <c r="V877" s="18"/>
    </row>
    <row r="878">
      <c r="G878" s="16"/>
      <c r="U878" s="17"/>
      <c r="V878" s="18"/>
    </row>
    <row r="879">
      <c r="G879" s="16"/>
      <c r="U879" s="17"/>
      <c r="V879" s="18"/>
    </row>
    <row r="880">
      <c r="G880" s="16"/>
      <c r="U880" s="17"/>
      <c r="V880" s="18"/>
    </row>
    <row r="881">
      <c r="G881" s="16"/>
      <c r="U881" s="17"/>
      <c r="V881" s="18"/>
    </row>
    <row r="882">
      <c r="G882" s="16"/>
      <c r="U882" s="17"/>
      <c r="V882" s="18"/>
    </row>
    <row r="883">
      <c r="G883" s="16"/>
      <c r="U883" s="17"/>
      <c r="V883" s="18"/>
    </row>
    <row r="884">
      <c r="G884" s="16"/>
      <c r="U884" s="17"/>
      <c r="V884" s="18"/>
    </row>
    <row r="885">
      <c r="G885" s="16"/>
      <c r="U885" s="17"/>
      <c r="V885" s="18"/>
    </row>
    <row r="886">
      <c r="G886" s="16"/>
      <c r="U886" s="17"/>
      <c r="V886" s="18"/>
    </row>
    <row r="887">
      <c r="G887" s="16"/>
      <c r="U887" s="17"/>
      <c r="V887" s="18"/>
    </row>
    <row r="888">
      <c r="G888" s="16"/>
      <c r="U888" s="17"/>
      <c r="V888" s="18"/>
    </row>
    <row r="889">
      <c r="G889" s="16"/>
      <c r="U889" s="17"/>
      <c r="V889" s="18"/>
    </row>
    <row r="890">
      <c r="G890" s="16"/>
      <c r="U890" s="17"/>
      <c r="V890" s="18"/>
    </row>
    <row r="891">
      <c r="G891" s="16"/>
      <c r="U891" s="17"/>
      <c r="V891" s="18"/>
    </row>
    <row r="892">
      <c r="G892" s="16"/>
      <c r="U892" s="17"/>
      <c r="V892" s="18"/>
    </row>
    <row r="893">
      <c r="G893" s="16"/>
      <c r="U893" s="17"/>
      <c r="V893" s="18"/>
    </row>
    <row r="894">
      <c r="G894" s="16"/>
      <c r="U894" s="17"/>
      <c r="V894" s="18"/>
    </row>
    <row r="895">
      <c r="G895" s="16"/>
      <c r="U895" s="17"/>
      <c r="V895" s="18"/>
    </row>
    <row r="896">
      <c r="G896" s="16"/>
      <c r="U896" s="17"/>
      <c r="V896" s="18"/>
    </row>
    <row r="897">
      <c r="G897" s="16"/>
      <c r="U897" s="17"/>
      <c r="V897" s="18"/>
    </row>
    <row r="898">
      <c r="G898" s="16"/>
      <c r="U898" s="17"/>
      <c r="V898" s="18"/>
    </row>
    <row r="899">
      <c r="G899" s="16"/>
      <c r="U899" s="17"/>
      <c r="V899" s="18"/>
    </row>
    <row r="900">
      <c r="G900" s="16"/>
      <c r="U900" s="17"/>
      <c r="V900" s="18"/>
    </row>
    <row r="901">
      <c r="G901" s="16"/>
      <c r="U901" s="17"/>
      <c r="V901" s="18"/>
    </row>
    <row r="902">
      <c r="G902" s="16"/>
      <c r="U902" s="17"/>
      <c r="V902" s="18"/>
    </row>
    <row r="903">
      <c r="G903" s="16"/>
      <c r="U903" s="17"/>
      <c r="V903" s="18"/>
    </row>
    <row r="904">
      <c r="G904" s="16"/>
      <c r="U904" s="17"/>
      <c r="V904" s="18"/>
    </row>
    <row r="905">
      <c r="G905" s="16"/>
      <c r="U905" s="17"/>
      <c r="V905" s="18"/>
    </row>
    <row r="906">
      <c r="G906" s="16"/>
      <c r="U906" s="17"/>
      <c r="V906" s="18"/>
    </row>
    <row r="907">
      <c r="G907" s="16"/>
      <c r="U907" s="17"/>
      <c r="V907" s="18"/>
    </row>
    <row r="908">
      <c r="G908" s="16"/>
      <c r="U908" s="17"/>
      <c r="V908" s="18"/>
    </row>
    <row r="909">
      <c r="G909" s="16"/>
      <c r="U909" s="17"/>
      <c r="V909" s="18"/>
    </row>
    <row r="910">
      <c r="G910" s="16"/>
      <c r="U910" s="17"/>
      <c r="V910" s="18"/>
    </row>
    <row r="911">
      <c r="G911" s="16"/>
      <c r="U911" s="17"/>
      <c r="V911" s="18"/>
    </row>
    <row r="912">
      <c r="G912" s="16"/>
      <c r="U912" s="17"/>
      <c r="V912" s="18"/>
    </row>
    <row r="913">
      <c r="G913" s="16"/>
      <c r="U913" s="17"/>
      <c r="V913" s="18"/>
    </row>
    <row r="914">
      <c r="G914" s="16"/>
      <c r="U914" s="17"/>
      <c r="V914" s="18"/>
    </row>
    <row r="915">
      <c r="G915" s="16"/>
      <c r="U915" s="17"/>
      <c r="V915" s="18"/>
    </row>
    <row r="916">
      <c r="G916" s="16"/>
      <c r="U916" s="17"/>
      <c r="V916" s="18"/>
    </row>
    <row r="917">
      <c r="G917" s="16"/>
      <c r="U917" s="17"/>
      <c r="V917" s="18"/>
    </row>
    <row r="918">
      <c r="G918" s="16"/>
      <c r="U918" s="17"/>
      <c r="V918" s="18"/>
    </row>
    <row r="919">
      <c r="G919" s="16"/>
      <c r="U919" s="17"/>
      <c r="V919" s="18"/>
    </row>
    <row r="920">
      <c r="G920" s="16"/>
      <c r="U920" s="17"/>
      <c r="V920" s="18"/>
    </row>
    <row r="921">
      <c r="G921" s="16"/>
      <c r="U921" s="17"/>
      <c r="V921" s="18"/>
    </row>
    <row r="922">
      <c r="G922" s="16"/>
      <c r="U922" s="17"/>
      <c r="V922" s="18"/>
    </row>
    <row r="923">
      <c r="G923" s="16"/>
      <c r="U923" s="17"/>
      <c r="V923" s="18"/>
    </row>
    <row r="924">
      <c r="G924" s="16"/>
      <c r="U924" s="17"/>
      <c r="V924" s="18"/>
    </row>
    <row r="925">
      <c r="G925" s="16"/>
      <c r="U925" s="17"/>
      <c r="V925" s="18"/>
    </row>
    <row r="926">
      <c r="G926" s="16"/>
      <c r="U926" s="17"/>
      <c r="V926" s="18"/>
    </row>
    <row r="927">
      <c r="G927" s="16"/>
      <c r="U927" s="17"/>
      <c r="V927" s="18"/>
    </row>
    <row r="928">
      <c r="G928" s="16"/>
      <c r="U928" s="17"/>
      <c r="V928" s="18"/>
    </row>
    <row r="929">
      <c r="G929" s="16"/>
      <c r="U929" s="17"/>
      <c r="V929" s="18"/>
    </row>
    <row r="930">
      <c r="G930" s="16"/>
      <c r="U930" s="17"/>
      <c r="V930" s="18"/>
    </row>
    <row r="931">
      <c r="G931" s="16"/>
      <c r="U931" s="17"/>
      <c r="V931" s="18"/>
    </row>
    <row r="932">
      <c r="G932" s="16"/>
      <c r="U932" s="17"/>
      <c r="V932" s="18"/>
    </row>
    <row r="933">
      <c r="G933" s="16"/>
      <c r="U933" s="17"/>
      <c r="V933" s="18"/>
    </row>
    <row r="934">
      <c r="G934" s="16"/>
      <c r="U934" s="17"/>
      <c r="V934" s="18"/>
    </row>
    <row r="935">
      <c r="G935" s="16"/>
      <c r="U935" s="17"/>
      <c r="V935" s="18"/>
    </row>
    <row r="936">
      <c r="G936" s="16"/>
      <c r="U936" s="17"/>
      <c r="V936" s="18"/>
    </row>
    <row r="937">
      <c r="G937" s="16"/>
      <c r="U937" s="17"/>
      <c r="V937" s="18"/>
    </row>
    <row r="938">
      <c r="G938" s="16"/>
      <c r="U938" s="17"/>
      <c r="V938" s="18"/>
    </row>
    <row r="939">
      <c r="G939" s="16"/>
      <c r="U939" s="17"/>
      <c r="V939" s="18"/>
    </row>
    <row r="940">
      <c r="G940" s="16"/>
      <c r="U940" s="17"/>
      <c r="V940" s="18"/>
    </row>
    <row r="941">
      <c r="G941" s="16"/>
      <c r="U941" s="17"/>
      <c r="V941" s="18"/>
    </row>
    <row r="942">
      <c r="G942" s="16"/>
      <c r="U942" s="17"/>
      <c r="V942" s="18"/>
    </row>
    <row r="943">
      <c r="G943" s="16"/>
      <c r="U943" s="17"/>
      <c r="V943" s="18"/>
    </row>
    <row r="944">
      <c r="G944" s="16"/>
      <c r="U944" s="17"/>
      <c r="V944" s="18"/>
    </row>
    <row r="945">
      <c r="G945" s="16"/>
      <c r="U945" s="17"/>
      <c r="V945" s="18"/>
    </row>
    <row r="946">
      <c r="G946" s="16"/>
      <c r="U946" s="17"/>
      <c r="V946" s="18"/>
    </row>
    <row r="947">
      <c r="G947" s="16"/>
      <c r="U947" s="17"/>
      <c r="V947" s="18"/>
    </row>
    <row r="948">
      <c r="G948" s="16"/>
      <c r="U948" s="17"/>
      <c r="V948" s="18"/>
    </row>
    <row r="949">
      <c r="G949" s="16"/>
      <c r="U949" s="17"/>
      <c r="V949" s="18"/>
    </row>
    <row r="950">
      <c r="G950" s="16"/>
      <c r="U950" s="17"/>
      <c r="V950" s="18"/>
    </row>
    <row r="951">
      <c r="G951" s="16"/>
      <c r="U951" s="17"/>
      <c r="V951" s="18"/>
    </row>
    <row r="952">
      <c r="G952" s="16"/>
      <c r="U952" s="17"/>
      <c r="V952" s="18"/>
    </row>
    <row r="953">
      <c r="G953" s="16"/>
      <c r="U953" s="17"/>
      <c r="V953" s="18"/>
    </row>
    <row r="954">
      <c r="G954" s="16"/>
      <c r="U954" s="17"/>
      <c r="V954" s="18"/>
    </row>
    <row r="955">
      <c r="G955" s="16"/>
      <c r="U955" s="17"/>
      <c r="V955" s="18"/>
    </row>
    <row r="956">
      <c r="G956" s="16"/>
      <c r="U956" s="17"/>
      <c r="V956" s="18"/>
    </row>
    <row r="957">
      <c r="G957" s="16"/>
      <c r="U957" s="17"/>
      <c r="V957" s="18"/>
    </row>
    <row r="958">
      <c r="G958" s="16"/>
      <c r="U958" s="17"/>
      <c r="V958" s="18"/>
    </row>
    <row r="959">
      <c r="G959" s="16"/>
      <c r="U959" s="17"/>
      <c r="V959" s="18"/>
    </row>
    <row r="960">
      <c r="G960" s="16"/>
      <c r="U960" s="17"/>
      <c r="V960" s="18"/>
    </row>
    <row r="961">
      <c r="G961" s="16"/>
      <c r="U961" s="17"/>
      <c r="V961" s="18"/>
    </row>
    <row r="962">
      <c r="G962" s="16"/>
      <c r="U962" s="17"/>
      <c r="V962" s="18"/>
    </row>
    <row r="963">
      <c r="G963" s="16"/>
      <c r="U963" s="17"/>
      <c r="V963" s="18"/>
    </row>
    <row r="964">
      <c r="G964" s="16"/>
      <c r="U964" s="17"/>
      <c r="V964" s="18"/>
    </row>
    <row r="965">
      <c r="G965" s="16"/>
      <c r="U965" s="17"/>
      <c r="V965" s="18"/>
    </row>
    <row r="966">
      <c r="G966" s="16"/>
      <c r="U966" s="17"/>
      <c r="V966" s="18"/>
    </row>
    <row r="967">
      <c r="G967" s="16"/>
      <c r="U967" s="17"/>
      <c r="V967" s="18"/>
    </row>
    <row r="968">
      <c r="G968" s="16"/>
      <c r="U968" s="17"/>
      <c r="V968" s="18"/>
    </row>
    <row r="969">
      <c r="G969" s="16"/>
      <c r="U969" s="17"/>
      <c r="V969" s="18"/>
    </row>
    <row r="970">
      <c r="G970" s="16"/>
      <c r="U970" s="17"/>
      <c r="V970" s="18"/>
    </row>
    <row r="971">
      <c r="G971" s="16"/>
      <c r="U971" s="17"/>
      <c r="V971" s="18"/>
    </row>
    <row r="972">
      <c r="G972" s="16"/>
      <c r="U972" s="17"/>
      <c r="V972" s="18"/>
    </row>
    <row r="973">
      <c r="G973" s="16"/>
      <c r="U973" s="17"/>
      <c r="V973" s="18"/>
    </row>
    <row r="974">
      <c r="G974" s="16"/>
      <c r="U974" s="17"/>
      <c r="V974" s="18"/>
    </row>
    <row r="975">
      <c r="G975" s="16"/>
      <c r="U975" s="17"/>
      <c r="V975" s="18"/>
    </row>
    <row r="976">
      <c r="G976" s="16"/>
      <c r="U976" s="17"/>
      <c r="V976" s="18"/>
    </row>
    <row r="977">
      <c r="G977" s="16"/>
      <c r="U977" s="17"/>
      <c r="V977" s="18"/>
    </row>
    <row r="978">
      <c r="G978" s="16"/>
      <c r="U978" s="17"/>
      <c r="V978" s="18"/>
    </row>
    <row r="979">
      <c r="G979" s="16"/>
      <c r="U979" s="17"/>
      <c r="V979" s="18"/>
    </row>
    <row r="980">
      <c r="G980" s="16"/>
      <c r="U980" s="17"/>
      <c r="V980" s="18"/>
    </row>
    <row r="981">
      <c r="G981" s="16"/>
      <c r="U981" s="17"/>
      <c r="V981" s="18"/>
    </row>
    <row r="982">
      <c r="G982" s="16"/>
      <c r="U982" s="17"/>
      <c r="V982" s="18"/>
    </row>
    <row r="983">
      <c r="G983" s="16"/>
      <c r="U983" s="17"/>
      <c r="V983" s="18"/>
    </row>
    <row r="984">
      <c r="G984" s="16"/>
      <c r="U984" s="17"/>
      <c r="V984" s="18"/>
    </row>
    <row r="985">
      <c r="G985" s="16"/>
      <c r="U985" s="17"/>
      <c r="V985" s="18"/>
    </row>
    <row r="986">
      <c r="G986" s="16"/>
      <c r="U986" s="17"/>
      <c r="V986" s="18"/>
    </row>
    <row r="987">
      <c r="G987" s="16"/>
      <c r="U987" s="17"/>
      <c r="V987" s="18"/>
    </row>
    <row r="988">
      <c r="G988" s="16"/>
      <c r="U988" s="17"/>
      <c r="V988" s="18"/>
    </row>
    <row r="989">
      <c r="G989" s="16"/>
      <c r="U989" s="17"/>
      <c r="V989" s="18"/>
    </row>
    <row r="990">
      <c r="G990" s="16"/>
      <c r="U990" s="17"/>
      <c r="V990" s="18"/>
    </row>
    <row r="991">
      <c r="G991" s="16"/>
      <c r="U991" s="17"/>
      <c r="V991" s="18"/>
    </row>
    <row r="992">
      <c r="G992" s="16"/>
      <c r="U992" s="17"/>
      <c r="V992" s="18"/>
    </row>
    <row r="993">
      <c r="G993" s="16"/>
      <c r="U993" s="17"/>
      <c r="V993" s="18"/>
    </row>
    <row r="994">
      <c r="G994" s="16"/>
      <c r="U994" s="17"/>
      <c r="V994" s="18"/>
    </row>
    <row r="995">
      <c r="G995" s="16"/>
      <c r="U995" s="17"/>
      <c r="V995" s="18"/>
    </row>
    <row r="996">
      <c r="G996" s="16"/>
      <c r="U996" s="17"/>
      <c r="V996" s="18"/>
    </row>
    <row r="997">
      <c r="G997" s="16"/>
      <c r="U997" s="17"/>
      <c r="V997" s="18"/>
    </row>
    <row r="998">
      <c r="G998" s="16"/>
      <c r="U998" s="17"/>
      <c r="V998" s="18"/>
    </row>
    <row r="999">
      <c r="G999" s="16"/>
      <c r="U999" s="17"/>
      <c r="V999" s="18"/>
    </row>
    <row r="1000">
      <c r="G1000" s="16"/>
      <c r="U1000" s="17"/>
      <c r="V1000" s="18"/>
    </row>
  </sheetData>
  <autoFilter ref="$A$1:$X$12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1.0"/>
    <col customWidth="1" min="2" max="2" width="14.14"/>
    <col customWidth="1" min="3" max="3" width="15.29"/>
    <col customWidth="1" min="4" max="4" width="19.0"/>
    <col customWidth="1" min="5" max="5" width="17.43"/>
    <col customWidth="1" min="6" max="6" width="5.43"/>
    <col customWidth="1" min="7" max="7" width="23.57"/>
    <col customWidth="1" min="8" max="8" width="18.86"/>
    <col customWidth="1" min="9" max="26" width="8.71"/>
  </cols>
  <sheetData>
    <row r="1">
      <c r="A1" s="15" t="s">
        <v>29</v>
      </c>
      <c r="B1" s="15" t="s">
        <v>6</v>
      </c>
      <c r="C1" s="15" t="s">
        <v>30</v>
      </c>
      <c r="D1" s="15" t="s">
        <v>31</v>
      </c>
      <c r="E1" s="15" t="s">
        <v>7</v>
      </c>
      <c r="F1" s="15" t="s">
        <v>32</v>
      </c>
      <c r="G1" s="15" t="s">
        <v>8</v>
      </c>
      <c r="H1" s="15" t="s">
        <v>33</v>
      </c>
    </row>
    <row r="2">
      <c r="A2" s="15" t="s">
        <v>34</v>
      </c>
      <c r="B2" s="15" t="s">
        <v>35</v>
      </c>
      <c r="C2" s="15" t="s">
        <v>36</v>
      </c>
      <c r="D2" s="15">
        <v>121003.0</v>
      </c>
      <c r="E2" s="15" t="s">
        <v>37</v>
      </c>
      <c r="F2" s="15" t="s">
        <v>38</v>
      </c>
      <c r="G2" s="15" t="s">
        <v>39</v>
      </c>
      <c r="H2" s="15" t="s">
        <v>40</v>
      </c>
    </row>
    <row r="3">
      <c r="A3" s="15" t="s">
        <v>41</v>
      </c>
      <c r="B3" s="15" t="s">
        <v>42</v>
      </c>
      <c r="C3" s="15" t="s">
        <v>43</v>
      </c>
      <c r="D3" s="15">
        <v>121003.0</v>
      </c>
      <c r="E3" s="15" t="s">
        <v>44</v>
      </c>
      <c r="F3" s="15" t="s">
        <v>38</v>
      </c>
      <c r="G3" s="15" t="s">
        <v>39</v>
      </c>
      <c r="H3" s="15" t="s">
        <v>45</v>
      </c>
    </row>
    <row r="4">
      <c r="A4" s="15" t="s">
        <v>46</v>
      </c>
      <c r="B4" s="15" t="s">
        <v>47</v>
      </c>
      <c r="C4" s="15" t="s">
        <v>48</v>
      </c>
      <c r="D4" s="15">
        <v>121003.0</v>
      </c>
      <c r="E4" s="15" t="s">
        <v>49</v>
      </c>
      <c r="F4" s="15" t="s">
        <v>38</v>
      </c>
      <c r="G4" s="15" t="s">
        <v>39</v>
      </c>
      <c r="H4" s="15" t="s">
        <v>50</v>
      </c>
    </row>
    <row r="5">
      <c r="A5" s="15" t="s">
        <v>51</v>
      </c>
      <c r="B5" s="15" t="s">
        <v>52</v>
      </c>
      <c r="C5" s="15" t="s">
        <v>43</v>
      </c>
      <c r="D5" s="15">
        <v>121003.0</v>
      </c>
      <c r="E5" s="15" t="s">
        <v>53</v>
      </c>
      <c r="F5" s="15" t="s">
        <v>54</v>
      </c>
      <c r="G5" s="15" t="s">
        <v>39</v>
      </c>
      <c r="H5" s="15" t="s">
        <v>55</v>
      </c>
    </row>
    <row r="6">
      <c r="A6" s="15" t="s">
        <v>56</v>
      </c>
      <c r="B6" s="15" t="s">
        <v>57</v>
      </c>
      <c r="C6" s="15" t="s">
        <v>58</v>
      </c>
      <c r="D6" s="15">
        <v>121003.0</v>
      </c>
      <c r="E6" s="15" t="s">
        <v>59</v>
      </c>
      <c r="F6" s="15" t="s">
        <v>38</v>
      </c>
      <c r="G6" s="15" t="s">
        <v>39</v>
      </c>
      <c r="H6" s="15" t="s">
        <v>60</v>
      </c>
    </row>
    <row r="7">
      <c r="A7" s="15" t="s">
        <v>61</v>
      </c>
      <c r="B7" s="15" t="s">
        <v>62</v>
      </c>
      <c r="C7" s="15" t="s">
        <v>58</v>
      </c>
      <c r="D7" s="15">
        <v>121003.0</v>
      </c>
      <c r="E7" s="15" t="s">
        <v>63</v>
      </c>
      <c r="F7" s="15" t="s">
        <v>38</v>
      </c>
      <c r="G7" s="15" t="s">
        <v>39</v>
      </c>
      <c r="H7" s="15" t="s">
        <v>60</v>
      </c>
    </row>
    <row r="8">
      <c r="A8" s="15" t="s">
        <v>64</v>
      </c>
      <c r="B8" s="15" t="s">
        <v>65</v>
      </c>
      <c r="C8" s="15" t="s">
        <v>43</v>
      </c>
      <c r="D8" s="15">
        <v>121003.0</v>
      </c>
      <c r="E8" s="15" t="s">
        <v>66</v>
      </c>
      <c r="F8" s="15" t="s">
        <v>54</v>
      </c>
      <c r="G8" s="15" t="s">
        <v>39</v>
      </c>
      <c r="H8" s="15" t="s">
        <v>55</v>
      </c>
    </row>
    <row r="9">
      <c r="A9" s="15" t="s">
        <v>67</v>
      </c>
      <c r="B9" s="15" t="s">
        <v>68</v>
      </c>
      <c r="C9" s="15" t="s">
        <v>69</v>
      </c>
      <c r="D9" s="15">
        <v>121003.0</v>
      </c>
      <c r="E9" s="15" t="s">
        <v>70</v>
      </c>
      <c r="F9" s="15" t="s">
        <v>54</v>
      </c>
      <c r="G9" s="15" t="s">
        <v>39</v>
      </c>
      <c r="H9" s="15" t="s">
        <v>71</v>
      </c>
    </row>
    <row r="10">
      <c r="A10" s="15" t="s">
        <v>72</v>
      </c>
      <c r="B10" s="15" t="s">
        <v>73</v>
      </c>
      <c r="C10" s="15" t="s">
        <v>74</v>
      </c>
      <c r="D10" s="15">
        <v>121003.0</v>
      </c>
      <c r="E10" s="15" t="s">
        <v>75</v>
      </c>
      <c r="F10" s="15" t="s">
        <v>38</v>
      </c>
      <c r="G10" s="15" t="s">
        <v>39</v>
      </c>
      <c r="H10" s="15" t="s">
        <v>60</v>
      </c>
    </row>
    <row r="11">
      <c r="A11" s="15" t="s">
        <v>76</v>
      </c>
      <c r="B11" s="15" t="s">
        <v>77</v>
      </c>
      <c r="C11" s="15" t="s">
        <v>74</v>
      </c>
      <c r="D11" s="15">
        <v>121003.0</v>
      </c>
      <c r="E11" s="15" t="s">
        <v>78</v>
      </c>
      <c r="F11" s="15" t="s">
        <v>38</v>
      </c>
      <c r="G11" s="15" t="s">
        <v>39</v>
      </c>
      <c r="H11" s="15" t="s">
        <v>60</v>
      </c>
    </row>
    <row r="12">
      <c r="A12" s="15" t="s">
        <v>79</v>
      </c>
      <c r="B12" s="15" t="s">
        <v>80</v>
      </c>
      <c r="C12" s="15" t="s">
        <v>81</v>
      </c>
      <c r="D12" s="15">
        <v>121003.0</v>
      </c>
      <c r="E12" s="15" t="s">
        <v>82</v>
      </c>
      <c r="F12" s="15" t="s">
        <v>54</v>
      </c>
      <c r="G12" s="15" t="s">
        <v>39</v>
      </c>
      <c r="H12" s="15" t="s">
        <v>55</v>
      </c>
    </row>
    <row r="13">
      <c r="A13" s="15" t="s">
        <v>83</v>
      </c>
      <c r="B13" s="15" t="s">
        <v>84</v>
      </c>
      <c r="C13" s="15" t="s">
        <v>85</v>
      </c>
      <c r="D13" s="15">
        <v>121003.0</v>
      </c>
      <c r="E13" s="15" t="s">
        <v>86</v>
      </c>
      <c r="F13" s="15" t="s">
        <v>38</v>
      </c>
      <c r="G13" s="15" t="s">
        <v>39</v>
      </c>
      <c r="H13" s="15" t="s">
        <v>45</v>
      </c>
    </row>
    <row r="14">
      <c r="A14" s="15" t="s">
        <v>87</v>
      </c>
      <c r="B14" s="15" t="s">
        <v>88</v>
      </c>
      <c r="C14" s="15" t="s">
        <v>89</v>
      </c>
      <c r="D14" s="15">
        <v>121003.0</v>
      </c>
      <c r="E14" s="15" t="s">
        <v>90</v>
      </c>
      <c r="F14" s="15" t="s">
        <v>54</v>
      </c>
      <c r="G14" s="15" t="s">
        <v>39</v>
      </c>
      <c r="H14" s="15" t="s">
        <v>71</v>
      </c>
    </row>
    <row r="15">
      <c r="A15" s="15" t="s">
        <v>91</v>
      </c>
      <c r="B15" s="15" t="s">
        <v>92</v>
      </c>
      <c r="C15" s="15" t="s">
        <v>43</v>
      </c>
      <c r="D15" s="15">
        <v>121003.0</v>
      </c>
      <c r="E15" s="15" t="s">
        <v>93</v>
      </c>
      <c r="F15" s="15" t="s">
        <v>38</v>
      </c>
      <c r="G15" s="15" t="s">
        <v>39</v>
      </c>
      <c r="H15" s="15" t="s">
        <v>45</v>
      </c>
    </row>
    <row r="16">
      <c r="A16" s="15" t="s">
        <v>94</v>
      </c>
      <c r="B16" s="15" t="s">
        <v>95</v>
      </c>
      <c r="C16" s="15" t="s">
        <v>58</v>
      </c>
      <c r="D16" s="15">
        <v>121003.0</v>
      </c>
      <c r="E16" s="15" t="s">
        <v>96</v>
      </c>
      <c r="F16" s="15" t="s">
        <v>38</v>
      </c>
      <c r="G16" s="15" t="s">
        <v>39</v>
      </c>
      <c r="H16" s="15" t="s">
        <v>60</v>
      </c>
    </row>
    <row r="17">
      <c r="A17" s="15" t="s">
        <v>97</v>
      </c>
      <c r="B17" s="15" t="s">
        <v>98</v>
      </c>
      <c r="C17" s="15" t="s">
        <v>99</v>
      </c>
      <c r="D17" s="15">
        <v>121003.0</v>
      </c>
      <c r="E17" s="15" t="s">
        <v>100</v>
      </c>
      <c r="F17" s="15" t="s">
        <v>38</v>
      </c>
      <c r="G17" s="15" t="s">
        <v>39</v>
      </c>
      <c r="H17" s="15" t="s">
        <v>40</v>
      </c>
    </row>
    <row r="18">
      <c r="A18" s="15" t="s">
        <v>101</v>
      </c>
      <c r="B18" s="15" t="s">
        <v>102</v>
      </c>
      <c r="C18" s="15" t="s">
        <v>74</v>
      </c>
      <c r="D18" s="15">
        <v>121003.0</v>
      </c>
      <c r="E18" s="15" t="s">
        <v>70</v>
      </c>
      <c r="F18" s="15" t="s">
        <v>54</v>
      </c>
      <c r="G18" s="15" t="s">
        <v>39</v>
      </c>
      <c r="H18" s="15" t="s">
        <v>103</v>
      </c>
    </row>
    <row r="19">
      <c r="A19" s="15" t="s">
        <v>104</v>
      </c>
      <c r="B19" s="15" t="s">
        <v>105</v>
      </c>
      <c r="C19" s="15" t="s">
        <v>81</v>
      </c>
      <c r="D19" s="15">
        <v>121003.0</v>
      </c>
      <c r="E19" s="15" t="s">
        <v>106</v>
      </c>
      <c r="F19" s="15" t="s">
        <v>38</v>
      </c>
      <c r="G19" s="15" t="s">
        <v>39</v>
      </c>
      <c r="H19" s="15" t="s">
        <v>45</v>
      </c>
    </row>
    <row r="20">
      <c r="A20" s="15" t="s">
        <v>107</v>
      </c>
      <c r="B20" s="15" t="s">
        <v>108</v>
      </c>
      <c r="C20" s="15" t="s">
        <v>109</v>
      </c>
      <c r="D20" s="15">
        <v>121003.0</v>
      </c>
      <c r="E20" s="15" t="s">
        <v>110</v>
      </c>
      <c r="F20" s="15" t="s">
        <v>111</v>
      </c>
      <c r="G20" s="15" t="s">
        <v>112</v>
      </c>
      <c r="H20" s="15" t="s">
        <v>113</v>
      </c>
    </row>
    <row r="21">
      <c r="A21" s="15" t="s">
        <v>114</v>
      </c>
      <c r="B21" s="15" t="s">
        <v>115</v>
      </c>
      <c r="C21" s="15" t="s">
        <v>81</v>
      </c>
      <c r="D21" s="15">
        <v>121003.0</v>
      </c>
      <c r="E21" s="15" t="s">
        <v>116</v>
      </c>
      <c r="F21" s="15" t="s">
        <v>54</v>
      </c>
      <c r="G21" s="15" t="s">
        <v>39</v>
      </c>
      <c r="H21" s="15" t="s">
        <v>55</v>
      </c>
    </row>
    <row r="22">
      <c r="A22" s="15" t="s">
        <v>117</v>
      </c>
      <c r="B22" s="15" t="s">
        <v>118</v>
      </c>
      <c r="C22" s="15" t="s">
        <v>119</v>
      </c>
      <c r="D22" s="15">
        <v>121003.0</v>
      </c>
      <c r="E22" s="15" t="s">
        <v>120</v>
      </c>
      <c r="F22" s="15" t="s">
        <v>38</v>
      </c>
      <c r="G22" s="15" t="s">
        <v>39</v>
      </c>
      <c r="H22" s="15" t="s">
        <v>45</v>
      </c>
    </row>
    <row r="23">
      <c r="A23" s="15" t="s">
        <v>121</v>
      </c>
      <c r="B23" s="15" t="s">
        <v>122</v>
      </c>
      <c r="C23" s="15" t="s">
        <v>123</v>
      </c>
      <c r="D23" s="15">
        <v>121003.0</v>
      </c>
      <c r="E23" s="15" t="s">
        <v>124</v>
      </c>
      <c r="F23" s="15" t="s">
        <v>54</v>
      </c>
      <c r="G23" s="15" t="s">
        <v>39</v>
      </c>
      <c r="H23" s="15" t="s">
        <v>71</v>
      </c>
    </row>
    <row r="24">
      <c r="A24" s="15" t="s">
        <v>125</v>
      </c>
      <c r="B24" s="15" t="s">
        <v>126</v>
      </c>
      <c r="C24" s="15" t="s">
        <v>127</v>
      </c>
      <c r="D24" s="15">
        <v>121003.0</v>
      </c>
      <c r="E24" s="15" t="s">
        <v>128</v>
      </c>
      <c r="F24" s="15" t="s">
        <v>38</v>
      </c>
      <c r="G24" s="15" t="s">
        <v>112</v>
      </c>
      <c r="H24" s="15" t="s">
        <v>129</v>
      </c>
    </row>
    <row r="25">
      <c r="A25" s="15" t="s">
        <v>130</v>
      </c>
      <c r="B25" s="15" t="s">
        <v>131</v>
      </c>
      <c r="C25" s="15" t="s">
        <v>132</v>
      </c>
      <c r="D25" s="15">
        <v>121003.0</v>
      </c>
      <c r="E25" s="15" t="s">
        <v>133</v>
      </c>
      <c r="F25" s="15" t="s">
        <v>54</v>
      </c>
      <c r="G25" s="15" t="s">
        <v>112</v>
      </c>
      <c r="H25" s="15" t="s">
        <v>134</v>
      </c>
    </row>
    <row r="26">
      <c r="A26" s="15" t="s">
        <v>135</v>
      </c>
      <c r="B26" s="15" t="s">
        <v>136</v>
      </c>
      <c r="C26" s="15" t="s">
        <v>137</v>
      </c>
      <c r="D26" s="15">
        <v>121003.0</v>
      </c>
      <c r="E26" s="15" t="s">
        <v>138</v>
      </c>
      <c r="F26" s="15" t="s">
        <v>38</v>
      </c>
      <c r="G26" s="15" t="s">
        <v>112</v>
      </c>
      <c r="H26" s="15" t="s">
        <v>129</v>
      </c>
    </row>
    <row r="27">
      <c r="A27" s="15" t="s">
        <v>139</v>
      </c>
      <c r="B27" s="15" t="s">
        <v>140</v>
      </c>
      <c r="C27" s="15" t="s">
        <v>127</v>
      </c>
      <c r="D27" s="15">
        <v>121003.0</v>
      </c>
      <c r="E27" s="15" t="s">
        <v>141</v>
      </c>
      <c r="F27" s="15" t="s">
        <v>38</v>
      </c>
      <c r="G27" s="15" t="s">
        <v>112</v>
      </c>
      <c r="H27" s="15" t="s">
        <v>129</v>
      </c>
    </row>
    <row r="28">
      <c r="A28" s="15" t="s">
        <v>142</v>
      </c>
      <c r="B28" s="15" t="s">
        <v>143</v>
      </c>
      <c r="C28" s="15" t="s">
        <v>144</v>
      </c>
      <c r="D28" s="15">
        <v>121003.0</v>
      </c>
      <c r="E28" s="15" t="s">
        <v>145</v>
      </c>
      <c r="F28" s="15" t="s">
        <v>111</v>
      </c>
      <c r="G28" s="15" t="s">
        <v>112</v>
      </c>
      <c r="H28" s="15" t="s">
        <v>146</v>
      </c>
    </row>
    <row r="29">
      <c r="A29" s="15" t="s">
        <v>147</v>
      </c>
      <c r="B29" s="15" t="s">
        <v>148</v>
      </c>
      <c r="C29" s="15" t="s">
        <v>123</v>
      </c>
      <c r="D29" s="15">
        <v>121003.0</v>
      </c>
      <c r="E29" s="15" t="s">
        <v>149</v>
      </c>
      <c r="F29" s="15" t="s">
        <v>38</v>
      </c>
      <c r="G29" s="15" t="s">
        <v>112</v>
      </c>
      <c r="H29" s="15" t="s">
        <v>150</v>
      </c>
    </row>
    <row r="30">
      <c r="A30" s="15" t="s">
        <v>151</v>
      </c>
      <c r="B30" s="15" t="s">
        <v>152</v>
      </c>
      <c r="C30" s="15" t="s">
        <v>36</v>
      </c>
      <c r="D30" s="15">
        <v>121003.0</v>
      </c>
      <c r="E30" s="15" t="s">
        <v>153</v>
      </c>
      <c r="F30" s="15" t="s">
        <v>54</v>
      </c>
      <c r="G30" s="15" t="s">
        <v>112</v>
      </c>
      <c r="H30" s="15" t="s">
        <v>154</v>
      </c>
    </row>
    <row r="31">
      <c r="A31" s="15" t="s">
        <v>155</v>
      </c>
      <c r="B31" s="15" t="s">
        <v>156</v>
      </c>
      <c r="C31" s="15" t="s">
        <v>127</v>
      </c>
      <c r="D31" s="15">
        <v>121003.0</v>
      </c>
      <c r="E31" s="15" t="s">
        <v>157</v>
      </c>
      <c r="F31" s="15" t="s">
        <v>38</v>
      </c>
      <c r="G31" s="15" t="s">
        <v>112</v>
      </c>
      <c r="H31" s="15" t="s">
        <v>129</v>
      </c>
    </row>
    <row r="32">
      <c r="A32" s="15" t="s">
        <v>158</v>
      </c>
      <c r="B32" s="15" t="s">
        <v>159</v>
      </c>
      <c r="C32" s="15" t="s">
        <v>160</v>
      </c>
      <c r="D32" s="15">
        <v>121003.0</v>
      </c>
      <c r="E32" s="15" t="s">
        <v>161</v>
      </c>
      <c r="F32" s="15" t="s">
        <v>38</v>
      </c>
      <c r="G32" s="15" t="s">
        <v>112</v>
      </c>
      <c r="H32" s="15" t="s">
        <v>162</v>
      </c>
    </row>
    <row r="33">
      <c r="A33" s="15" t="s">
        <v>163</v>
      </c>
      <c r="B33" s="15" t="s">
        <v>164</v>
      </c>
      <c r="C33" s="15" t="s">
        <v>165</v>
      </c>
      <c r="D33" s="15">
        <v>121003.0</v>
      </c>
      <c r="E33" s="15" t="s">
        <v>166</v>
      </c>
      <c r="F33" s="15" t="s">
        <v>38</v>
      </c>
      <c r="G33" s="15" t="s">
        <v>112</v>
      </c>
      <c r="H33" s="15" t="s">
        <v>150</v>
      </c>
    </row>
    <row r="34">
      <c r="A34" s="15" t="s">
        <v>167</v>
      </c>
      <c r="B34" s="15" t="s">
        <v>168</v>
      </c>
      <c r="C34" s="15" t="s">
        <v>132</v>
      </c>
      <c r="D34" s="15">
        <v>121003.0</v>
      </c>
      <c r="E34" s="15" t="s">
        <v>169</v>
      </c>
      <c r="F34" s="15" t="s">
        <v>38</v>
      </c>
      <c r="G34" s="15" t="s">
        <v>112</v>
      </c>
      <c r="H34" s="15" t="s">
        <v>129</v>
      </c>
    </row>
    <row r="35">
      <c r="A35" s="15" t="s">
        <v>170</v>
      </c>
      <c r="B35" s="15" t="s">
        <v>171</v>
      </c>
      <c r="C35" s="15" t="s">
        <v>172</v>
      </c>
      <c r="D35" s="15">
        <v>121003.0</v>
      </c>
      <c r="E35" s="15" t="s">
        <v>173</v>
      </c>
      <c r="F35" s="15" t="s">
        <v>54</v>
      </c>
      <c r="G35" s="15" t="s">
        <v>39</v>
      </c>
      <c r="H35" s="15" t="s">
        <v>174</v>
      </c>
    </row>
    <row r="36">
      <c r="A36" s="15" t="s">
        <v>175</v>
      </c>
      <c r="B36" s="15" t="s">
        <v>176</v>
      </c>
      <c r="C36" s="15" t="s">
        <v>177</v>
      </c>
      <c r="D36" s="15">
        <v>121003.0</v>
      </c>
      <c r="E36" s="15" t="s">
        <v>178</v>
      </c>
      <c r="F36" s="15" t="s">
        <v>38</v>
      </c>
      <c r="G36" s="15" t="s">
        <v>39</v>
      </c>
      <c r="H36" s="15" t="s">
        <v>45</v>
      </c>
    </row>
    <row r="37">
      <c r="A37" s="15" t="s">
        <v>179</v>
      </c>
      <c r="B37" s="15" t="s">
        <v>180</v>
      </c>
      <c r="C37" s="15" t="s">
        <v>181</v>
      </c>
      <c r="D37" s="15">
        <v>121003.0</v>
      </c>
      <c r="E37" s="15" t="s">
        <v>182</v>
      </c>
      <c r="F37" s="15" t="s">
        <v>38</v>
      </c>
      <c r="G37" s="15" t="s">
        <v>39</v>
      </c>
      <c r="H37" s="15" t="s">
        <v>45</v>
      </c>
    </row>
    <row r="38">
      <c r="A38" s="15" t="s">
        <v>183</v>
      </c>
      <c r="B38" s="15" t="s">
        <v>184</v>
      </c>
      <c r="C38" s="15" t="s">
        <v>185</v>
      </c>
      <c r="D38" s="15">
        <v>121003.0</v>
      </c>
      <c r="E38" s="15" t="s">
        <v>186</v>
      </c>
      <c r="F38" s="15" t="s">
        <v>54</v>
      </c>
      <c r="G38" s="15" t="s">
        <v>39</v>
      </c>
      <c r="H38" s="15" t="s">
        <v>55</v>
      </c>
    </row>
    <row r="39">
      <c r="A39" s="15" t="s">
        <v>187</v>
      </c>
      <c r="B39" s="15" t="s">
        <v>188</v>
      </c>
      <c r="C39" s="15" t="s">
        <v>189</v>
      </c>
      <c r="D39" s="15">
        <v>121003.0</v>
      </c>
      <c r="E39" s="15" t="s">
        <v>190</v>
      </c>
      <c r="F39" s="15" t="s">
        <v>38</v>
      </c>
      <c r="G39" s="15" t="s">
        <v>39</v>
      </c>
      <c r="H39" s="15" t="s">
        <v>40</v>
      </c>
    </row>
    <row r="40">
      <c r="A40" s="15" t="s">
        <v>191</v>
      </c>
      <c r="B40" s="15" t="s">
        <v>192</v>
      </c>
      <c r="C40" s="15" t="s">
        <v>127</v>
      </c>
      <c r="D40" s="15">
        <v>121003.0</v>
      </c>
      <c r="E40" s="15" t="s">
        <v>193</v>
      </c>
      <c r="F40" s="15" t="s">
        <v>38</v>
      </c>
      <c r="G40" s="15" t="s">
        <v>39</v>
      </c>
      <c r="H40" s="15" t="s">
        <v>45</v>
      </c>
    </row>
    <row r="41">
      <c r="A41" s="15" t="s">
        <v>194</v>
      </c>
      <c r="B41" s="15" t="s">
        <v>195</v>
      </c>
      <c r="C41" s="15" t="s">
        <v>196</v>
      </c>
      <c r="D41" s="15">
        <v>121003.0</v>
      </c>
      <c r="E41" s="15" t="s">
        <v>197</v>
      </c>
      <c r="F41" s="15" t="s">
        <v>38</v>
      </c>
      <c r="G41" s="15" t="s">
        <v>39</v>
      </c>
      <c r="H41" s="15" t="s">
        <v>45</v>
      </c>
    </row>
    <row r="42">
      <c r="A42" s="15" t="s">
        <v>198</v>
      </c>
      <c r="B42" s="15" t="s">
        <v>199</v>
      </c>
      <c r="C42" s="15" t="s">
        <v>177</v>
      </c>
      <c r="D42" s="15">
        <v>121003.0</v>
      </c>
      <c r="E42" s="15" t="s">
        <v>200</v>
      </c>
      <c r="F42" s="15" t="s">
        <v>38</v>
      </c>
      <c r="G42" s="15" t="s">
        <v>39</v>
      </c>
      <c r="H42" s="15" t="s">
        <v>45</v>
      </c>
    </row>
    <row r="43">
      <c r="A43" s="15" t="s">
        <v>201</v>
      </c>
      <c r="B43" s="15" t="s">
        <v>202</v>
      </c>
      <c r="C43" s="15" t="s">
        <v>43</v>
      </c>
      <c r="D43" s="15">
        <v>121003.0</v>
      </c>
      <c r="E43" s="15" t="s">
        <v>203</v>
      </c>
      <c r="F43" s="15" t="s">
        <v>54</v>
      </c>
      <c r="G43" s="15" t="s">
        <v>39</v>
      </c>
      <c r="H43" s="15" t="s">
        <v>55</v>
      </c>
    </row>
    <row r="44">
      <c r="A44" s="15" t="s">
        <v>204</v>
      </c>
      <c r="B44" s="15" t="s">
        <v>205</v>
      </c>
      <c r="C44" s="15" t="s">
        <v>206</v>
      </c>
      <c r="D44" s="15">
        <v>121003.0</v>
      </c>
      <c r="E44" s="15" t="s">
        <v>207</v>
      </c>
      <c r="F44" s="15" t="s">
        <v>38</v>
      </c>
      <c r="G44" s="15" t="s">
        <v>39</v>
      </c>
      <c r="H44" s="15" t="s">
        <v>40</v>
      </c>
    </row>
    <row r="45">
      <c r="A45" s="15" t="s">
        <v>208</v>
      </c>
      <c r="B45" s="15" t="s">
        <v>209</v>
      </c>
      <c r="C45" s="15" t="s">
        <v>177</v>
      </c>
      <c r="D45" s="15">
        <v>121003.0</v>
      </c>
      <c r="E45" s="15" t="s">
        <v>210</v>
      </c>
      <c r="F45" s="15" t="s">
        <v>54</v>
      </c>
      <c r="G45" s="15" t="s">
        <v>39</v>
      </c>
      <c r="H45" s="15" t="s">
        <v>55</v>
      </c>
    </row>
    <row r="46">
      <c r="A46" s="15" t="s">
        <v>211</v>
      </c>
      <c r="B46" s="15" t="s">
        <v>212</v>
      </c>
      <c r="C46" s="15" t="s">
        <v>89</v>
      </c>
      <c r="D46" s="15">
        <v>121003.0</v>
      </c>
      <c r="E46" s="15" t="s">
        <v>213</v>
      </c>
      <c r="F46" s="15" t="s">
        <v>54</v>
      </c>
      <c r="G46" s="15" t="s">
        <v>39</v>
      </c>
      <c r="H46" s="15" t="s">
        <v>71</v>
      </c>
    </row>
    <row r="47">
      <c r="A47" s="15" t="s">
        <v>214</v>
      </c>
      <c r="B47" s="15" t="s">
        <v>215</v>
      </c>
      <c r="C47" s="15" t="s">
        <v>196</v>
      </c>
      <c r="D47" s="15">
        <v>121003.0</v>
      </c>
      <c r="E47" s="15" t="s">
        <v>216</v>
      </c>
      <c r="F47" s="15" t="s">
        <v>38</v>
      </c>
      <c r="G47" s="15" t="s">
        <v>39</v>
      </c>
      <c r="H47" s="15" t="s">
        <v>45</v>
      </c>
    </row>
    <row r="48">
      <c r="A48" s="15" t="s">
        <v>217</v>
      </c>
      <c r="B48" s="15" t="s">
        <v>218</v>
      </c>
      <c r="C48" s="15" t="s">
        <v>165</v>
      </c>
      <c r="D48" s="15">
        <v>121003.0</v>
      </c>
      <c r="E48" s="15" t="s">
        <v>219</v>
      </c>
      <c r="F48" s="15" t="s">
        <v>38</v>
      </c>
      <c r="G48" s="15" t="s">
        <v>39</v>
      </c>
      <c r="H48" s="15" t="s">
        <v>40</v>
      </c>
    </row>
    <row r="49">
      <c r="A49" s="15" t="s">
        <v>220</v>
      </c>
      <c r="B49" s="15" t="s">
        <v>221</v>
      </c>
      <c r="C49" s="15" t="s">
        <v>196</v>
      </c>
      <c r="D49" s="15">
        <v>121003.0</v>
      </c>
      <c r="E49" s="15" t="s">
        <v>222</v>
      </c>
      <c r="F49" s="15" t="s">
        <v>38</v>
      </c>
      <c r="G49" s="15" t="s">
        <v>39</v>
      </c>
      <c r="H49" s="15" t="s">
        <v>45</v>
      </c>
    </row>
    <row r="50">
      <c r="A50" s="15" t="s">
        <v>223</v>
      </c>
      <c r="B50" s="15" t="s">
        <v>224</v>
      </c>
      <c r="C50" s="15" t="s">
        <v>177</v>
      </c>
      <c r="D50" s="15">
        <v>121003.0</v>
      </c>
      <c r="E50" s="15" t="s">
        <v>225</v>
      </c>
      <c r="F50" s="15" t="s">
        <v>38</v>
      </c>
      <c r="G50" s="15" t="s">
        <v>39</v>
      </c>
      <c r="H50" s="15" t="s">
        <v>45</v>
      </c>
    </row>
    <row r="51">
      <c r="A51" s="15" t="s">
        <v>226</v>
      </c>
      <c r="B51" s="15" t="s">
        <v>227</v>
      </c>
      <c r="C51" s="15" t="s">
        <v>228</v>
      </c>
      <c r="D51" s="15">
        <v>121003.0</v>
      </c>
      <c r="E51" s="15" t="s">
        <v>229</v>
      </c>
      <c r="F51" s="15" t="s">
        <v>54</v>
      </c>
      <c r="G51" s="15" t="s">
        <v>39</v>
      </c>
      <c r="H51" s="15" t="s">
        <v>174</v>
      </c>
    </row>
    <row r="52">
      <c r="A52" s="15" t="s">
        <v>230</v>
      </c>
      <c r="B52" s="15" t="s">
        <v>231</v>
      </c>
      <c r="C52" s="15" t="s">
        <v>232</v>
      </c>
      <c r="D52" s="15">
        <v>121003.0</v>
      </c>
      <c r="E52" s="15" t="s">
        <v>210</v>
      </c>
      <c r="F52" s="15" t="s">
        <v>54</v>
      </c>
      <c r="G52" s="15" t="s">
        <v>39</v>
      </c>
      <c r="H52" s="15" t="s">
        <v>71</v>
      </c>
    </row>
    <row r="53">
      <c r="A53" s="15" t="s">
        <v>233</v>
      </c>
      <c r="B53" s="15" t="s">
        <v>234</v>
      </c>
      <c r="C53" s="15" t="s">
        <v>177</v>
      </c>
      <c r="D53" s="15">
        <v>121003.0</v>
      </c>
      <c r="E53" s="15" t="s">
        <v>235</v>
      </c>
      <c r="F53" s="15" t="s">
        <v>38</v>
      </c>
      <c r="G53" s="15" t="s">
        <v>39</v>
      </c>
      <c r="H53" s="15" t="s">
        <v>45</v>
      </c>
    </row>
    <row r="54">
      <c r="A54" s="15" t="s">
        <v>236</v>
      </c>
      <c r="B54" s="15" t="s">
        <v>237</v>
      </c>
      <c r="C54" s="15" t="s">
        <v>238</v>
      </c>
      <c r="D54" s="15">
        <v>121003.0</v>
      </c>
      <c r="E54" s="15" t="s">
        <v>239</v>
      </c>
      <c r="F54" s="15" t="s">
        <v>38</v>
      </c>
      <c r="G54" s="15" t="s">
        <v>39</v>
      </c>
      <c r="H54" s="15" t="s">
        <v>240</v>
      </c>
    </row>
    <row r="55">
      <c r="A55" s="15" t="s">
        <v>241</v>
      </c>
      <c r="B55" s="15" t="s">
        <v>242</v>
      </c>
      <c r="C55" s="15" t="s">
        <v>243</v>
      </c>
      <c r="D55" s="15">
        <v>121003.0</v>
      </c>
      <c r="E55" s="15" t="s">
        <v>244</v>
      </c>
      <c r="F55" s="15" t="s">
        <v>38</v>
      </c>
      <c r="G55" s="15" t="s">
        <v>39</v>
      </c>
      <c r="H55" s="15" t="s">
        <v>45</v>
      </c>
    </row>
    <row r="56">
      <c r="A56" s="15" t="s">
        <v>245</v>
      </c>
      <c r="B56" s="15" t="s">
        <v>246</v>
      </c>
      <c r="C56" s="15" t="s">
        <v>247</v>
      </c>
      <c r="D56" s="15">
        <v>121003.0</v>
      </c>
      <c r="E56" s="15" t="s">
        <v>248</v>
      </c>
      <c r="F56" s="15" t="s">
        <v>38</v>
      </c>
      <c r="G56" s="15" t="s">
        <v>39</v>
      </c>
      <c r="H56" s="15" t="s">
        <v>240</v>
      </c>
    </row>
    <row r="57">
      <c r="A57" s="15" t="s">
        <v>249</v>
      </c>
      <c r="B57" s="15" t="s">
        <v>250</v>
      </c>
      <c r="C57" s="15" t="s">
        <v>43</v>
      </c>
      <c r="D57" s="15">
        <v>121003.0</v>
      </c>
      <c r="E57" s="15" t="s">
        <v>251</v>
      </c>
      <c r="F57" s="15" t="s">
        <v>54</v>
      </c>
      <c r="G57" s="15" t="s">
        <v>39</v>
      </c>
      <c r="H57" s="15" t="s">
        <v>55</v>
      </c>
    </row>
    <row r="58">
      <c r="A58" s="15" t="s">
        <v>252</v>
      </c>
      <c r="B58" s="15" t="s">
        <v>253</v>
      </c>
      <c r="C58" s="15" t="s">
        <v>254</v>
      </c>
      <c r="D58" s="15">
        <v>121003.0</v>
      </c>
      <c r="E58" s="15" t="s">
        <v>255</v>
      </c>
      <c r="F58" s="15" t="s">
        <v>54</v>
      </c>
      <c r="G58" s="15" t="s">
        <v>39</v>
      </c>
      <c r="H58" s="15" t="s">
        <v>71</v>
      </c>
    </row>
    <row r="59">
      <c r="A59" s="15" t="s">
        <v>256</v>
      </c>
      <c r="B59" s="15" t="s">
        <v>257</v>
      </c>
      <c r="C59" s="15" t="s">
        <v>254</v>
      </c>
      <c r="D59" s="15">
        <v>121003.0</v>
      </c>
      <c r="E59" s="15" t="s">
        <v>258</v>
      </c>
      <c r="F59" s="15" t="s">
        <v>38</v>
      </c>
      <c r="G59" s="15" t="s">
        <v>39</v>
      </c>
      <c r="H59" s="15" t="s">
        <v>40</v>
      </c>
    </row>
    <row r="60">
      <c r="A60" s="15" t="s">
        <v>259</v>
      </c>
      <c r="B60" s="15" t="s">
        <v>260</v>
      </c>
      <c r="C60" s="15" t="s">
        <v>261</v>
      </c>
      <c r="D60" s="15">
        <v>121003.0</v>
      </c>
      <c r="E60" s="15" t="s">
        <v>262</v>
      </c>
      <c r="F60" s="15" t="s">
        <v>38</v>
      </c>
      <c r="G60" s="15" t="s">
        <v>39</v>
      </c>
      <c r="H60" s="15" t="s">
        <v>263</v>
      </c>
    </row>
    <row r="61">
      <c r="A61" s="15" t="s">
        <v>264</v>
      </c>
      <c r="B61" s="15" t="s">
        <v>265</v>
      </c>
      <c r="C61" s="15" t="s">
        <v>266</v>
      </c>
      <c r="D61" s="15">
        <v>121003.0</v>
      </c>
      <c r="E61" s="15" t="s">
        <v>267</v>
      </c>
      <c r="F61" s="15" t="s">
        <v>38</v>
      </c>
      <c r="G61" s="15" t="s">
        <v>39</v>
      </c>
      <c r="H61" s="15" t="s">
        <v>240</v>
      </c>
    </row>
    <row r="62">
      <c r="A62" s="15" t="s">
        <v>268</v>
      </c>
      <c r="B62" s="15" t="s">
        <v>269</v>
      </c>
      <c r="C62" s="15" t="s">
        <v>81</v>
      </c>
      <c r="D62" s="15">
        <v>121003.0</v>
      </c>
      <c r="E62" s="15" t="s">
        <v>270</v>
      </c>
      <c r="F62" s="15" t="s">
        <v>38</v>
      </c>
      <c r="G62" s="15" t="s">
        <v>39</v>
      </c>
      <c r="H62" s="15" t="s">
        <v>45</v>
      </c>
    </row>
    <row r="63">
      <c r="A63" s="15" t="s">
        <v>271</v>
      </c>
      <c r="B63" s="15" t="s">
        <v>272</v>
      </c>
      <c r="C63" s="15" t="s">
        <v>74</v>
      </c>
      <c r="D63" s="15">
        <v>121003.0</v>
      </c>
      <c r="E63" s="15" t="s">
        <v>273</v>
      </c>
      <c r="F63" s="15" t="s">
        <v>38</v>
      </c>
      <c r="G63" s="15" t="s">
        <v>39</v>
      </c>
      <c r="H63" s="15" t="s">
        <v>60</v>
      </c>
    </row>
    <row r="64">
      <c r="A64" s="15" t="s">
        <v>274</v>
      </c>
      <c r="B64" s="15" t="s">
        <v>275</v>
      </c>
      <c r="C64" s="15" t="s">
        <v>276</v>
      </c>
      <c r="D64" s="15">
        <v>121003.0</v>
      </c>
      <c r="E64" s="15" t="s">
        <v>277</v>
      </c>
      <c r="F64" s="15" t="s">
        <v>38</v>
      </c>
      <c r="G64" s="15" t="s">
        <v>39</v>
      </c>
      <c r="H64" s="15" t="s">
        <v>45</v>
      </c>
    </row>
    <row r="65">
      <c r="A65" s="15" t="s">
        <v>278</v>
      </c>
      <c r="B65" s="15" t="s">
        <v>279</v>
      </c>
      <c r="C65" s="15" t="s">
        <v>144</v>
      </c>
      <c r="D65" s="15">
        <v>121003.0</v>
      </c>
      <c r="E65" s="15" t="s">
        <v>280</v>
      </c>
      <c r="F65" s="15" t="s">
        <v>38</v>
      </c>
      <c r="G65" s="15" t="s">
        <v>39</v>
      </c>
      <c r="H65" s="15" t="s">
        <v>45</v>
      </c>
    </row>
    <row r="66">
      <c r="A66" s="15" t="s">
        <v>281</v>
      </c>
      <c r="B66" s="15" t="s">
        <v>282</v>
      </c>
      <c r="C66" s="15" t="s">
        <v>283</v>
      </c>
      <c r="D66" s="15">
        <v>121003.0</v>
      </c>
      <c r="E66" s="15" t="s">
        <v>284</v>
      </c>
      <c r="F66" s="15" t="s">
        <v>38</v>
      </c>
      <c r="G66" s="15" t="s">
        <v>39</v>
      </c>
      <c r="H66" s="15" t="s">
        <v>45</v>
      </c>
    </row>
    <row r="67">
      <c r="A67" s="15" t="s">
        <v>285</v>
      </c>
      <c r="B67" s="15" t="s">
        <v>286</v>
      </c>
      <c r="C67" s="15" t="s">
        <v>283</v>
      </c>
      <c r="D67" s="15">
        <v>121003.0</v>
      </c>
      <c r="E67" s="15" t="s">
        <v>287</v>
      </c>
      <c r="F67" s="15" t="s">
        <v>38</v>
      </c>
      <c r="G67" s="15" t="s">
        <v>39</v>
      </c>
      <c r="H67" s="15" t="s">
        <v>45</v>
      </c>
    </row>
    <row r="68">
      <c r="A68" s="15" t="s">
        <v>288</v>
      </c>
      <c r="B68" s="15" t="s">
        <v>289</v>
      </c>
      <c r="C68" s="15" t="s">
        <v>132</v>
      </c>
      <c r="D68" s="15">
        <v>121003.0</v>
      </c>
      <c r="E68" s="15" t="s">
        <v>290</v>
      </c>
      <c r="F68" s="15" t="s">
        <v>38</v>
      </c>
      <c r="G68" s="15" t="s">
        <v>39</v>
      </c>
      <c r="H68" s="15" t="s">
        <v>45</v>
      </c>
    </row>
    <row r="69">
      <c r="A69" s="15" t="s">
        <v>291</v>
      </c>
      <c r="B69" s="15" t="s">
        <v>292</v>
      </c>
      <c r="C69" s="15" t="s">
        <v>293</v>
      </c>
      <c r="D69" s="15">
        <v>121003.0</v>
      </c>
      <c r="E69" s="15" t="s">
        <v>294</v>
      </c>
      <c r="F69" s="15" t="s">
        <v>38</v>
      </c>
      <c r="G69" s="15" t="s">
        <v>39</v>
      </c>
      <c r="H69" s="15" t="s">
        <v>45</v>
      </c>
    </row>
    <row r="70">
      <c r="A70" s="15" t="s">
        <v>295</v>
      </c>
      <c r="B70" s="15" t="s">
        <v>296</v>
      </c>
      <c r="C70" s="15" t="s">
        <v>144</v>
      </c>
      <c r="D70" s="15">
        <v>121003.0</v>
      </c>
      <c r="E70" s="15" t="s">
        <v>297</v>
      </c>
      <c r="F70" s="15" t="s">
        <v>38</v>
      </c>
      <c r="G70" s="15" t="s">
        <v>39</v>
      </c>
      <c r="H70" s="15" t="s">
        <v>45</v>
      </c>
    </row>
    <row r="71">
      <c r="A71" s="15" t="s">
        <v>298</v>
      </c>
      <c r="B71" s="15" t="s">
        <v>299</v>
      </c>
      <c r="C71" s="15" t="s">
        <v>74</v>
      </c>
      <c r="D71" s="15">
        <v>121003.0</v>
      </c>
      <c r="E71" s="15" t="s">
        <v>300</v>
      </c>
      <c r="F71" s="15" t="s">
        <v>38</v>
      </c>
      <c r="G71" s="15" t="s">
        <v>112</v>
      </c>
      <c r="H71" s="15" t="s">
        <v>301</v>
      </c>
    </row>
    <row r="72">
      <c r="A72" s="15" t="s">
        <v>302</v>
      </c>
      <c r="B72" s="15" t="s">
        <v>303</v>
      </c>
      <c r="C72" s="15" t="s">
        <v>304</v>
      </c>
      <c r="D72" s="15">
        <v>121003.0</v>
      </c>
      <c r="E72" s="15" t="s">
        <v>305</v>
      </c>
      <c r="F72" s="15" t="s">
        <v>38</v>
      </c>
      <c r="G72" s="15" t="s">
        <v>39</v>
      </c>
      <c r="H72" s="15" t="s">
        <v>263</v>
      </c>
    </row>
    <row r="73">
      <c r="A73" s="15" t="s">
        <v>306</v>
      </c>
      <c r="B73" s="15" t="s">
        <v>307</v>
      </c>
      <c r="C73" s="15" t="s">
        <v>43</v>
      </c>
      <c r="D73" s="15">
        <v>121003.0</v>
      </c>
      <c r="E73" s="15" t="s">
        <v>308</v>
      </c>
      <c r="F73" s="15" t="s">
        <v>38</v>
      </c>
      <c r="G73" s="15" t="s">
        <v>39</v>
      </c>
      <c r="H73" s="15" t="s">
        <v>45</v>
      </c>
    </row>
    <row r="74">
      <c r="A74" s="15" t="s">
        <v>309</v>
      </c>
      <c r="B74" s="15" t="s">
        <v>310</v>
      </c>
      <c r="C74" s="15" t="s">
        <v>311</v>
      </c>
      <c r="D74" s="15">
        <v>121003.0</v>
      </c>
      <c r="E74" s="15" t="s">
        <v>297</v>
      </c>
      <c r="F74" s="15" t="s">
        <v>38</v>
      </c>
      <c r="G74" s="15" t="s">
        <v>39</v>
      </c>
      <c r="H74" s="15" t="s">
        <v>45</v>
      </c>
    </row>
    <row r="75">
      <c r="A75" s="15" t="s">
        <v>312</v>
      </c>
      <c r="B75" s="15" t="s">
        <v>313</v>
      </c>
      <c r="C75" s="15" t="s">
        <v>58</v>
      </c>
      <c r="D75" s="15">
        <v>121003.0</v>
      </c>
      <c r="E75" s="15" t="s">
        <v>314</v>
      </c>
      <c r="F75" s="15" t="s">
        <v>38</v>
      </c>
      <c r="G75" s="15" t="s">
        <v>112</v>
      </c>
      <c r="H75" s="15" t="s">
        <v>301</v>
      </c>
    </row>
    <row r="76">
      <c r="A76" s="15" t="s">
        <v>315</v>
      </c>
      <c r="B76" s="15" t="s">
        <v>316</v>
      </c>
      <c r="C76" s="15" t="s">
        <v>109</v>
      </c>
      <c r="D76" s="15">
        <v>121003.0</v>
      </c>
      <c r="E76" s="15" t="s">
        <v>317</v>
      </c>
      <c r="F76" s="15" t="s">
        <v>38</v>
      </c>
      <c r="G76" s="15" t="s">
        <v>39</v>
      </c>
      <c r="H76" s="15" t="s">
        <v>60</v>
      </c>
    </row>
    <row r="77">
      <c r="A77" s="15" t="s">
        <v>318</v>
      </c>
      <c r="B77" s="15" t="s">
        <v>319</v>
      </c>
      <c r="C77" s="15" t="s">
        <v>127</v>
      </c>
      <c r="D77" s="15">
        <v>121003.0</v>
      </c>
      <c r="E77" s="15" t="s">
        <v>317</v>
      </c>
      <c r="F77" s="15" t="s">
        <v>38</v>
      </c>
      <c r="G77" s="15" t="s">
        <v>39</v>
      </c>
      <c r="H77" s="15" t="s">
        <v>45</v>
      </c>
    </row>
    <row r="78">
      <c r="A78" s="15" t="s">
        <v>320</v>
      </c>
      <c r="B78" s="15" t="s">
        <v>321</v>
      </c>
      <c r="C78" s="15" t="s">
        <v>74</v>
      </c>
      <c r="D78" s="15">
        <v>121003.0</v>
      </c>
      <c r="E78" s="15" t="s">
        <v>322</v>
      </c>
      <c r="F78" s="15" t="s">
        <v>38</v>
      </c>
      <c r="G78" s="15" t="s">
        <v>39</v>
      </c>
      <c r="H78" s="15" t="s">
        <v>60</v>
      </c>
    </row>
    <row r="79">
      <c r="A79" s="15" t="s">
        <v>323</v>
      </c>
      <c r="B79" s="15" t="s">
        <v>324</v>
      </c>
      <c r="C79" s="15" t="s">
        <v>325</v>
      </c>
      <c r="D79" s="15">
        <v>121003.0</v>
      </c>
      <c r="E79" s="15" t="s">
        <v>308</v>
      </c>
      <c r="F79" s="15" t="s">
        <v>38</v>
      </c>
      <c r="G79" s="15" t="s">
        <v>39</v>
      </c>
      <c r="H79" s="15" t="s">
        <v>50</v>
      </c>
    </row>
    <row r="80">
      <c r="A80" s="15" t="s">
        <v>326</v>
      </c>
      <c r="B80" s="15" t="s">
        <v>327</v>
      </c>
      <c r="C80" s="15" t="s">
        <v>109</v>
      </c>
      <c r="D80" s="15">
        <v>121003.0</v>
      </c>
      <c r="E80" s="15" t="s">
        <v>308</v>
      </c>
      <c r="F80" s="15" t="s">
        <v>38</v>
      </c>
      <c r="G80" s="15" t="s">
        <v>39</v>
      </c>
      <c r="H80" s="15" t="s">
        <v>60</v>
      </c>
    </row>
    <row r="81">
      <c r="A81" s="15" t="s">
        <v>328</v>
      </c>
      <c r="B81" s="15" t="s">
        <v>329</v>
      </c>
      <c r="C81" s="15" t="s">
        <v>109</v>
      </c>
      <c r="D81" s="15">
        <v>121003.0</v>
      </c>
      <c r="E81" s="15" t="s">
        <v>330</v>
      </c>
      <c r="F81" s="15" t="s">
        <v>38</v>
      </c>
      <c r="G81" s="15" t="s">
        <v>39</v>
      </c>
      <c r="H81" s="15" t="s">
        <v>60</v>
      </c>
    </row>
    <row r="82">
      <c r="A82" s="15" t="s">
        <v>331</v>
      </c>
      <c r="B82" s="15" t="s">
        <v>332</v>
      </c>
      <c r="C82" s="15" t="s">
        <v>58</v>
      </c>
      <c r="D82" s="15">
        <v>121003.0</v>
      </c>
      <c r="E82" s="15" t="s">
        <v>333</v>
      </c>
      <c r="F82" s="15" t="s">
        <v>38</v>
      </c>
      <c r="G82" s="15" t="s">
        <v>39</v>
      </c>
      <c r="H82" s="15" t="s">
        <v>60</v>
      </c>
    </row>
    <row r="83">
      <c r="A83" s="15" t="s">
        <v>334</v>
      </c>
      <c r="B83" s="15" t="s">
        <v>335</v>
      </c>
      <c r="C83" s="15" t="s">
        <v>144</v>
      </c>
      <c r="D83" s="15">
        <v>121003.0</v>
      </c>
      <c r="E83" s="15" t="s">
        <v>336</v>
      </c>
      <c r="F83" s="15" t="s">
        <v>38</v>
      </c>
      <c r="G83" s="15" t="s">
        <v>39</v>
      </c>
      <c r="H83" s="15" t="s">
        <v>45</v>
      </c>
    </row>
    <row r="84">
      <c r="A84" s="15" t="s">
        <v>337</v>
      </c>
      <c r="B84" s="15" t="s">
        <v>338</v>
      </c>
      <c r="C84" s="15" t="s">
        <v>109</v>
      </c>
      <c r="D84" s="15">
        <v>121003.0</v>
      </c>
      <c r="E84" s="15" t="s">
        <v>308</v>
      </c>
      <c r="F84" s="15" t="s">
        <v>38</v>
      </c>
      <c r="G84" s="15" t="s">
        <v>39</v>
      </c>
      <c r="H84" s="15" t="s">
        <v>60</v>
      </c>
    </row>
    <row r="85">
      <c r="A85" s="15" t="s">
        <v>339</v>
      </c>
      <c r="B85" s="15" t="s">
        <v>340</v>
      </c>
      <c r="C85" s="15" t="s">
        <v>74</v>
      </c>
      <c r="D85" s="15">
        <v>121003.0</v>
      </c>
      <c r="E85" s="15" t="s">
        <v>341</v>
      </c>
      <c r="F85" s="15" t="s">
        <v>38</v>
      </c>
      <c r="G85" s="15" t="s">
        <v>39</v>
      </c>
      <c r="H85" s="15" t="s">
        <v>60</v>
      </c>
    </row>
    <row r="86">
      <c r="A86" s="15" t="s">
        <v>342</v>
      </c>
      <c r="B86" s="15" t="s">
        <v>343</v>
      </c>
      <c r="C86" s="15" t="s">
        <v>132</v>
      </c>
      <c r="D86" s="15">
        <v>121003.0</v>
      </c>
      <c r="E86" s="15" t="s">
        <v>344</v>
      </c>
      <c r="F86" s="15" t="s">
        <v>38</v>
      </c>
      <c r="G86" s="15" t="s">
        <v>39</v>
      </c>
      <c r="H86" s="15" t="s">
        <v>45</v>
      </c>
    </row>
    <row r="87">
      <c r="A87" s="15" t="s">
        <v>345</v>
      </c>
      <c r="B87" s="15" t="s">
        <v>346</v>
      </c>
      <c r="C87" s="15" t="s">
        <v>347</v>
      </c>
      <c r="D87" s="15">
        <v>121003.0</v>
      </c>
      <c r="E87" s="15" t="s">
        <v>348</v>
      </c>
      <c r="F87" s="15" t="s">
        <v>38</v>
      </c>
      <c r="G87" s="15" t="s">
        <v>39</v>
      </c>
      <c r="H87" s="15" t="s">
        <v>40</v>
      </c>
    </row>
    <row r="88">
      <c r="A88" s="15" t="s">
        <v>349</v>
      </c>
      <c r="B88" s="15" t="s">
        <v>350</v>
      </c>
      <c r="C88" s="15" t="s">
        <v>58</v>
      </c>
      <c r="D88" s="15">
        <v>121003.0</v>
      </c>
      <c r="E88" s="15" t="s">
        <v>351</v>
      </c>
      <c r="F88" s="15" t="s">
        <v>38</v>
      </c>
      <c r="G88" s="15" t="s">
        <v>39</v>
      </c>
      <c r="H88" s="15" t="s">
        <v>60</v>
      </c>
    </row>
    <row r="89">
      <c r="A89" s="15" t="s">
        <v>352</v>
      </c>
      <c r="B89" s="15" t="s">
        <v>353</v>
      </c>
      <c r="C89" s="15" t="s">
        <v>144</v>
      </c>
      <c r="D89" s="15">
        <v>121003.0</v>
      </c>
      <c r="E89" s="15" t="s">
        <v>354</v>
      </c>
      <c r="F89" s="15" t="s">
        <v>54</v>
      </c>
      <c r="G89" s="15" t="s">
        <v>39</v>
      </c>
      <c r="H89" s="15" t="s">
        <v>55</v>
      </c>
    </row>
    <row r="90">
      <c r="A90" s="15" t="s">
        <v>355</v>
      </c>
      <c r="B90" s="15" t="s">
        <v>356</v>
      </c>
      <c r="C90" s="15" t="s">
        <v>357</v>
      </c>
      <c r="D90" s="15">
        <v>121003.0</v>
      </c>
      <c r="E90" s="15" t="s">
        <v>358</v>
      </c>
      <c r="F90" s="15" t="s">
        <v>54</v>
      </c>
      <c r="G90" s="15" t="s">
        <v>39</v>
      </c>
      <c r="H90" s="15" t="s">
        <v>103</v>
      </c>
    </row>
    <row r="91">
      <c r="A91" s="15" t="s">
        <v>359</v>
      </c>
      <c r="B91" s="15" t="s">
        <v>360</v>
      </c>
      <c r="C91" s="15" t="s">
        <v>160</v>
      </c>
      <c r="D91" s="15">
        <v>121003.0</v>
      </c>
      <c r="E91" s="15" t="s">
        <v>361</v>
      </c>
      <c r="F91" s="15" t="s">
        <v>54</v>
      </c>
      <c r="G91" s="15" t="s">
        <v>39</v>
      </c>
      <c r="H91" s="15" t="s">
        <v>362</v>
      </c>
    </row>
    <row r="92">
      <c r="A92" s="15" t="s">
        <v>363</v>
      </c>
      <c r="B92" s="15" t="s">
        <v>364</v>
      </c>
      <c r="C92" s="15" t="s">
        <v>181</v>
      </c>
      <c r="D92" s="15">
        <v>121003.0</v>
      </c>
      <c r="E92" s="15" t="s">
        <v>317</v>
      </c>
      <c r="F92" s="15" t="s">
        <v>38</v>
      </c>
      <c r="G92" s="15" t="s">
        <v>39</v>
      </c>
      <c r="H92" s="15" t="s">
        <v>45</v>
      </c>
    </row>
    <row r="93">
      <c r="A93" s="15" t="s">
        <v>365</v>
      </c>
      <c r="B93" s="15" t="s">
        <v>366</v>
      </c>
      <c r="C93" s="15" t="s">
        <v>367</v>
      </c>
      <c r="D93" s="15">
        <v>121003.0</v>
      </c>
      <c r="E93" s="15" t="s">
        <v>368</v>
      </c>
      <c r="F93" s="15" t="s">
        <v>38</v>
      </c>
      <c r="G93" s="15" t="s">
        <v>39</v>
      </c>
      <c r="H93" s="15" t="s">
        <v>40</v>
      </c>
    </row>
    <row r="94">
      <c r="A94" s="15" t="s">
        <v>369</v>
      </c>
      <c r="B94" s="15" t="s">
        <v>370</v>
      </c>
      <c r="C94" s="15" t="s">
        <v>293</v>
      </c>
      <c r="D94" s="15">
        <v>121003.0</v>
      </c>
      <c r="E94" s="15" t="s">
        <v>371</v>
      </c>
      <c r="F94" s="15" t="s">
        <v>38</v>
      </c>
      <c r="G94" s="15" t="s">
        <v>39</v>
      </c>
      <c r="H94" s="15" t="s">
        <v>45</v>
      </c>
    </row>
    <row r="95">
      <c r="A95" s="15" t="s">
        <v>372</v>
      </c>
      <c r="B95" s="15" t="s">
        <v>373</v>
      </c>
      <c r="C95" s="15" t="s">
        <v>196</v>
      </c>
      <c r="D95" s="15">
        <v>121003.0</v>
      </c>
      <c r="E95" s="15" t="s">
        <v>374</v>
      </c>
      <c r="F95" s="15" t="s">
        <v>38</v>
      </c>
      <c r="G95" s="15" t="s">
        <v>39</v>
      </c>
      <c r="H95" s="15" t="s">
        <v>45</v>
      </c>
    </row>
    <row r="96">
      <c r="A96" s="15" t="s">
        <v>375</v>
      </c>
      <c r="B96" s="15" t="s">
        <v>376</v>
      </c>
      <c r="C96" s="15" t="s">
        <v>177</v>
      </c>
      <c r="D96" s="15">
        <v>121003.0</v>
      </c>
      <c r="E96" s="15" t="s">
        <v>377</v>
      </c>
      <c r="F96" s="15" t="s">
        <v>38</v>
      </c>
      <c r="G96" s="15" t="s">
        <v>39</v>
      </c>
      <c r="H96" s="15" t="s">
        <v>45</v>
      </c>
    </row>
    <row r="97">
      <c r="A97" s="15" t="s">
        <v>378</v>
      </c>
      <c r="B97" s="15" t="s">
        <v>379</v>
      </c>
      <c r="C97" s="15" t="s">
        <v>380</v>
      </c>
      <c r="D97" s="15">
        <v>121003.0</v>
      </c>
      <c r="E97" s="15" t="s">
        <v>381</v>
      </c>
      <c r="F97" s="15" t="s">
        <v>38</v>
      </c>
      <c r="G97" s="15" t="s">
        <v>39</v>
      </c>
      <c r="H97" s="15" t="s">
        <v>50</v>
      </c>
    </row>
    <row r="98">
      <c r="A98" s="15" t="s">
        <v>382</v>
      </c>
      <c r="B98" s="15" t="s">
        <v>383</v>
      </c>
      <c r="C98" s="15" t="s">
        <v>177</v>
      </c>
      <c r="D98" s="15">
        <v>121003.0</v>
      </c>
      <c r="E98" s="15" t="s">
        <v>384</v>
      </c>
      <c r="F98" s="15" t="s">
        <v>38</v>
      </c>
      <c r="G98" s="15" t="s">
        <v>39</v>
      </c>
      <c r="H98" s="15" t="s">
        <v>45</v>
      </c>
    </row>
    <row r="99">
      <c r="A99" s="15" t="s">
        <v>385</v>
      </c>
      <c r="B99" s="15" t="s">
        <v>386</v>
      </c>
      <c r="C99" s="15" t="s">
        <v>387</v>
      </c>
      <c r="D99" s="15">
        <v>121003.0</v>
      </c>
      <c r="E99" s="15" t="s">
        <v>388</v>
      </c>
      <c r="F99" s="15" t="s">
        <v>38</v>
      </c>
      <c r="G99" s="15" t="s">
        <v>39</v>
      </c>
      <c r="H99" s="15" t="s">
        <v>45</v>
      </c>
    </row>
    <row r="100">
      <c r="A100" s="15" t="s">
        <v>389</v>
      </c>
      <c r="B100" s="15" t="s">
        <v>390</v>
      </c>
      <c r="C100" s="15" t="s">
        <v>391</v>
      </c>
      <c r="D100" s="15">
        <v>121003.0</v>
      </c>
      <c r="E100" s="15" t="s">
        <v>392</v>
      </c>
      <c r="F100" s="15" t="s">
        <v>38</v>
      </c>
      <c r="G100" s="15" t="s">
        <v>39</v>
      </c>
      <c r="H100" s="15" t="s">
        <v>393</v>
      </c>
    </row>
    <row r="101">
      <c r="A101" s="15" t="s">
        <v>394</v>
      </c>
      <c r="B101" s="15" t="s">
        <v>395</v>
      </c>
      <c r="C101" s="15" t="s">
        <v>396</v>
      </c>
      <c r="D101" s="15">
        <v>121003.0</v>
      </c>
      <c r="E101" s="15" t="s">
        <v>397</v>
      </c>
      <c r="F101" s="15" t="s">
        <v>38</v>
      </c>
      <c r="G101" s="15" t="s">
        <v>39</v>
      </c>
      <c r="H101" s="15" t="s">
        <v>45</v>
      </c>
    </row>
    <row r="102">
      <c r="A102" s="15" t="s">
        <v>398</v>
      </c>
      <c r="B102" s="15" t="s">
        <v>399</v>
      </c>
      <c r="C102" s="15" t="s">
        <v>400</v>
      </c>
      <c r="D102" s="15">
        <v>121003.0</v>
      </c>
      <c r="E102" s="15" t="s">
        <v>401</v>
      </c>
      <c r="F102" s="15" t="s">
        <v>38</v>
      </c>
      <c r="G102" s="15" t="s">
        <v>39</v>
      </c>
      <c r="H102" s="15" t="s">
        <v>40</v>
      </c>
    </row>
    <row r="103">
      <c r="A103" s="15" t="s">
        <v>402</v>
      </c>
      <c r="B103" s="15" t="s">
        <v>403</v>
      </c>
      <c r="C103" s="15" t="s">
        <v>127</v>
      </c>
      <c r="D103" s="15">
        <v>121003.0</v>
      </c>
      <c r="E103" s="15" t="s">
        <v>280</v>
      </c>
      <c r="F103" s="15" t="s">
        <v>38</v>
      </c>
      <c r="G103" s="15" t="s">
        <v>39</v>
      </c>
      <c r="H103" s="15" t="s">
        <v>45</v>
      </c>
    </row>
    <row r="104">
      <c r="A104" s="15" t="s">
        <v>404</v>
      </c>
      <c r="B104" s="15" t="s">
        <v>405</v>
      </c>
      <c r="C104" s="15" t="s">
        <v>85</v>
      </c>
      <c r="D104" s="15">
        <v>121003.0</v>
      </c>
      <c r="E104" s="15" t="s">
        <v>406</v>
      </c>
      <c r="F104" s="15" t="s">
        <v>54</v>
      </c>
      <c r="G104" s="15" t="s">
        <v>39</v>
      </c>
      <c r="H104" s="15" t="s">
        <v>55</v>
      </c>
    </row>
    <row r="105">
      <c r="A105" s="15" t="s">
        <v>407</v>
      </c>
      <c r="B105" s="15" t="s">
        <v>408</v>
      </c>
      <c r="C105" s="15" t="s">
        <v>85</v>
      </c>
      <c r="D105" s="15">
        <v>121003.0</v>
      </c>
      <c r="E105" s="15" t="s">
        <v>409</v>
      </c>
      <c r="F105" s="15" t="s">
        <v>38</v>
      </c>
      <c r="G105" s="15" t="s">
        <v>39</v>
      </c>
      <c r="H105" s="15" t="s">
        <v>45</v>
      </c>
    </row>
    <row r="106">
      <c r="A106" s="15" t="s">
        <v>410</v>
      </c>
      <c r="B106" s="15" t="s">
        <v>411</v>
      </c>
      <c r="C106" s="15" t="s">
        <v>412</v>
      </c>
      <c r="D106" s="15">
        <v>121003.0</v>
      </c>
      <c r="E106" s="15" t="s">
        <v>413</v>
      </c>
      <c r="F106" s="15" t="s">
        <v>38</v>
      </c>
      <c r="G106" s="15" t="s">
        <v>39</v>
      </c>
      <c r="H106" s="15" t="s">
        <v>240</v>
      </c>
    </row>
    <row r="107">
      <c r="A107" s="15" t="s">
        <v>414</v>
      </c>
      <c r="B107" s="15" t="s">
        <v>415</v>
      </c>
      <c r="C107" s="15" t="s">
        <v>416</v>
      </c>
      <c r="D107" s="15">
        <v>121003.0</v>
      </c>
      <c r="E107" s="15" t="s">
        <v>417</v>
      </c>
      <c r="F107" s="15" t="s">
        <v>38</v>
      </c>
      <c r="G107" s="15" t="s">
        <v>39</v>
      </c>
      <c r="H107" s="15" t="s">
        <v>50</v>
      </c>
    </row>
    <row r="108">
      <c r="A108" s="15" t="s">
        <v>418</v>
      </c>
      <c r="B108" s="15" t="s">
        <v>419</v>
      </c>
      <c r="C108" s="15" t="s">
        <v>243</v>
      </c>
      <c r="D108" s="15">
        <v>121003.0</v>
      </c>
      <c r="E108" s="15" t="s">
        <v>277</v>
      </c>
      <c r="F108" s="15" t="s">
        <v>38</v>
      </c>
      <c r="G108" s="15" t="s">
        <v>39</v>
      </c>
      <c r="H108" s="15" t="s">
        <v>45</v>
      </c>
    </row>
    <row r="109">
      <c r="A109" s="15" t="s">
        <v>420</v>
      </c>
      <c r="B109" s="15" t="s">
        <v>421</v>
      </c>
      <c r="C109" s="15" t="s">
        <v>85</v>
      </c>
      <c r="D109" s="15">
        <v>121003.0</v>
      </c>
      <c r="E109" s="15" t="s">
        <v>422</v>
      </c>
      <c r="F109" s="15" t="s">
        <v>38</v>
      </c>
      <c r="G109" s="15" t="s">
        <v>39</v>
      </c>
      <c r="H109" s="15" t="s">
        <v>45</v>
      </c>
    </row>
    <row r="110">
      <c r="A110" s="15" t="s">
        <v>423</v>
      </c>
      <c r="B110" s="15" t="s">
        <v>424</v>
      </c>
      <c r="C110" s="15" t="s">
        <v>85</v>
      </c>
      <c r="D110" s="15">
        <v>121003.0</v>
      </c>
      <c r="E110" s="15" t="s">
        <v>425</v>
      </c>
      <c r="F110" s="15" t="s">
        <v>38</v>
      </c>
      <c r="G110" s="15" t="s">
        <v>39</v>
      </c>
      <c r="H110" s="15" t="s">
        <v>45</v>
      </c>
    </row>
    <row r="111">
      <c r="A111" s="15" t="s">
        <v>426</v>
      </c>
      <c r="B111" s="15" t="s">
        <v>427</v>
      </c>
      <c r="C111" s="15" t="s">
        <v>177</v>
      </c>
      <c r="D111" s="15">
        <v>121003.0</v>
      </c>
      <c r="E111" s="15" t="s">
        <v>428</v>
      </c>
      <c r="F111" s="15" t="s">
        <v>38</v>
      </c>
      <c r="G111" s="15" t="s">
        <v>39</v>
      </c>
      <c r="H111" s="15" t="s">
        <v>45</v>
      </c>
    </row>
    <row r="112">
      <c r="A112" s="15" t="s">
        <v>429</v>
      </c>
      <c r="B112" s="15" t="s">
        <v>430</v>
      </c>
      <c r="C112" s="15" t="s">
        <v>431</v>
      </c>
      <c r="D112" s="15">
        <v>121003.0</v>
      </c>
      <c r="E112" s="15" t="s">
        <v>432</v>
      </c>
      <c r="F112" s="15" t="s">
        <v>38</v>
      </c>
      <c r="G112" s="15" t="s">
        <v>39</v>
      </c>
      <c r="H112" s="15" t="s">
        <v>45</v>
      </c>
    </row>
    <row r="113">
      <c r="A113" s="15" t="s">
        <v>433</v>
      </c>
      <c r="B113" s="15" t="s">
        <v>434</v>
      </c>
      <c r="C113" s="15" t="s">
        <v>435</v>
      </c>
      <c r="D113" s="15">
        <v>121003.0</v>
      </c>
      <c r="E113" s="15" t="s">
        <v>436</v>
      </c>
      <c r="F113" s="15" t="s">
        <v>38</v>
      </c>
      <c r="G113" s="15" t="s">
        <v>39</v>
      </c>
      <c r="H113" s="15" t="s">
        <v>45</v>
      </c>
    </row>
    <row r="114">
      <c r="A114" s="15" t="s">
        <v>437</v>
      </c>
      <c r="B114" s="15" t="s">
        <v>438</v>
      </c>
      <c r="C114" s="15" t="s">
        <v>177</v>
      </c>
      <c r="D114" s="15">
        <v>121003.0</v>
      </c>
      <c r="E114" s="15" t="s">
        <v>439</v>
      </c>
      <c r="F114" s="15" t="s">
        <v>38</v>
      </c>
      <c r="G114" s="15" t="s">
        <v>39</v>
      </c>
      <c r="H114" s="15" t="s">
        <v>45</v>
      </c>
    </row>
    <row r="115">
      <c r="A115" s="15" t="s">
        <v>440</v>
      </c>
      <c r="B115" s="15" t="s">
        <v>441</v>
      </c>
      <c r="C115" s="15" t="s">
        <v>442</v>
      </c>
      <c r="D115" s="15">
        <v>121003.0</v>
      </c>
      <c r="E115" s="15" t="s">
        <v>317</v>
      </c>
      <c r="F115" s="15" t="s">
        <v>38</v>
      </c>
      <c r="G115" s="15" t="s">
        <v>39</v>
      </c>
      <c r="H115" s="15" t="s">
        <v>240</v>
      </c>
    </row>
    <row r="116">
      <c r="A116" s="15" t="s">
        <v>443</v>
      </c>
      <c r="B116" s="15" t="s">
        <v>444</v>
      </c>
      <c r="C116" s="15" t="s">
        <v>445</v>
      </c>
      <c r="D116" s="15">
        <v>121003.0</v>
      </c>
      <c r="E116" s="15" t="s">
        <v>446</v>
      </c>
      <c r="F116" s="15" t="s">
        <v>38</v>
      </c>
      <c r="G116" s="15" t="s">
        <v>39</v>
      </c>
      <c r="H116" s="15" t="s">
        <v>50</v>
      </c>
    </row>
    <row r="117">
      <c r="A117" s="15" t="s">
        <v>447</v>
      </c>
      <c r="B117" s="15" t="s">
        <v>448</v>
      </c>
      <c r="C117" s="15" t="s">
        <v>177</v>
      </c>
      <c r="D117" s="15">
        <v>121003.0</v>
      </c>
      <c r="E117" s="15" t="s">
        <v>449</v>
      </c>
      <c r="F117" s="15" t="s">
        <v>38</v>
      </c>
      <c r="G117" s="15" t="s">
        <v>39</v>
      </c>
      <c r="H117" s="15" t="s">
        <v>45</v>
      </c>
    </row>
    <row r="118">
      <c r="A118" s="15" t="s">
        <v>450</v>
      </c>
      <c r="B118" s="15" t="s">
        <v>451</v>
      </c>
      <c r="C118" s="15" t="s">
        <v>85</v>
      </c>
      <c r="D118" s="15">
        <v>121003.0</v>
      </c>
      <c r="E118" s="15" t="s">
        <v>439</v>
      </c>
      <c r="F118" s="15" t="s">
        <v>38</v>
      </c>
      <c r="G118" s="15" t="s">
        <v>39</v>
      </c>
      <c r="H118" s="15" t="s">
        <v>45</v>
      </c>
    </row>
    <row r="119">
      <c r="A119" s="15" t="s">
        <v>452</v>
      </c>
      <c r="B119" s="15" t="s">
        <v>453</v>
      </c>
      <c r="C119" s="15" t="s">
        <v>347</v>
      </c>
      <c r="D119" s="15">
        <v>121003.0</v>
      </c>
      <c r="E119" s="15" t="s">
        <v>317</v>
      </c>
      <c r="F119" s="15" t="s">
        <v>38</v>
      </c>
      <c r="G119" s="15" t="s">
        <v>39</v>
      </c>
      <c r="H119" s="15" t="s">
        <v>40</v>
      </c>
    </row>
    <row r="120">
      <c r="A120" s="15" t="s">
        <v>454</v>
      </c>
      <c r="B120" s="15" t="s">
        <v>455</v>
      </c>
      <c r="C120" s="15" t="s">
        <v>243</v>
      </c>
      <c r="D120" s="15">
        <v>121003.0</v>
      </c>
      <c r="E120" s="15" t="s">
        <v>422</v>
      </c>
      <c r="F120" s="15" t="s">
        <v>38</v>
      </c>
      <c r="G120" s="15" t="s">
        <v>39</v>
      </c>
      <c r="H120" s="15" t="s">
        <v>45</v>
      </c>
    </row>
    <row r="121">
      <c r="A121" s="15" t="s">
        <v>456</v>
      </c>
      <c r="B121" s="15" t="s">
        <v>457</v>
      </c>
      <c r="C121" s="15" t="s">
        <v>396</v>
      </c>
      <c r="D121" s="15">
        <v>121003.0</v>
      </c>
      <c r="E121" s="15" t="s">
        <v>458</v>
      </c>
      <c r="F121" s="15" t="s">
        <v>38</v>
      </c>
      <c r="G121" s="15" t="s">
        <v>39</v>
      </c>
      <c r="H121" s="15" t="s">
        <v>45</v>
      </c>
    </row>
    <row r="122">
      <c r="A122" s="15" t="s">
        <v>459</v>
      </c>
      <c r="B122" s="15" t="s">
        <v>460</v>
      </c>
      <c r="C122" s="15" t="s">
        <v>74</v>
      </c>
      <c r="D122" s="15">
        <v>121003.0</v>
      </c>
      <c r="E122" s="15" t="s">
        <v>461</v>
      </c>
      <c r="F122" s="15" t="s">
        <v>38</v>
      </c>
      <c r="G122" s="15" t="s">
        <v>112</v>
      </c>
      <c r="H122" s="15" t="s">
        <v>301</v>
      </c>
    </row>
    <row r="123">
      <c r="A123" s="15" t="s">
        <v>462</v>
      </c>
      <c r="B123" s="15" t="s">
        <v>463</v>
      </c>
      <c r="C123" s="15" t="s">
        <v>74</v>
      </c>
      <c r="D123" s="15">
        <v>121003.0</v>
      </c>
      <c r="E123" s="15" t="s">
        <v>464</v>
      </c>
      <c r="F123" s="15" t="s">
        <v>38</v>
      </c>
      <c r="G123" s="15" t="s">
        <v>39</v>
      </c>
      <c r="H123" s="15" t="s">
        <v>60</v>
      </c>
    </row>
    <row r="124">
      <c r="A124" s="15" t="s">
        <v>465</v>
      </c>
      <c r="B124" s="15" t="s">
        <v>466</v>
      </c>
      <c r="C124" s="15" t="s">
        <v>74</v>
      </c>
      <c r="D124" s="15">
        <v>121003.0</v>
      </c>
      <c r="E124" s="15" t="s">
        <v>354</v>
      </c>
      <c r="F124" s="15" t="s">
        <v>54</v>
      </c>
      <c r="G124" s="15" t="s">
        <v>39</v>
      </c>
      <c r="H124" s="15" t="s">
        <v>103</v>
      </c>
    </row>
    <row r="125">
      <c r="A125" s="15" t="s">
        <v>467</v>
      </c>
      <c r="B125" s="15" t="s">
        <v>468</v>
      </c>
      <c r="C125" s="15" t="s">
        <v>74</v>
      </c>
      <c r="D125" s="15">
        <v>121003.0</v>
      </c>
      <c r="E125" s="15" t="s">
        <v>449</v>
      </c>
      <c r="F125" s="15" t="s">
        <v>38</v>
      </c>
      <c r="G125" s="15" t="s">
        <v>39</v>
      </c>
      <c r="H125" s="15" t="s">
        <v>60</v>
      </c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57"/>
    <col customWidth="1" min="2" max="2" width="21.43"/>
    <col customWidth="1" min="3" max="3" width="9.71"/>
    <col customWidth="1" min="4" max="4" width="8.71"/>
    <col customWidth="1" min="5" max="5" width="10.86"/>
    <col customWidth="1" min="6" max="26" width="8.71"/>
  </cols>
  <sheetData>
    <row r="1">
      <c r="A1" s="15" t="s">
        <v>469</v>
      </c>
      <c r="B1" s="15" t="s">
        <v>470</v>
      </c>
      <c r="C1" s="15" t="s">
        <v>471</v>
      </c>
      <c r="D1" s="19" t="s">
        <v>472</v>
      </c>
      <c r="E1" s="19" t="s">
        <v>473</v>
      </c>
    </row>
    <row r="2">
      <c r="A2" s="15" t="s">
        <v>359</v>
      </c>
      <c r="B2" s="20">
        <v>8.904223818706E12</v>
      </c>
      <c r="C2" s="15" t="s">
        <v>474</v>
      </c>
      <c r="D2" s="15">
        <f>VLOOKUP(B2,'SKU Master'!$A$1:$B$67,2,0)</f>
        <v>127</v>
      </c>
      <c r="E2" s="15">
        <f t="shared" ref="E2:E401" si="1">C2*D2</f>
        <v>127</v>
      </c>
    </row>
    <row r="3">
      <c r="A3" s="15" t="s">
        <v>359</v>
      </c>
      <c r="B3" s="20">
        <v>8.904223819093E12</v>
      </c>
      <c r="C3" s="15" t="s">
        <v>474</v>
      </c>
      <c r="D3" s="15">
        <f>VLOOKUP(B3,'SKU Master'!$A$1:$B$67,2,0)</f>
        <v>150</v>
      </c>
      <c r="E3" s="15">
        <f t="shared" si="1"/>
        <v>150</v>
      </c>
    </row>
    <row r="4">
      <c r="A4" s="15" t="s">
        <v>359</v>
      </c>
      <c r="B4" s="20">
        <v>8.904223819109E12</v>
      </c>
      <c r="C4" s="15" t="s">
        <v>474</v>
      </c>
      <c r="D4" s="15">
        <f>VLOOKUP(B4,'SKU Master'!$A$1:$B$67,2,0)</f>
        <v>100</v>
      </c>
      <c r="E4" s="15">
        <f t="shared" si="1"/>
        <v>100</v>
      </c>
    </row>
    <row r="5">
      <c r="A5" s="15" t="s">
        <v>359</v>
      </c>
      <c r="B5" s="20">
        <v>8.90422381843E12</v>
      </c>
      <c r="C5" s="15" t="s">
        <v>474</v>
      </c>
      <c r="D5" s="15">
        <f>VLOOKUP(B5,'SKU Master'!$A$1:$B$67,2,0)</f>
        <v>165</v>
      </c>
      <c r="E5" s="15">
        <f t="shared" si="1"/>
        <v>165</v>
      </c>
    </row>
    <row r="6">
      <c r="A6" s="15" t="s">
        <v>359</v>
      </c>
      <c r="B6" s="20">
        <v>8.904223819277E12</v>
      </c>
      <c r="C6" s="15" t="s">
        <v>474</v>
      </c>
      <c r="D6" s="15">
        <f>VLOOKUP(B6,'SKU Master'!$A$1:$B$67,2,0)</f>
        <v>350</v>
      </c>
      <c r="E6" s="15">
        <f t="shared" si="1"/>
        <v>350</v>
      </c>
    </row>
    <row r="7">
      <c r="A7" s="15" t="s">
        <v>359</v>
      </c>
      <c r="B7" s="15" t="s">
        <v>475</v>
      </c>
      <c r="C7" s="15" t="s">
        <v>474</v>
      </c>
      <c r="D7" s="15">
        <f>VLOOKUP(B7,'SKU Master'!$A$1:$B$67,2,0)</f>
        <v>500</v>
      </c>
      <c r="E7" s="15">
        <f t="shared" si="1"/>
        <v>500</v>
      </c>
    </row>
    <row r="8">
      <c r="A8" s="15" t="s">
        <v>359</v>
      </c>
      <c r="B8" s="20">
        <v>8.904223818638E12</v>
      </c>
      <c r="C8" s="15" t="s">
        <v>476</v>
      </c>
      <c r="D8" s="15">
        <f>VLOOKUP(B8,'SKU Master'!$A$1:$B$67,2,0)</f>
        <v>137</v>
      </c>
      <c r="E8" s="15">
        <f t="shared" si="1"/>
        <v>274</v>
      </c>
    </row>
    <row r="9">
      <c r="A9" s="15" t="s">
        <v>359</v>
      </c>
      <c r="B9" s="15" t="s">
        <v>477</v>
      </c>
      <c r="C9" s="15" t="s">
        <v>474</v>
      </c>
      <c r="D9" s="15">
        <f>VLOOKUP(B9,'SKU Master'!$A$1:$B$67,2,0)</f>
        <v>10</v>
      </c>
      <c r="E9" s="15">
        <f t="shared" si="1"/>
        <v>10</v>
      </c>
    </row>
    <row r="10">
      <c r="A10" s="15" t="s">
        <v>158</v>
      </c>
      <c r="B10" s="20">
        <v>8.904223819024E12</v>
      </c>
      <c r="C10" s="15" t="s">
        <v>478</v>
      </c>
      <c r="D10" s="15">
        <f>VLOOKUP(B10,'SKU Master'!$A$1:$B$67,2,0)</f>
        <v>112</v>
      </c>
      <c r="E10" s="15">
        <f t="shared" si="1"/>
        <v>448</v>
      </c>
    </row>
    <row r="11">
      <c r="A11" s="15" t="s">
        <v>158</v>
      </c>
      <c r="B11" s="20">
        <v>8.904223819291E12</v>
      </c>
      <c r="C11" s="15" t="s">
        <v>478</v>
      </c>
      <c r="D11" s="15">
        <f>VLOOKUP(B11,'SKU Master'!$A$1:$B$67,2,0)</f>
        <v>112</v>
      </c>
      <c r="E11" s="15">
        <f t="shared" si="1"/>
        <v>448</v>
      </c>
    </row>
    <row r="12">
      <c r="A12" s="15" t="s">
        <v>158</v>
      </c>
      <c r="B12" s="20">
        <v>8.904223818638E12</v>
      </c>
      <c r="C12" s="15" t="s">
        <v>479</v>
      </c>
      <c r="D12" s="15">
        <f>VLOOKUP(B12,'SKU Master'!$A$1:$B$67,2,0)</f>
        <v>137</v>
      </c>
      <c r="E12" s="15">
        <f t="shared" si="1"/>
        <v>411</v>
      </c>
    </row>
    <row r="13">
      <c r="A13" s="15" t="s">
        <v>158</v>
      </c>
      <c r="B13" s="20">
        <v>8.904223818669E12</v>
      </c>
      <c r="C13" s="15" t="s">
        <v>474</v>
      </c>
      <c r="D13" s="15">
        <f>VLOOKUP(B13,'SKU Master'!$A$1:$B$67,2,0)</f>
        <v>240</v>
      </c>
      <c r="E13" s="15">
        <f t="shared" si="1"/>
        <v>240</v>
      </c>
    </row>
    <row r="14">
      <c r="A14" s="15" t="s">
        <v>158</v>
      </c>
      <c r="B14" s="15" t="s">
        <v>477</v>
      </c>
      <c r="C14" s="15" t="s">
        <v>474</v>
      </c>
      <c r="D14" s="15">
        <f>VLOOKUP(B14,'SKU Master'!$A$1:$B$67,2,0)</f>
        <v>10</v>
      </c>
      <c r="E14" s="15">
        <f t="shared" si="1"/>
        <v>10</v>
      </c>
    </row>
    <row r="15">
      <c r="A15" s="15" t="s">
        <v>155</v>
      </c>
      <c r="B15" s="20">
        <v>8.904223819291E12</v>
      </c>
      <c r="C15" s="15" t="s">
        <v>476</v>
      </c>
      <c r="D15" s="15">
        <f>VLOOKUP(B15,'SKU Master'!$A$1:$B$67,2,0)</f>
        <v>112</v>
      </c>
      <c r="E15" s="15">
        <f t="shared" si="1"/>
        <v>224</v>
      </c>
    </row>
    <row r="16">
      <c r="A16" s="15" t="s">
        <v>155</v>
      </c>
      <c r="B16" s="20">
        <v>8.904223819031E12</v>
      </c>
      <c r="C16" s="15" t="s">
        <v>476</v>
      </c>
      <c r="D16" s="15">
        <f>VLOOKUP(B16,'SKU Master'!$A$1:$B$67,2,0)</f>
        <v>112</v>
      </c>
      <c r="E16" s="15">
        <f t="shared" si="1"/>
        <v>224</v>
      </c>
    </row>
    <row r="17">
      <c r="A17" s="15" t="s">
        <v>155</v>
      </c>
      <c r="B17" s="20">
        <v>8.904223819024E12</v>
      </c>
      <c r="C17" s="15" t="s">
        <v>476</v>
      </c>
      <c r="D17" s="15">
        <f>VLOOKUP(B17,'SKU Master'!$A$1:$B$67,2,0)</f>
        <v>112</v>
      </c>
      <c r="E17" s="15">
        <f t="shared" si="1"/>
        <v>224</v>
      </c>
    </row>
    <row r="18">
      <c r="A18" s="15" t="s">
        <v>345</v>
      </c>
      <c r="B18" s="20">
        <v>8.904223819468E12</v>
      </c>
      <c r="C18" s="15" t="s">
        <v>476</v>
      </c>
      <c r="D18" s="15">
        <f>VLOOKUP(B18,'SKU Master'!$A$1:$B$67,2,0)</f>
        <v>240</v>
      </c>
      <c r="E18" s="15">
        <f t="shared" si="1"/>
        <v>480</v>
      </c>
    </row>
    <row r="19">
      <c r="A19" s="15" t="s">
        <v>345</v>
      </c>
      <c r="B19" s="20">
        <v>8.904223819291E12</v>
      </c>
      <c r="C19" s="15" t="s">
        <v>480</v>
      </c>
      <c r="D19" s="15">
        <f>VLOOKUP(B19,'SKU Master'!$A$1:$B$67,2,0)</f>
        <v>112</v>
      </c>
      <c r="E19" s="15">
        <f t="shared" si="1"/>
        <v>896</v>
      </c>
    </row>
    <row r="20">
      <c r="A20" s="15" t="s">
        <v>339</v>
      </c>
      <c r="B20" s="20">
        <v>8.90422381913E12</v>
      </c>
      <c r="C20" s="15" t="s">
        <v>474</v>
      </c>
      <c r="D20" s="15">
        <f>VLOOKUP(B20,'SKU Master'!$A$1:$B$67,2,0)</f>
        <v>350</v>
      </c>
      <c r="E20" s="15">
        <f t="shared" si="1"/>
        <v>350</v>
      </c>
    </row>
    <row r="21">
      <c r="A21" s="15" t="s">
        <v>339</v>
      </c>
      <c r="B21" s="20">
        <v>8.904223818706E12</v>
      </c>
      <c r="C21" s="15" t="s">
        <v>474</v>
      </c>
      <c r="D21" s="15">
        <f>VLOOKUP(B21,'SKU Master'!$A$1:$B$67,2,0)</f>
        <v>127</v>
      </c>
      <c r="E21" s="15">
        <f t="shared" si="1"/>
        <v>127</v>
      </c>
    </row>
    <row r="22">
      <c r="A22" s="15" t="s">
        <v>337</v>
      </c>
      <c r="B22" s="20">
        <v>8.904223818591E12</v>
      </c>
      <c r="C22" s="15" t="s">
        <v>476</v>
      </c>
      <c r="D22" s="15">
        <f>VLOOKUP(B22,'SKU Master'!$A$1:$B$67,2,0)</f>
        <v>120</v>
      </c>
      <c r="E22" s="15">
        <f t="shared" si="1"/>
        <v>240</v>
      </c>
    </row>
    <row r="23">
      <c r="A23" s="15" t="s">
        <v>334</v>
      </c>
      <c r="B23" s="20">
        <v>8.90422381885E12</v>
      </c>
      <c r="C23" s="15" t="s">
        <v>474</v>
      </c>
      <c r="D23" s="15">
        <f>VLOOKUP(B23,'SKU Master'!$A$1:$B$67,2,0)</f>
        <v>240</v>
      </c>
      <c r="E23" s="15">
        <f t="shared" si="1"/>
        <v>240</v>
      </c>
    </row>
    <row r="24">
      <c r="A24" s="15" t="s">
        <v>334</v>
      </c>
      <c r="B24" s="20">
        <v>8.90422381843E12</v>
      </c>
      <c r="C24" s="15" t="s">
        <v>474</v>
      </c>
      <c r="D24" s="15">
        <f>VLOOKUP(B24,'SKU Master'!$A$1:$B$67,2,0)</f>
        <v>165</v>
      </c>
      <c r="E24" s="15">
        <f t="shared" si="1"/>
        <v>165</v>
      </c>
    </row>
    <row r="25">
      <c r="A25" s="15" t="s">
        <v>334</v>
      </c>
      <c r="B25" s="20">
        <v>8.90422381913E12</v>
      </c>
      <c r="C25" s="15" t="s">
        <v>474</v>
      </c>
      <c r="D25" s="15">
        <f>VLOOKUP(B25,'SKU Master'!$A$1:$B$67,2,0)</f>
        <v>350</v>
      </c>
      <c r="E25" s="15">
        <f t="shared" si="1"/>
        <v>350</v>
      </c>
    </row>
    <row r="26">
      <c r="A26" s="15" t="s">
        <v>331</v>
      </c>
      <c r="B26" s="20">
        <v>8.904223819468E12</v>
      </c>
      <c r="C26" s="15" t="s">
        <v>474</v>
      </c>
      <c r="D26" s="15">
        <f>VLOOKUP(B26,'SKU Master'!$A$1:$B$67,2,0)</f>
        <v>240</v>
      </c>
      <c r="E26" s="15">
        <f t="shared" si="1"/>
        <v>240</v>
      </c>
    </row>
    <row r="27">
      <c r="A27" s="15" t="s">
        <v>328</v>
      </c>
      <c r="B27" s="20">
        <v>8.90422381843E12</v>
      </c>
      <c r="C27" s="15" t="s">
        <v>474</v>
      </c>
      <c r="D27" s="15">
        <f>VLOOKUP(B27,'SKU Master'!$A$1:$B$67,2,0)</f>
        <v>165</v>
      </c>
      <c r="E27" s="15">
        <f t="shared" si="1"/>
        <v>165</v>
      </c>
    </row>
    <row r="28">
      <c r="A28" s="15" t="s">
        <v>342</v>
      </c>
      <c r="B28" s="20">
        <v>8.90422381898E12</v>
      </c>
      <c r="C28" s="15" t="s">
        <v>474</v>
      </c>
      <c r="D28" s="15">
        <f>VLOOKUP(B28,'SKU Master'!$A$1:$B$67,2,0)</f>
        <v>110</v>
      </c>
      <c r="E28" s="15">
        <f t="shared" si="1"/>
        <v>110</v>
      </c>
    </row>
    <row r="29">
      <c r="A29" s="15" t="s">
        <v>342</v>
      </c>
      <c r="B29" s="20">
        <v>8.904223819031E12</v>
      </c>
      <c r="C29" s="15" t="s">
        <v>476</v>
      </c>
      <c r="D29" s="15">
        <f>VLOOKUP(B29,'SKU Master'!$A$1:$B$67,2,0)</f>
        <v>112</v>
      </c>
      <c r="E29" s="15">
        <f t="shared" si="1"/>
        <v>224</v>
      </c>
    </row>
    <row r="30">
      <c r="A30" s="15" t="s">
        <v>342</v>
      </c>
      <c r="B30" s="20">
        <v>8.904223819024E12</v>
      </c>
      <c r="C30" s="15" t="s">
        <v>476</v>
      </c>
      <c r="D30" s="15">
        <f>VLOOKUP(B30,'SKU Master'!$A$1:$B$67,2,0)</f>
        <v>112</v>
      </c>
      <c r="E30" s="15">
        <f t="shared" si="1"/>
        <v>224</v>
      </c>
    </row>
    <row r="31">
      <c r="A31" s="15" t="s">
        <v>326</v>
      </c>
      <c r="B31" s="20">
        <v>8.904223818614E12</v>
      </c>
      <c r="C31" s="15" t="s">
        <v>474</v>
      </c>
      <c r="D31" s="15">
        <f>VLOOKUP(B31,'SKU Master'!$A$1:$B$67,2,0)</f>
        <v>65</v>
      </c>
      <c r="E31" s="15">
        <f t="shared" si="1"/>
        <v>65</v>
      </c>
    </row>
    <row r="32">
      <c r="A32" s="15" t="s">
        <v>326</v>
      </c>
      <c r="B32" s="20">
        <v>8.904223819024E12</v>
      </c>
      <c r="C32" s="15" t="s">
        <v>474</v>
      </c>
      <c r="D32" s="15">
        <f>VLOOKUP(B32,'SKU Master'!$A$1:$B$67,2,0)</f>
        <v>112</v>
      </c>
      <c r="E32" s="15">
        <f t="shared" si="1"/>
        <v>112</v>
      </c>
    </row>
    <row r="33">
      <c r="A33" s="15" t="s">
        <v>147</v>
      </c>
      <c r="B33" s="20">
        <v>8.904223819321E12</v>
      </c>
      <c r="C33" s="15" t="s">
        <v>474</v>
      </c>
      <c r="D33" s="15">
        <f>VLOOKUP(B33,'SKU Master'!$A$1:$B$67,2,0)</f>
        <v>600</v>
      </c>
      <c r="E33" s="15">
        <f t="shared" si="1"/>
        <v>600</v>
      </c>
    </row>
    <row r="34">
      <c r="A34" s="15" t="s">
        <v>147</v>
      </c>
      <c r="B34" s="20">
        <v>8.904223819338E12</v>
      </c>
      <c r="C34" s="15" t="s">
        <v>474</v>
      </c>
      <c r="D34" s="15">
        <f>VLOOKUP(B34,'SKU Master'!$A$1:$B$67,2,0)</f>
        <v>600</v>
      </c>
      <c r="E34" s="15">
        <f t="shared" si="1"/>
        <v>600</v>
      </c>
    </row>
    <row r="35">
      <c r="A35" s="15" t="s">
        <v>323</v>
      </c>
      <c r="B35" s="20">
        <v>8.904223818942E12</v>
      </c>
      <c r="C35" s="15" t="s">
        <v>476</v>
      </c>
      <c r="D35" s="15">
        <f>VLOOKUP(B35,'SKU Master'!$A$1:$B$67,2,0)</f>
        <v>133</v>
      </c>
      <c r="E35" s="15">
        <f t="shared" si="1"/>
        <v>266</v>
      </c>
    </row>
    <row r="36">
      <c r="A36" s="15" t="s">
        <v>323</v>
      </c>
      <c r="B36" s="20">
        <v>8.904223818683E12</v>
      </c>
      <c r="C36" s="15" t="s">
        <v>476</v>
      </c>
      <c r="D36" s="15">
        <f>VLOOKUP(B36,'SKU Master'!$A$1:$B$67,2,0)</f>
        <v>121</v>
      </c>
      <c r="E36" s="15">
        <f t="shared" si="1"/>
        <v>242</v>
      </c>
    </row>
    <row r="37">
      <c r="A37" s="15" t="s">
        <v>323</v>
      </c>
      <c r="B37" s="20">
        <v>8.904223819239E12</v>
      </c>
      <c r="C37" s="15" t="s">
        <v>474</v>
      </c>
      <c r="D37" s="15">
        <f>VLOOKUP(B37,'SKU Master'!$A$1:$B$67,2,0)</f>
        <v>290</v>
      </c>
      <c r="E37" s="15">
        <f t="shared" si="1"/>
        <v>290</v>
      </c>
    </row>
    <row r="38">
      <c r="A38" s="15" t="s">
        <v>323</v>
      </c>
      <c r="B38" s="20">
        <v>8.904223819246E12</v>
      </c>
      <c r="C38" s="15" t="s">
        <v>474</v>
      </c>
      <c r="D38" s="15">
        <f>VLOOKUP(B38,'SKU Master'!$A$1:$B$67,2,0)</f>
        <v>290</v>
      </c>
      <c r="E38" s="15">
        <f t="shared" si="1"/>
        <v>290</v>
      </c>
    </row>
    <row r="39">
      <c r="A39" s="15" t="s">
        <v>323</v>
      </c>
      <c r="B39" s="20">
        <v>8.904223819253E12</v>
      </c>
      <c r="C39" s="15" t="s">
        <v>474</v>
      </c>
      <c r="D39" s="15">
        <f>VLOOKUP(B39,'SKU Master'!$A$1:$B$67,2,0)</f>
        <v>290</v>
      </c>
      <c r="E39" s="15">
        <f t="shared" si="1"/>
        <v>290</v>
      </c>
    </row>
    <row r="40">
      <c r="A40" s="15" t="s">
        <v>323</v>
      </c>
      <c r="B40" s="20">
        <v>8.904223818669E12</v>
      </c>
      <c r="C40" s="15" t="s">
        <v>474</v>
      </c>
      <c r="D40" s="15">
        <f>VLOOKUP(B40,'SKU Master'!$A$1:$B$67,2,0)</f>
        <v>240</v>
      </c>
      <c r="E40" s="15">
        <f t="shared" si="1"/>
        <v>240</v>
      </c>
    </row>
    <row r="41">
      <c r="A41" s="15" t="s">
        <v>323</v>
      </c>
      <c r="B41" s="20">
        <v>8.904223819147E12</v>
      </c>
      <c r="C41" s="15" t="s">
        <v>474</v>
      </c>
      <c r="D41" s="15">
        <f>VLOOKUP(B41,'SKU Master'!$A$1:$B$67,2,0)</f>
        <v>240</v>
      </c>
      <c r="E41" s="15">
        <f t="shared" si="1"/>
        <v>240</v>
      </c>
    </row>
    <row r="42">
      <c r="A42" s="15" t="s">
        <v>323</v>
      </c>
      <c r="B42" s="20">
        <v>8.90422381885E12</v>
      </c>
      <c r="C42" s="15" t="s">
        <v>474</v>
      </c>
      <c r="D42" s="15">
        <f>VLOOKUP(B42,'SKU Master'!$A$1:$B$67,2,0)</f>
        <v>240</v>
      </c>
      <c r="E42" s="15">
        <f t="shared" si="1"/>
        <v>240</v>
      </c>
    </row>
    <row r="43">
      <c r="A43" s="15" t="s">
        <v>462</v>
      </c>
      <c r="B43" s="20">
        <v>8.904223815859E12</v>
      </c>
      <c r="C43" s="15" t="s">
        <v>474</v>
      </c>
      <c r="D43" s="15">
        <f>VLOOKUP(B43,'SKU Master'!$A$1:$B$67,2,0)</f>
        <v>165</v>
      </c>
      <c r="E43" s="15">
        <f t="shared" si="1"/>
        <v>165</v>
      </c>
    </row>
    <row r="44">
      <c r="A44" s="15" t="s">
        <v>462</v>
      </c>
      <c r="B44" s="20">
        <v>8.904223817501E12</v>
      </c>
      <c r="C44" s="15" t="s">
        <v>474</v>
      </c>
      <c r="D44" s="15">
        <f>VLOOKUP(B44,'SKU Master'!$A$1:$B$67,2,0)</f>
        <v>350</v>
      </c>
      <c r="E44" s="15">
        <f t="shared" si="1"/>
        <v>350</v>
      </c>
    </row>
    <row r="45">
      <c r="A45" s="15" t="s">
        <v>349</v>
      </c>
      <c r="B45" s="20">
        <v>8.904223817273E12</v>
      </c>
      <c r="C45" s="15" t="s">
        <v>474</v>
      </c>
      <c r="D45" s="15">
        <f>VLOOKUP(B45,'SKU Master'!$A$1:$B$67,2,0)</f>
        <v>65</v>
      </c>
      <c r="E45" s="15">
        <f t="shared" si="1"/>
        <v>65</v>
      </c>
    </row>
    <row r="46">
      <c r="A46" s="15" t="s">
        <v>355</v>
      </c>
      <c r="B46" s="20">
        <v>8.904223818942E12</v>
      </c>
      <c r="C46" s="15" t="s">
        <v>474</v>
      </c>
      <c r="D46" s="15">
        <f>VLOOKUP(B46,'SKU Master'!$A$1:$B$67,2,0)</f>
        <v>133</v>
      </c>
      <c r="E46" s="15">
        <f t="shared" si="1"/>
        <v>133</v>
      </c>
    </row>
    <row r="47">
      <c r="A47" s="15" t="s">
        <v>355</v>
      </c>
      <c r="B47" s="20">
        <v>8.904223818706E12</v>
      </c>
      <c r="C47" s="15" t="s">
        <v>474</v>
      </c>
      <c r="D47" s="15">
        <f>VLOOKUP(B47,'SKU Master'!$A$1:$B$67,2,0)</f>
        <v>127</v>
      </c>
      <c r="E47" s="15">
        <f t="shared" si="1"/>
        <v>127</v>
      </c>
    </row>
    <row r="48">
      <c r="A48" s="15" t="s">
        <v>355</v>
      </c>
      <c r="B48" s="15" t="s">
        <v>477</v>
      </c>
      <c r="C48" s="15" t="s">
        <v>474</v>
      </c>
      <c r="D48" s="15">
        <f>VLOOKUP(B48,'SKU Master'!$A$1:$B$67,2,0)</f>
        <v>10</v>
      </c>
      <c r="E48" s="15">
        <f t="shared" si="1"/>
        <v>10</v>
      </c>
    </row>
    <row r="49">
      <c r="A49" s="15" t="s">
        <v>142</v>
      </c>
      <c r="B49" s="20">
        <v>8.904223819147E12</v>
      </c>
      <c r="C49" s="15" t="s">
        <v>474</v>
      </c>
      <c r="D49" s="15">
        <f>VLOOKUP(B49,'SKU Master'!$A$1:$B$67,2,0)</f>
        <v>240</v>
      </c>
      <c r="E49" s="15">
        <f t="shared" si="1"/>
        <v>240</v>
      </c>
    </row>
    <row r="50">
      <c r="A50" s="15" t="s">
        <v>142</v>
      </c>
      <c r="B50" s="20">
        <v>8.904223818935E12</v>
      </c>
      <c r="C50" s="15" t="s">
        <v>478</v>
      </c>
      <c r="D50" s="15">
        <f>VLOOKUP(B50,'SKU Master'!$A$1:$B$67,2,0)</f>
        <v>120</v>
      </c>
      <c r="E50" s="15">
        <f t="shared" si="1"/>
        <v>480</v>
      </c>
    </row>
    <row r="51">
      <c r="A51" s="15" t="s">
        <v>142</v>
      </c>
      <c r="B51" s="20">
        <v>8.904223818683E12</v>
      </c>
      <c r="C51" s="15" t="s">
        <v>474</v>
      </c>
      <c r="D51" s="15">
        <f>VLOOKUP(B51,'SKU Master'!$A$1:$B$67,2,0)</f>
        <v>121</v>
      </c>
      <c r="E51" s="15">
        <f t="shared" si="1"/>
        <v>121</v>
      </c>
    </row>
    <row r="52">
      <c r="A52" s="15" t="s">
        <v>139</v>
      </c>
      <c r="B52" s="20">
        <v>8.904223818478E12</v>
      </c>
      <c r="C52" s="15" t="s">
        <v>474</v>
      </c>
      <c r="D52" s="15">
        <f>VLOOKUP(B52,'SKU Master'!$A$1:$B$67,2,0)</f>
        <v>350</v>
      </c>
      <c r="E52" s="15">
        <f t="shared" si="1"/>
        <v>350</v>
      </c>
    </row>
    <row r="53">
      <c r="A53" s="15" t="s">
        <v>139</v>
      </c>
      <c r="B53" s="20">
        <v>8.904223819284E12</v>
      </c>
      <c r="C53" s="15" t="s">
        <v>474</v>
      </c>
      <c r="D53" s="15">
        <f>VLOOKUP(B53,'SKU Master'!$A$1:$B$67,2,0)</f>
        <v>350</v>
      </c>
      <c r="E53" s="15">
        <f t="shared" si="1"/>
        <v>350</v>
      </c>
    </row>
    <row r="54">
      <c r="A54" s="15" t="s">
        <v>151</v>
      </c>
      <c r="B54" s="20">
        <v>8.904223816214E12</v>
      </c>
      <c r="C54" s="15" t="s">
        <v>474</v>
      </c>
      <c r="D54" s="15">
        <f>VLOOKUP(B54,'SKU Master'!$A$1:$B$67,2,0)</f>
        <v>120</v>
      </c>
      <c r="E54" s="15">
        <f t="shared" si="1"/>
        <v>120</v>
      </c>
    </row>
    <row r="55">
      <c r="A55" s="15" t="s">
        <v>151</v>
      </c>
      <c r="B55" s="20">
        <v>8.904223818874E12</v>
      </c>
      <c r="C55" s="15" t="s">
        <v>474</v>
      </c>
      <c r="D55" s="15">
        <f>VLOOKUP(B55,'SKU Master'!$A$1:$B$67,2,0)</f>
        <v>100</v>
      </c>
      <c r="E55" s="15">
        <f t="shared" si="1"/>
        <v>100</v>
      </c>
    </row>
    <row r="56">
      <c r="A56" s="15" t="s">
        <v>151</v>
      </c>
      <c r="B56" s="20">
        <v>8.904223819512E12</v>
      </c>
      <c r="C56" s="15" t="s">
        <v>474</v>
      </c>
      <c r="D56" s="15">
        <f>VLOOKUP(B56,'SKU Master'!$A$1:$B$67,2,0)</f>
        <v>210</v>
      </c>
      <c r="E56" s="15">
        <f t="shared" si="1"/>
        <v>210</v>
      </c>
    </row>
    <row r="57">
      <c r="A57" s="15" t="s">
        <v>151</v>
      </c>
      <c r="B57" s="20">
        <v>8.904223818881E12</v>
      </c>
      <c r="C57" s="15" t="s">
        <v>474</v>
      </c>
      <c r="D57" s="15">
        <f>VLOOKUP(B57,'SKU Master'!$A$1:$B$67,2,0)</f>
        <v>140</v>
      </c>
      <c r="E57" s="15">
        <f t="shared" si="1"/>
        <v>140</v>
      </c>
    </row>
    <row r="58">
      <c r="A58" s="15" t="s">
        <v>151</v>
      </c>
      <c r="B58" s="20">
        <v>8.904223819291E12</v>
      </c>
      <c r="C58" s="15" t="s">
        <v>476</v>
      </c>
      <c r="D58" s="15">
        <f>VLOOKUP(B58,'SKU Master'!$A$1:$B$67,2,0)</f>
        <v>112</v>
      </c>
      <c r="E58" s="15">
        <f t="shared" si="1"/>
        <v>224</v>
      </c>
    </row>
    <row r="59">
      <c r="A59" s="15" t="s">
        <v>151</v>
      </c>
      <c r="B59" s="20">
        <v>8.904223819031E12</v>
      </c>
      <c r="C59" s="15" t="s">
        <v>476</v>
      </c>
      <c r="D59" s="15">
        <f>VLOOKUP(B59,'SKU Master'!$A$1:$B$67,2,0)</f>
        <v>112</v>
      </c>
      <c r="E59" s="15">
        <f t="shared" si="1"/>
        <v>224</v>
      </c>
    </row>
    <row r="60">
      <c r="A60" s="15" t="s">
        <v>151</v>
      </c>
      <c r="B60" s="20">
        <v>8.904223819024E12</v>
      </c>
      <c r="C60" s="15" t="s">
        <v>476</v>
      </c>
      <c r="D60" s="15">
        <f>VLOOKUP(B60,'SKU Master'!$A$1:$B$67,2,0)</f>
        <v>112</v>
      </c>
      <c r="E60" s="15">
        <f t="shared" si="1"/>
        <v>224</v>
      </c>
    </row>
    <row r="61">
      <c r="A61" s="15" t="s">
        <v>151</v>
      </c>
      <c r="B61" s="20">
        <v>8.904223818553E12</v>
      </c>
      <c r="C61" s="15" t="s">
        <v>474</v>
      </c>
      <c r="D61" s="15">
        <f>VLOOKUP(B61,'SKU Master'!$A$1:$B$67,2,0)</f>
        <v>115</v>
      </c>
      <c r="E61" s="15">
        <f t="shared" si="1"/>
        <v>115</v>
      </c>
    </row>
    <row r="62">
      <c r="A62" s="15" t="s">
        <v>320</v>
      </c>
      <c r="B62" s="20">
        <v>8.904223818706E12</v>
      </c>
      <c r="C62" s="15" t="s">
        <v>474</v>
      </c>
      <c r="D62" s="15">
        <f>VLOOKUP(B62,'SKU Master'!$A$1:$B$67,2,0)</f>
        <v>127</v>
      </c>
      <c r="E62" s="15">
        <f t="shared" si="1"/>
        <v>127</v>
      </c>
    </row>
    <row r="63">
      <c r="A63" s="15" t="s">
        <v>320</v>
      </c>
      <c r="B63" s="20">
        <v>8.904223818942E12</v>
      </c>
      <c r="C63" s="15" t="s">
        <v>474</v>
      </c>
      <c r="D63" s="15">
        <f>VLOOKUP(B63,'SKU Master'!$A$1:$B$67,2,0)</f>
        <v>133</v>
      </c>
      <c r="E63" s="15">
        <f t="shared" si="1"/>
        <v>133</v>
      </c>
    </row>
    <row r="64">
      <c r="A64" s="15" t="s">
        <v>320</v>
      </c>
      <c r="B64" s="20">
        <v>8.90422381885E12</v>
      </c>
      <c r="C64" s="15" t="s">
        <v>474</v>
      </c>
      <c r="D64" s="15">
        <f>VLOOKUP(B64,'SKU Master'!$A$1:$B$67,2,0)</f>
        <v>240</v>
      </c>
      <c r="E64" s="15">
        <f t="shared" si="1"/>
        <v>240</v>
      </c>
    </row>
    <row r="65">
      <c r="A65" s="15" t="s">
        <v>135</v>
      </c>
      <c r="B65" s="20">
        <v>8.904223816214E12</v>
      </c>
      <c r="C65" s="15" t="s">
        <v>476</v>
      </c>
      <c r="D65" s="15">
        <f>VLOOKUP(B65,'SKU Master'!$A$1:$B$67,2,0)</f>
        <v>120</v>
      </c>
      <c r="E65" s="15">
        <f t="shared" si="1"/>
        <v>240</v>
      </c>
    </row>
    <row r="66">
      <c r="A66" s="15" t="s">
        <v>135</v>
      </c>
      <c r="B66" s="20">
        <v>8.904223818874E12</v>
      </c>
      <c r="C66" s="15" t="s">
        <v>476</v>
      </c>
      <c r="D66" s="15">
        <f>VLOOKUP(B66,'SKU Master'!$A$1:$B$67,2,0)</f>
        <v>100</v>
      </c>
      <c r="E66" s="15">
        <f t="shared" si="1"/>
        <v>200</v>
      </c>
    </row>
    <row r="67">
      <c r="A67" s="15" t="s">
        <v>135</v>
      </c>
      <c r="B67" s="20">
        <v>8.904223818935E12</v>
      </c>
      <c r="C67" s="15" t="s">
        <v>478</v>
      </c>
      <c r="D67" s="15">
        <f>VLOOKUP(B67,'SKU Master'!$A$1:$B$67,2,0)</f>
        <v>120</v>
      </c>
      <c r="E67" s="15">
        <f t="shared" si="1"/>
        <v>480</v>
      </c>
    </row>
    <row r="68">
      <c r="A68" s="15" t="s">
        <v>318</v>
      </c>
      <c r="B68" s="20">
        <v>8.904223816665E12</v>
      </c>
      <c r="C68" s="15" t="s">
        <v>476</v>
      </c>
      <c r="D68" s="15">
        <f>VLOOKUP(B68,'SKU Master'!$A$1:$B$67,2,0)</f>
        <v>102</v>
      </c>
      <c r="E68" s="15">
        <f t="shared" si="1"/>
        <v>204</v>
      </c>
    </row>
    <row r="69">
      <c r="A69" s="15" t="s">
        <v>318</v>
      </c>
      <c r="B69" s="20">
        <v>8.904223819277E12</v>
      </c>
      <c r="C69" s="15" t="s">
        <v>474</v>
      </c>
      <c r="D69" s="15">
        <f>VLOOKUP(B69,'SKU Master'!$A$1:$B$67,2,0)</f>
        <v>350</v>
      </c>
      <c r="E69" s="15">
        <f t="shared" si="1"/>
        <v>350</v>
      </c>
    </row>
    <row r="70">
      <c r="A70" s="15" t="s">
        <v>315</v>
      </c>
      <c r="B70" s="20">
        <v>8.904223816214E12</v>
      </c>
      <c r="C70" s="15" t="s">
        <v>474</v>
      </c>
      <c r="D70" s="15">
        <f>VLOOKUP(B70,'SKU Master'!$A$1:$B$67,2,0)</f>
        <v>120</v>
      </c>
      <c r="E70" s="15">
        <f t="shared" si="1"/>
        <v>120</v>
      </c>
    </row>
    <row r="71">
      <c r="A71" s="15" t="s">
        <v>315</v>
      </c>
      <c r="B71" s="20">
        <v>8.904223818874E12</v>
      </c>
      <c r="C71" s="15" t="s">
        <v>474</v>
      </c>
      <c r="D71" s="15">
        <f>VLOOKUP(B71,'SKU Master'!$A$1:$B$67,2,0)</f>
        <v>100</v>
      </c>
      <c r="E71" s="15">
        <f t="shared" si="1"/>
        <v>100</v>
      </c>
    </row>
    <row r="72">
      <c r="A72" s="15" t="s">
        <v>312</v>
      </c>
      <c r="B72" s="20">
        <v>8.904223818706E12</v>
      </c>
      <c r="C72" s="15" t="s">
        <v>474</v>
      </c>
      <c r="D72" s="15">
        <f>VLOOKUP(B72,'SKU Master'!$A$1:$B$67,2,0)</f>
        <v>127</v>
      </c>
      <c r="E72" s="15">
        <f t="shared" si="1"/>
        <v>127</v>
      </c>
    </row>
    <row r="73">
      <c r="A73" s="15" t="s">
        <v>306</v>
      </c>
      <c r="B73" s="20">
        <v>8.904223816214E12</v>
      </c>
      <c r="C73" s="15" t="s">
        <v>474</v>
      </c>
      <c r="D73" s="15">
        <f>VLOOKUP(B73,'SKU Master'!$A$1:$B$67,2,0)</f>
        <v>120</v>
      </c>
      <c r="E73" s="15">
        <f t="shared" si="1"/>
        <v>120</v>
      </c>
    </row>
    <row r="74">
      <c r="A74" s="15" t="s">
        <v>306</v>
      </c>
      <c r="B74" s="20">
        <v>8.904223818874E12</v>
      </c>
      <c r="C74" s="15" t="s">
        <v>474</v>
      </c>
      <c r="D74" s="15">
        <f>VLOOKUP(B74,'SKU Master'!$A$1:$B$67,2,0)</f>
        <v>100</v>
      </c>
      <c r="E74" s="15">
        <f t="shared" si="1"/>
        <v>100</v>
      </c>
    </row>
    <row r="75">
      <c r="A75" s="15" t="s">
        <v>306</v>
      </c>
      <c r="B75" s="20">
        <v>8.904223818706E12</v>
      </c>
      <c r="C75" s="15" t="s">
        <v>474</v>
      </c>
      <c r="D75" s="15">
        <f>VLOOKUP(B75,'SKU Master'!$A$1:$B$67,2,0)</f>
        <v>127</v>
      </c>
      <c r="E75" s="15">
        <f t="shared" si="1"/>
        <v>127</v>
      </c>
    </row>
    <row r="76">
      <c r="A76" s="15" t="s">
        <v>306</v>
      </c>
      <c r="B76" s="20">
        <v>8.904223818942E12</v>
      </c>
      <c r="C76" s="15" t="s">
        <v>474</v>
      </c>
      <c r="D76" s="15">
        <f>VLOOKUP(B76,'SKU Master'!$A$1:$B$67,2,0)</f>
        <v>133</v>
      </c>
      <c r="E76" s="15">
        <f t="shared" si="1"/>
        <v>133</v>
      </c>
    </row>
    <row r="77">
      <c r="A77" s="15" t="s">
        <v>306</v>
      </c>
      <c r="B77" s="20">
        <v>8.90422381885E12</v>
      </c>
      <c r="C77" s="15" t="s">
        <v>474</v>
      </c>
      <c r="D77" s="15">
        <f>VLOOKUP(B77,'SKU Master'!$A$1:$B$67,2,0)</f>
        <v>240</v>
      </c>
      <c r="E77" s="15">
        <f t="shared" si="1"/>
        <v>240</v>
      </c>
    </row>
    <row r="78">
      <c r="A78" s="15" t="s">
        <v>456</v>
      </c>
      <c r="B78" s="20">
        <v>8.904223818706E12</v>
      </c>
      <c r="C78" s="15" t="s">
        <v>474</v>
      </c>
      <c r="D78" s="15">
        <f>VLOOKUP(B78,'SKU Master'!$A$1:$B$67,2,0)</f>
        <v>127</v>
      </c>
      <c r="E78" s="15">
        <f t="shared" si="1"/>
        <v>127</v>
      </c>
    </row>
    <row r="79">
      <c r="A79" s="15" t="s">
        <v>456</v>
      </c>
      <c r="B79" s="20">
        <v>8.904223818942E12</v>
      </c>
      <c r="C79" s="15" t="s">
        <v>474</v>
      </c>
      <c r="D79" s="15">
        <f>VLOOKUP(B79,'SKU Master'!$A$1:$B$67,2,0)</f>
        <v>133</v>
      </c>
      <c r="E79" s="15">
        <f t="shared" si="1"/>
        <v>133</v>
      </c>
    </row>
    <row r="80">
      <c r="A80" s="15" t="s">
        <v>456</v>
      </c>
      <c r="B80" s="20">
        <v>8.90422381885E12</v>
      </c>
      <c r="C80" s="15" t="s">
        <v>474</v>
      </c>
      <c r="D80" s="15">
        <f>VLOOKUP(B80,'SKU Master'!$A$1:$B$67,2,0)</f>
        <v>240</v>
      </c>
      <c r="E80" s="15">
        <f t="shared" si="1"/>
        <v>240</v>
      </c>
    </row>
    <row r="81">
      <c r="A81" s="15" t="s">
        <v>302</v>
      </c>
      <c r="B81" s="20">
        <v>8.904223818478E12</v>
      </c>
      <c r="C81" s="15" t="s">
        <v>474</v>
      </c>
      <c r="D81" s="15">
        <f>VLOOKUP(B81,'SKU Master'!$A$1:$B$67,2,0)</f>
        <v>350</v>
      </c>
      <c r="E81" s="15">
        <f t="shared" si="1"/>
        <v>350</v>
      </c>
    </row>
    <row r="82">
      <c r="A82" s="15" t="s">
        <v>302</v>
      </c>
      <c r="B82" s="20">
        <v>8.90422381913E12</v>
      </c>
      <c r="C82" s="15" t="s">
        <v>474</v>
      </c>
      <c r="D82" s="15">
        <f>VLOOKUP(B82,'SKU Master'!$A$1:$B$67,2,0)</f>
        <v>350</v>
      </c>
      <c r="E82" s="15">
        <f t="shared" si="1"/>
        <v>350</v>
      </c>
    </row>
    <row r="83">
      <c r="A83" s="15" t="s">
        <v>302</v>
      </c>
      <c r="B83" s="20">
        <v>8.904223819277E12</v>
      </c>
      <c r="C83" s="15" t="s">
        <v>474</v>
      </c>
      <c r="D83" s="15">
        <f>VLOOKUP(B83,'SKU Master'!$A$1:$B$67,2,0)</f>
        <v>350</v>
      </c>
      <c r="E83" s="15">
        <f t="shared" si="1"/>
        <v>350</v>
      </c>
    </row>
    <row r="84">
      <c r="A84" s="15" t="s">
        <v>302</v>
      </c>
      <c r="B84" s="20">
        <v>8.904223819284E12</v>
      </c>
      <c r="C84" s="15" t="s">
        <v>474</v>
      </c>
      <c r="D84" s="15">
        <f>VLOOKUP(B84,'SKU Master'!$A$1:$B$67,2,0)</f>
        <v>350</v>
      </c>
      <c r="E84" s="15">
        <f t="shared" si="1"/>
        <v>350</v>
      </c>
    </row>
    <row r="85">
      <c r="A85" s="15" t="s">
        <v>302</v>
      </c>
      <c r="B85" s="15" t="s">
        <v>481</v>
      </c>
      <c r="C85" s="15" t="s">
        <v>474</v>
      </c>
      <c r="D85" s="15">
        <f>VLOOKUP(B85,'SKU Master'!$A$1:$B$67,2,0)</f>
        <v>500</v>
      </c>
      <c r="E85" s="15">
        <f t="shared" si="1"/>
        <v>500</v>
      </c>
    </row>
    <row r="86">
      <c r="A86" s="15" t="s">
        <v>302</v>
      </c>
      <c r="B86" s="20">
        <v>8.904223819291E12</v>
      </c>
      <c r="C86" s="15" t="s">
        <v>476</v>
      </c>
      <c r="D86" s="15">
        <f>VLOOKUP(B86,'SKU Master'!$A$1:$B$67,2,0)</f>
        <v>112</v>
      </c>
      <c r="E86" s="15">
        <f t="shared" si="1"/>
        <v>224</v>
      </c>
    </row>
    <row r="87">
      <c r="A87" s="15" t="s">
        <v>302</v>
      </c>
      <c r="B87" s="20">
        <v>8.904223819031E12</v>
      </c>
      <c r="C87" s="15" t="s">
        <v>476</v>
      </c>
      <c r="D87" s="15">
        <f>VLOOKUP(B87,'SKU Master'!$A$1:$B$67,2,0)</f>
        <v>112</v>
      </c>
      <c r="E87" s="15">
        <f t="shared" si="1"/>
        <v>224</v>
      </c>
    </row>
    <row r="88">
      <c r="A88" s="15" t="s">
        <v>302</v>
      </c>
      <c r="B88" s="20">
        <v>8.904223819024E12</v>
      </c>
      <c r="C88" s="15" t="s">
        <v>476</v>
      </c>
      <c r="D88" s="15">
        <f>VLOOKUP(B88,'SKU Master'!$A$1:$B$67,2,0)</f>
        <v>112</v>
      </c>
      <c r="E88" s="15">
        <f t="shared" si="1"/>
        <v>224</v>
      </c>
    </row>
    <row r="89">
      <c r="A89" s="15" t="s">
        <v>130</v>
      </c>
      <c r="B89" s="20">
        <v>8.90422381898E12</v>
      </c>
      <c r="C89" s="15" t="s">
        <v>474</v>
      </c>
      <c r="D89" s="15">
        <f>VLOOKUP(B89,'SKU Master'!$A$1:$B$67,2,0)</f>
        <v>110</v>
      </c>
      <c r="E89" s="15">
        <f t="shared" si="1"/>
        <v>110</v>
      </c>
    </row>
    <row r="90">
      <c r="A90" s="15" t="s">
        <v>130</v>
      </c>
      <c r="B90" s="20">
        <v>8.904223819031E12</v>
      </c>
      <c r="C90" s="15" t="s">
        <v>478</v>
      </c>
      <c r="D90" s="15">
        <f>VLOOKUP(B90,'SKU Master'!$A$1:$B$67,2,0)</f>
        <v>112</v>
      </c>
      <c r="E90" s="15">
        <f t="shared" si="1"/>
        <v>448</v>
      </c>
    </row>
    <row r="91">
      <c r="A91" s="15" t="s">
        <v>309</v>
      </c>
      <c r="B91" s="20">
        <v>8.904223819031E12</v>
      </c>
      <c r="C91" s="15" t="s">
        <v>478</v>
      </c>
      <c r="D91" s="15">
        <f>VLOOKUP(B91,'SKU Master'!$A$1:$B$67,2,0)</f>
        <v>112</v>
      </c>
      <c r="E91" s="15">
        <f t="shared" si="1"/>
        <v>448</v>
      </c>
    </row>
    <row r="92">
      <c r="A92" s="15" t="s">
        <v>309</v>
      </c>
      <c r="B92" s="20">
        <v>8.904223819017E12</v>
      </c>
      <c r="C92" s="15" t="s">
        <v>474</v>
      </c>
      <c r="D92" s="15">
        <f>VLOOKUP(B92,'SKU Master'!$A$1:$B$67,2,0)</f>
        <v>115</v>
      </c>
      <c r="E92" s="15">
        <f t="shared" si="1"/>
        <v>115</v>
      </c>
    </row>
    <row r="93">
      <c r="A93" s="15" t="s">
        <v>454</v>
      </c>
      <c r="B93" s="20">
        <v>8.904223818706E12</v>
      </c>
      <c r="C93" s="15" t="s">
        <v>474</v>
      </c>
      <c r="D93" s="15">
        <f>VLOOKUP(B93,'SKU Master'!$A$1:$B$67,2,0)</f>
        <v>127</v>
      </c>
      <c r="E93" s="15">
        <f t="shared" si="1"/>
        <v>127</v>
      </c>
    </row>
    <row r="94">
      <c r="A94" s="15" t="s">
        <v>454</v>
      </c>
      <c r="B94" s="20">
        <v>8.904223818942E12</v>
      </c>
      <c r="C94" s="15" t="s">
        <v>474</v>
      </c>
      <c r="D94" s="15">
        <f>VLOOKUP(B94,'SKU Master'!$A$1:$B$67,2,0)</f>
        <v>133</v>
      </c>
      <c r="E94" s="15">
        <f t="shared" si="1"/>
        <v>133</v>
      </c>
    </row>
    <row r="95">
      <c r="A95" s="15" t="s">
        <v>454</v>
      </c>
      <c r="B95" s="20">
        <v>8.90422381885E12</v>
      </c>
      <c r="C95" s="15" t="s">
        <v>474</v>
      </c>
      <c r="D95" s="15">
        <f>VLOOKUP(B95,'SKU Master'!$A$1:$B$67,2,0)</f>
        <v>240</v>
      </c>
      <c r="E95" s="15">
        <f t="shared" si="1"/>
        <v>240</v>
      </c>
    </row>
    <row r="96">
      <c r="A96" s="15" t="s">
        <v>298</v>
      </c>
      <c r="B96" s="20">
        <v>8.904223818706E12</v>
      </c>
      <c r="C96" s="15" t="s">
        <v>474</v>
      </c>
      <c r="D96" s="15">
        <f>VLOOKUP(B96,'SKU Master'!$A$1:$B$67,2,0)</f>
        <v>127</v>
      </c>
      <c r="E96" s="15">
        <f t="shared" si="1"/>
        <v>127</v>
      </c>
    </row>
    <row r="97">
      <c r="A97" s="15" t="s">
        <v>298</v>
      </c>
      <c r="B97" s="20">
        <v>8.904223818942E12</v>
      </c>
      <c r="C97" s="15" t="s">
        <v>474</v>
      </c>
      <c r="D97" s="15">
        <f>VLOOKUP(B97,'SKU Master'!$A$1:$B$67,2,0)</f>
        <v>133</v>
      </c>
      <c r="E97" s="15">
        <f t="shared" si="1"/>
        <v>133</v>
      </c>
    </row>
    <row r="98">
      <c r="A98" s="15" t="s">
        <v>298</v>
      </c>
      <c r="B98" s="20">
        <v>8.90422381885E12</v>
      </c>
      <c r="C98" s="15" t="s">
        <v>474</v>
      </c>
      <c r="D98" s="15">
        <f>VLOOKUP(B98,'SKU Master'!$A$1:$B$67,2,0)</f>
        <v>240</v>
      </c>
      <c r="E98" s="15">
        <f t="shared" si="1"/>
        <v>240</v>
      </c>
    </row>
    <row r="99">
      <c r="A99" s="15" t="s">
        <v>352</v>
      </c>
      <c r="B99" s="20">
        <v>8.904223816214E12</v>
      </c>
      <c r="C99" s="15" t="s">
        <v>474</v>
      </c>
      <c r="D99" s="15">
        <f>VLOOKUP(B99,'SKU Master'!$A$1:$B$67,2,0)</f>
        <v>120</v>
      </c>
      <c r="E99" s="15">
        <f t="shared" si="1"/>
        <v>120</v>
      </c>
    </row>
    <row r="100">
      <c r="A100" s="15" t="s">
        <v>352</v>
      </c>
      <c r="B100" s="20">
        <v>8.904223818669E12</v>
      </c>
      <c r="C100" s="15" t="s">
        <v>476</v>
      </c>
      <c r="D100" s="15">
        <f>VLOOKUP(B100,'SKU Master'!$A$1:$B$67,2,0)</f>
        <v>240</v>
      </c>
      <c r="E100" s="15">
        <f t="shared" si="1"/>
        <v>480</v>
      </c>
    </row>
    <row r="101">
      <c r="A101" s="15" t="s">
        <v>352</v>
      </c>
      <c r="B101" s="20">
        <v>8.904223818683E12</v>
      </c>
      <c r="C101" s="15" t="s">
        <v>474</v>
      </c>
      <c r="D101" s="15">
        <f>VLOOKUP(B101,'SKU Master'!$A$1:$B$67,2,0)</f>
        <v>121</v>
      </c>
      <c r="E101" s="15">
        <f t="shared" si="1"/>
        <v>121</v>
      </c>
    </row>
    <row r="102">
      <c r="A102" s="15" t="s">
        <v>465</v>
      </c>
      <c r="B102" s="20">
        <v>8.904223818706E12</v>
      </c>
      <c r="C102" s="15" t="s">
        <v>474</v>
      </c>
      <c r="D102" s="15">
        <f>VLOOKUP(B102,'SKU Master'!$A$1:$B$67,2,0)</f>
        <v>127</v>
      </c>
      <c r="E102" s="15">
        <f t="shared" si="1"/>
        <v>127</v>
      </c>
    </row>
    <row r="103">
      <c r="A103" s="15" t="s">
        <v>465</v>
      </c>
      <c r="B103" s="20">
        <v>8.904223818669E12</v>
      </c>
      <c r="C103" s="15" t="s">
        <v>474</v>
      </c>
      <c r="D103" s="15">
        <f>VLOOKUP(B103,'SKU Master'!$A$1:$B$67,2,0)</f>
        <v>240</v>
      </c>
      <c r="E103" s="15">
        <f t="shared" si="1"/>
        <v>240</v>
      </c>
    </row>
    <row r="104">
      <c r="A104" s="15" t="s">
        <v>465</v>
      </c>
      <c r="B104" s="20">
        <v>8.904223819499E12</v>
      </c>
      <c r="C104" s="15" t="s">
        <v>474</v>
      </c>
      <c r="D104" s="15">
        <f>VLOOKUP(B104,'SKU Master'!$A$1:$B$67,2,0)</f>
        <v>210</v>
      </c>
      <c r="E104" s="15">
        <f t="shared" si="1"/>
        <v>210</v>
      </c>
    </row>
    <row r="105">
      <c r="A105" s="15" t="s">
        <v>465</v>
      </c>
      <c r="B105" s="20">
        <v>8.904223819031E12</v>
      </c>
      <c r="C105" s="15" t="s">
        <v>474</v>
      </c>
      <c r="D105" s="15">
        <f>VLOOKUP(B105,'SKU Master'!$A$1:$B$67,2,0)</f>
        <v>112</v>
      </c>
      <c r="E105" s="15">
        <f t="shared" si="1"/>
        <v>112</v>
      </c>
    </row>
    <row r="106">
      <c r="A106" s="15" t="s">
        <v>295</v>
      </c>
      <c r="B106" s="20">
        <v>8.904223818706E12</v>
      </c>
      <c r="C106" s="15" t="s">
        <v>474</v>
      </c>
      <c r="D106" s="15">
        <f>VLOOKUP(B106,'SKU Master'!$A$1:$B$67,2,0)</f>
        <v>127</v>
      </c>
      <c r="E106" s="15">
        <f t="shared" si="1"/>
        <v>127</v>
      </c>
    </row>
    <row r="107">
      <c r="A107" s="15" t="s">
        <v>295</v>
      </c>
      <c r="B107" s="20">
        <v>8.90422381885E12</v>
      </c>
      <c r="C107" s="15" t="s">
        <v>474</v>
      </c>
      <c r="D107" s="15">
        <f>VLOOKUP(B107,'SKU Master'!$A$1:$B$67,2,0)</f>
        <v>240</v>
      </c>
      <c r="E107" s="15">
        <f t="shared" si="1"/>
        <v>240</v>
      </c>
    </row>
    <row r="108">
      <c r="A108" s="15" t="s">
        <v>295</v>
      </c>
      <c r="B108" s="20">
        <v>8.904223819468E12</v>
      </c>
      <c r="C108" s="15" t="s">
        <v>474</v>
      </c>
      <c r="D108" s="15">
        <f>VLOOKUP(B108,'SKU Master'!$A$1:$B$67,2,0)</f>
        <v>240</v>
      </c>
      <c r="E108" s="15">
        <f t="shared" si="1"/>
        <v>240</v>
      </c>
    </row>
    <row r="109">
      <c r="A109" s="15" t="s">
        <v>291</v>
      </c>
      <c r="B109" s="20">
        <v>8.904223815859E12</v>
      </c>
      <c r="C109" s="15" t="s">
        <v>474</v>
      </c>
      <c r="D109" s="15">
        <f>VLOOKUP(B109,'SKU Master'!$A$1:$B$67,2,0)</f>
        <v>165</v>
      </c>
      <c r="E109" s="15">
        <f t="shared" si="1"/>
        <v>165</v>
      </c>
    </row>
    <row r="110">
      <c r="A110" s="15" t="s">
        <v>291</v>
      </c>
      <c r="B110" s="20">
        <v>8.904223818751E12</v>
      </c>
      <c r="C110" s="15" t="s">
        <v>474</v>
      </c>
      <c r="D110" s="15">
        <f>VLOOKUP(B110,'SKU Master'!$A$1:$B$67,2,0)</f>
        <v>113</v>
      </c>
      <c r="E110" s="15">
        <f t="shared" si="1"/>
        <v>113</v>
      </c>
    </row>
    <row r="111">
      <c r="A111" s="15" t="s">
        <v>291</v>
      </c>
      <c r="B111" s="20">
        <v>8.904223815873E12</v>
      </c>
      <c r="C111" s="15" t="s">
        <v>474</v>
      </c>
      <c r="D111" s="15">
        <f>VLOOKUP(B111,'SKU Master'!$A$1:$B$67,2,0)</f>
        <v>65</v>
      </c>
      <c r="E111" s="15">
        <f t="shared" si="1"/>
        <v>65</v>
      </c>
    </row>
    <row r="112">
      <c r="A112" s="15" t="s">
        <v>291</v>
      </c>
      <c r="B112" s="20">
        <v>8.904223815859E12</v>
      </c>
      <c r="C112" s="15" t="s">
        <v>474</v>
      </c>
      <c r="D112" s="15">
        <f>VLOOKUP(B112,'SKU Master'!$A$1:$B$67,2,0)</f>
        <v>165</v>
      </c>
      <c r="E112" s="15">
        <f t="shared" si="1"/>
        <v>165</v>
      </c>
    </row>
    <row r="113">
      <c r="A113" s="15" t="s">
        <v>452</v>
      </c>
      <c r="B113" s="20">
        <v>8.904223819352E12</v>
      </c>
      <c r="C113" s="15" t="s">
        <v>474</v>
      </c>
      <c r="D113" s="15">
        <f>VLOOKUP(B113,'SKU Master'!$A$1:$B$67,2,0)</f>
        <v>165</v>
      </c>
      <c r="E113" s="15">
        <f t="shared" si="1"/>
        <v>165</v>
      </c>
    </row>
    <row r="114">
      <c r="A114" s="15" t="s">
        <v>452</v>
      </c>
      <c r="B114" s="20">
        <v>8.904223819543E12</v>
      </c>
      <c r="C114" s="15" t="s">
        <v>474</v>
      </c>
      <c r="D114" s="15">
        <f>VLOOKUP(B114,'SKU Master'!$A$1:$B$67,2,0)</f>
        <v>300</v>
      </c>
      <c r="E114" s="15">
        <f t="shared" si="1"/>
        <v>300</v>
      </c>
    </row>
    <row r="115">
      <c r="A115" s="15" t="s">
        <v>452</v>
      </c>
      <c r="B115" s="20">
        <v>8.904223819147E12</v>
      </c>
      <c r="C115" s="15" t="s">
        <v>474</v>
      </c>
      <c r="D115" s="15">
        <f>VLOOKUP(B115,'SKU Master'!$A$1:$B$67,2,0)</f>
        <v>240</v>
      </c>
      <c r="E115" s="15">
        <f t="shared" si="1"/>
        <v>240</v>
      </c>
    </row>
    <row r="116">
      <c r="A116" s="15" t="s">
        <v>452</v>
      </c>
      <c r="B116" s="20">
        <v>8.904223819468E12</v>
      </c>
      <c r="C116" s="15" t="s">
        <v>474</v>
      </c>
      <c r="D116" s="15">
        <f>VLOOKUP(B116,'SKU Master'!$A$1:$B$67,2,0)</f>
        <v>240</v>
      </c>
      <c r="E116" s="15">
        <f t="shared" si="1"/>
        <v>240</v>
      </c>
    </row>
    <row r="117">
      <c r="A117" s="15" t="s">
        <v>467</v>
      </c>
      <c r="B117" s="20">
        <v>8.904223816214E12</v>
      </c>
      <c r="C117" s="15" t="s">
        <v>474</v>
      </c>
      <c r="D117" s="15">
        <f>VLOOKUP(B117,'SKU Master'!$A$1:$B$67,2,0)</f>
        <v>120</v>
      </c>
      <c r="E117" s="15">
        <f t="shared" si="1"/>
        <v>120</v>
      </c>
    </row>
    <row r="118">
      <c r="A118" s="15" t="s">
        <v>467</v>
      </c>
      <c r="B118" s="20">
        <v>8.904223819499E12</v>
      </c>
      <c r="C118" s="15" t="s">
        <v>474</v>
      </c>
      <c r="D118" s="15">
        <f>VLOOKUP(B118,'SKU Master'!$A$1:$B$67,2,0)</f>
        <v>210</v>
      </c>
      <c r="E118" s="15">
        <f t="shared" si="1"/>
        <v>210</v>
      </c>
    </row>
    <row r="119">
      <c r="A119" s="15" t="s">
        <v>467</v>
      </c>
      <c r="B119" s="20">
        <v>8.904223819505E12</v>
      </c>
      <c r="C119" s="15" t="s">
        <v>474</v>
      </c>
      <c r="D119" s="15">
        <f>VLOOKUP(B119,'SKU Master'!$A$1:$B$67,2,0)</f>
        <v>210</v>
      </c>
      <c r="E119" s="15">
        <f t="shared" si="1"/>
        <v>210</v>
      </c>
    </row>
    <row r="120">
      <c r="A120" s="15" t="s">
        <v>467</v>
      </c>
      <c r="B120" s="20">
        <v>8.904223819512E12</v>
      </c>
      <c r="C120" s="15" t="s">
        <v>474</v>
      </c>
      <c r="D120" s="15">
        <f>VLOOKUP(B120,'SKU Master'!$A$1:$B$67,2,0)</f>
        <v>210</v>
      </c>
      <c r="E120" s="15">
        <f t="shared" si="1"/>
        <v>210</v>
      </c>
    </row>
    <row r="121">
      <c r="A121" s="15" t="s">
        <v>288</v>
      </c>
      <c r="B121" s="20">
        <v>8.904223819468E12</v>
      </c>
      <c r="C121" s="15" t="s">
        <v>474</v>
      </c>
      <c r="D121" s="15">
        <f>VLOOKUP(B121,'SKU Master'!$A$1:$B$67,2,0)</f>
        <v>240</v>
      </c>
      <c r="E121" s="15">
        <f t="shared" si="1"/>
        <v>240</v>
      </c>
    </row>
    <row r="122">
      <c r="A122" s="15" t="s">
        <v>288</v>
      </c>
      <c r="B122" s="20">
        <v>8.904223819345E12</v>
      </c>
      <c r="C122" s="15" t="s">
        <v>474</v>
      </c>
      <c r="D122" s="15">
        <f>VLOOKUP(B122,'SKU Master'!$A$1:$B$67,2,0)</f>
        <v>165</v>
      </c>
      <c r="E122" s="15">
        <f t="shared" si="1"/>
        <v>165</v>
      </c>
    </row>
    <row r="123">
      <c r="A123" s="15" t="s">
        <v>288</v>
      </c>
      <c r="B123" s="20">
        <v>8.904223818874E12</v>
      </c>
      <c r="C123" s="15" t="s">
        <v>474</v>
      </c>
      <c r="D123" s="15">
        <f>VLOOKUP(B123,'SKU Master'!$A$1:$B$67,2,0)</f>
        <v>100</v>
      </c>
      <c r="E123" s="15">
        <f t="shared" si="1"/>
        <v>100</v>
      </c>
    </row>
    <row r="124">
      <c r="A124" s="15" t="s">
        <v>163</v>
      </c>
      <c r="B124" s="20">
        <v>8.904223816214E12</v>
      </c>
      <c r="C124" s="15" t="s">
        <v>474</v>
      </c>
      <c r="D124" s="15">
        <f>VLOOKUP(B124,'SKU Master'!$A$1:$B$67,2,0)</f>
        <v>120</v>
      </c>
      <c r="E124" s="15">
        <f t="shared" si="1"/>
        <v>120</v>
      </c>
    </row>
    <row r="125">
      <c r="A125" s="15" t="s">
        <v>163</v>
      </c>
      <c r="B125" s="20">
        <v>8.904223818874E12</v>
      </c>
      <c r="C125" s="15" t="s">
        <v>474</v>
      </c>
      <c r="D125" s="15">
        <f>VLOOKUP(B125,'SKU Master'!$A$1:$B$67,2,0)</f>
        <v>100</v>
      </c>
      <c r="E125" s="15">
        <f t="shared" si="1"/>
        <v>100</v>
      </c>
    </row>
    <row r="126">
      <c r="A126" s="15" t="s">
        <v>163</v>
      </c>
      <c r="B126" s="20">
        <v>8.904223818881E12</v>
      </c>
      <c r="C126" s="15" t="s">
        <v>474</v>
      </c>
      <c r="D126" s="15">
        <f>VLOOKUP(B126,'SKU Master'!$A$1:$B$67,2,0)</f>
        <v>140</v>
      </c>
      <c r="E126" s="15">
        <f t="shared" si="1"/>
        <v>140</v>
      </c>
    </row>
    <row r="127">
      <c r="A127" s="15" t="s">
        <v>163</v>
      </c>
      <c r="B127" s="20">
        <v>8.904223819291E12</v>
      </c>
      <c r="C127" s="15" t="s">
        <v>476</v>
      </c>
      <c r="D127" s="15">
        <f>VLOOKUP(B127,'SKU Master'!$A$1:$B$67,2,0)</f>
        <v>112</v>
      </c>
      <c r="E127" s="15">
        <f t="shared" si="1"/>
        <v>224</v>
      </c>
    </row>
    <row r="128">
      <c r="A128" s="15" t="s">
        <v>163</v>
      </c>
      <c r="B128" s="20">
        <v>8.904223819031E12</v>
      </c>
      <c r="C128" s="15" t="s">
        <v>476</v>
      </c>
      <c r="D128" s="15">
        <f>VLOOKUP(B128,'SKU Master'!$A$1:$B$67,2,0)</f>
        <v>112</v>
      </c>
      <c r="E128" s="15">
        <f t="shared" si="1"/>
        <v>224</v>
      </c>
    </row>
    <row r="129">
      <c r="A129" s="15" t="s">
        <v>163</v>
      </c>
      <c r="B129" s="20">
        <v>8.904223819024E12</v>
      </c>
      <c r="C129" s="15" t="s">
        <v>476</v>
      </c>
      <c r="D129" s="15">
        <f>VLOOKUP(B129,'SKU Master'!$A$1:$B$67,2,0)</f>
        <v>112</v>
      </c>
      <c r="E129" s="15">
        <f t="shared" si="1"/>
        <v>224</v>
      </c>
    </row>
    <row r="130">
      <c r="A130" s="15" t="s">
        <v>285</v>
      </c>
      <c r="B130" s="20">
        <v>8.904223818706E12</v>
      </c>
      <c r="C130" s="15" t="s">
        <v>474</v>
      </c>
      <c r="D130" s="15">
        <f>VLOOKUP(B130,'SKU Master'!$A$1:$B$67,2,0)</f>
        <v>127</v>
      </c>
      <c r="E130" s="15">
        <f t="shared" si="1"/>
        <v>127</v>
      </c>
    </row>
    <row r="131">
      <c r="A131" s="15" t="s">
        <v>285</v>
      </c>
      <c r="B131" s="20">
        <v>8.90422381885E12</v>
      </c>
      <c r="C131" s="15" t="s">
        <v>474</v>
      </c>
      <c r="D131" s="15">
        <f>VLOOKUP(B131,'SKU Master'!$A$1:$B$67,2,0)</f>
        <v>240</v>
      </c>
      <c r="E131" s="15">
        <f t="shared" si="1"/>
        <v>240</v>
      </c>
    </row>
    <row r="132">
      <c r="A132" s="15" t="s">
        <v>285</v>
      </c>
      <c r="B132" s="20">
        <v>8.904223819468E12</v>
      </c>
      <c r="C132" s="15" t="s">
        <v>474</v>
      </c>
      <c r="D132" s="15">
        <f>VLOOKUP(B132,'SKU Master'!$A$1:$B$67,2,0)</f>
        <v>240</v>
      </c>
      <c r="E132" s="15">
        <f t="shared" si="1"/>
        <v>240</v>
      </c>
    </row>
    <row r="133">
      <c r="A133" s="15" t="s">
        <v>450</v>
      </c>
      <c r="B133" s="20">
        <v>8.904223818706E12</v>
      </c>
      <c r="C133" s="15" t="s">
        <v>474</v>
      </c>
      <c r="D133" s="15">
        <f>VLOOKUP(B133,'SKU Master'!$A$1:$B$67,2,0)</f>
        <v>127</v>
      </c>
      <c r="E133" s="15">
        <f t="shared" si="1"/>
        <v>127</v>
      </c>
    </row>
    <row r="134">
      <c r="A134" s="15" t="s">
        <v>450</v>
      </c>
      <c r="B134" s="20">
        <v>8.904223818942E12</v>
      </c>
      <c r="C134" s="15" t="s">
        <v>474</v>
      </c>
      <c r="D134" s="15">
        <f>VLOOKUP(B134,'SKU Master'!$A$1:$B$67,2,0)</f>
        <v>133</v>
      </c>
      <c r="E134" s="15">
        <f t="shared" si="1"/>
        <v>133</v>
      </c>
    </row>
    <row r="135">
      <c r="A135" s="15" t="s">
        <v>450</v>
      </c>
      <c r="B135" s="20">
        <v>8.90422381885E12</v>
      </c>
      <c r="C135" s="15" t="s">
        <v>474</v>
      </c>
      <c r="D135" s="15">
        <f>VLOOKUP(B135,'SKU Master'!$A$1:$B$67,2,0)</f>
        <v>240</v>
      </c>
      <c r="E135" s="15">
        <f t="shared" si="1"/>
        <v>240</v>
      </c>
    </row>
    <row r="136">
      <c r="A136" s="15" t="s">
        <v>447</v>
      </c>
      <c r="B136" s="20">
        <v>8.904223818706E12</v>
      </c>
      <c r="C136" s="15" t="s">
        <v>474</v>
      </c>
      <c r="D136" s="15">
        <f>VLOOKUP(B136,'SKU Master'!$A$1:$B$67,2,0)</f>
        <v>127</v>
      </c>
      <c r="E136" s="15">
        <f t="shared" si="1"/>
        <v>127</v>
      </c>
    </row>
    <row r="137">
      <c r="A137" s="15" t="s">
        <v>447</v>
      </c>
      <c r="B137" s="20">
        <v>8.904223818683E12</v>
      </c>
      <c r="C137" s="15" t="s">
        <v>474</v>
      </c>
      <c r="D137" s="15">
        <f>VLOOKUP(B137,'SKU Master'!$A$1:$B$67,2,0)</f>
        <v>121</v>
      </c>
      <c r="E137" s="15">
        <f t="shared" si="1"/>
        <v>121</v>
      </c>
    </row>
    <row r="138">
      <c r="A138" s="15" t="s">
        <v>447</v>
      </c>
      <c r="B138" s="20">
        <v>8.90422381885E12</v>
      </c>
      <c r="C138" s="15" t="s">
        <v>474</v>
      </c>
      <c r="D138" s="15">
        <f>VLOOKUP(B138,'SKU Master'!$A$1:$B$67,2,0)</f>
        <v>240</v>
      </c>
      <c r="E138" s="15">
        <f t="shared" si="1"/>
        <v>240</v>
      </c>
    </row>
    <row r="139">
      <c r="A139" s="15" t="s">
        <v>443</v>
      </c>
      <c r="B139" s="20">
        <v>8.904223818706E12</v>
      </c>
      <c r="C139" s="15" t="s">
        <v>474</v>
      </c>
      <c r="D139" s="15">
        <f>VLOOKUP(B139,'SKU Master'!$A$1:$B$67,2,0)</f>
        <v>127</v>
      </c>
      <c r="E139" s="15">
        <f t="shared" si="1"/>
        <v>127</v>
      </c>
    </row>
    <row r="140">
      <c r="A140" s="15" t="s">
        <v>443</v>
      </c>
      <c r="B140" s="20">
        <v>8.90422381885E12</v>
      </c>
      <c r="C140" s="15" t="s">
        <v>474</v>
      </c>
      <c r="D140" s="15">
        <f>VLOOKUP(B140,'SKU Master'!$A$1:$B$67,2,0)</f>
        <v>240</v>
      </c>
      <c r="E140" s="15">
        <f t="shared" si="1"/>
        <v>240</v>
      </c>
    </row>
    <row r="141">
      <c r="A141" s="15" t="s">
        <v>443</v>
      </c>
      <c r="B141" s="20">
        <v>8.904223819468E12</v>
      </c>
      <c r="C141" s="15" t="s">
        <v>474</v>
      </c>
      <c r="D141" s="15">
        <f>VLOOKUP(B141,'SKU Master'!$A$1:$B$67,2,0)</f>
        <v>240</v>
      </c>
      <c r="E141" s="15">
        <f t="shared" si="1"/>
        <v>240</v>
      </c>
    </row>
    <row r="142">
      <c r="A142" s="15" t="s">
        <v>440</v>
      </c>
      <c r="B142" s="20">
        <v>8.904223819468E12</v>
      </c>
      <c r="C142" s="15" t="s">
        <v>474</v>
      </c>
      <c r="D142" s="15">
        <f>VLOOKUP(B142,'SKU Master'!$A$1:$B$67,2,0)</f>
        <v>240</v>
      </c>
      <c r="E142" s="15">
        <f t="shared" si="1"/>
        <v>240</v>
      </c>
    </row>
    <row r="143">
      <c r="A143" s="15" t="s">
        <v>440</v>
      </c>
      <c r="B143" s="20">
        <v>8.904223818454E12</v>
      </c>
      <c r="C143" s="15" t="s">
        <v>474</v>
      </c>
      <c r="D143" s="15">
        <f>VLOOKUP(B143,'SKU Master'!$A$1:$B$67,2,0)</f>
        <v>232</v>
      </c>
      <c r="E143" s="15">
        <f t="shared" si="1"/>
        <v>232</v>
      </c>
    </row>
    <row r="144">
      <c r="A144" s="15" t="s">
        <v>440</v>
      </c>
      <c r="B144" s="20">
        <v>8.904223818669E12</v>
      </c>
      <c r="C144" s="15" t="s">
        <v>474</v>
      </c>
      <c r="D144" s="15">
        <f>VLOOKUP(B144,'SKU Master'!$A$1:$B$67,2,0)</f>
        <v>240</v>
      </c>
      <c r="E144" s="15">
        <f t="shared" si="1"/>
        <v>240</v>
      </c>
    </row>
    <row r="145">
      <c r="A145" s="15" t="s">
        <v>440</v>
      </c>
      <c r="B145" s="20">
        <v>8.904223818638E12</v>
      </c>
      <c r="C145" s="15" t="s">
        <v>476</v>
      </c>
      <c r="D145" s="15">
        <f>VLOOKUP(B145,'SKU Master'!$A$1:$B$67,2,0)</f>
        <v>137</v>
      </c>
      <c r="E145" s="15">
        <f t="shared" si="1"/>
        <v>274</v>
      </c>
    </row>
    <row r="146">
      <c r="A146" s="15" t="s">
        <v>437</v>
      </c>
      <c r="B146" s="20">
        <v>8.904223818706E12</v>
      </c>
      <c r="C146" s="15" t="s">
        <v>474</v>
      </c>
      <c r="D146" s="15">
        <f>VLOOKUP(B146,'SKU Master'!$A$1:$B$67,2,0)</f>
        <v>127</v>
      </c>
      <c r="E146" s="15">
        <f t="shared" si="1"/>
        <v>127</v>
      </c>
    </row>
    <row r="147">
      <c r="A147" s="15" t="s">
        <v>437</v>
      </c>
      <c r="B147" s="20">
        <v>8.904223818942E12</v>
      </c>
      <c r="C147" s="15" t="s">
        <v>474</v>
      </c>
      <c r="D147" s="15">
        <f>VLOOKUP(B147,'SKU Master'!$A$1:$B$67,2,0)</f>
        <v>133</v>
      </c>
      <c r="E147" s="15">
        <f t="shared" si="1"/>
        <v>133</v>
      </c>
    </row>
    <row r="148">
      <c r="A148" s="15" t="s">
        <v>437</v>
      </c>
      <c r="B148" s="20">
        <v>8.90422381885E12</v>
      </c>
      <c r="C148" s="15" t="s">
        <v>474</v>
      </c>
      <c r="D148" s="15">
        <f>VLOOKUP(B148,'SKU Master'!$A$1:$B$67,2,0)</f>
        <v>240</v>
      </c>
      <c r="E148" s="15">
        <f t="shared" si="1"/>
        <v>240</v>
      </c>
    </row>
    <row r="149">
      <c r="A149" s="15" t="s">
        <v>433</v>
      </c>
      <c r="B149" s="20">
        <v>8.904223818706E12</v>
      </c>
      <c r="C149" s="15" t="s">
        <v>474</v>
      </c>
      <c r="D149" s="15">
        <f>VLOOKUP(B149,'SKU Master'!$A$1:$B$67,2,0)</f>
        <v>127</v>
      </c>
      <c r="E149" s="15">
        <f t="shared" si="1"/>
        <v>127</v>
      </c>
    </row>
    <row r="150">
      <c r="A150" s="15" t="s">
        <v>433</v>
      </c>
      <c r="B150" s="20">
        <v>8.904223818942E12</v>
      </c>
      <c r="C150" s="15" t="s">
        <v>474</v>
      </c>
      <c r="D150" s="15">
        <f>VLOOKUP(B150,'SKU Master'!$A$1:$B$67,2,0)</f>
        <v>133</v>
      </c>
      <c r="E150" s="15">
        <f t="shared" si="1"/>
        <v>133</v>
      </c>
    </row>
    <row r="151">
      <c r="A151" s="15" t="s">
        <v>433</v>
      </c>
      <c r="B151" s="20">
        <v>8.90422381885E12</v>
      </c>
      <c r="C151" s="15" t="s">
        <v>474</v>
      </c>
      <c r="D151" s="15">
        <f>VLOOKUP(B151,'SKU Master'!$A$1:$B$67,2,0)</f>
        <v>240</v>
      </c>
      <c r="E151" s="15">
        <f t="shared" si="1"/>
        <v>240</v>
      </c>
    </row>
    <row r="152">
      <c r="A152" s="15" t="s">
        <v>281</v>
      </c>
      <c r="B152" s="20">
        <v>8.90422381885E12</v>
      </c>
      <c r="C152" s="15" t="s">
        <v>474</v>
      </c>
      <c r="D152" s="15">
        <f>VLOOKUP(B152,'SKU Master'!$A$1:$B$67,2,0)</f>
        <v>240</v>
      </c>
      <c r="E152" s="15">
        <f t="shared" si="1"/>
        <v>240</v>
      </c>
    </row>
    <row r="153">
      <c r="A153" s="15" t="s">
        <v>281</v>
      </c>
      <c r="B153" s="20">
        <v>8.904223818683E12</v>
      </c>
      <c r="C153" s="15" t="s">
        <v>474</v>
      </c>
      <c r="D153" s="15">
        <f>VLOOKUP(B153,'SKU Master'!$A$1:$B$67,2,0)</f>
        <v>121</v>
      </c>
      <c r="E153" s="15">
        <f t="shared" si="1"/>
        <v>121</v>
      </c>
    </row>
    <row r="154">
      <c r="A154" s="15" t="s">
        <v>281</v>
      </c>
      <c r="B154" s="20">
        <v>8.904223819468E12</v>
      </c>
      <c r="C154" s="15" t="s">
        <v>474</v>
      </c>
      <c r="D154" s="15">
        <f>VLOOKUP(B154,'SKU Master'!$A$1:$B$67,2,0)</f>
        <v>240</v>
      </c>
      <c r="E154" s="15">
        <f t="shared" si="1"/>
        <v>240</v>
      </c>
    </row>
    <row r="155">
      <c r="A155" s="15" t="s">
        <v>429</v>
      </c>
      <c r="B155" s="20">
        <v>8.90422381885E12</v>
      </c>
      <c r="C155" s="15" t="s">
        <v>474</v>
      </c>
      <c r="D155" s="15">
        <f>VLOOKUP(B155,'SKU Master'!$A$1:$B$67,2,0)</f>
        <v>240</v>
      </c>
      <c r="E155" s="15">
        <f t="shared" si="1"/>
        <v>240</v>
      </c>
    </row>
    <row r="156">
      <c r="A156" s="15" t="s">
        <v>429</v>
      </c>
      <c r="B156" s="20">
        <v>8.904223818683E12</v>
      </c>
      <c r="C156" s="15" t="s">
        <v>474</v>
      </c>
      <c r="D156" s="15">
        <f>VLOOKUP(B156,'SKU Master'!$A$1:$B$67,2,0)</f>
        <v>121</v>
      </c>
      <c r="E156" s="15">
        <f t="shared" si="1"/>
        <v>121</v>
      </c>
    </row>
    <row r="157">
      <c r="A157" s="15" t="s">
        <v>167</v>
      </c>
      <c r="B157" s="20">
        <v>8.904223819499E12</v>
      </c>
      <c r="C157" s="15" t="s">
        <v>474</v>
      </c>
      <c r="D157" s="15">
        <f>VLOOKUP(B157,'SKU Master'!$A$1:$B$67,2,0)</f>
        <v>210</v>
      </c>
      <c r="E157" s="15">
        <f t="shared" si="1"/>
        <v>210</v>
      </c>
    </row>
    <row r="158">
      <c r="A158" s="15" t="s">
        <v>167</v>
      </c>
      <c r="B158" s="20">
        <v>8.904223819505E12</v>
      </c>
      <c r="C158" s="15" t="s">
        <v>474</v>
      </c>
      <c r="D158" s="15">
        <f>VLOOKUP(B158,'SKU Master'!$A$1:$B$67,2,0)</f>
        <v>210</v>
      </c>
      <c r="E158" s="15">
        <f t="shared" si="1"/>
        <v>210</v>
      </c>
    </row>
    <row r="159">
      <c r="A159" s="15" t="s">
        <v>167</v>
      </c>
      <c r="B159" s="20">
        <v>8.904223819512E12</v>
      </c>
      <c r="C159" s="15" t="s">
        <v>474</v>
      </c>
      <c r="D159" s="15">
        <f>VLOOKUP(B159,'SKU Master'!$A$1:$B$67,2,0)</f>
        <v>210</v>
      </c>
      <c r="E159" s="15">
        <f t="shared" si="1"/>
        <v>210</v>
      </c>
    </row>
    <row r="160">
      <c r="A160" s="15" t="s">
        <v>259</v>
      </c>
      <c r="B160" s="20">
        <v>8.904223819277E12</v>
      </c>
      <c r="C160" s="15" t="s">
        <v>474</v>
      </c>
      <c r="D160" s="15">
        <f>VLOOKUP(B160,'SKU Master'!$A$1:$B$67,2,0)</f>
        <v>350</v>
      </c>
      <c r="E160" s="15">
        <f t="shared" si="1"/>
        <v>350</v>
      </c>
    </row>
    <row r="161">
      <c r="A161" s="15" t="s">
        <v>259</v>
      </c>
      <c r="B161" s="20">
        <v>8.904223818478E12</v>
      </c>
      <c r="C161" s="15" t="s">
        <v>474</v>
      </c>
      <c r="D161" s="15">
        <f>VLOOKUP(B161,'SKU Master'!$A$1:$B$67,2,0)</f>
        <v>350</v>
      </c>
      <c r="E161" s="15">
        <f t="shared" si="1"/>
        <v>350</v>
      </c>
    </row>
    <row r="162">
      <c r="A162" s="15" t="s">
        <v>259</v>
      </c>
      <c r="B162" s="20">
        <v>8.904223819284E12</v>
      </c>
      <c r="C162" s="15" t="s">
        <v>474</v>
      </c>
      <c r="D162" s="15">
        <f>VLOOKUP(B162,'SKU Master'!$A$1:$B$67,2,0)</f>
        <v>350</v>
      </c>
      <c r="E162" s="15">
        <f t="shared" si="1"/>
        <v>350</v>
      </c>
    </row>
    <row r="163">
      <c r="A163" s="15" t="s">
        <v>259</v>
      </c>
      <c r="B163" s="20">
        <v>8.90422381913E12</v>
      </c>
      <c r="C163" s="15" t="s">
        <v>474</v>
      </c>
      <c r="D163" s="15">
        <f>VLOOKUP(B163,'SKU Master'!$A$1:$B$67,2,0)</f>
        <v>350</v>
      </c>
      <c r="E163" s="15">
        <f t="shared" si="1"/>
        <v>350</v>
      </c>
    </row>
    <row r="164">
      <c r="A164" s="15" t="s">
        <v>259</v>
      </c>
      <c r="B164" s="20">
        <v>8.904223819031E12</v>
      </c>
      <c r="C164" s="15" t="s">
        <v>476</v>
      </c>
      <c r="D164" s="15">
        <f>VLOOKUP(B164,'SKU Master'!$A$1:$B$67,2,0)</f>
        <v>112</v>
      </c>
      <c r="E164" s="15">
        <f t="shared" si="1"/>
        <v>224</v>
      </c>
    </row>
    <row r="165">
      <c r="A165" s="15" t="s">
        <v>259</v>
      </c>
      <c r="B165" s="20">
        <v>8.904223819024E12</v>
      </c>
      <c r="C165" s="15" t="s">
        <v>476</v>
      </c>
      <c r="D165" s="15">
        <f>VLOOKUP(B165,'SKU Master'!$A$1:$B$67,2,0)</f>
        <v>112</v>
      </c>
      <c r="E165" s="15">
        <f t="shared" si="1"/>
        <v>224</v>
      </c>
    </row>
    <row r="166">
      <c r="A166" s="15" t="s">
        <v>259</v>
      </c>
      <c r="B166" s="20">
        <v>8.904223816214E12</v>
      </c>
      <c r="C166" s="15" t="s">
        <v>474</v>
      </c>
      <c r="D166" s="15">
        <f>VLOOKUP(B166,'SKU Master'!$A$1:$B$67,2,0)</f>
        <v>120</v>
      </c>
      <c r="E166" s="15">
        <f t="shared" si="1"/>
        <v>120</v>
      </c>
    </row>
    <row r="167">
      <c r="A167" s="15" t="s">
        <v>259</v>
      </c>
      <c r="B167" s="20">
        <v>8.904223818874E12</v>
      </c>
      <c r="C167" s="15" t="s">
        <v>474</v>
      </c>
      <c r="D167" s="15">
        <f>VLOOKUP(B167,'SKU Master'!$A$1:$B$67,2,0)</f>
        <v>100</v>
      </c>
      <c r="E167" s="15">
        <f t="shared" si="1"/>
        <v>100</v>
      </c>
    </row>
    <row r="168">
      <c r="A168" s="15" t="s">
        <v>259</v>
      </c>
      <c r="B168" s="20">
        <v>8.904223818881E12</v>
      </c>
      <c r="C168" s="15" t="s">
        <v>474</v>
      </c>
      <c r="D168" s="15">
        <f>VLOOKUP(B168,'SKU Master'!$A$1:$B$67,2,0)</f>
        <v>140</v>
      </c>
      <c r="E168" s="15">
        <f t="shared" si="1"/>
        <v>140</v>
      </c>
    </row>
    <row r="169">
      <c r="A169" s="15" t="s">
        <v>259</v>
      </c>
      <c r="B169" s="20">
        <v>8.904223818898E12</v>
      </c>
      <c r="C169" s="15" t="s">
        <v>474</v>
      </c>
      <c r="D169" s="15">
        <f>VLOOKUP(B169,'SKU Master'!$A$1:$B$67,2,0)</f>
        <v>140</v>
      </c>
      <c r="E169" s="15">
        <f t="shared" si="1"/>
        <v>140</v>
      </c>
    </row>
    <row r="170">
      <c r="A170" s="15" t="s">
        <v>259</v>
      </c>
      <c r="B170" s="20">
        <v>8.904223818706E12</v>
      </c>
      <c r="C170" s="15" t="s">
        <v>474</v>
      </c>
      <c r="D170" s="15">
        <f>VLOOKUP(B170,'SKU Master'!$A$1:$B$67,2,0)</f>
        <v>127</v>
      </c>
      <c r="E170" s="15">
        <f t="shared" si="1"/>
        <v>127</v>
      </c>
    </row>
    <row r="171">
      <c r="A171" s="15" t="s">
        <v>259</v>
      </c>
      <c r="B171" s="20">
        <v>8.904223818942E12</v>
      </c>
      <c r="C171" s="15" t="s">
        <v>474</v>
      </c>
      <c r="D171" s="15">
        <f>VLOOKUP(B171,'SKU Master'!$A$1:$B$67,2,0)</f>
        <v>133</v>
      </c>
      <c r="E171" s="15">
        <f t="shared" si="1"/>
        <v>133</v>
      </c>
    </row>
    <row r="172">
      <c r="A172" s="15" t="s">
        <v>259</v>
      </c>
      <c r="B172" s="20">
        <v>8.90422381885E12</v>
      </c>
      <c r="C172" s="15" t="s">
        <v>474</v>
      </c>
      <c r="D172" s="15">
        <f>VLOOKUP(B172,'SKU Master'!$A$1:$B$67,2,0)</f>
        <v>240</v>
      </c>
      <c r="E172" s="15">
        <f t="shared" si="1"/>
        <v>240</v>
      </c>
    </row>
    <row r="173">
      <c r="A173" s="15" t="s">
        <v>259</v>
      </c>
      <c r="B173" s="20">
        <v>8.904223818454E12</v>
      </c>
      <c r="C173" s="15" t="s">
        <v>474</v>
      </c>
      <c r="D173" s="15">
        <f>VLOOKUP(B173,'SKU Master'!$A$1:$B$67,2,0)</f>
        <v>232</v>
      </c>
      <c r="E173" s="15">
        <f t="shared" si="1"/>
        <v>232</v>
      </c>
    </row>
    <row r="174">
      <c r="A174" s="15" t="s">
        <v>256</v>
      </c>
      <c r="B174" s="20">
        <v>8.904223819284E12</v>
      </c>
      <c r="C174" s="15" t="s">
        <v>474</v>
      </c>
      <c r="D174" s="15">
        <f>VLOOKUP(B174,'SKU Master'!$A$1:$B$67,2,0)</f>
        <v>350</v>
      </c>
      <c r="E174" s="15">
        <f t="shared" si="1"/>
        <v>350</v>
      </c>
    </row>
    <row r="175">
      <c r="A175" s="15" t="s">
        <v>256</v>
      </c>
      <c r="B175" s="20">
        <v>8.904223819352E12</v>
      </c>
      <c r="C175" s="15" t="s">
        <v>474</v>
      </c>
      <c r="D175" s="15">
        <f>VLOOKUP(B175,'SKU Master'!$A$1:$B$67,2,0)</f>
        <v>165</v>
      </c>
      <c r="E175" s="15">
        <f t="shared" si="1"/>
        <v>165</v>
      </c>
    </row>
    <row r="176">
      <c r="A176" s="15" t="s">
        <v>256</v>
      </c>
      <c r="B176" s="20">
        <v>8.904223818935E12</v>
      </c>
      <c r="C176" s="15" t="s">
        <v>474</v>
      </c>
      <c r="D176" s="15">
        <f>VLOOKUP(B176,'SKU Master'!$A$1:$B$67,2,0)</f>
        <v>120</v>
      </c>
      <c r="E176" s="15">
        <f t="shared" si="1"/>
        <v>120</v>
      </c>
    </row>
    <row r="177">
      <c r="A177" s="15" t="s">
        <v>256</v>
      </c>
      <c r="B177" s="20">
        <v>8.904223816214E12</v>
      </c>
      <c r="C177" s="15" t="s">
        <v>474</v>
      </c>
      <c r="D177" s="15">
        <f>VLOOKUP(B177,'SKU Master'!$A$1:$B$67,2,0)</f>
        <v>120</v>
      </c>
      <c r="E177" s="15">
        <f t="shared" si="1"/>
        <v>120</v>
      </c>
    </row>
    <row r="178">
      <c r="A178" s="15" t="s">
        <v>256</v>
      </c>
      <c r="B178" s="20">
        <v>8.904223818454E12</v>
      </c>
      <c r="C178" s="15" t="s">
        <v>474</v>
      </c>
      <c r="D178" s="15">
        <f>VLOOKUP(B178,'SKU Master'!$A$1:$B$67,2,0)</f>
        <v>232</v>
      </c>
      <c r="E178" s="15">
        <f t="shared" si="1"/>
        <v>232</v>
      </c>
    </row>
    <row r="179">
      <c r="A179" s="15" t="s">
        <v>256</v>
      </c>
      <c r="B179" s="15" t="s">
        <v>482</v>
      </c>
      <c r="C179" s="15" t="s">
        <v>474</v>
      </c>
      <c r="D179" s="15">
        <f>VLOOKUP(B179,'SKU Master'!$A$1:$B$67,2,0)</f>
        <v>500</v>
      </c>
      <c r="E179" s="15">
        <f t="shared" si="1"/>
        <v>500</v>
      </c>
    </row>
    <row r="180">
      <c r="A180" s="15" t="s">
        <v>256</v>
      </c>
      <c r="B180" s="20">
        <v>8.904223819116E12</v>
      </c>
      <c r="C180" s="15" t="s">
        <v>474</v>
      </c>
      <c r="D180" s="15">
        <f>VLOOKUP(B180,'SKU Master'!$A$1:$B$67,2,0)</f>
        <v>30</v>
      </c>
      <c r="E180" s="15">
        <f t="shared" si="1"/>
        <v>30</v>
      </c>
    </row>
    <row r="181">
      <c r="A181" s="15" t="s">
        <v>252</v>
      </c>
      <c r="B181" s="20">
        <v>8.904223818706E12</v>
      </c>
      <c r="C181" s="15" t="s">
        <v>474</v>
      </c>
      <c r="D181" s="15">
        <f>VLOOKUP(B181,'SKU Master'!$A$1:$B$67,2,0)</f>
        <v>127</v>
      </c>
      <c r="E181" s="15">
        <f t="shared" si="1"/>
        <v>127</v>
      </c>
    </row>
    <row r="182">
      <c r="A182" s="15" t="s">
        <v>252</v>
      </c>
      <c r="B182" s="20">
        <v>8.904223819024E12</v>
      </c>
      <c r="C182" s="15" t="s">
        <v>480</v>
      </c>
      <c r="D182" s="15">
        <f>VLOOKUP(B182,'SKU Master'!$A$1:$B$67,2,0)</f>
        <v>112</v>
      </c>
      <c r="E182" s="15">
        <f t="shared" si="1"/>
        <v>896</v>
      </c>
    </row>
    <row r="183">
      <c r="A183" s="15" t="s">
        <v>252</v>
      </c>
      <c r="B183" s="20">
        <v>8.904223818683E12</v>
      </c>
      <c r="C183" s="15" t="s">
        <v>476</v>
      </c>
      <c r="D183" s="15">
        <f>VLOOKUP(B183,'SKU Master'!$A$1:$B$67,2,0)</f>
        <v>121</v>
      </c>
      <c r="E183" s="15">
        <f t="shared" si="1"/>
        <v>242</v>
      </c>
    </row>
    <row r="184">
      <c r="A184" s="15" t="s">
        <v>252</v>
      </c>
      <c r="B184" s="20">
        <v>8.90422381885E12</v>
      </c>
      <c r="C184" s="15" t="s">
        <v>474</v>
      </c>
      <c r="D184" s="15">
        <f>VLOOKUP(B184,'SKU Master'!$A$1:$B$67,2,0)</f>
        <v>240</v>
      </c>
      <c r="E184" s="15">
        <f t="shared" si="1"/>
        <v>240</v>
      </c>
    </row>
    <row r="185">
      <c r="A185" s="15" t="s">
        <v>459</v>
      </c>
      <c r="B185" s="20">
        <v>8.904223818706E12</v>
      </c>
      <c r="C185" s="15" t="s">
        <v>474</v>
      </c>
      <c r="D185" s="15">
        <f>VLOOKUP(B185,'SKU Master'!$A$1:$B$67,2,0)</f>
        <v>127</v>
      </c>
      <c r="E185" s="15">
        <f t="shared" si="1"/>
        <v>127</v>
      </c>
    </row>
    <row r="186">
      <c r="A186" s="15" t="s">
        <v>459</v>
      </c>
      <c r="B186" s="20">
        <v>8.90422381885E12</v>
      </c>
      <c r="C186" s="15" t="s">
        <v>474</v>
      </c>
      <c r="D186" s="15">
        <f>VLOOKUP(B186,'SKU Master'!$A$1:$B$67,2,0)</f>
        <v>240</v>
      </c>
      <c r="E186" s="15">
        <f t="shared" si="1"/>
        <v>240</v>
      </c>
    </row>
    <row r="187">
      <c r="A187" s="15" t="s">
        <v>459</v>
      </c>
      <c r="B187" s="20">
        <v>8.904223819468E12</v>
      </c>
      <c r="C187" s="15" t="s">
        <v>474</v>
      </c>
      <c r="D187" s="15">
        <f>VLOOKUP(B187,'SKU Master'!$A$1:$B$67,2,0)</f>
        <v>240</v>
      </c>
      <c r="E187" s="15">
        <f t="shared" si="1"/>
        <v>240</v>
      </c>
    </row>
    <row r="188">
      <c r="A188" s="15" t="s">
        <v>426</v>
      </c>
      <c r="B188" s="20">
        <v>8.904223818706E12</v>
      </c>
      <c r="C188" s="15" t="s">
        <v>474</v>
      </c>
      <c r="D188" s="15">
        <f>VLOOKUP(B188,'SKU Master'!$A$1:$B$67,2,0)</f>
        <v>127</v>
      </c>
      <c r="E188" s="15">
        <f t="shared" si="1"/>
        <v>127</v>
      </c>
    </row>
    <row r="189">
      <c r="A189" s="15" t="s">
        <v>426</v>
      </c>
      <c r="B189" s="20">
        <v>8.904223818942E12</v>
      </c>
      <c r="C189" s="15" t="s">
        <v>474</v>
      </c>
      <c r="D189" s="15">
        <f>VLOOKUP(B189,'SKU Master'!$A$1:$B$67,2,0)</f>
        <v>133</v>
      </c>
      <c r="E189" s="15">
        <f t="shared" si="1"/>
        <v>133</v>
      </c>
    </row>
    <row r="190">
      <c r="A190" s="15" t="s">
        <v>426</v>
      </c>
      <c r="B190" s="20">
        <v>8.90422381885E12</v>
      </c>
      <c r="C190" s="15" t="s">
        <v>474</v>
      </c>
      <c r="D190" s="15">
        <f>VLOOKUP(B190,'SKU Master'!$A$1:$B$67,2,0)</f>
        <v>240</v>
      </c>
      <c r="E190" s="15">
        <f t="shared" si="1"/>
        <v>240</v>
      </c>
    </row>
    <row r="191">
      <c r="A191" s="15" t="s">
        <v>423</v>
      </c>
      <c r="B191" s="20">
        <v>8.904223818706E12</v>
      </c>
      <c r="C191" s="15" t="s">
        <v>474</v>
      </c>
      <c r="D191" s="15">
        <f>VLOOKUP(B191,'SKU Master'!$A$1:$B$67,2,0)</f>
        <v>127</v>
      </c>
      <c r="E191" s="15">
        <f t="shared" si="1"/>
        <v>127</v>
      </c>
    </row>
    <row r="192">
      <c r="A192" s="15" t="s">
        <v>423</v>
      </c>
      <c r="B192" s="20">
        <v>8.904223818942E12</v>
      </c>
      <c r="C192" s="15" t="s">
        <v>474</v>
      </c>
      <c r="D192" s="15">
        <f>VLOOKUP(B192,'SKU Master'!$A$1:$B$67,2,0)</f>
        <v>133</v>
      </c>
      <c r="E192" s="15">
        <f t="shared" si="1"/>
        <v>133</v>
      </c>
    </row>
    <row r="193">
      <c r="A193" s="15" t="s">
        <v>423</v>
      </c>
      <c r="B193" s="20">
        <v>8.90422381885E12</v>
      </c>
      <c r="C193" s="15" t="s">
        <v>474</v>
      </c>
      <c r="D193" s="15">
        <f>VLOOKUP(B193,'SKU Master'!$A$1:$B$67,2,0)</f>
        <v>240</v>
      </c>
      <c r="E193" s="15">
        <f t="shared" si="1"/>
        <v>240</v>
      </c>
    </row>
    <row r="194">
      <c r="A194" s="15" t="s">
        <v>420</v>
      </c>
      <c r="B194" s="20">
        <v>8.904223818706E12</v>
      </c>
      <c r="C194" s="15" t="s">
        <v>474</v>
      </c>
      <c r="D194" s="15">
        <f>VLOOKUP(B194,'SKU Master'!$A$1:$B$67,2,0)</f>
        <v>127</v>
      </c>
      <c r="E194" s="15">
        <f t="shared" si="1"/>
        <v>127</v>
      </c>
    </row>
    <row r="195">
      <c r="A195" s="15" t="s">
        <v>420</v>
      </c>
      <c r="B195" s="20">
        <v>8.904223818942E12</v>
      </c>
      <c r="C195" s="15" t="s">
        <v>474</v>
      </c>
      <c r="D195" s="15">
        <f>VLOOKUP(B195,'SKU Master'!$A$1:$B$67,2,0)</f>
        <v>133</v>
      </c>
      <c r="E195" s="15">
        <f t="shared" si="1"/>
        <v>133</v>
      </c>
    </row>
    <row r="196">
      <c r="A196" s="15" t="s">
        <v>420</v>
      </c>
      <c r="B196" s="20">
        <v>8.90422381885E12</v>
      </c>
      <c r="C196" s="15" t="s">
        <v>474</v>
      </c>
      <c r="D196" s="15">
        <f>VLOOKUP(B196,'SKU Master'!$A$1:$B$67,2,0)</f>
        <v>240</v>
      </c>
      <c r="E196" s="15">
        <f t="shared" si="1"/>
        <v>240</v>
      </c>
    </row>
    <row r="197">
      <c r="A197" s="15" t="s">
        <v>418</v>
      </c>
      <c r="B197" s="20">
        <v>8.904223818706E12</v>
      </c>
      <c r="C197" s="15" t="s">
        <v>474</v>
      </c>
      <c r="D197" s="15">
        <f>VLOOKUP(B197,'SKU Master'!$A$1:$B$67,2,0)</f>
        <v>127</v>
      </c>
      <c r="E197" s="15">
        <f t="shared" si="1"/>
        <v>127</v>
      </c>
    </row>
    <row r="198">
      <c r="A198" s="15" t="s">
        <v>418</v>
      </c>
      <c r="B198" s="20">
        <v>8.904223818942E12</v>
      </c>
      <c r="C198" s="15" t="s">
        <v>474</v>
      </c>
      <c r="D198" s="15">
        <f>VLOOKUP(B198,'SKU Master'!$A$1:$B$67,2,0)</f>
        <v>133</v>
      </c>
      <c r="E198" s="15">
        <f t="shared" si="1"/>
        <v>133</v>
      </c>
    </row>
    <row r="199">
      <c r="A199" s="15" t="s">
        <v>418</v>
      </c>
      <c r="B199" s="20">
        <v>8.90422381885E12</v>
      </c>
      <c r="C199" s="15" t="s">
        <v>474</v>
      </c>
      <c r="D199" s="15">
        <f>VLOOKUP(B199,'SKU Master'!$A$1:$B$67,2,0)</f>
        <v>240</v>
      </c>
      <c r="E199" s="15">
        <f t="shared" si="1"/>
        <v>240</v>
      </c>
    </row>
    <row r="200">
      <c r="A200" s="15" t="s">
        <v>414</v>
      </c>
      <c r="B200" s="20">
        <v>8.904223819338E12</v>
      </c>
      <c r="C200" s="15" t="s">
        <v>474</v>
      </c>
      <c r="D200" s="15">
        <f>VLOOKUP(B200,'SKU Master'!$A$1:$B$67,2,0)</f>
        <v>600</v>
      </c>
      <c r="E200" s="15">
        <f t="shared" si="1"/>
        <v>600</v>
      </c>
    </row>
    <row r="201">
      <c r="A201" s="15" t="s">
        <v>278</v>
      </c>
      <c r="B201" s="20">
        <v>8.904223817273E12</v>
      </c>
      <c r="C201" s="15" t="s">
        <v>476</v>
      </c>
      <c r="D201" s="15">
        <f>VLOOKUP(B201,'SKU Master'!$A$1:$B$67,2,0)</f>
        <v>65</v>
      </c>
      <c r="E201" s="15">
        <f t="shared" si="1"/>
        <v>130</v>
      </c>
    </row>
    <row r="202">
      <c r="A202" s="15" t="s">
        <v>278</v>
      </c>
      <c r="B202" s="20">
        <v>8.904223815866E12</v>
      </c>
      <c r="C202" s="15" t="s">
        <v>476</v>
      </c>
      <c r="D202" s="15">
        <f>VLOOKUP(B202,'SKU Master'!$A$1:$B$67,2,0)</f>
        <v>113</v>
      </c>
      <c r="E202" s="15">
        <f t="shared" si="1"/>
        <v>226</v>
      </c>
    </row>
    <row r="203">
      <c r="A203" s="15" t="s">
        <v>278</v>
      </c>
      <c r="B203" s="20">
        <v>8.904223815859E12</v>
      </c>
      <c r="C203" s="15" t="s">
        <v>474</v>
      </c>
      <c r="D203" s="15">
        <f>VLOOKUP(B203,'SKU Master'!$A$1:$B$67,2,0)</f>
        <v>165</v>
      </c>
      <c r="E203" s="15">
        <f t="shared" si="1"/>
        <v>165</v>
      </c>
    </row>
    <row r="204">
      <c r="A204" s="15" t="s">
        <v>278</v>
      </c>
      <c r="B204" s="20">
        <v>8.904223815682E12</v>
      </c>
      <c r="C204" s="15" t="s">
        <v>474</v>
      </c>
      <c r="D204" s="15">
        <f>VLOOKUP(B204,'SKU Master'!$A$1:$B$67,2,0)</f>
        <v>210</v>
      </c>
      <c r="E204" s="15">
        <f t="shared" si="1"/>
        <v>210</v>
      </c>
    </row>
    <row r="205">
      <c r="A205" s="15" t="s">
        <v>410</v>
      </c>
      <c r="B205" s="20">
        <v>8.904223816214E12</v>
      </c>
      <c r="C205" s="15" t="s">
        <v>474</v>
      </c>
      <c r="D205" s="15">
        <f>VLOOKUP(B205,'SKU Master'!$A$1:$B$67,2,0)</f>
        <v>120</v>
      </c>
      <c r="E205" s="15">
        <f t="shared" si="1"/>
        <v>120</v>
      </c>
    </row>
    <row r="206">
      <c r="A206" s="15" t="s">
        <v>410</v>
      </c>
      <c r="B206" s="20">
        <v>8.904223818874E12</v>
      </c>
      <c r="C206" s="15" t="s">
        <v>474</v>
      </c>
      <c r="D206" s="15">
        <f>VLOOKUP(B206,'SKU Master'!$A$1:$B$67,2,0)</f>
        <v>100</v>
      </c>
      <c r="E206" s="15">
        <f t="shared" si="1"/>
        <v>100</v>
      </c>
    </row>
    <row r="207">
      <c r="A207" s="15" t="s">
        <v>407</v>
      </c>
      <c r="B207" s="20">
        <v>8.904223818706E12</v>
      </c>
      <c r="C207" s="15" t="s">
        <v>474</v>
      </c>
      <c r="D207" s="15">
        <f>VLOOKUP(B207,'SKU Master'!$A$1:$B$67,2,0)</f>
        <v>127</v>
      </c>
      <c r="E207" s="15">
        <f t="shared" si="1"/>
        <v>127</v>
      </c>
    </row>
    <row r="208">
      <c r="A208" s="15" t="s">
        <v>407</v>
      </c>
      <c r="B208" s="20">
        <v>8.904223818942E12</v>
      </c>
      <c r="C208" s="15" t="s">
        <v>474</v>
      </c>
      <c r="D208" s="15">
        <f>VLOOKUP(B208,'SKU Master'!$A$1:$B$67,2,0)</f>
        <v>133</v>
      </c>
      <c r="E208" s="15">
        <f t="shared" si="1"/>
        <v>133</v>
      </c>
    </row>
    <row r="209">
      <c r="A209" s="15" t="s">
        <v>407</v>
      </c>
      <c r="B209" s="20">
        <v>8.90422381885E12</v>
      </c>
      <c r="C209" s="15" t="s">
        <v>474</v>
      </c>
      <c r="D209" s="15">
        <f>VLOOKUP(B209,'SKU Master'!$A$1:$B$67,2,0)</f>
        <v>240</v>
      </c>
      <c r="E209" s="15">
        <f t="shared" si="1"/>
        <v>240</v>
      </c>
    </row>
    <row r="210">
      <c r="A210" s="15" t="s">
        <v>121</v>
      </c>
      <c r="B210" s="20">
        <v>8.904223818614E12</v>
      </c>
      <c r="C210" s="15" t="s">
        <v>474</v>
      </c>
      <c r="D210" s="15">
        <f>VLOOKUP(B210,'SKU Master'!$A$1:$B$67,2,0)</f>
        <v>65</v>
      </c>
      <c r="E210" s="15">
        <f t="shared" si="1"/>
        <v>65</v>
      </c>
    </row>
    <row r="211">
      <c r="A211" s="15" t="s">
        <v>121</v>
      </c>
      <c r="B211" s="20">
        <v>8.904223815866E12</v>
      </c>
      <c r="C211" s="15" t="s">
        <v>474</v>
      </c>
      <c r="D211" s="15">
        <f>VLOOKUP(B211,'SKU Master'!$A$1:$B$67,2,0)</f>
        <v>113</v>
      </c>
      <c r="E211" s="15">
        <f t="shared" si="1"/>
        <v>113</v>
      </c>
    </row>
    <row r="212">
      <c r="A212" s="15" t="s">
        <v>121</v>
      </c>
      <c r="B212" s="20">
        <v>8.904223815859E12</v>
      </c>
      <c r="C212" s="15" t="s">
        <v>474</v>
      </c>
      <c r="D212" s="15">
        <f>VLOOKUP(B212,'SKU Master'!$A$1:$B$67,2,0)</f>
        <v>165</v>
      </c>
      <c r="E212" s="15">
        <f t="shared" si="1"/>
        <v>165</v>
      </c>
    </row>
    <row r="213">
      <c r="A213" s="15" t="s">
        <v>121</v>
      </c>
      <c r="B213" s="20">
        <v>8.904223817334E12</v>
      </c>
      <c r="C213" s="15" t="s">
        <v>474</v>
      </c>
      <c r="D213" s="15">
        <f>VLOOKUP(B213,'SKU Master'!$A$1:$B$67,2,0)</f>
        <v>170</v>
      </c>
      <c r="E213" s="15">
        <f t="shared" si="1"/>
        <v>170</v>
      </c>
    </row>
    <row r="214">
      <c r="A214" s="15" t="s">
        <v>121</v>
      </c>
      <c r="B214" s="15" t="s">
        <v>483</v>
      </c>
      <c r="C214" s="15" t="s">
        <v>474</v>
      </c>
      <c r="D214" s="15">
        <f>VLOOKUP(B214,'SKU Master'!$A$1:$B$67,2,0)</f>
        <v>500</v>
      </c>
      <c r="E214" s="15">
        <f t="shared" si="1"/>
        <v>500</v>
      </c>
    </row>
    <row r="215">
      <c r="A215" s="15" t="s">
        <v>121</v>
      </c>
      <c r="B215" s="20">
        <v>8.904223819369E12</v>
      </c>
      <c r="C215" s="15" t="s">
        <v>474</v>
      </c>
      <c r="D215" s="15">
        <f>VLOOKUP(B215,'SKU Master'!$A$1:$B$67,2,0)</f>
        <v>170</v>
      </c>
      <c r="E215" s="15">
        <f t="shared" si="1"/>
        <v>170</v>
      </c>
    </row>
    <row r="216">
      <c r="A216" s="15" t="s">
        <v>404</v>
      </c>
      <c r="B216" s="20">
        <v>8.904223818706E12</v>
      </c>
      <c r="C216" s="15" t="s">
        <v>474</v>
      </c>
      <c r="D216" s="15">
        <f>VLOOKUP(B216,'SKU Master'!$A$1:$B$67,2,0)</f>
        <v>127</v>
      </c>
      <c r="E216" s="15">
        <f t="shared" si="1"/>
        <v>127</v>
      </c>
    </row>
    <row r="217">
      <c r="A217" s="15" t="s">
        <v>404</v>
      </c>
      <c r="B217" s="20">
        <v>8.904223818942E12</v>
      </c>
      <c r="C217" s="15" t="s">
        <v>474</v>
      </c>
      <c r="D217" s="15">
        <f>VLOOKUP(B217,'SKU Master'!$A$1:$B$67,2,0)</f>
        <v>133</v>
      </c>
      <c r="E217" s="15">
        <f t="shared" si="1"/>
        <v>133</v>
      </c>
    </row>
    <row r="218">
      <c r="A218" s="15" t="s">
        <v>404</v>
      </c>
      <c r="B218" s="20">
        <v>8.90422381885E12</v>
      </c>
      <c r="C218" s="15" t="s">
        <v>474</v>
      </c>
      <c r="D218" s="15">
        <f>VLOOKUP(B218,'SKU Master'!$A$1:$B$67,2,0)</f>
        <v>240</v>
      </c>
      <c r="E218" s="15">
        <f t="shared" si="1"/>
        <v>240</v>
      </c>
    </row>
    <row r="219">
      <c r="A219" s="15" t="s">
        <v>117</v>
      </c>
      <c r="B219" s="20">
        <v>8.904223819468E12</v>
      </c>
      <c r="C219" s="15" t="s">
        <v>476</v>
      </c>
      <c r="D219" s="15">
        <f>VLOOKUP(B219,'SKU Master'!$A$1:$B$67,2,0)</f>
        <v>240</v>
      </c>
      <c r="E219" s="15">
        <f t="shared" si="1"/>
        <v>480</v>
      </c>
    </row>
    <row r="220">
      <c r="A220" s="15" t="s">
        <v>117</v>
      </c>
      <c r="B220" s="20">
        <v>8.904223818706E12</v>
      </c>
      <c r="C220" s="15" t="s">
        <v>476</v>
      </c>
      <c r="D220" s="15">
        <f>VLOOKUP(B220,'SKU Master'!$A$1:$B$67,2,0)</f>
        <v>127</v>
      </c>
      <c r="E220" s="15">
        <f t="shared" si="1"/>
        <v>254</v>
      </c>
    </row>
    <row r="221">
      <c r="A221" s="15" t="s">
        <v>114</v>
      </c>
      <c r="B221" s="20">
        <v>8.904223818706E12</v>
      </c>
      <c r="C221" s="15" t="s">
        <v>474</v>
      </c>
      <c r="D221" s="15">
        <f>VLOOKUP(B221,'SKU Master'!$A$1:$B$67,2,0)</f>
        <v>127</v>
      </c>
      <c r="E221" s="15">
        <f t="shared" si="1"/>
        <v>127</v>
      </c>
    </row>
    <row r="222">
      <c r="A222" s="15" t="s">
        <v>114</v>
      </c>
      <c r="B222" s="20">
        <v>8.90422381885E12</v>
      </c>
      <c r="C222" s="15" t="s">
        <v>474</v>
      </c>
      <c r="D222" s="15">
        <f>VLOOKUP(B222,'SKU Master'!$A$1:$B$67,2,0)</f>
        <v>240</v>
      </c>
      <c r="E222" s="15">
        <f t="shared" si="1"/>
        <v>240</v>
      </c>
    </row>
    <row r="223">
      <c r="A223" s="15" t="s">
        <v>114</v>
      </c>
      <c r="B223" s="20">
        <v>8.904223819468E12</v>
      </c>
      <c r="C223" s="15" t="s">
        <v>474</v>
      </c>
      <c r="D223" s="15">
        <f>VLOOKUP(B223,'SKU Master'!$A$1:$B$67,2,0)</f>
        <v>240</v>
      </c>
      <c r="E223" s="15">
        <f t="shared" si="1"/>
        <v>240</v>
      </c>
    </row>
    <row r="224">
      <c r="A224" s="15" t="s">
        <v>402</v>
      </c>
      <c r="B224" s="20">
        <v>8.904223818706E12</v>
      </c>
      <c r="C224" s="15" t="s">
        <v>474</v>
      </c>
      <c r="D224" s="15">
        <f>VLOOKUP(B224,'SKU Master'!$A$1:$B$67,2,0)</f>
        <v>127</v>
      </c>
      <c r="E224" s="15">
        <f t="shared" si="1"/>
        <v>127</v>
      </c>
    </row>
    <row r="225">
      <c r="A225" s="15" t="s">
        <v>402</v>
      </c>
      <c r="B225" s="20">
        <v>8.904223818942E12</v>
      </c>
      <c r="C225" s="15" t="s">
        <v>474</v>
      </c>
      <c r="D225" s="15">
        <f>VLOOKUP(B225,'SKU Master'!$A$1:$B$67,2,0)</f>
        <v>133</v>
      </c>
      <c r="E225" s="15">
        <f t="shared" si="1"/>
        <v>133</v>
      </c>
    </row>
    <row r="226">
      <c r="A226" s="15" t="s">
        <v>402</v>
      </c>
      <c r="B226" s="20">
        <v>8.90422381885E12</v>
      </c>
      <c r="C226" s="15" t="s">
        <v>474</v>
      </c>
      <c r="D226" s="15">
        <f>VLOOKUP(B226,'SKU Master'!$A$1:$B$67,2,0)</f>
        <v>240</v>
      </c>
      <c r="E226" s="15">
        <f t="shared" si="1"/>
        <v>240</v>
      </c>
    </row>
    <row r="227">
      <c r="A227" s="15" t="s">
        <v>107</v>
      </c>
      <c r="B227" s="20">
        <v>8.904223819161E12</v>
      </c>
      <c r="C227" s="15" t="s">
        <v>474</v>
      </c>
      <c r="D227" s="15">
        <f>VLOOKUP(B227,'SKU Master'!$A$1:$B$67,2,0)</f>
        <v>115</v>
      </c>
      <c r="E227" s="15">
        <f t="shared" si="1"/>
        <v>115</v>
      </c>
    </row>
    <row r="228">
      <c r="A228" s="15" t="s">
        <v>107</v>
      </c>
      <c r="B228" s="20">
        <v>8.90422381926E12</v>
      </c>
      <c r="C228" s="15" t="s">
        <v>474</v>
      </c>
      <c r="D228" s="15">
        <f>VLOOKUP(B228,'SKU Master'!$A$1:$B$67,2,0)</f>
        <v>130</v>
      </c>
      <c r="E228" s="15">
        <f t="shared" si="1"/>
        <v>130</v>
      </c>
    </row>
    <row r="229">
      <c r="A229" s="15" t="s">
        <v>274</v>
      </c>
      <c r="B229" s="20">
        <v>8.904223818683E12</v>
      </c>
      <c r="C229" s="15" t="s">
        <v>474</v>
      </c>
      <c r="D229" s="15">
        <f>VLOOKUP(B229,'SKU Master'!$A$1:$B$67,2,0)</f>
        <v>121</v>
      </c>
      <c r="E229" s="15">
        <f t="shared" si="1"/>
        <v>121</v>
      </c>
    </row>
    <row r="230">
      <c r="A230" s="15" t="s">
        <v>274</v>
      </c>
      <c r="B230" s="20">
        <v>8.904223819468E12</v>
      </c>
      <c r="C230" s="15" t="s">
        <v>474</v>
      </c>
      <c r="D230" s="15">
        <f>VLOOKUP(B230,'SKU Master'!$A$1:$B$67,2,0)</f>
        <v>240</v>
      </c>
      <c r="E230" s="15">
        <f t="shared" si="1"/>
        <v>240</v>
      </c>
    </row>
    <row r="231">
      <c r="A231" s="15" t="s">
        <v>274</v>
      </c>
      <c r="B231" s="20">
        <v>8.90422381885E12</v>
      </c>
      <c r="C231" s="15" t="s">
        <v>474</v>
      </c>
      <c r="D231" s="15">
        <f>VLOOKUP(B231,'SKU Master'!$A$1:$B$67,2,0)</f>
        <v>240</v>
      </c>
      <c r="E231" s="15">
        <f t="shared" si="1"/>
        <v>240</v>
      </c>
    </row>
    <row r="232">
      <c r="A232" s="15" t="s">
        <v>104</v>
      </c>
      <c r="B232" s="20">
        <v>8.904223818706E12</v>
      </c>
      <c r="C232" s="15" t="s">
        <v>474</v>
      </c>
      <c r="D232" s="15">
        <f>VLOOKUP(B232,'SKU Master'!$A$1:$B$67,2,0)</f>
        <v>127</v>
      </c>
      <c r="E232" s="15">
        <f t="shared" si="1"/>
        <v>127</v>
      </c>
    </row>
    <row r="233">
      <c r="A233" s="15" t="s">
        <v>104</v>
      </c>
      <c r="B233" s="20">
        <v>8.90422381885E12</v>
      </c>
      <c r="C233" s="15" t="s">
        <v>474</v>
      </c>
      <c r="D233" s="15">
        <f>VLOOKUP(B233,'SKU Master'!$A$1:$B$67,2,0)</f>
        <v>240</v>
      </c>
      <c r="E233" s="15">
        <f t="shared" si="1"/>
        <v>240</v>
      </c>
    </row>
    <row r="234">
      <c r="A234" s="15" t="s">
        <v>104</v>
      </c>
      <c r="B234" s="20">
        <v>8.904223819468E12</v>
      </c>
      <c r="C234" s="15" t="s">
        <v>474</v>
      </c>
      <c r="D234" s="15">
        <f>VLOOKUP(B234,'SKU Master'!$A$1:$B$67,2,0)</f>
        <v>240</v>
      </c>
      <c r="E234" s="15">
        <f t="shared" si="1"/>
        <v>240</v>
      </c>
    </row>
    <row r="235">
      <c r="A235" s="15" t="s">
        <v>101</v>
      </c>
      <c r="B235" s="20">
        <v>8.904223815859E12</v>
      </c>
      <c r="C235" s="15" t="s">
        <v>474</v>
      </c>
      <c r="D235" s="15">
        <f>VLOOKUP(B235,'SKU Master'!$A$1:$B$67,2,0)</f>
        <v>165</v>
      </c>
      <c r="E235" s="15">
        <f t="shared" si="1"/>
        <v>165</v>
      </c>
    </row>
    <row r="236">
      <c r="A236" s="15" t="s">
        <v>101</v>
      </c>
      <c r="B236" s="20">
        <v>8.904223817273E12</v>
      </c>
      <c r="C236" s="15" t="s">
        <v>474</v>
      </c>
      <c r="D236" s="15">
        <f>VLOOKUP(B236,'SKU Master'!$A$1:$B$67,2,0)</f>
        <v>65</v>
      </c>
      <c r="E236" s="15">
        <f t="shared" si="1"/>
        <v>65</v>
      </c>
    </row>
    <row r="237">
      <c r="A237" s="15" t="s">
        <v>101</v>
      </c>
      <c r="B237" s="20">
        <v>8.904223818751E12</v>
      </c>
      <c r="C237" s="15" t="s">
        <v>474</v>
      </c>
      <c r="D237" s="15">
        <f>VLOOKUP(B237,'SKU Master'!$A$1:$B$67,2,0)</f>
        <v>113</v>
      </c>
      <c r="E237" s="15">
        <f t="shared" si="1"/>
        <v>113</v>
      </c>
    </row>
    <row r="238">
      <c r="A238" s="15" t="s">
        <v>97</v>
      </c>
      <c r="B238" s="20">
        <v>8.904223819291E12</v>
      </c>
      <c r="C238" s="15" t="s">
        <v>476</v>
      </c>
      <c r="D238" s="15">
        <f>VLOOKUP(B238,'SKU Master'!$A$1:$B$67,2,0)</f>
        <v>112</v>
      </c>
      <c r="E238" s="15">
        <f t="shared" si="1"/>
        <v>224</v>
      </c>
    </row>
    <row r="239">
      <c r="A239" s="15" t="s">
        <v>97</v>
      </c>
      <c r="B239" s="20">
        <v>8.904223819031E12</v>
      </c>
      <c r="C239" s="15" t="s">
        <v>476</v>
      </c>
      <c r="D239" s="15">
        <f>VLOOKUP(B239,'SKU Master'!$A$1:$B$67,2,0)</f>
        <v>112</v>
      </c>
      <c r="E239" s="15">
        <f t="shared" si="1"/>
        <v>224</v>
      </c>
    </row>
    <row r="240">
      <c r="A240" s="15" t="s">
        <v>97</v>
      </c>
      <c r="B240" s="20">
        <v>8.904223819024E12</v>
      </c>
      <c r="C240" s="15" t="s">
        <v>476</v>
      </c>
      <c r="D240" s="15">
        <f>VLOOKUP(B240,'SKU Master'!$A$1:$B$67,2,0)</f>
        <v>112</v>
      </c>
      <c r="E240" s="15">
        <f t="shared" si="1"/>
        <v>224</v>
      </c>
    </row>
    <row r="241">
      <c r="A241" s="15" t="s">
        <v>97</v>
      </c>
      <c r="B241" s="20">
        <v>8.904223819161E12</v>
      </c>
      <c r="C241" s="15" t="s">
        <v>474</v>
      </c>
      <c r="D241" s="15">
        <f>VLOOKUP(B241,'SKU Master'!$A$1:$B$67,2,0)</f>
        <v>115</v>
      </c>
      <c r="E241" s="15">
        <f t="shared" si="1"/>
        <v>115</v>
      </c>
    </row>
    <row r="242">
      <c r="A242" s="15" t="s">
        <v>97</v>
      </c>
      <c r="B242" s="20">
        <v>8.90422381926E12</v>
      </c>
      <c r="C242" s="15" t="s">
        <v>474</v>
      </c>
      <c r="D242" s="15">
        <f>VLOOKUP(B242,'SKU Master'!$A$1:$B$67,2,0)</f>
        <v>130</v>
      </c>
      <c r="E242" s="15">
        <f t="shared" si="1"/>
        <v>130</v>
      </c>
    </row>
    <row r="243">
      <c r="A243" s="15" t="s">
        <v>97</v>
      </c>
      <c r="B243" s="20">
        <v>8.904223819468E12</v>
      </c>
      <c r="C243" s="15" t="s">
        <v>474</v>
      </c>
      <c r="D243" s="15">
        <f>VLOOKUP(B243,'SKU Master'!$A$1:$B$67,2,0)</f>
        <v>240</v>
      </c>
      <c r="E243" s="15">
        <f t="shared" si="1"/>
        <v>240</v>
      </c>
    </row>
    <row r="244">
      <c r="A244" s="15" t="s">
        <v>271</v>
      </c>
      <c r="B244" s="20">
        <v>8.904223818706E12</v>
      </c>
      <c r="C244" s="15" t="s">
        <v>474</v>
      </c>
      <c r="D244" s="15">
        <f>VLOOKUP(B244,'SKU Master'!$A$1:$B$67,2,0)</f>
        <v>127</v>
      </c>
      <c r="E244" s="15">
        <f t="shared" si="1"/>
        <v>127</v>
      </c>
    </row>
    <row r="245">
      <c r="A245" s="15" t="s">
        <v>271</v>
      </c>
      <c r="B245" s="20">
        <v>8.904223818942E12</v>
      </c>
      <c r="C245" s="15" t="s">
        <v>474</v>
      </c>
      <c r="D245" s="15">
        <f>VLOOKUP(B245,'SKU Master'!$A$1:$B$67,2,0)</f>
        <v>133</v>
      </c>
      <c r="E245" s="15">
        <f t="shared" si="1"/>
        <v>133</v>
      </c>
    </row>
    <row r="246">
      <c r="A246" s="15" t="s">
        <v>271</v>
      </c>
      <c r="B246" s="20">
        <v>8.90422381885E12</v>
      </c>
      <c r="C246" s="15" t="s">
        <v>474</v>
      </c>
      <c r="D246" s="15">
        <f>VLOOKUP(B246,'SKU Master'!$A$1:$B$67,2,0)</f>
        <v>240</v>
      </c>
      <c r="E246" s="15">
        <f t="shared" si="1"/>
        <v>240</v>
      </c>
    </row>
    <row r="247">
      <c r="A247" s="15" t="s">
        <v>125</v>
      </c>
      <c r="B247" s="20">
        <v>8.904223819468E12</v>
      </c>
      <c r="C247" s="15" t="s">
        <v>474</v>
      </c>
      <c r="D247" s="15">
        <f>VLOOKUP(B247,'SKU Master'!$A$1:$B$67,2,0)</f>
        <v>240</v>
      </c>
      <c r="E247" s="15">
        <f t="shared" si="1"/>
        <v>240</v>
      </c>
    </row>
    <row r="248">
      <c r="A248" s="15" t="s">
        <v>125</v>
      </c>
      <c r="B248" s="20">
        <v>8.904223818669E12</v>
      </c>
      <c r="C248" s="15" t="s">
        <v>474</v>
      </c>
      <c r="D248" s="15">
        <f>VLOOKUP(B248,'SKU Master'!$A$1:$B$67,2,0)</f>
        <v>240</v>
      </c>
      <c r="E248" s="15">
        <f t="shared" si="1"/>
        <v>240</v>
      </c>
    </row>
    <row r="249">
      <c r="A249" s="15" t="s">
        <v>125</v>
      </c>
      <c r="B249" s="20">
        <v>8.904223818683E12</v>
      </c>
      <c r="C249" s="15" t="s">
        <v>474</v>
      </c>
      <c r="D249" s="15">
        <f>VLOOKUP(B249,'SKU Master'!$A$1:$B$67,2,0)</f>
        <v>121</v>
      </c>
      <c r="E249" s="15">
        <f t="shared" si="1"/>
        <v>121</v>
      </c>
    </row>
    <row r="250">
      <c r="A250" s="15" t="s">
        <v>125</v>
      </c>
      <c r="B250" s="20">
        <v>8.904223818713E12</v>
      </c>
      <c r="C250" s="15" t="s">
        <v>474</v>
      </c>
      <c r="D250" s="15">
        <f>VLOOKUP(B250,'SKU Master'!$A$1:$B$67,2,0)</f>
        <v>120</v>
      </c>
      <c r="E250" s="15">
        <f t="shared" si="1"/>
        <v>120</v>
      </c>
    </row>
    <row r="251">
      <c r="A251" s="15" t="s">
        <v>389</v>
      </c>
      <c r="B251" s="20">
        <v>8.904223819321E12</v>
      </c>
      <c r="C251" s="15" t="s">
        <v>474</v>
      </c>
      <c r="D251" s="15">
        <f>VLOOKUP(B251,'SKU Master'!$A$1:$B$67,2,0)</f>
        <v>600</v>
      </c>
      <c r="E251" s="15">
        <f t="shared" si="1"/>
        <v>600</v>
      </c>
    </row>
    <row r="252">
      <c r="A252" s="15" t="s">
        <v>389</v>
      </c>
      <c r="B252" s="20">
        <v>8.90422381843E12</v>
      </c>
      <c r="C252" s="15" t="s">
        <v>474</v>
      </c>
      <c r="D252" s="15">
        <f>VLOOKUP(B252,'SKU Master'!$A$1:$B$67,2,0)</f>
        <v>165</v>
      </c>
      <c r="E252" s="15">
        <f t="shared" si="1"/>
        <v>165</v>
      </c>
    </row>
    <row r="253">
      <c r="A253" s="15" t="s">
        <v>91</v>
      </c>
      <c r="B253" s="20">
        <v>8.904223818669E12</v>
      </c>
      <c r="C253" s="15" t="s">
        <v>474</v>
      </c>
      <c r="D253" s="15">
        <f>VLOOKUP(B253,'SKU Master'!$A$1:$B$67,2,0)</f>
        <v>240</v>
      </c>
      <c r="E253" s="15">
        <f t="shared" si="1"/>
        <v>240</v>
      </c>
    </row>
    <row r="254">
      <c r="A254" s="15" t="s">
        <v>91</v>
      </c>
      <c r="B254" s="20">
        <v>8.904223819147E12</v>
      </c>
      <c r="C254" s="15" t="s">
        <v>474</v>
      </c>
      <c r="D254" s="15">
        <f>VLOOKUP(B254,'SKU Master'!$A$1:$B$67,2,0)</f>
        <v>240</v>
      </c>
      <c r="E254" s="15">
        <f t="shared" si="1"/>
        <v>240</v>
      </c>
    </row>
    <row r="255">
      <c r="A255" s="15" t="s">
        <v>91</v>
      </c>
      <c r="B255" s="20">
        <v>8.90422381885E12</v>
      </c>
      <c r="C255" s="15" t="s">
        <v>474</v>
      </c>
      <c r="D255" s="15">
        <f>VLOOKUP(B255,'SKU Master'!$A$1:$B$67,2,0)</f>
        <v>240</v>
      </c>
      <c r="E255" s="15">
        <f t="shared" si="1"/>
        <v>240</v>
      </c>
    </row>
    <row r="256">
      <c r="A256" s="15" t="s">
        <v>91</v>
      </c>
      <c r="B256" s="20">
        <v>8.904223819505E12</v>
      </c>
      <c r="C256" s="15" t="s">
        <v>474</v>
      </c>
      <c r="D256" s="15">
        <f>VLOOKUP(B256,'SKU Master'!$A$1:$B$67,2,0)</f>
        <v>210</v>
      </c>
      <c r="E256" s="15">
        <f t="shared" si="1"/>
        <v>210</v>
      </c>
    </row>
    <row r="257">
      <c r="A257" s="15" t="s">
        <v>87</v>
      </c>
      <c r="B257" s="20">
        <v>8.904223818706E12</v>
      </c>
      <c r="C257" s="15" t="s">
        <v>474</v>
      </c>
      <c r="D257" s="15">
        <f>VLOOKUP(B257,'SKU Master'!$A$1:$B$67,2,0)</f>
        <v>127</v>
      </c>
      <c r="E257" s="15">
        <f t="shared" si="1"/>
        <v>127</v>
      </c>
    </row>
    <row r="258">
      <c r="A258" s="15" t="s">
        <v>87</v>
      </c>
      <c r="B258" s="20">
        <v>8.904223818942E12</v>
      </c>
      <c r="C258" s="15" t="s">
        <v>474</v>
      </c>
      <c r="D258" s="15">
        <f>VLOOKUP(B258,'SKU Master'!$A$1:$B$67,2,0)</f>
        <v>133</v>
      </c>
      <c r="E258" s="15">
        <f t="shared" si="1"/>
        <v>133</v>
      </c>
    </row>
    <row r="259">
      <c r="A259" s="15" t="s">
        <v>87</v>
      </c>
      <c r="B259" s="20">
        <v>8.90422381885E12</v>
      </c>
      <c r="C259" s="15" t="s">
        <v>474</v>
      </c>
      <c r="D259" s="15">
        <f>VLOOKUP(B259,'SKU Master'!$A$1:$B$67,2,0)</f>
        <v>240</v>
      </c>
      <c r="E259" s="15">
        <f t="shared" si="1"/>
        <v>240</v>
      </c>
    </row>
    <row r="260">
      <c r="A260" s="15" t="s">
        <v>87</v>
      </c>
      <c r="B260" s="20">
        <v>8.904223819246E12</v>
      </c>
      <c r="C260" s="15" t="s">
        <v>476</v>
      </c>
      <c r="D260" s="15">
        <f>VLOOKUP(B260,'SKU Master'!$A$1:$B$67,2,0)</f>
        <v>290</v>
      </c>
      <c r="E260" s="15">
        <f t="shared" si="1"/>
        <v>580</v>
      </c>
    </row>
    <row r="261">
      <c r="A261" s="15" t="s">
        <v>83</v>
      </c>
      <c r="B261" s="20">
        <v>8.904223818706E12</v>
      </c>
      <c r="C261" s="15" t="s">
        <v>474</v>
      </c>
      <c r="D261" s="15">
        <f>VLOOKUP(B261,'SKU Master'!$A$1:$B$67,2,0)</f>
        <v>127</v>
      </c>
      <c r="E261" s="15">
        <f t="shared" si="1"/>
        <v>127</v>
      </c>
    </row>
    <row r="262">
      <c r="A262" s="15" t="s">
        <v>83</v>
      </c>
      <c r="B262" s="20">
        <v>8.90422381885E12</v>
      </c>
      <c r="C262" s="15" t="s">
        <v>474</v>
      </c>
      <c r="D262" s="15">
        <f>VLOOKUP(B262,'SKU Master'!$A$1:$B$67,2,0)</f>
        <v>240</v>
      </c>
      <c r="E262" s="15">
        <f t="shared" si="1"/>
        <v>240</v>
      </c>
    </row>
    <row r="263">
      <c r="A263" s="15" t="s">
        <v>83</v>
      </c>
      <c r="B263" s="20">
        <v>8.904223819468E12</v>
      </c>
      <c r="C263" s="15" t="s">
        <v>474</v>
      </c>
      <c r="D263" s="15">
        <f>VLOOKUP(B263,'SKU Master'!$A$1:$B$67,2,0)</f>
        <v>240</v>
      </c>
      <c r="E263" s="15">
        <f t="shared" si="1"/>
        <v>240</v>
      </c>
    </row>
    <row r="264">
      <c r="A264" s="15" t="s">
        <v>94</v>
      </c>
      <c r="B264" s="20">
        <v>8.904223819468E12</v>
      </c>
      <c r="C264" s="15" t="s">
        <v>474</v>
      </c>
      <c r="D264" s="15">
        <f>VLOOKUP(B264,'SKU Master'!$A$1:$B$67,2,0)</f>
        <v>240</v>
      </c>
      <c r="E264" s="15">
        <f t="shared" si="1"/>
        <v>240</v>
      </c>
    </row>
    <row r="265">
      <c r="A265" s="15" t="s">
        <v>385</v>
      </c>
      <c r="B265" s="20">
        <v>8.904223818706E12</v>
      </c>
      <c r="C265" s="15" t="s">
        <v>474</v>
      </c>
      <c r="D265" s="15">
        <f>VLOOKUP(B265,'SKU Master'!$A$1:$B$67,2,0)</f>
        <v>127</v>
      </c>
      <c r="E265" s="15">
        <f t="shared" si="1"/>
        <v>127</v>
      </c>
    </row>
    <row r="266">
      <c r="A266" s="15" t="s">
        <v>385</v>
      </c>
      <c r="B266" s="20">
        <v>8.904223818942E12</v>
      </c>
      <c r="C266" s="15" t="s">
        <v>474</v>
      </c>
      <c r="D266" s="15">
        <f>VLOOKUP(B266,'SKU Master'!$A$1:$B$67,2,0)</f>
        <v>133</v>
      </c>
      <c r="E266" s="15">
        <f t="shared" si="1"/>
        <v>133</v>
      </c>
    </row>
    <row r="267">
      <c r="A267" s="15" t="s">
        <v>385</v>
      </c>
      <c r="B267" s="20">
        <v>8.90422381885E12</v>
      </c>
      <c r="C267" s="15" t="s">
        <v>474</v>
      </c>
      <c r="D267" s="15">
        <f>VLOOKUP(B267,'SKU Master'!$A$1:$B$67,2,0)</f>
        <v>240</v>
      </c>
      <c r="E267" s="15">
        <f t="shared" si="1"/>
        <v>240</v>
      </c>
    </row>
    <row r="268">
      <c r="A268" s="15" t="s">
        <v>79</v>
      </c>
      <c r="B268" s="20">
        <v>8.904223818706E12</v>
      </c>
      <c r="C268" s="15" t="s">
        <v>474</v>
      </c>
      <c r="D268" s="15">
        <f>VLOOKUP(B268,'SKU Master'!$A$1:$B$67,2,0)</f>
        <v>127</v>
      </c>
      <c r="E268" s="15">
        <f t="shared" si="1"/>
        <v>127</v>
      </c>
    </row>
    <row r="269">
      <c r="A269" s="15" t="s">
        <v>79</v>
      </c>
      <c r="B269" s="20">
        <v>8.90422381885E12</v>
      </c>
      <c r="C269" s="15" t="s">
        <v>474</v>
      </c>
      <c r="D269" s="15">
        <f>VLOOKUP(B269,'SKU Master'!$A$1:$B$67,2,0)</f>
        <v>240</v>
      </c>
      <c r="E269" s="15">
        <f t="shared" si="1"/>
        <v>240</v>
      </c>
    </row>
    <row r="270">
      <c r="A270" s="15" t="s">
        <v>79</v>
      </c>
      <c r="B270" s="20">
        <v>8.904223819468E12</v>
      </c>
      <c r="C270" s="15" t="s">
        <v>474</v>
      </c>
      <c r="D270" s="15">
        <f>VLOOKUP(B270,'SKU Master'!$A$1:$B$67,2,0)</f>
        <v>240</v>
      </c>
      <c r="E270" s="15">
        <f t="shared" si="1"/>
        <v>240</v>
      </c>
    </row>
    <row r="271">
      <c r="A271" s="15" t="s">
        <v>382</v>
      </c>
      <c r="B271" s="20">
        <v>8.904223818706E12</v>
      </c>
      <c r="C271" s="15" t="s">
        <v>474</v>
      </c>
      <c r="D271" s="15">
        <f>VLOOKUP(B271,'SKU Master'!$A$1:$B$67,2,0)</f>
        <v>127</v>
      </c>
      <c r="E271" s="15">
        <f t="shared" si="1"/>
        <v>127</v>
      </c>
    </row>
    <row r="272">
      <c r="A272" s="15" t="s">
        <v>382</v>
      </c>
      <c r="B272" s="20">
        <v>8.904223818942E12</v>
      </c>
      <c r="C272" s="15" t="s">
        <v>474</v>
      </c>
      <c r="D272" s="15">
        <f>VLOOKUP(B272,'SKU Master'!$A$1:$B$67,2,0)</f>
        <v>133</v>
      </c>
      <c r="E272" s="15">
        <f t="shared" si="1"/>
        <v>133</v>
      </c>
    </row>
    <row r="273">
      <c r="A273" s="15" t="s">
        <v>382</v>
      </c>
      <c r="B273" s="20">
        <v>8.90422381885E12</v>
      </c>
      <c r="C273" s="15" t="s">
        <v>474</v>
      </c>
      <c r="D273" s="15">
        <f>VLOOKUP(B273,'SKU Master'!$A$1:$B$67,2,0)</f>
        <v>240</v>
      </c>
      <c r="E273" s="15">
        <f t="shared" si="1"/>
        <v>240</v>
      </c>
    </row>
    <row r="274">
      <c r="A274" s="15" t="s">
        <v>398</v>
      </c>
      <c r="B274" s="20">
        <v>8.904223819147E12</v>
      </c>
      <c r="C274" s="15" t="s">
        <v>474</v>
      </c>
      <c r="D274" s="15">
        <f>VLOOKUP(B274,'SKU Master'!$A$1:$B$67,2,0)</f>
        <v>240</v>
      </c>
      <c r="E274" s="15">
        <f t="shared" si="1"/>
        <v>240</v>
      </c>
    </row>
    <row r="275">
      <c r="A275" s="15" t="s">
        <v>398</v>
      </c>
      <c r="B275" s="20">
        <v>8.904223819468E12</v>
      </c>
      <c r="C275" s="15" t="s">
        <v>474</v>
      </c>
      <c r="D275" s="15">
        <f>VLOOKUP(B275,'SKU Master'!$A$1:$B$67,2,0)</f>
        <v>240</v>
      </c>
      <c r="E275" s="15">
        <f t="shared" si="1"/>
        <v>240</v>
      </c>
    </row>
    <row r="276">
      <c r="A276" s="15" t="s">
        <v>398</v>
      </c>
      <c r="B276" s="20">
        <v>8.904223819277E12</v>
      </c>
      <c r="C276" s="15" t="s">
        <v>474</v>
      </c>
      <c r="D276" s="15">
        <f>VLOOKUP(B276,'SKU Master'!$A$1:$B$67,2,0)</f>
        <v>350</v>
      </c>
      <c r="E276" s="15">
        <f t="shared" si="1"/>
        <v>350</v>
      </c>
    </row>
    <row r="277">
      <c r="A277" s="15" t="s">
        <v>249</v>
      </c>
      <c r="B277" s="20">
        <v>8.90422381885E12</v>
      </c>
      <c r="C277" s="15" t="s">
        <v>476</v>
      </c>
      <c r="D277" s="15">
        <f>VLOOKUP(B277,'SKU Master'!$A$1:$B$67,2,0)</f>
        <v>240</v>
      </c>
      <c r="E277" s="15">
        <f t="shared" si="1"/>
        <v>480</v>
      </c>
    </row>
    <row r="278">
      <c r="A278" s="15" t="s">
        <v>249</v>
      </c>
      <c r="B278" s="20">
        <v>8.904223818713E12</v>
      </c>
      <c r="C278" s="15" t="s">
        <v>474</v>
      </c>
      <c r="D278" s="15">
        <f>VLOOKUP(B278,'SKU Master'!$A$1:$B$67,2,0)</f>
        <v>120</v>
      </c>
      <c r="E278" s="15">
        <f t="shared" si="1"/>
        <v>120</v>
      </c>
    </row>
    <row r="279">
      <c r="A279" s="15" t="s">
        <v>249</v>
      </c>
      <c r="B279" s="20">
        <v>8.904223819024E12</v>
      </c>
      <c r="C279" s="15" t="s">
        <v>478</v>
      </c>
      <c r="D279" s="15">
        <f>VLOOKUP(B279,'SKU Master'!$A$1:$B$67,2,0)</f>
        <v>112</v>
      </c>
      <c r="E279" s="15">
        <f t="shared" si="1"/>
        <v>448</v>
      </c>
    </row>
    <row r="280">
      <c r="A280" s="15" t="s">
        <v>245</v>
      </c>
      <c r="B280" s="20">
        <v>8.904223819031E12</v>
      </c>
      <c r="C280" s="15" t="s">
        <v>484</v>
      </c>
      <c r="D280" s="15">
        <f>VLOOKUP(B280,'SKU Master'!$A$1:$B$67,2,0)</f>
        <v>112</v>
      </c>
      <c r="E280" s="15">
        <f t="shared" si="1"/>
        <v>672</v>
      </c>
    </row>
    <row r="281">
      <c r="A281" s="15" t="s">
        <v>245</v>
      </c>
      <c r="B281" s="20">
        <v>8.904223819024E12</v>
      </c>
      <c r="C281" s="15" t="s">
        <v>484</v>
      </c>
      <c r="D281" s="15">
        <f>VLOOKUP(B281,'SKU Master'!$A$1:$B$67,2,0)</f>
        <v>112</v>
      </c>
      <c r="E281" s="15">
        <f t="shared" si="1"/>
        <v>672</v>
      </c>
    </row>
    <row r="282">
      <c r="A282" s="15" t="s">
        <v>245</v>
      </c>
      <c r="B282" s="20">
        <v>8.904223819291E12</v>
      </c>
      <c r="C282" s="15" t="s">
        <v>476</v>
      </c>
      <c r="D282" s="15">
        <f>VLOOKUP(B282,'SKU Master'!$A$1:$B$67,2,0)</f>
        <v>112</v>
      </c>
      <c r="E282" s="15">
        <f t="shared" si="1"/>
        <v>224</v>
      </c>
    </row>
    <row r="283">
      <c r="A283" s="15" t="s">
        <v>245</v>
      </c>
      <c r="B283" s="20">
        <v>8.904223819031E12</v>
      </c>
      <c r="C283" s="15" t="s">
        <v>476</v>
      </c>
      <c r="D283" s="15">
        <f>VLOOKUP(B283,'SKU Master'!$A$1:$B$67,2,0)</f>
        <v>112</v>
      </c>
      <c r="E283" s="15">
        <f t="shared" si="1"/>
        <v>224</v>
      </c>
    </row>
    <row r="284">
      <c r="A284" s="15" t="s">
        <v>245</v>
      </c>
      <c r="B284" s="20">
        <v>8.904223819024E12</v>
      </c>
      <c r="C284" s="15" t="s">
        <v>476</v>
      </c>
      <c r="D284" s="15">
        <f>VLOOKUP(B284,'SKU Master'!$A$1:$B$67,2,0)</f>
        <v>112</v>
      </c>
      <c r="E284" s="15">
        <f t="shared" si="1"/>
        <v>224</v>
      </c>
    </row>
    <row r="285">
      <c r="A285" s="15" t="s">
        <v>394</v>
      </c>
      <c r="B285" s="20">
        <v>8.904223818706E12</v>
      </c>
      <c r="C285" s="15" t="s">
        <v>474</v>
      </c>
      <c r="D285" s="15">
        <f>VLOOKUP(B285,'SKU Master'!$A$1:$B$67,2,0)</f>
        <v>127</v>
      </c>
      <c r="E285" s="15">
        <f t="shared" si="1"/>
        <v>127</v>
      </c>
    </row>
    <row r="286">
      <c r="A286" s="15" t="s">
        <v>394</v>
      </c>
      <c r="B286" s="20">
        <v>8.904223818942E12</v>
      </c>
      <c r="C286" s="15" t="s">
        <v>474</v>
      </c>
      <c r="D286" s="15">
        <f>VLOOKUP(B286,'SKU Master'!$A$1:$B$67,2,0)</f>
        <v>133</v>
      </c>
      <c r="E286" s="15">
        <f t="shared" si="1"/>
        <v>133</v>
      </c>
    </row>
    <row r="287">
      <c r="A287" s="15" t="s">
        <v>394</v>
      </c>
      <c r="B287" s="20">
        <v>8.90422381885E12</v>
      </c>
      <c r="C287" s="15" t="s">
        <v>474</v>
      </c>
      <c r="D287" s="15">
        <f>VLOOKUP(B287,'SKU Master'!$A$1:$B$67,2,0)</f>
        <v>240</v>
      </c>
      <c r="E287" s="15">
        <f t="shared" si="1"/>
        <v>240</v>
      </c>
    </row>
    <row r="288">
      <c r="A288" s="15" t="s">
        <v>378</v>
      </c>
      <c r="B288" s="20">
        <v>8.904223818997E12</v>
      </c>
      <c r="C288" s="15" t="s">
        <v>474</v>
      </c>
      <c r="D288" s="15">
        <f>VLOOKUP(B288,'SKU Master'!$A$1:$B$67,2,0)</f>
        <v>490</v>
      </c>
      <c r="E288" s="15">
        <f t="shared" si="1"/>
        <v>490</v>
      </c>
    </row>
    <row r="289">
      <c r="A289" s="15" t="s">
        <v>76</v>
      </c>
      <c r="B289" s="20">
        <v>8.904223818706E12</v>
      </c>
      <c r="C289" s="15" t="s">
        <v>474</v>
      </c>
      <c r="D289" s="15">
        <f>VLOOKUP(B289,'SKU Master'!$A$1:$B$67,2,0)</f>
        <v>127</v>
      </c>
      <c r="E289" s="15">
        <f t="shared" si="1"/>
        <v>127</v>
      </c>
    </row>
    <row r="290">
      <c r="A290" s="15" t="s">
        <v>76</v>
      </c>
      <c r="B290" s="20">
        <v>8.904223818942E12</v>
      </c>
      <c r="C290" s="15" t="s">
        <v>474</v>
      </c>
      <c r="D290" s="15">
        <f>VLOOKUP(B290,'SKU Master'!$A$1:$B$67,2,0)</f>
        <v>133</v>
      </c>
      <c r="E290" s="15">
        <f t="shared" si="1"/>
        <v>133</v>
      </c>
    </row>
    <row r="291">
      <c r="A291" s="15" t="s">
        <v>76</v>
      </c>
      <c r="B291" s="20">
        <v>8.90422381885E12</v>
      </c>
      <c r="C291" s="15" t="s">
        <v>474</v>
      </c>
      <c r="D291" s="15">
        <f>VLOOKUP(B291,'SKU Master'!$A$1:$B$67,2,0)</f>
        <v>240</v>
      </c>
      <c r="E291" s="15">
        <f t="shared" si="1"/>
        <v>240</v>
      </c>
    </row>
    <row r="292">
      <c r="A292" s="15" t="s">
        <v>268</v>
      </c>
      <c r="B292" s="20">
        <v>8.904223818706E12</v>
      </c>
      <c r="C292" s="15" t="s">
        <v>474</v>
      </c>
      <c r="D292" s="15">
        <f>VLOOKUP(B292,'SKU Master'!$A$1:$B$67,2,0)</f>
        <v>127</v>
      </c>
      <c r="E292" s="15">
        <f t="shared" si="1"/>
        <v>127</v>
      </c>
    </row>
    <row r="293">
      <c r="A293" s="15" t="s">
        <v>268</v>
      </c>
      <c r="B293" s="20">
        <v>8.90422381885E12</v>
      </c>
      <c r="C293" s="15" t="s">
        <v>474</v>
      </c>
      <c r="D293" s="15">
        <f>VLOOKUP(B293,'SKU Master'!$A$1:$B$67,2,0)</f>
        <v>240</v>
      </c>
      <c r="E293" s="15">
        <f t="shared" si="1"/>
        <v>240</v>
      </c>
    </row>
    <row r="294">
      <c r="A294" s="15" t="s">
        <v>268</v>
      </c>
      <c r="B294" s="20">
        <v>8.904223819468E12</v>
      </c>
      <c r="C294" s="15" t="s">
        <v>474</v>
      </c>
      <c r="D294" s="15">
        <f>VLOOKUP(B294,'SKU Master'!$A$1:$B$67,2,0)</f>
        <v>240</v>
      </c>
      <c r="E294" s="15">
        <f t="shared" si="1"/>
        <v>240</v>
      </c>
    </row>
    <row r="295">
      <c r="A295" s="15" t="s">
        <v>72</v>
      </c>
      <c r="B295" s="20">
        <v>8.904223818706E12</v>
      </c>
      <c r="C295" s="15" t="s">
        <v>474</v>
      </c>
      <c r="D295" s="15">
        <f>VLOOKUP(B295,'SKU Master'!$A$1:$B$67,2,0)</f>
        <v>127</v>
      </c>
      <c r="E295" s="15">
        <f t="shared" si="1"/>
        <v>127</v>
      </c>
    </row>
    <row r="296">
      <c r="A296" s="15" t="s">
        <v>72</v>
      </c>
      <c r="B296" s="20">
        <v>8.904223818942E12</v>
      </c>
      <c r="C296" s="15" t="s">
        <v>474</v>
      </c>
      <c r="D296" s="15">
        <f>VLOOKUP(B296,'SKU Master'!$A$1:$B$67,2,0)</f>
        <v>133</v>
      </c>
      <c r="E296" s="15">
        <f t="shared" si="1"/>
        <v>133</v>
      </c>
    </row>
    <row r="297">
      <c r="A297" s="15" t="s">
        <v>72</v>
      </c>
      <c r="B297" s="20">
        <v>8.90422381885E12</v>
      </c>
      <c r="C297" s="15" t="s">
        <v>474</v>
      </c>
      <c r="D297" s="15">
        <f>VLOOKUP(B297,'SKU Master'!$A$1:$B$67,2,0)</f>
        <v>240</v>
      </c>
      <c r="E297" s="15">
        <f t="shared" si="1"/>
        <v>240</v>
      </c>
    </row>
    <row r="298">
      <c r="A298" s="15" t="s">
        <v>241</v>
      </c>
      <c r="B298" s="20">
        <v>8.904223818706E12</v>
      </c>
      <c r="C298" s="15" t="s">
        <v>474</v>
      </c>
      <c r="D298" s="15">
        <f>VLOOKUP(B298,'SKU Master'!$A$1:$B$67,2,0)</f>
        <v>127</v>
      </c>
      <c r="E298" s="15">
        <f t="shared" si="1"/>
        <v>127</v>
      </c>
    </row>
    <row r="299">
      <c r="A299" s="15" t="s">
        <v>241</v>
      </c>
      <c r="B299" s="20">
        <v>8.904223818942E12</v>
      </c>
      <c r="C299" s="15" t="s">
        <v>474</v>
      </c>
      <c r="D299" s="15">
        <f>VLOOKUP(B299,'SKU Master'!$A$1:$B$67,2,0)</f>
        <v>133</v>
      </c>
      <c r="E299" s="15">
        <f t="shared" si="1"/>
        <v>133</v>
      </c>
    </row>
    <row r="300">
      <c r="A300" s="15" t="s">
        <v>241</v>
      </c>
      <c r="B300" s="20">
        <v>8.90422381885E12</v>
      </c>
      <c r="C300" s="15" t="s">
        <v>474</v>
      </c>
      <c r="D300" s="15">
        <f>VLOOKUP(B300,'SKU Master'!$A$1:$B$67,2,0)</f>
        <v>240</v>
      </c>
      <c r="E300" s="15">
        <f t="shared" si="1"/>
        <v>240</v>
      </c>
    </row>
    <row r="301">
      <c r="A301" s="15" t="s">
        <v>67</v>
      </c>
      <c r="B301" s="20">
        <v>8.904223819239E12</v>
      </c>
      <c r="C301" s="15" t="s">
        <v>474</v>
      </c>
      <c r="D301" s="15">
        <f>VLOOKUP(B301,'SKU Master'!$A$1:$B$67,2,0)</f>
        <v>290</v>
      </c>
      <c r="E301" s="15">
        <f t="shared" si="1"/>
        <v>290</v>
      </c>
    </row>
    <row r="302">
      <c r="A302" s="15" t="s">
        <v>67</v>
      </c>
      <c r="B302" s="20">
        <v>8.904223819246E12</v>
      </c>
      <c r="C302" s="15" t="s">
        <v>474</v>
      </c>
      <c r="D302" s="15">
        <f>VLOOKUP(B302,'SKU Master'!$A$1:$B$67,2,0)</f>
        <v>290</v>
      </c>
      <c r="E302" s="15">
        <f t="shared" si="1"/>
        <v>290</v>
      </c>
    </row>
    <row r="303">
      <c r="A303" s="15" t="s">
        <v>67</v>
      </c>
      <c r="B303" s="20">
        <v>8.904223819253E12</v>
      </c>
      <c r="C303" s="15" t="s">
        <v>474</v>
      </c>
      <c r="D303" s="15">
        <f>VLOOKUP(B303,'SKU Master'!$A$1:$B$67,2,0)</f>
        <v>290</v>
      </c>
      <c r="E303" s="15">
        <f t="shared" si="1"/>
        <v>290</v>
      </c>
    </row>
    <row r="304">
      <c r="A304" s="15" t="s">
        <v>67</v>
      </c>
      <c r="B304" s="20">
        <v>8.904223818713E12</v>
      </c>
      <c r="C304" s="15" t="s">
        <v>474</v>
      </c>
      <c r="D304" s="15">
        <f>VLOOKUP(B304,'SKU Master'!$A$1:$B$67,2,0)</f>
        <v>120</v>
      </c>
      <c r="E304" s="15">
        <f t="shared" si="1"/>
        <v>120</v>
      </c>
    </row>
    <row r="305">
      <c r="A305" s="15" t="s">
        <v>67</v>
      </c>
      <c r="B305" s="20">
        <v>8.904223817273E12</v>
      </c>
      <c r="C305" s="15" t="s">
        <v>474</v>
      </c>
      <c r="D305" s="15">
        <f>VLOOKUP(B305,'SKU Master'!$A$1:$B$67,2,0)</f>
        <v>65</v>
      </c>
      <c r="E305" s="15">
        <f t="shared" si="1"/>
        <v>65</v>
      </c>
    </row>
    <row r="306">
      <c r="A306" s="15" t="s">
        <v>67</v>
      </c>
      <c r="B306" s="20">
        <v>8.904223818751E12</v>
      </c>
      <c r="C306" s="15" t="s">
        <v>474</v>
      </c>
      <c r="D306" s="15">
        <f>VLOOKUP(B306,'SKU Master'!$A$1:$B$67,2,0)</f>
        <v>113</v>
      </c>
      <c r="E306" s="15">
        <f t="shared" si="1"/>
        <v>113</v>
      </c>
    </row>
    <row r="307">
      <c r="A307" s="15" t="s">
        <v>236</v>
      </c>
      <c r="B307" s="20">
        <v>8.904223819291E12</v>
      </c>
      <c r="C307" s="15" t="s">
        <v>478</v>
      </c>
      <c r="D307" s="15">
        <f>VLOOKUP(B307,'SKU Master'!$A$1:$B$67,2,0)</f>
        <v>112</v>
      </c>
      <c r="E307" s="15">
        <f t="shared" si="1"/>
        <v>448</v>
      </c>
    </row>
    <row r="308">
      <c r="A308" s="15" t="s">
        <v>236</v>
      </c>
      <c r="B308" s="20">
        <v>8.904223819031E12</v>
      </c>
      <c r="C308" s="15" t="s">
        <v>478</v>
      </c>
      <c r="D308" s="15">
        <f>VLOOKUP(B308,'SKU Master'!$A$1:$B$67,2,0)</f>
        <v>112</v>
      </c>
      <c r="E308" s="15">
        <f t="shared" si="1"/>
        <v>448</v>
      </c>
    </row>
    <row r="309">
      <c r="A309" s="15" t="s">
        <v>236</v>
      </c>
      <c r="B309" s="20">
        <v>8.904223819024E12</v>
      </c>
      <c r="C309" s="15" t="s">
        <v>478</v>
      </c>
      <c r="D309" s="15">
        <f>VLOOKUP(B309,'SKU Master'!$A$1:$B$67,2,0)</f>
        <v>112</v>
      </c>
      <c r="E309" s="15">
        <f t="shared" si="1"/>
        <v>448</v>
      </c>
    </row>
    <row r="310">
      <c r="A310" s="15" t="s">
        <v>236</v>
      </c>
      <c r="B310" s="20">
        <v>8.904223819017E12</v>
      </c>
      <c r="C310" s="15" t="s">
        <v>474</v>
      </c>
      <c r="D310" s="15">
        <f>VLOOKUP(B310,'SKU Master'!$A$1:$B$67,2,0)</f>
        <v>115</v>
      </c>
      <c r="E310" s="15">
        <f t="shared" si="1"/>
        <v>115</v>
      </c>
    </row>
    <row r="311">
      <c r="A311" s="15" t="s">
        <v>56</v>
      </c>
      <c r="B311" s="20">
        <v>8.904223819468E12</v>
      </c>
      <c r="C311" s="15" t="s">
        <v>474</v>
      </c>
      <c r="D311" s="15">
        <f>VLOOKUP(B311,'SKU Master'!$A$1:$B$67,2,0)</f>
        <v>240</v>
      </c>
      <c r="E311" s="15">
        <f t="shared" si="1"/>
        <v>240</v>
      </c>
    </row>
    <row r="312">
      <c r="A312" s="15" t="s">
        <v>233</v>
      </c>
      <c r="B312" s="20">
        <v>8.904223818706E12</v>
      </c>
      <c r="C312" s="15" t="s">
        <v>474</v>
      </c>
      <c r="D312" s="15">
        <f>VLOOKUP(B312,'SKU Master'!$A$1:$B$67,2,0)</f>
        <v>127</v>
      </c>
      <c r="E312" s="15">
        <f t="shared" si="1"/>
        <v>127</v>
      </c>
    </row>
    <row r="313">
      <c r="A313" s="15" t="s">
        <v>233</v>
      </c>
      <c r="B313" s="20">
        <v>8.904223818942E12</v>
      </c>
      <c r="C313" s="15" t="s">
        <v>474</v>
      </c>
      <c r="D313" s="15">
        <f>VLOOKUP(B313,'SKU Master'!$A$1:$B$67,2,0)</f>
        <v>133</v>
      </c>
      <c r="E313" s="15">
        <f t="shared" si="1"/>
        <v>133</v>
      </c>
    </row>
    <row r="314">
      <c r="A314" s="15" t="s">
        <v>233</v>
      </c>
      <c r="B314" s="20">
        <v>8.90422381885E12</v>
      </c>
      <c r="C314" s="15" t="s">
        <v>474</v>
      </c>
      <c r="D314" s="15">
        <f>VLOOKUP(B314,'SKU Master'!$A$1:$B$67,2,0)</f>
        <v>240</v>
      </c>
      <c r="E314" s="15">
        <f t="shared" si="1"/>
        <v>240</v>
      </c>
    </row>
    <row r="315">
      <c r="A315" s="15" t="s">
        <v>375</v>
      </c>
      <c r="B315" s="20">
        <v>8.904223818706E12</v>
      </c>
      <c r="C315" s="15" t="s">
        <v>474</v>
      </c>
      <c r="D315" s="15">
        <f>VLOOKUP(B315,'SKU Master'!$A$1:$B$67,2,0)</f>
        <v>127</v>
      </c>
      <c r="E315" s="15">
        <f t="shared" si="1"/>
        <v>127</v>
      </c>
    </row>
    <row r="316">
      <c r="A316" s="15" t="s">
        <v>375</v>
      </c>
      <c r="B316" s="20">
        <v>8.904223818942E12</v>
      </c>
      <c r="C316" s="15" t="s">
        <v>474</v>
      </c>
      <c r="D316" s="15">
        <f>VLOOKUP(B316,'SKU Master'!$A$1:$B$67,2,0)</f>
        <v>133</v>
      </c>
      <c r="E316" s="15">
        <f t="shared" si="1"/>
        <v>133</v>
      </c>
    </row>
    <row r="317">
      <c r="A317" s="15" t="s">
        <v>375</v>
      </c>
      <c r="B317" s="20">
        <v>8.90422381885E12</v>
      </c>
      <c r="C317" s="15" t="s">
        <v>474</v>
      </c>
      <c r="D317" s="15">
        <f>VLOOKUP(B317,'SKU Master'!$A$1:$B$67,2,0)</f>
        <v>240</v>
      </c>
      <c r="E317" s="15">
        <f t="shared" si="1"/>
        <v>240</v>
      </c>
    </row>
    <row r="318">
      <c r="A318" s="15" t="s">
        <v>64</v>
      </c>
      <c r="B318" s="20">
        <v>8.904223819499E12</v>
      </c>
      <c r="C318" s="15" t="s">
        <v>476</v>
      </c>
      <c r="D318" s="15">
        <f>VLOOKUP(B318,'SKU Master'!$A$1:$B$67,2,0)</f>
        <v>210</v>
      </c>
      <c r="E318" s="15">
        <f t="shared" si="1"/>
        <v>420</v>
      </c>
    </row>
    <row r="319">
      <c r="A319" s="15" t="s">
        <v>64</v>
      </c>
      <c r="B319" s="20">
        <v>8.904223819499E12</v>
      </c>
      <c r="C319" s="15" t="s">
        <v>476</v>
      </c>
      <c r="D319" s="15">
        <f>VLOOKUP(B319,'SKU Master'!$A$1:$B$67,2,0)</f>
        <v>210</v>
      </c>
      <c r="E319" s="15">
        <f t="shared" si="1"/>
        <v>420</v>
      </c>
    </row>
    <row r="320">
      <c r="A320" s="15" t="s">
        <v>372</v>
      </c>
      <c r="B320" s="20">
        <v>8.904223818706E12</v>
      </c>
      <c r="C320" s="15" t="s">
        <v>474</v>
      </c>
      <c r="D320" s="15">
        <f>VLOOKUP(B320,'SKU Master'!$A$1:$B$67,2,0)</f>
        <v>127</v>
      </c>
      <c r="E320" s="15">
        <f t="shared" si="1"/>
        <v>127</v>
      </c>
    </row>
    <row r="321">
      <c r="A321" s="15" t="s">
        <v>372</v>
      </c>
      <c r="B321" s="20">
        <v>8.904223818942E12</v>
      </c>
      <c r="C321" s="15" t="s">
        <v>474</v>
      </c>
      <c r="D321" s="15">
        <f>VLOOKUP(B321,'SKU Master'!$A$1:$B$67,2,0)</f>
        <v>133</v>
      </c>
      <c r="E321" s="15">
        <f t="shared" si="1"/>
        <v>133</v>
      </c>
    </row>
    <row r="322">
      <c r="A322" s="15" t="s">
        <v>372</v>
      </c>
      <c r="B322" s="20">
        <v>8.90422381885E12</v>
      </c>
      <c r="C322" s="15" t="s">
        <v>474</v>
      </c>
      <c r="D322" s="15">
        <f>VLOOKUP(B322,'SKU Master'!$A$1:$B$67,2,0)</f>
        <v>240</v>
      </c>
      <c r="E322" s="15">
        <f t="shared" si="1"/>
        <v>240</v>
      </c>
    </row>
    <row r="323">
      <c r="A323" s="15" t="s">
        <v>369</v>
      </c>
      <c r="B323" s="20">
        <v>8.904223818706E12</v>
      </c>
      <c r="C323" s="15" t="s">
        <v>474</v>
      </c>
      <c r="D323" s="15">
        <f>VLOOKUP(B323,'SKU Master'!$A$1:$B$67,2,0)</f>
        <v>127</v>
      </c>
      <c r="E323" s="15">
        <f t="shared" si="1"/>
        <v>127</v>
      </c>
    </row>
    <row r="324">
      <c r="A324" s="15" t="s">
        <v>230</v>
      </c>
      <c r="B324" s="20">
        <v>8.90422381885E12</v>
      </c>
      <c r="C324" s="15" t="s">
        <v>474</v>
      </c>
      <c r="D324" s="15">
        <f>VLOOKUP(B324,'SKU Master'!$A$1:$B$67,2,0)</f>
        <v>240</v>
      </c>
      <c r="E324" s="15">
        <f t="shared" si="1"/>
        <v>240</v>
      </c>
    </row>
    <row r="325">
      <c r="A325" s="15" t="s">
        <v>230</v>
      </c>
      <c r="B325" s="20">
        <v>8.904223818683E12</v>
      </c>
      <c r="C325" s="15" t="s">
        <v>474</v>
      </c>
      <c r="D325" s="15">
        <f>VLOOKUP(B325,'SKU Master'!$A$1:$B$67,2,0)</f>
        <v>121</v>
      </c>
      <c r="E325" s="15">
        <f t="shared" si="1"/>
        <v>121</v>
      </c>
    </row>
    <row r="326">
      <c r="A326" s="15" t="s">
        <v>226</v>
      </c>
      <c r="B326" s="20">
        <v>8.904223818706E12</v>
      </c>
      <c r="C326" s="15" t="s">
        <v>474</v>
      </c>
      <c r="D326" s="15">
        <f>VLOOKUP(B326,'SKU Master'!$A$1:$B$67,2,0)</f>
        <v>127</v>
      </c>
      <c r="E326" s="15">
        <f t="shared" si="1"/>
        <v>127</v>
      </c>
    </row>
    <row r="327">
      <c r="A327" s="15" t="s">
        <v>226</v>
      </c>
      <c r="B327" s="20">
        <v>8.904223818638E12</v>
      </c>
      <c r="C327" s="15" t="s">
        <v>476</v>
      </c>
      <c r="D327" s="15">
        <f>VLOOKUP(B327,'SKU Master'!$A$1:$B$67,2,0)</f>
        <v>137</v>
      </c>
      <c r="E327" s="15">
        <f t="shared" si="1"/>
        <v>274</v>
      </c>
    </row>
    <row r="328">
      <c r="A328" s="15" t="s">
        <v>226</v>
      </c>
      <c r="B328" s="20">
        <v>8.904223819505E12</v>
      </c>
      <c r="C328" s="15" t="s">
        <v>474</v>
      </c>
      <c r="D328" s="15">
        <f>VLOOKUP(B328,'SKU Master'!$A$1:$B$67,2,0)</f>
        <v>210</v>
      </c>
      <c r="E328" s="15">
        <f t="shared" si="1"/>
        <v>210</v>
      </c>
    </row>
    <row r="329">
      <c r="A329" s="15" t="s">
        <v>365</v>
      </c>
      <c r="B329" s="20">
        <v>8.904223819512E12</v>
      </c>
      <c r="C329" s="15" t="s">
        <v>478</v>
      </c>
      <c r="D329" s="15">
        <f>VLOOKUP(B329,'SKU Master'!$A$1:$B$67,2,0)</f>
        <v>210</v>
      </c>
      <c r="E329" s="15">
        <f t="shared" si="1"/>
        <v>840</v>
      </c>
    </row>
    <row r="330">
      <c r="A330" s="15" t="s">
        <v>220</v>
      </c>
      <c r="B330" s="20">
        <v>8.904223818706E12</v>
      </c>
      <c r="C330" s="15" t="s">
        <v>474</v>
      </c>
      <c r="D330" s="15">
        <f>VLOOKUP(B330,'SKU Master'!$A$1:$B$67,2,0)</f>
        <v>127</v>
      </c>
      <c r="E330" s="15">
        <f t="shared" si="1"/>
        <v>127</v>
      </c>
    </row>
    <row r="331">
      <c r="A331" s="15" t="s">
        <v>220</v>
      </c>
      <c r="B331" s="20">
        <v>8.904223818942E12</v>
      </c>
      <c r="C331" s="15" t="s">
        <v>474</v>
      </c>
      <c r="D331" s="15">
        <f>VLOOKUP(B331,'SKU Master'!$A$1:$B$67,2,0)</f>
        <v>133</v>
      </c>
      <c r="E331" s="15">
        <f t="shared" si="1"/>
        <v>133</v>
      </c>
    </row>
    <row r="332">
      <c r="A332" s="15" t="s">
        <v>220</v>
      </c>
      <c r="B332" s="20">
        <v>8.90422381885E12</v>
      </c>
      <c r="C332" s="15" t="s">
        <v>474</v>
      </c>
      <c r="D332" s="15">
        <f>VLOOKUP(B332,'SKU Master'!$A$1:$B$67,2,0)</f>
        <v>240</v>
      </c>
      <c r="E332" s="15">
        <f t="shared" si="1"/>
        <v>240</v>
      </c>
    </row>
    <row r="333">
      <c r="A333" s="15" t="s">
        <v>217</v>
      </c>
      <c r="B333" s="20">
        <v>8.904223819031E12</v>
      </c>
      <c r="C333" s="15" t="s">
        <v>474</v>
      </c>
      <c r="D333" s="15">
        <f>VLOOKUP(B333,'SKU Master'!$A$1:$B$67,2,0)</f>
        <v>112</v>
      </c>
      <c r="E333" s="15">
        <f t="shared" si="1"/>
        <v>112</v>
      </c>
    </row>
    <row r="334">
      <c r="A334" s="15" t="s">
        <v>217</v>
      </c>
      <c r="B334" s="20">
        <v>8.90422381843E12</v>
      </c>
      <c r="C334" s="15" t="s">
        <v>474</v>
      </c>
      <c r="D334" s="15">
        <f>VLOOKUP(B334,'SKU Master'!$A$1:$B$67,2,0)</f>
        <v>165</v>
      </c>
      <c r="E334" s="15">
        <f t="shared" si="1"/>
        <v>165</v>
      </c>
    </row>
    <row r="335">
      <c r="A335" s="15" t="s">
        <v>217</v>
      </c>
      <c r="B335" s="20">
        <v>8.90422381885E12</v>
      </c>
      <c r="C335" s="15" t="s">
        <v>474</v>
      </c>
      <c r="D335" s="15">
        <f>VLOOKUP(B335,'SKU Master'!$A$1:$B$67,2,0)</f>
        <v>240</v>
      </c>
      <c r="E335" s="15">
        <f t="shared" si="1"/>
        <v>240</v>
      </c>
    </row>
    <row r="336">
      <c r="A336" s="15" t="s">
        <v>217</v>
      </c>
      <c r="B336" s="20">
        <v>8.904223819512E12</v>
      </c>
      <c r="C336" s="15" t="s">
        <v>474</v>
      </c>
      <c r="D336" s="15">
        <f>VLOOKUP(B336,'SKU Master'!$A$1:$B$67,2,0)</f>
        <v>210</v>
      </c>
      <c r="E336" s="15">
        <f t="shared" si="1"/>
        <v>210</v>
      </c>
    </row>
    <row r="337">
      <c r="A337" s="15" t="s">
        <v>217</v>
      </c>
      <c r="B337" s="20">
        <v>8.904223819468E12</v>
      </c>
      <c r="C337" s="15" t="s">
        <v>474</v>
      </c>
      <c r="D337" s="15">
        <f>VLOOKUP(B337,'SKU Master'!$A$1:$B$67,2,0)</f>
        <v>240</v>
      </c>
      <c r="E337" s="15">
        <f t="shared" si="1"/>
        <v>240</v>
      </c>
    </row>
    <row r="338">
      <c r="A338" s="15" t="s">
        <v>223</v>
      </c>
      <c r="B338" s="20">
        <v>8.904223818706E12</v>
      </c>
      <c r="C338" s="15" t="s">
        <v>474</v>
      </c>
      <c r="D338" s="15">
        <f>VLOOKUP(B338,'SKU Master'!$A$1:$B$67,2,0)</f>
        <v>127</v>
      </c>
      <c r="E338" s="15">
        <f t="shared" si="1"/>
        <v>127</v>
      </c>
    </row>
    <row r="339">
      <c r="A339" s="15" t="s">
        <v>223</v>
      </c>
      <c r="B339" s="20">
        <v>8.904223818942E12</v>
      </c>
      <c r="C339" s="15" t="s">
        <v>474</v>
      </c>
      <c r="D339" s="15">
        <f>VLOOKUP(B339,'SKU Master'!$A$1:$B$67,2,0)</f>
        <v>133</v>
      </c>
      <c r="E339" s="15">
        <f t="shared" si="1"/>
        <v>133</v>
      </c>
    </row>
    <row r="340">
      <c r="A340" s="15" t="s">
        <v>223</v>
      </c>
      <c r="B340" s="20">
        <v>8.90422381885E12</v>
      </c>
      <c r="C340" s="15" t="s">
        <v>474</v>
      </c>
      <c r="D340" s="15">
        <f>VLOOKUP(B340,'SKU Master'!$A$1:$B$67,2,0)</f>
        <v>240</v>
      </c>
      <c r="E340" s="15">
        <f t="shared" si="1"/>
        <v>240</v>
      </c>
    </row>
    <row r="341">
      <c r="A341" s="15" t="s">
        <v>61</v>
      </c>
      <c r="B341" s="20">
        <v>8.904223819468E12</v>
      </c>
      <c r="C341" s="15" t="s">
        <v>474</v>
      </c>
      <c r="D341" s="15">
        <f>VLOOKUP(B341,'SKU Master'!$A$1:$B$67,2,0)</f>
        <v>240</v>
      </c>
      <c r="E341" s="15">
        <f t="shared" si="1"/>
        <v>240</v>
      </c>
    </row>
    <row r="342">
      <c r="A342" s="15" t="s">
        <v>214</v>
      </c>
      <c r="B342" s="20">
        <v>8.904223818706E12</v>
      </c>
      <c r="C342" s="15" t="s">
        <v>474</v>
      </c>
      <c r="D342" s="15">
        <f>VLOOKUP(B342,'SKU Master'!$A$1:$B$67,2,0)</f>
        <v>127</v>
      </c>
      <c r="E342" s="15">
        <f t="shared" si="1"/>
        <v>127</v>
      </c>
    </row>
    <row r="343">
      <c r="A343" s="15" t="s">
        <v>214</v>
      </c>
      <c r="B343" s="20">
        <v>8.904223818942E12</v>
      </c>
      <c r="C343" s="15" t="s">
        <v>474</v>
      </c>
      <c r="D343" s="15">
        <f>VLOOKUP(B343,'SKU Master'!$A$1:$B$67,2,0)</f>
        <v>133</v>
      </c>
      <c r="E343" s="15">
        <f t="shared" si="1"/>
        <v>133</v>
      </c>
    </row>
    <row r="344">
      <c r="A344" s="15" t="s">
        <v>214</v>
      </c>
      <c r="B344" s="20">
        <v>8.90422381885E12</v>
      </c>
      <c r="C344" s="15" t="s">
        <v>474</v>
      </c>
      <c r="D344" s="15">
        <f>VLOOKUP(B344,'SKU Master'!$A$1:$B$67,2,0)</f>
        <v>240</v>
      </c>
      <c r="E344" s="15">
        <f t="shared" si="1"/>
        <v>240</v>
      </c>
    </row>
    <row r="345">
      <c r="A345" s="15" t="s">
        <v>211</v>
      </c>
      <c r="B345" s="20">
        <v>8.904223818669E12</v>
      </c>
      <c r="C345" s="15" t="s">
        <v>474</v>
      </c>
      <c r="D345" s="15">
        <f>VLOOKUP(B345,'SKU Master'!$A$1:$B$67,2,0)</f>
        <v>240</v>
      </c>
      <c r="E345" s="15">
        <f t="shared" si="1"/>
        <v>240</v>
      </c>
    </row>
    <row r="346">
      <c r="A346" s="15" t="s">
        <v>211</v>
      </c>
      <c r="B346" s="20">
        <v>8.904223818683E12</v>
      </c>
      <c r="C346" s="15" t="s">
        <v>474</v>
      </c>
      <c r="D346" s="15">
        <f>VLOOKUP(B346,'SKU Master'!$A$1:$B$67,2,0)</f>
        <v>121</v>
      </c>
      <c r="E346" s="15">
        <f t="shared" si="1"/>
        <v>121</v>
      </c>
    </row>
    <row r="347">
      <c r="A347" s="15" t="s">
        <v>211</v>
      </c>
      <c r="B347" s="20">
        <v>8.904223818935E12</v>
      </c>
      <c r="C347" s="15" t="s">
        <v>474</v>
      </c>
      <c r="D347" s="15">
        <f>VLOOKUP(B347,'SKU Master'!$A$1:$B$67,2,0)</f>
        <v>120</v>
      </c>
      <c r="E347" s="15">
        <f t="shared" si="1"/>
        <v>120</v>
      </c>
    </row>
    <row r="348">
      <c r="A348" s="15" t="s">
        <v>211</v>
      </c>
      <c r="B348" s="20">
        <v>8.904223818713E12</v>
      </c>
      <c r="C348" s="15" t="s">
        <v>474</v>
      </c>
      <c r="D348" s="15">
        <f>VLOOKUP(B348,'SKU Master'!$A$1:$B$67,2,0)</f>
        <v>120</v>
      </c>
      <c r="E348" s="15">
        <f t="shared" si="1"/>
        <v>120</v>
      </c>
    </row>
    <row r="349">
      <c r="A349" s="15" t="s">
        <v>211</v>
      </c>
      <c r="B349" s="20">
        <v>8.904223819024E12</v>
      </c>
      <c r="C349" s="15" t="s">
        <v>474</v>
      </c>
      <c r="D349" s="15">
        <f>VLOOKUP(B349,'SKU Master'!$A$1:$B$67,2,0)</f>
        <v>112</v>
      </c>
      <c r="E349" s="15">
        <f t="shared" si="1"/>
        <v>112</v>
      </c>
    </row>
    <row r="350">
      <c r="A350" s="15" t="s">
        <v>211</v>
      </c>
      <c r="B350" s="20">
        <v>8.904223819123E12</v>
      </c>
      <c r="C350" s="15" t="s">
        <v>474</v>
      </c>
      <c r="D350" s="15">
        <f>VLOOKUP(B350,'SKU Master'!$A$1:$B$67,2,0)</f>
        <v>250</v>
      </c>
      <c r="E350" s="15">
        <f t="shared" si="1"/>
        <v>250</v>
      </c>
    </row>
    <row r="351">
      <c r="A351" s="15" t="s">
        <v>208</v>
      </c>
      <c r="B351" s="20">
        <v>8.904223818706E12</v>
      </c>
      <c r="C351" s="15" t="s">
        <v>474</v>
      </c>
      <c r="D351" s="15">
        <f>VLOOKUP(B351,'SKU Master'!$A$1:$B$67,2,0)</f>
        <v>127</v>
      </c>
      <c r="E351" s="15">
        <f t="shared" si="1"/>
        <v>127</v>
      </c>
    </row>
    <row r="352">
      <c r="A352" s="15" t="s">
        <v>208</v>
      </c>
      <c r="B352" s="20">
        <v>8.904223818942E12</v>
      </c>
      <c r="C352" s="15" t="s">
        <v>474</v>
      </c>
      <c r="D352" s="15">
        <f>VLOOKUP(B352,'SKU Master'!$A$1:$B$67,2,0)</f>
        <v>133</v>
      </c>
      <c r="E352" s="15">
        <f t="shared" si="1"/>
        <v>133</v>
      </c>
    </row>
    <row r="353">
      <c r="A353" s="15" t="s">
        <v>208</v>
      </c>
      <c r="B353" s="20">
        <v>8.90422381885E12</v>
      </c>
      <c r="C353" s="15" t="s">
        <v>474</v>
      </c>
      <c r="D353" s="15">
        <f>VLOOKUP(B353,'SKU Master'!$A$1:$B$67,2,0)</f>
        <v>240</v>
      </c>
      <c r="E353" s="15">
        <f t="shared" si="1"/>
        <v>240</v>
      </c>
    </row>
    <row r="354">
      <c r="A354" s="15" t="s">
        <v>204</v>
      </c>
      <c r="B354" s="20">
        <v>8.904223818591E12</v>
      </c>
      <c r="C354" s="15" t="s">
        <v>474</v>
      </c>
      <c r="D354" s="15">
        <f>VLOOKUP(B354,'SKU Master'!$A$1:$B$67,2,0)</f>
        <v>120</v>
      </c>
      <c r="E354" s="15">
        <f t="shared" si="1"/>
        <v>120</v>
      </c>
    </row>
    <row r="355">
      <c r="A355" s="15" t="s">
        <v>204</v>
      </c>
      <c r="B355" s="20">
        <v>8.904223816214E12</v>
      </c>
      <c r="C355" s="15" t="s">
        <v>474</v>
      </c>
      <c r="D355" s="15">
        <f>VLOOKUP(B355,'SKU Master'!$A$1:$B$67,2,0)</f>
        <v>120</v>
      </c>
      <c r="E355" s="15">
        <f t="shared" si="1"/>
        <v>120</v>
      </c>
    </row>
    <row r="356">
      <c r="A356" s="15" t="s">
        <v>204</v>
      </c>
      <c r="B356" s="20">
        <v>8.904223819024E12</v>
      </c>
      <c r="C356" s="15" t="s">
        <v>474</v>
      </c>
      <c r="D356" s="15">
        <f>VLOOKUP(B356,'SKU Master'!$A$1:$B$67,2,0)</f>
        <v>112</v>
      </c>
      <c r="E356" s="15">
        <f t="shared" si="1"/>
        <v>112</v>
      </c>
    </row>
    <row r="357">
      <c r="A357" s="15" t="s">
        <v>204</v>
      </c>
      <c r="B357" s="20">
        <v>8.904223819253E12</v>
      </c>
      <c r="C357" s="15" t="s">
        <v>474</v>
      </c>
      <c r="D357" s="15">
        <f>VLOOKUP(B357,'SKU Master'!$A$1:$B$67,2,0)</f>
        <v>290</v>
      </c>
      <c r="E357" s="15">
        <f t="shared" si="1"/>
        <v>290</v>
      </c>
    </row>
    <row r="358">
      <c r="A358" s="15" t="s">
        <v>204</v>
      </c>
      <c r="B358" s="20">
        <v>8.904223815804E12</v>
      </c>
      <c r="C358" s="15" t="s">
        <v>474</v>
      </c>
      <c r="D358" s="15">
        <f>VLOOKUP(B358,'SKU Master'!$A$1:$B$67,2,0)</f>
        <v>160</v>
      </c>
      <c r="E358" s="15">
        <f t="shared" si="1"/>
        <v>160</v>
      </c>
    </row>
    <row r="359">
      <c r="A359" s="15" t="s">
        <v>204</v>
      </c>
      <c r="B359" s="20">
        <v>8.904223818577E12</v>
      </c>
      <c r="C359" s="15" t="s">
        <v>474</v>
      </c>
      <c r="D359" s="15">
        <f>VLOOKUP(B359,'SKU Master'!$A$1:$B$67,2,0)</f>
        <v>150</v>
      </c>
      <c r="E359" s="15">
        <f t="shared" si="1"/>
        <v>150</v>
      </c>
    </row>
    <row r="360">
      <c r="A360" s="15" t="s">
        <v>201</v>
      </c>
      <c r="B360" s="20">
        <v>8.904223818706E12</v>
      </c>
      <c r="C360" s="15" t="s">
        <v>474</v>
      </c>
      <c r="D360" s="15">
        <f>VLOOKUP(B360,'SKU Master'!$A$1:$B$67,2,0)</f>
        <v>127</v>
      </c>
      <c r="E360" s="15">
        <f t="shared" si="1"/>
        <v>127</v>
      </c>
    </row>
    <row r="361">
      <c r="A361" s="15" t="s">
        <v>198</v>
      </c>
      <c r="B361" s="20">
        <v>8.904223818706E12</v>
      </c>
      <c r="C361" s="15" t="s">
        <v>474</v>
      </c>
      <c r="D361" s="15">
        <f>VLOOKUP(B361,'SKU Master'!$A$1:$B$67,2,0)</f>
        <v>127</v>
      </c>
      <c r="E361" s="15">
        <f t="shared" si="1"/>
        <v>127</v>
      </c>
    </row>
    <row r="362">
      <c r="A362" s="15" t="s">
        <v>198</v>
      </c>
      <c r="B362" s="20">
        <v>8.904223818942E12</v>
      </c>
      <c r="C362" s="15" t="s">
        <v>474</v>
      </c>
      <c r="D362" s="15">
        <f>VLOOKUP(B362,'SKU Master'!$A$1:$B$67,2,0)</f>
        <v>133</v>
      </c>
      <c r="E362" s="15">
        <f t="shared" si="1"/>
        <v>133</v>
      </c>
    </row>
    <row r="363">
      <c r="A363" s="15" t="s">
        <v>198</v>
      </c>
      <c r="B363" s="20">
        <v>8.90422381885E12</v>
      </c>
      <c r="C363" s="15" t="s">
        <v>474</v>
      </c>
      <c r="D363" s="15">
        <f>VLOOKUP(B363,'SKU Master'!$A$1:$B$67,2,0)</f>
        <v>240</v>
      </c>
      <c r="E363" s="15">
        <f t="shared" si="1"/>
        <v>240</v>
      </c>
    </row>
    <row r="364">
      <c r="A364" s="15" t="s">
        <v>264</v>
      </c>
      <c r="B364" s="20">
        <v>8.904223818706E12</v>
      </c>
      <c r="C364" s="15" t="s">
        <v>476</v>
      </c>
      <c r="D364" s="15">
        <f>VLOOKUP(B364,'SKU Master'!$A$1:$B$67,2,0)</f>
        <v>127</v>
      </c>
      <c r="E364" s="15">
        <f t="shared" si="1"/>
        <v>254</v>
      </c>
    </row>
    <row r="365">
      <c r="A365" s="15" t="s">
        <v>264</v>
      </c>
      <c r="B365" s="20">
        <v>8.904223818942E12</v>
      </c>
      <c r="C365" s="15" t="s">
        <v>476</v>
      </c>
      <c r="D365" s="15">
        <f>VLOOKUP(B365,'SKU Master'!$A$1:$B$67,2,0)</f>
        <v>133</v>
      </c>
      <c r="E365" s="15">
        <f t="shared" si="1"/>
        <v>266</v>
      </c>
    </row>
    <row r="366">
      <c r="A366" s="15" t="s">
        <v>264</v>
      </c>
      <c r="B366" s="20">
        <v>8.90422381885E12</v>
      </c>
      <c r="C366" s="15" t="s">
        <v>476</v>
      </c>
      <c r="D366" s="15">
        <f>VLOOKUP(B366,'SKU Master'!$A$1:$B$67,2,0)</f>
        <v>240</v>
      </c>
      <c r="E366" s="15">
        <f t="shared" si="1"/>
        <v>480</v>
      </c>
    </row>
    <row r="367">
      <c r="A367" s="15" t="s">
        <v>264</v>
      </c>
      <c r="B367" s="20">
        <v>8.904223818706E12</v>
      </c>
      <c r="C367" s="15" t="s">
        <v>474</v>
      </c>
      <c r="D367" s="15">
        <f>VLOOKUP(B367,'SKU Master'!$A$1:$B$67,2,0)</f>
        <v>127</v>
      </c>
      <c r="E367" s="15">
        <f t="shared" si="1"/>
        <v>127</v>
      </c>
    </row>
    <row r="368">
      <c r="A368" s="15" t="s">
        <v>264</v>
      </c>
      <c r="B368" s="20">
        <v>8.904223818942E12</v>
      </c>
      <c r="C368" s="15" t="s">
        <v>474</v>
      </c>
      <c r="D368" s="15">
        <f>VLOOKUP(B368,'SKU Master'!$A$1:$B$67,2,0)</f>
        <v>133</v>
      </c>
      <c r="E368" s="15">
        <f t="shared" si="1"/>
        <v>133</v>
      </c>
    </row>
    <row r="369">
      <c r="A369" s="15" t="s">
        <v>264</v>
      </c>
      <c r="B369" s="20">
        <v>8.90422381885E12</v>
      </c>
      <c r="C369" s="15" t="s">
        <v>474</v>
      </c>
      <c r="D369" s="15">
        <f>VLOOKUP(B369,'SKU Master'!$A$1:$B$67,2,0)</f>
        <v>240</v>
      </c>
      <c r="E369" s="15">
        <f t="shared" si="1"/>
        <v>240</v>
      </c>
    </row>
    <row r="370">
      <c r="A370" s="15" t="s">
        <v>264</v>
      </c>
      <c r="B370" s="20">
        <v>8.904223818683E12</v>
      </c>
      <c r="C370" s="15" t="s">
        <v>474</v>
      </c>
      <c r="D370" s="15">
        <f>VLOOKUP(B370,'SKU Master'!$A$1:$B$67,2,0)</f>
        <v>121</v>
      </c>
      <c r="E370" s="15">
        <f t="shared" si="1"/>
        <v>121</v>
      </c>
    </row>
    <row r="371">
      <c r="A371" s="15" t="s">
        <v>51</v>
      </c>
      <c r="B371" s="20">
        <v>8.904223819284E12</v>
      </c>
      <c r="C371" s="15" t="s">
        <v>474</v>
      </c>
      <c r="D371" s="15">
        <f>VLOOKUP(B371,'SKU Master'!$A$1:$B$67,2,0)</f>
        <v>350</v>
      </c>
      <c r="E371" s="15">
        <f t="shared" si="1"/>
        <v>350</v>
      </c>
    </row>
    <row r="372">
      <c r="A372" s="15" t="s">
        <v>51</v>
      </c>
      <c r="B372" s="20">
        <v>8.904223818478E12</v>
      </c>
      <c r="C372" s="15" t="s">
        <v>474</v>
      </c>
      <c r="D372" s="15">
        <f>VLOOKUP(B372,'SKU Master'!$A$1:$B$67,2,0)</f>
        <v>350</v>
      </c>
      <c r="E372" s="15">
        <f t="shared" si="1"/>
        <v>350</v>
      </c>
    </row>
    <row r="373">
      <c r="A373" s="15" t="s">
        <v>194</v>
      </c>
      <c r="B373" s="20">
        <v>8.904223818706E12</v>
      </c>
      <c r="C373" s="15" t="s">
        <v>474</v>
      </c>
      <c r="D373" s="15">
        <f>VLOOKUP(B373,'SKU Master'!$A$1:$B$67,2,0)</f>
        <v>127</v>
      </c>
      <c r="E373" s="15">
        <f t="shared" si="1"/>
        <v>127</v>
      </c>
    </row>
    <row r="374">
      <c r="A374" s="15" t="s">
        <v>194</v>
      </c>
      <c r="B374" s="20">
        <v>8.904223818942E12</v>
      </c>
      <c r="C374" s="15" t="s">
        <v>474</v>
      </c>
      <c r="D374" s="15">
        <f>VLOOKUP(B374,'SKU Master'!$A$1:$B$67,2,0)</f>
        <v>133</v>
      </c>
      <c r="E374" s="15">
        <f t="shared" si="1"/>
        <v>133</v>
      </c>
    </row>
    <row r="375">
      <c r="A375" s="15" t="s">
        <v>194</v>
      </c>
      <c r="B375" s="20">
        <v>8.90422381885E12</v>
      </c>
      <c r="C375" s="15" t="s">
        <v>474</v>
      </c>
      <c r="D375" s="15">
        <f>VLOOKUP(B375,'SKU Master'!$A$1:$B$67,2,0)</f>
        <v>240</v>
      </c>
      <c r="E375" s="15">
        <f t="shared" si="1"/>
        <v>240</v>
      </c>
    </row>
    <row r="376">
      <c r="A376" s="15" t="s">
        <v>46</v>
      </c>
      <c r="B376" s="20">
        <v>8.904223819437E12</v>
      </c>
      <c r="C376" s="15" t="s">
        <v>476</v>
      </c>
      <c r="D376" s="15">
        <f>VLOOKUP(B376,'SKU Master'!$A$1:$B$67,2,0)</f>
        <v>552</v>
      </c>
      <c r="E376" s="15">
        <f t="shared" si="1"/>
        <v>1104</v>
      </c>
    </row>
    <row r="377">
      <c r="A377" s="15" t="s">
        <v>46</v>
      </c>
      <c r="B377" s="20">
        <v>8.904223819352E12</v>
      </c>
      <c r="C377" s="15" t="s">
        <v>474</v>
      </c>
      <c r="D377" s="15">
        <f>VLOOKUP(B377,'SKU Master'!$A$1:$B$67,2,0)</f>
        <v>165</v>
      </c>
      <c r="E377" s="15">
        <f t="shared" si="1"/>
        <v>165</v>
      </c>
    </row>
    <row r="378">
      <c r="A378" s="15" t="s">
        <v>46</v>
      </c>
      <c r="B378" s="20">
        <v>8.904223819024E12</v>
      </c>
      <c r="C378" s="15" t="s">
        <v>480</v>
      </c>
      <c r="D378" s="15">
        <f>VLOOKUP(B378,'SKU Master'!$A$1:$B$67,2,0)</f>
        <v>112</v>
      </c>
      <c r="E378" s="15">
        <f t="shared" si="1"/>
        <v>896</v>
      </c>
    </row>
    <row r="379">
      <c r="A379" s="15" t="s">
        <v>46</v>
      </c>
      <c r="B379" s="20">
        <v>8.904223818874E12</v>
      </c>
      <c r="C379" s="15" t="s">
        <v>474</v>
      </c>
      <c r="D379" s="15">
        <f>VLOOKUP(B379,'SKU Master'!$A$1:$B$67,2,0)</f>
        <v>100</v>
      </c>
      <c r="E379" s="15">
        <f t="shared" si="1"/>
        <v>100</v>
      </c>
    </row>
    <row r="380">
      <c r="A380" s="15" t="s">
        <v>191</v>
      </c>
      <c r="B380" s="20">
        <v>8.904223818706E12</v>
      </c>
      <c r="C380" s="15" t="s">
        <v>474</v>
      </c>
      <c r="D380" s="15">
        <f>VLOOKUP(B380,'SKU Master'!$A$1:$B$67,2,0)</f>
        <v>127</v>
      </c>
      <c r="E380" s="15">
        <f t="shared" si="1"/>
        <v>127</v>
      </c>
    </row>
    <row r="381">
      <c r="A381" s="15" t="s">
        <v>191</v>
      </c>
      <c r="B381" s="20">
        <v>8.904223818942E12</v>
      </c>
      <c r="C381" s="15" t="s">
        <v>474</v>
      </c>
      <c r="D381" s="15">
        <f>VLOOKUP(B381,'SKU Master'!$A$1:$B$67,2,0)</f>
        <v>133</v>
      </c>
      <c r="E381" s="15">
        <f t="shared" si="1"/>
        <v>133</v>
      </c>
    </row>
    <row r="382">
      <c r="A382" s="15" t="s">
        <v>191</v>
      </c>
      <c r="B382" s="20">
        <v>8.90422381885E12</v>
      </c>
      <c r="C382" s="15" t="s">
        <v>474</v>
      </c>
      <c r="D382" s="15">
        <f>VLOOKUP(B382,'SKU Master'!$A$1:$B$67,2,0)</f>
        <v>240</v>
      </c>
      <c r="E382" s="15">
        <f t="shared" si="1"/>
        <v>240</v>
      </c>
    </row>
    <row r="383">
      <c r="A383" s="15" t="s">
        <v>363</v>
      </c>
      <c r="B383" s="20">
        <v>8.904223818706E12</v>
      </c>
      <c r="C383" s="15" t="s">
        <v>474</v>
      </c>
      <c r="D383" s="15">
        <f>VLOOKUP(B383,'SKU Master'!$A$1:$B$67,2,0)</f>
        <v>127</v>
      </c>
      <c r="E383" s="15">
        <f t="shared" si="1"/>
        <v>127</v>
      </c>
    </row>
    <row r="384">
      <c r="A384" s="15" t="s">
        <v>363</v>
      </c>
      <c r="B384" s="20">
        <v>8.904223818942E12</v>
      </c>
      <c r="C384" s="15" t="s">
        <v>474</v>
      </c>
      <c r="D384" s="15">
        <f>VLOOKUP(B384,'SKU Master'!$A$1:$B$67,2,0)</f>
        <v>133</v>
      </c>
      <c r="E384" s="15">
        <f t="shared" si="1"/>
        <v>133</v>
      </c>
    </row>
    <row r="385">
      <c r="A385" s="15" t="s">
        <v>363</v>
      </c>
      <c r="B385" s="20">
        <v>8.90422381885E12</v>
      </c>
      <c r="C385" s="15" t="s">
        <v>474</v>
      </c>
      <c r="D385" s="15">
        <f>VLOOKUP(B385,'SKU Master'!$A$1:$B$67,2,0)</f>
        <v>240</v>
      </c>
      <c r="E385" s="15">
        <f t="shared" si="1"/>
        <v>240</v>
      </c>
    </row>
    <row r="386">
      <c r="A386" s="15" t="s">
        <v>41</v>
      </c>
      <c r="B386" s="20">
        <v>8.904223819017E12</v>
      </c>
      <c r="C386" s="15" t="s">
        <v>474</v>
      </c>
      <c r="D386" s="15">
        <f>VLOOKUP(B386,'SKU Master'!$A$1:$B$67,2,0)</f>
        <v>115</v>
      </c>
      <c r="E386" s="15">
        <f t="shared" si="1"/>
        <v>115</v>
      </c>
    </row>
    <row r="387">
      <c r="A387" s="15" t="s">
        <v>41</v>
      </c>
      <c r="B387" s="20">
        <v>8.904223818706E12</v>
      </c>
      <c r="C387" s="15" t="s">
        <v>474</v>
      </c>
      <c r="D387" s="15">
        <f>VLOOKUP(B387,'SKU Master'!$A$1:$B$67,2,0)</f>
        <v>127</v>
      </c>
      <c r="E387" s="15">
        <f t="shared" si="1"/>
        <v>127</v>
      </c>
    </row>
    <row r="388">
      <c r="A388" s="15" t="s">
        <v>41</v>
      </c>
      <c r="B388" s="20">
        <v>8.904223818942E12</v>
      </c>
      <c r="C388" s="15" t="s">
        <v>474</v>
      </c>
      <c r="D388" s="15">
        <f>VLOOKUP(B388,'SKU Master'!$A$1:$B$67,2,0)</f>
        <v>133</v>
      </c>
      <c r="E388" s="15">
        <f t="shared" si="1"/>
        <v>133</v>
      </c>
    </row>
    <row r="389">
      <c r="A389" s="15" t="s">
        <v>41</v>
      </c>
      <c r="B389" s="20">
        <v>8.90422381885E12</v>
      </c>
      <c r="C389" s="15" t="s">
        <v>474</v>
      </c>
      <c r="D389" s="15">
        <f>VLOOKUP(B389,'SKU Master'!$A$1:$B$67,2,0)</f>
        <v>240</v>
      </c>
      <c r="E389" s="15">
        <f t="shared" si="1"/>
        <v>240</v>
      </c>
    </row>
    <row r="390">
      <c r="A390" s="15" t="s">
        <v>187</v>
      </c>
      <c r="B390" s="20">
        <v>8.904223819161E12</v>
      </c>
      <c r="C390" s="15" t="s">
        <v>474</v>
      </c>
      <c r="D390" s="15">
        <f>VLOOKUP(B390,'SKU Master'!$A$1:$B$67,2,0)</f>
        <v>115</v>
      </c>
      <c r="E390" s="15">
        <f t="shared" si="1"/>
        <v>115</v>
      </c>
    </row>
    <row r="391">
      <c r="A391" s="15" t="s">
        <v>187</v>
      </c>
      <c r="B391" s="20">
        <v>8.90422381926E12</v>
      </c>
      <c r="C391" s="15" t="s">
        <v>474</v>
      </c>
      <c r="D391" s="15">
        <f>VLOOKUP(B391,'SKU Master'!$A$1:$B$67,2,0)</f>
        <v>130</v>
      </c>
      <c r="E391" s="15">
        <f t="shared" si="1"/>
        <v>130</v>
      </c>
    </row>
    <row r="392">
      <c r="A392" s="15" t="s">
        <v>183</v>
      </c>
      <c r="B392" s="20">
        <v>8.904223819161E12</v>
      </c>
      <c r="C392" s="15" t="s">
        <v>474</v>
      </c>
      <c r="D392" s="15">
        <f>VLOOKUP(B392,'SKU Master'!$A$1:$B$67,2,0)</f>
        <v>115</v>
      </c>
      <c r="E392" s="15">
        <f t="shared" si="1"/>
        <v>115</v>
      </c>
    </row>
    <row r="393">
      <c r="A393" s="15" t="s">
        <v>183</v>
      </c>
      <c r="B393" s="20">
        <v>8.90422381926E12</v>
      </c>
      <c r="C393" s="15" t="s">
        <v>474</v>
      </c>
      <c r="D393" s="15">
        <f>VLOOKUP(B393,'SKU Master'!$A$1:$B$67,2,0)</f>
        <v>130</v>
      </c>
      <c r="E393" s="15">
        <f t="shared" si="1"/>
        <v>130</v>
      </c>
    </row>
    <row r="394">
      <c r="A394" s="15" t="s">
        <v>34</v>
      </c>
      <c r="B394" s="20">
        <v>8.904223818645E12</v>
      </c>
      <c r="C394" s="15" t="s">
        <v>484</v>
      </c>
      <c r="D394" s="15">
        <f>VLOOKUP(B394,'SKU Master'!$A$1:$B$67,2,0)</f>
        <v>137</v>
      </c>
      <c r="E394" s="15">
        <f t="shared" si="1"/>
        <v>822</v>
      </c>
    </row>
    <row r="395">
      <c r="A395" s="15" t="s">
        <v>34</v>
      </c>
      <c r="B395" s="20">
        <v>8.904223819147E12</v>
      </c>
      <c r="C395" s="15" t="s">
        <v>476</v>
      </c>
      <c r="D395" s="15">
        <f>VLOOKUP(B395,'SKU Master'!$A$1:$B$67,2,0)</f>
        <v>240</v>
      </c>
      <c r="E395" s="15">
        <f t="shared" si="1"/>
        <v>480</v>
      </c>
    </row>
    <row r="396">
      <c r="A396" s="15" t="s">
        <v>179</v>
      </c>
      <c r="B396" s="20">
        <v>8.904223818706E12</v>
      </c>
      <c r="C396" s="15" t="s">
        <v>474</v>
      </c>
      <c r="D396" s="15">
        <f>VLOOKUP(B396,'SKU Master'!$A$1:$B$67,2,0)</f>
        <v>127</v>
      </c>
      <c r="E396" s="15">
        <f t="shared" si="1"/>
        <v>127</v>
      </c>
    </row>
    <row r="397">
      <c r="A397" s="15" t="s">
        <v>179</v>
      </c>
      <c r="B397" s="20">
        <v>8.904223818942E12</v>
      </c>
      <c r="C397" s="15" t="s">
        <v>474</v>
      </c>
      <c r="D397" s="15">
        <f>VLOOKUP(B397,'SKU Master'!$A$1:$B$67,2,0)</f>
        <v>133</v>
      </c>
      <c r="E397" s="15">
        <f t="shared" si="1"/>
        <v>133</v>
      </c>
    </row>
    <row r="398">
      <c r="A398" s="15" t="s">
        <v>179</v>
      </c>
      <c r="B398" s="20">
        <v>8.90422381885E12</v>
      </c>
      <c r="C398" s="15" t="s">
        <v>474</v>
      </c>
      <c r="D398" s="15">
        <f>VLOOKUP(B398,'SKU Master'!$A$1:$B$67,2,0)</f>
        <v>240</v>
      </c>
      <c r="E398" s="15">
        <f t="shared" si="1"/>
        <v>240</v>
      </c>
    </row>
    <row r="399">
      <c r="A399" s="15" t="s">
        <v>175</v>
      </c>
      <c r="B399" s="20">
        <v>8.90422381885E12</v>
      </c>
      <c r="C399" s="15" t="s">
        <v>476</v>
      </c>
      <c r="D399" s="15">
        <f>VLOOKUP(B399,'SKU Master'!$A$1:$B$67,2,0)</f>
        <v>240</v>
      </c>
      <c r="E399" s="15">
        <f t="shared" si="1"/>
        <v>480</v>
      </c>
    </row>
    <row r="400">
      <c r="A400" s="15" t="s">
        <v>170</v>
      </c>
      <c r="B400" s="20">
        <v>8.904223816214E12</v>
      </c>
      <c r="C400" s="15" t="s">
        <v>474</v>
      </c>
      <c r="D400" s="15">
        <f>VLOOKUP(B400,'SKU Master'!$A$1:$B$67,2,0)</f>
        <v>120</v>
      </c>
      <c r="E400" s="15">
        <f t="shared" si="1"/>
        <v>120</v>
      </c>
    </row>
    <row r="401">
      <c r="A401" s="15" t="s">
        <v>170</v>
      </c>
      <c r="B401" s="20">
        <v>8.904223818874E12</v>
      </c>
      <c r="C401" s="15" t="s">
        <v>474</v>
      </c>
      <c r="D401" s="15">
        <f>VLOOKUP(B401,'SKU Master'!$A$1:$B$67,2,0)</f>
        <v>100</v>
      </c>
      <c r="E401" s="15">
        <f t="shared" si="1"/>
        <v>100</v>
      </c>
    </row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9.0"/>
    <col customWidth="1" min="2" max="2" width="17.43"/>
    <col customWidth="1" min="3" max="26" width="8.71"/>
  </cols>
  <sheetData>
    <row r="1">
      <c r="A1" s="15" t="s">
        <v>31</v>
      </c>
      <c r="B1" s="15" t="s">
        <v>7</v>
      </c>
      <c r="C1" s="15" t="s">
        <v>32</v>
      </c>
    </row>
    <row r="2">
      <c r="A2" s="15">
        <v>121003.0</v>
      </c>
      <c r="B2" s="20">
        <v>507101.0</v>
      </c>
      <c r="C2" s="15" t="s">
        <v>38</v>
      </c>
    </row>
    <row r="3">
      <c r="A3" s="15">
        <v>121003.0</v>
      </c>
      <c r="B3" s="20">
        <v>486886.0</v>
      </c>
      <c r="C3" s="15" t="s">
        <v>38</v>
      </c>
    </row>
    <row r="4">
      <c r="A4" s="15">
        <v>121003.0</v>
      </c>
      <c r="B4" s="20">
        <v>532484.0</v>
      </c>
      <c r="C4" s="15" t="s">
        <v>38</v>
      </c>
    </row>
    <row r="5">
      <c r="A5" s="15">
        <v>121003.0</v>
      </c>
      <c r="B5" s="20">
        <v>143001.0</v>
      </c>
      <c r="C5" s="15" t="s">
        <v>54</v>
      </c>
    </row>
    <row r="6">
      <c r="A6" s="15">
        <v>121003.0</v>
      </c>
      <c r="B6" s="20">
        <v>515591.0</v>
      </c>
      <c r="C6" s="15" t="s">
        <v>38</v>
      </c>
    </row>
    <row r="7">
      <c r="A7" s="15">
        <v>121003.0</v>
      </c>
      <c r="B7" s="20">
        <v>326502.0</v>
      </c>
      <c r="C7" s="15" t="s">
        <v>38</v>
      </c>
    </row>
    <row r="8">
      <c r="A8" s="15">
        <v>121003.0</v>
      </c>
      <c r="B8" s="20">
        <v>208019.0</v>
      </c>
      <c r="C8" s="15" t="s">
        <v>54</v>
      </c>
    </row>
    <row r="9">
      <c r="A9" s="15">
        <v>121003.0</v>
      </c>
      <c r="B9" s="20">
        <v>140301.0</v>
      </c>
      <c r="C9" s="15" t="s">
        <v>54</v>
      </c>
    </row>
    <row r="10">
      <c r="A10" s="15">
        <v>121003.0</v>
      </c>
      <c r="B10" s="20">
        <v>396001.0</v>
      </c>
      <c r="C10" s="15" t="s">
        <v>38</v>
      </c>
    </row>
    <row r="11">
      <c r="A11" s="15">
        <v>121003.0</v>
      </c>
      <c r="B11" s="20">
        <v>711106.0</v>
      </c>
      <c r="C11" s="15" t="s">
        <v>38</v>
      </c>
    </row>
    <row r="12">
      <c r="A12" s="15">
        <v>121003.0</v>
      </c>
      <c r="B12" s="20">
        <v>284001.0</v>
      </c>
      <c r="C12" s="15" t="s">
        <v>54</v>
      </c>
    </row>
    <row r="13">
      <c r="A13" s="15">
        <v>121003.0</v>
      </c>
      <c r="B13" s="20">
        <v>441601.0</v>
      </c>
      <c r="C13" s="15" t="s">
        <v>38</v>
      </c>
    </row>
    <row r="14">
      <c r="A14" s="15">
        <v>121003.0</v>
      </c>
      <c r="B14" s="20">
        <v>248006.0</v>
      </c>
      <c r="C14" s="15" t="s">
        <v>54</v>
      </c>
    </row>
    <row r="15">
      <c r="A15" s="15">
        <v>121003.0</v>
      </c>
      <c r="B15" s="20">
        <v>485001.0</v>
      </c>
      <c r="C15" s="15" t="s">
        <v>38</v>
      </c>
    </row>
    <row r="16">
      <c r="A16" s="15">
        <v>121003.0</v>
      </c>
      <c r="B16" s="20">
        <v>845438.0</v>
      </c>
      <c r="C16" s="15" t="s">
        <v>38</v>
      </c>
    </row>
    <row r="17">
      <c r="A17" s="15">
        <v>121003.0</v>
      </c>
      <c r="B17" s="20">
        <v>463106.0</v>
      </c>
      <c r="C17" s="15" t="s">
        <v>38</v>
      </c>
    </row>
    <row r="18">
      <c r="A18" s="15">
        <v>121003.0</v>
      </c>
      <c r="B18" s="20">
        <v>140301.0</v>
      </c>
      <c r="C18" s="15" t="s">
        <v>54</v>
      </c>
    </row>
    <row r="19">
      <c r="A19" s="15">
        <v>121003.0</v>
      </c>
      <c r="B19" s="20">
        <v>495671.0</v>
      </c>
      <c r="C19" s="15" t="s">
        <v>38</v>
      </c>
    </row>
    <row r="20">
      <c r="A20" s="15">
        <v>121003.0</v>
      </c>
      <c r="B20" s="20">
        <v>673002.0</v>
      </c>
      <c r="C20" s="15" t="s">
        <v>111</v>
      </c>
    </row>
    <row r="21">
      <c r="A21" s="15">
        <v>121003.0</v>
      </c>
      <c r="B21" s="20">
        <v>208002.0</v>
      </c>
      <c r="C21" s="15" t="s">
        <v>54</v>
      </c>
    </row>
    <row r="22">
      <c r="A22" s="15">
        <v>121003.0</v>
      </c>
      <c r="B22" s="20">
        <v>416010.0</v>
      </c>
      <c r="C22" s="15" t="s">
        <v>38</v>
      </c>
    </row>
    <row r="23">
      <c r="A23" s="15">
        <v>121003.0</v>
      </c>
      <c r="B23" s="20">
        <v>226010.0</v>
      </c>
      <c r="C23" s="15" t="s">
        <v>54</v>
      </c>
    </row>
    <row r="24">
      <c r="A24" s="15">
        <v>121003.0</v>
      </c>
      <c r="B24" s="20">
        <v>400705.0</v>
      </c>
      <c r="C24" s="15" t="s">
        <v>38</v>
      </c>
    </row>
    <row r="25">
      <c r="A25" s="15">
        <v>121003.0</v>
      </c>
      <c r="B25" s="20">
        <v>262405.0</v>
      </c>
      <c r="C25" s="15" t="s">
        <v>54</v>
      </c>
    </row>
    <row r="26">
      <c r="A26" s="15">
        <v>121003.0</v>
      </c>
      <c r="B26" s="20">
        <v>394210.0</v>
      </c>
      <c r="C26" s="15" t="s">
        <v>38</v>
      </c>
    </row>
    <row r="27">
      <c r="A27" s="15">
        <v>121003.0</v>
      </c>
      <c r="B27" s="20">
        <v>411014.0</v>
      </c>
      <c r="C27" s="15" t="s">
        <v>38</v>
      </c>
    </row>
    <row r="28">
      <c r="A28" s="15">
        <v>121003.0</v>
      </c>
      <c r="B28" s="20">
        <v>783301.0</v>
      </c>
      <c r="C28" s="15" t="s">
        <v>111</v>
      </c>
    </row>
    <row r="29">
      <c r="A29" s="15">
        <v>121003.0</v>
      </c>
      <c r="B29" s="20">
        <v>486661.0</v>
      </c>
      <c r="C29" s="15" t="s">
        <v>38</v>
      </c>
    </row>
    <row r="30">
      <c r="A30" s="15">
        <v>121003.0</v>
      </c>
      <c r="B30" s="20">
        <v>244001.0</v>
      </c>
      <c r="C30" s="15" t="s">
        <v>54</v>
      </c>
    </row>
    <row r="31">
      <c r="A31" s="15">
        <v>121003.0</v>
      </c>
      <c r="B31" s="20">
        <v>492001.0</v>
      </c>
      <c r="C31" s="15" t="s">
        <v>38</v>
      </c>
    </row>
    <row r="32">
      <c r="A32" s="15">
        <v>121003.0</v>
      </c>
      <c r="B32" s="20">
        <v>517128.0</v>
      </c>
      <c r="C32" s="15" t="s">
        <v>38</v>
      </c>
    </row>
    <row r="33">
      <c r="A33" s="15">
        <v>121003.0</v>
      </c>
      <c r="B33" s="20">
        <v>562110.0</v>
      </c>
      <c r="C33" s="15" t="s">
        <v>38</v>
      </c>
    </row>
    <row r="34">
      <c r="A34" s="15">
        <v>121003.0</v>
      </c>
      <c r="B34" s="20">
        <v>831006.0</v>
      </c>
      <c r="C34" s="15" t="s">
        <v>38</v>
      </c>
    </row>
    <row r="35">
      <c r="A35" s="15">
        <v>121003.0</v>
      </c>
      <c r="B35" s="20">
        <v>140604.0</v>
      </c>
      <c r="C35" s="15" t="s">
        <v>54</v>
      </c>
    </row>
    <row r="36">
      <c r="A36" s="15">
        <v>121003.0</v>
      </c>
      <c r="B36" s="20">
        <v>723146.0</v>
      </c>
      <c r="C36" s="15" t="s">
        <v>38</v>
      </c>
    </row>
    <row r="37">
      <c r="A37" s="15">
        <v>121003.0</v>
      </c>
      <c r="B37" s="20">
        <v>421204.0</v>
      </c>
      <c r="C37" s="15" t="s">
        <v>38</v>
      </c>
    </row>
    <row r="38">
      <c r="A38" s="15">
        <v>121003.0</v>
      </c>
      <c r="B38" s="20">
        <v>263139.0</v>
      </c>
      <c r="C38" s="15" t="s">
        <v>54</v>
      </c>
    </row>
    <row r="39">
      <c r="A39" s="15">
        <v>121003.0</v>
      </c>
      <c r="B39" s="20">
        <v>743263.0</v>
      </c>
      <c r="C39" s="15" t="s">
        <v>38</v>
      </c>
    </row>
    <row r="40">
      <c r="A40" s="15">
        <v>121003.0</v>
      </c>
      <c r="B40" s="20">
        <v>392150.0</v>
      </c>
      <c r="C40" s="15" t="s">
        <v>38</v>
      </c>
    </row>
    <row r="41">
      <c r="A41" s="15">
        <v>121003.0</v>
      </c>
      <c r="B41" s="20">
        <v>382830.0</v>
      </c>
      <c r="C41" s="15" t="s">
        <v>38</v>
      </c>
    </row>
    <row r="42">
      <c r="A42" s="15">
        <v>121003.0</v>
      </c>
      <c r="B42" s="20">
        <v>711303.0</v>
      </c>
      <c r="C42" s="15" t="s">
        <v>38</v>
      </c>
    </row>
    <row r="43">
      <c r="A43" s="15">
        <v>121003.0</v>
      </c>
      <c r="B43" s="20">
        <v>283102.0</v>
      </c>
      <c r="C43" s="15" t="s">
        <v>54</v>
      </c>
    </row>
    <row r="44">
      <c r="A44" s="15">
        <v>121003.0</v>
      </c>
      <c r="B44" s="20">
        <v>370201.0</v>
      </c>
      <c r="C44" s="15" t="s">
        <v>38</v>
      </c>
    </row>
    <row r="45">
      <c r="A45" s="15">
        <v>121003.0</v>
      </c>
      <c r="B45" s="20">
        <v>248001.0</v>
      </c>
      <c r="C45" s="15" t="s">
        <v>54</v>
      </c>
    </row>
    <row r="46">
      <c r="A46" s="15">
        <v>121003.0</v>
      </c>
      <c r="B46" s="20">
        <v>144001.0</v>
      </c>
      <c r="C46" s="15" t="s">
        <v>54</v>
      </c>
    </row>
    <row r="47">
      <c r="A47" s="15">
        <v>121003.0</v>
      </c>
      <c r="B47" s="20">
        <v>403401.0</v>
      </c>
      <c r="C47" s="15" t="s">
        <v>38</v>
      </c>
    </row>
    <row r="48">
      <c r="A48" s="15">
        <v>121003.0</v>
      </c>
      <c r="B48" s="20">
        <v>452001.0</v>
      </c>
      <c r="C48" s="15" t="s">
        <v>38</v>
      </c>
    </row>
    <row r="49">
      <c r="A49" s="15">
        <v>121003.0</v>
      </c>
      <c r="B49" s="20">
        <v>721636.0</v>
      </c>
      <c r="C49" s="15" t="s">
        <v>38</v>
      </c>
    </row>
    <row r="50">
      <c r="A50" s="15">
        <v>121003.0</v>
      </c>
      <c r="B50" s="20">
        <v>831002.0</v>
      </c>
      <c r="C50" s="15" t="s">
        <v>38</v>
      </c>
    </row>
    <row r="51">
      <c r="A51" s="15">
        <v>121003.0</v>
      </c>
      <c r="B51" s="20">
        <v>226004.0</v>
      </c>
      <c r="C51" s="15" t="s">
        <v>54</v>
      </c>
    </row>
    <row r="52">
      <c r="A52" s="15">
        <v>121003.0</v>
      </c>
      <c r="B52" s="20">
        <v>248001.0</v>
      </c>
      <c r="C52" s="15" t="s">
        <v>54</v>
      </c>
    </row>
    <row r="53">
      <c r="A53" s="15">
        <v>121003.0</v>
      </c>
      <c r="B53" s="20">
        <v>410206.0</v>
      </c>
      <c r="C53" s="15" t="s">
        <v>38</v>
      </c>
    </row>
    <row r="54">
      <c r="A54" s="15">
        <v>121003.0</v>
      </c>
      <c r="B54" s="20">
        <v>516503.0</v>
      </c>
      <c r="C54" s="15" t="s">
        <v>38</v>
      </c>
    </row>
    <row r="55">
      <c r="A55" s="15">
        <v>121003.0</v>
      </c>
      <c r="B55" s="20">
        <v>742103.0</v>
      </c>
      <c r="C55" s="15" t="s">
        <v>38</v>
      </c>
    </row>
    <row r="56">
      <c r="A56" s="15">
        <v>121003.0</v>
      </c>
      <c r="B56" s="20">
        <v>452018.0</v>
      </c>
      <c r="C56" s="15" t="s">
        <v>38</v>
      </c>
    </row>
    <row r="57">
      <c r="A57" s="15">
        <v>121003.0</v>
      </c>
      <c r="B57" s="20">
        <v>208001.0</v>
      </c>
      <c r="C57" s="15" t="s">
        <v>54</v>
      </c>
    </row>
    <row r="58">
      <c r="A58" s="15">
        <v>121003.0</v>
      </c>
      <c r="B58" s="20">
        <v>244713.0</v>
      </c>
      <c r="C58" s="15" t="s">
        <v>54</v>
      </c>
    </row>
    <row r="59">
      <c r="A59" s="15">
        <v>121003.0</v>
      </c>
      <c r="B59" s="20">
        <v>580007.0</v>
      </c>
      <c r="C59" s="15" t="s">
        <v>38</v>
      </c>
    </row>
    <row r="60">
      <c r="A60" s="15">
        <v>121003.0</v>
      </c>
      <c r="B60" s="20">
        <v>360005.0</v>
      </c>
      <c r="C60" s="15" t="s">
        <v>38</v>
      </c>
    </row>
    <row r="61">
      <c r="A61" s="15">
        <v>121003.0</v>
      </c>
      <c r="B61" s="20">
        <v>313027.0</v>
      </c>
      <c r="C61" s="15" t="s">
        <v>54</v>
      </c>
    </row>
    <row r="62">
      <c r="A62" s="15">
        <v>121003.0</v>
      </c>
      <c r="B62" s="20">
        <v>341001.0</v>
      </c>
      <c r="C62" s="15" t="s">
        <v>54</v>
      </c>
    </row>
    <row r="63">
      <c r="A63" s="15">
        <v>121003.0</v>
      </c>
      <c r="B63" s="20">
        <v>332715.0</v>
      </c>
      <c r="C63" s="15" t="s">
        <v>54</v>
      </c>
    </row>
    <row r="64">
      <c r="A64" s="15">
        <v>121003.0</v>
      </c>
      <c r="B64" s="20">
        <v>302031.0</v>
      </c>
      <c r="C64" s="15" t="s">
        <v>54</v>
      </c>
    </row>
    <row r="65">
      <c r="A65" s="15">
        <v>121003.0</v>
      </c>
      <c r="B65" s="20">
        <v>335001.0</v>
      </c>
      <c r="C65" s="15" t="s">
        <v>54</v>
      </c>
    </row>
    <row r="66">
      <c r="A66" s="15">
        <v>121003.0</v>
      </c>
      <c r="B66" s="20">
        <v>334004.0</v>
      </c>
      <c r="C66" s="15" t="s">
        <v>54</v>
      </c>
    </row>
    <row r="67">
      <c r="A67" s="15">
        <v>121003.0</v>
      </c>
      <c r="B67" s="20">
        <v>321001.0</v>
      </c>
      <c r="C67" s="15" t="s">
        <v>54</v>
      </c>
    </row>
    <row r="68">
      <c r="A68" s="15">
        <v>121003.0</v>
      </c>
      <c r="B68" s="20">
        <v>324001.0</v>
      </c>
      <c r="C68" s="15" t="s">
        <v>54</v>
      </c>
    </row>
    <row r="69">
      <c r="A69" s="15">
        <v>121003.0</v>
      </c>
      <c r="B69" s="20">
        <v>321608.0</v>
      </c>
      <c r="C69" s="15" t="s">
        <v>54</v>
      </c>
    </row>
    <row r="70">
      <c r="A70" s="15">
        <v>121003.0</v>
      </c>
      <c r="B70" s="20">
        <v>302002.0</v>
      </c>
      <c r="C70" s="15" t="s">
        <v>54</v>
      </c>
    </row>
    <row r="71">
      <c r="A71" s="15">
        <v>121003.0</v>
      </c>
      <c r="B71" s="20">
        <v>311011.0</v>
      </c>
      <c r="C71" s="15" t="s">
        <v>54</v>
      </c>
    </row>
    <row r="72">
      <c r="A72" s="15">
        <v>121003.0</v>
      </c>
      <c r="B72" s="20">
        <v>306302.0</v>
      </c>
      <c r="C72" s="15" t="s">
        <v>54</v>
      </c>
    </row>
    <row r="73">
      <c r="A73" s="15">
        <v>121003.0</v>
      </c>
      <c r="B73" s="20">
        <v>313001.0</v>
      </c>
      <c r="C73" s="15" t="s">
        <v>54</v>
      </c>
    </row>
    <row r="74">
      <c r="A74" s="15">
        <v>121003.0</v>
      </c>
      <c r="B74" s="20">
        <v>302002.0</v>
      </c>
      <c r="C74" s="15" t="s">
        <v>54</v>
      </c>
    </row>
    <row r="75">
      <c r="A75" s="15">
        <v>121003.0</v>
      </c>
      <c r="B75" s="20">
        <v>322255.0</v>
      </c>
      <c r="C75" s="15" t="s">
        <v>54</v>
      </c>
    </row>
    <row r="76">
      <c r="A76" s="15">
        <v>121003.0</v>
      </c>
      <c r="B76" s="20">
        <v>302017.0</v>
      </c>
      <c r="C76" s="15" t="s">
        <v>54</v>
      </c>
    </row>
    <row r="77">
      <c r="A77" s="15">
        <v>121003.0</v>
      </c>
      <c r="B77" s="20">
        <v>302017.0</v>
      </c>
      <c r="C77" s="15" t="s">
        <v>54</v>
      </c>
    </row>
    <row r="78">
      <c r="A78" s="15">
        <v>121003.0</v>
      </c>
      <c r="B78" s="20">
        <v>335512.0</v>
      </c>
      <c r="C78" s="15" t="s">
        <v>54</v>
      </c>
    </row>
    <row r="79">
      <c r="A79" s="15">
        <v>121003.0</v>
      </c>
      <c r="B79" s="20">
        <v>313001.0</v>
      </c>
      <c r="C79" s="15" t="s">
        <v>54</v>
      </c>
    </row>
    <row r="80">
      <c r="A80" s="15">
        <v>121003.0</v>
      </c>
      <c r="B80" s="20">
        <v>313001.0</v>
      </c>
      <c r="C80" s="15" t="s">
        <v>54</v>
      </c>
    </row>
    <row r="81">
      <c r="A81" s="15">
        <v>121003.0</v>
      </c>
      <c r="B81" s="20">
        <v>307026.0</v>
      </c>
      <c r="C81" s="15" t="s">
        <v>54</v>
      </c>
    </row>
    <row r="82">
      <c r="A82" s="15">
        <v>121003.0</v>
      </c>
      <c r="B82" s="20">
        <v>327025.0</v>
      </c>
      <c r="C82" s="15" t="s">
        <v>54</v>
      </c>
    </row>
    <row r="83">
      <c r="A83" s="15">
        <v>121003.0</v>
      </c>
      <c r="B83" s="20">
        <v>313333.0</v>
      </c>
      <c r="C83" s="15" t="s">
        <v>54</v>
      </c>
    </row>
    <row r="84">
      <c r="A84" s="15">
        <v>121003.0</v>
      </c>
      <c r="B84" s="20">
        <v>313001.0</v>
      </c>
      <c r="C84" s="15" t="s">
        <v>54</v>
      </c>
    </row>
    <row r="85">
      <c r="A85" s="15">
        <v>121003.0</v>
      </c>
      <c r="B85" s="20">
        <v>342008.0</v>
      </c>
      <c r="C85" s="15" t="s">
        <v>54</v>
      </c>
    </row>
    <row r="86">
      <c r="A86" s="15">
        <v>121003.0</v>
      </c>
      <c r="B86" s="20">
        <v>314401.0</v>
      </c>
      <c r="C86" s="15" t="s">
        <v>54</v>
      </c>
    </row>
    <row r="87">
      <c r="A87" s="15">
        <v>121003.0</v>
      </c>
      <c r="B87" s="20">
        <v>342301.0</v>
      </c>
      <c r="C87" s="15" t="s">
        <v>54</v>
      </c>
    </row>
    <row r="88">
      <c r="A88" s="15">
        <v>121003.0</v>
      </c>
      <c r="B88" s="20">
        <v>313003.0</v>
      </c>
      <c r="C88" s="15" t="s">
        <v>54</v>
      </c>
    </row>
    <row r="89">
      <c r="A89" s="15">
        <v>121003.0</v>
      </c>
      <c r="B89" s="20">
        <v>173212.0</v>
      </c>
      <c r="C89" s="15" t="s">
        <v>111</v>
      </c>
    </row>
    <row r="90">
      <c r="A90" s="15">
        <v>121003.0</v>
      </c>
      <c r="B90" s="20">
        <v>174101.0</v>
      </c>
      <c r="C90" s="15" t="s">
        <v>111</v>
      </c>
    </row>
    <row r="91">
      <c r="A91" s="15">
        <v>121003.0</v>
      </c>
      <c r="B91" s="20">
        <v>173213.0</v>
      </c>
      <c r="C91" s="15" t="s">
        <v>111</v>
      </c>
    </row>
    <row r="92">
      <c r="A92" s="15">
        <v>121003.0</v>
      </c>
      <c r="B92" s="20">
        <v>302017.0</v>
      </c>
      <c r="C92" s="15" t="s">
        <v>54</v>
      </c>
    </row>
    <row r="93">
      <c r="A93" s="15">
        <v>121003.0</v>
      </c>
      <c r="B93" s="20">
        <v>322201.0</v>
      </c>
      <c r="C93" s="15" t="s">
        <v>54</v>
      </c>
    </row>
    <row r="94">
      <c r="A94" s="15">
        <v>121003.0</v>
      </c>
      <c r="B94" s="20">
        <v>314001.0</v>
      </c>
      <c r="C94" s="15" t="s">
        <v>54</v>
      </c>
    </row>
    <row r="95">
      <c r="A95" s="15">
        <v>121003.0</v>
      </c>
      <c r="B95" s="20">
        <v>331022.0</v>
      </c>
      <c r="C95" s="15" t="s">
        <v>54</v>
      </c>
    </row>
    <row r="96">
      <c r="A96" s="15">
        <v>121003.0</v>
      </c>
      <c r="B96" s="20">
        <v>305801.0</v>
      </c>
      <c r="C96" s="15" t="s">
        <v>54</v>
      </c>
    </row>
    <row r="97">
      <c r="A97" s="15">
        <v>121003.0</v>
      </c>
      <c r="B97" s="20">
        <v>335502.0</v>
      </c>
      <c r="C97" s="15" t="s">
        <v>54</v>
      </c>
    </row>
    <row r="98">
      <c r="A98" s="15">
        <v>121003.0</v>
      </c>
      <c r="B98" s="20">
        <v>306116.0</v>
      </c>
      <c r="C98" s="15" t="s">
        <v>54</v>
      </c>
    </row>
    <row r="99">
      <c r="A99" s="15">
        <v>121003.0</v>
      </c>
      <c r="B99" s="20">
        <v>311001.0</v>
      </c>
      <c r="C99" s="15" t="s">
        <v>54</v>
      </c>
    </row>
    <row r="100">
      <c r="A100" s="15">
        <v>121003.0</v>
      </c>
      <c r="B100" s="20">
        <v>302019.0</v>
      </c>
      <c r="C100" s="15" t="s">
        <v>54</v>
      </c>
    </row>
    <row r="101">
      <c r="A101" s="15">
        <v>121003.0</v>
      </c>
      <c r="B101" s="20">
        <v>302039.0</v>
      </c>
      <c r="C101" s="15" t="s">
        <v>54</v>
      </c>
    </row>
    <row r="102">
      <c r="A102" s="15">
        <v>121003.0</v>
      </c>
      <c r="B102" s="20">
        <v>335803.0</v>
      </c>
      <c r="C102" s="15" t="s">
        <v>54</v>
      </c>
    </row>
    <row r="103">
      <c r="A103" s="15">
        <v>121003.0</v>
      </c>
      <c r="B103" s="20">
        <v>335001.0</v>
      </c>
      <c r="C103" s="15" t="s">
        <v>54</v>
      </c>
    </row>
    <row r="104">
      <c r="A104" s="15">
        <v>121003.0</v>
      </c>
      <c r="B104" s="20">
        <v>175101.0</v>
      </c>
      <c r="C104" s="15" t="s">
        <v>111</v>
      </c>
    </row>
    <row r="105">
      <c r="A105" s="15">
        <v>121003.0</v>
      </c>
      <c r="B105" s="20">
        <v>303903.0</v>
      </c>
      <c r="C105" s="15" t="s">
        <v>54</v>
      </c>
    </row>
    <row r="106">
      <c r="A106" s="15">
        <v>121003.0</v>
      </c>
      <c r="B106" s="20">
        <v>342012.0</v>
      </c>
      <c r="C106" s="15" t="s">
        <v>54</v>
      </c>
    </row>
    <row r="107">
      <c r="A107" s="15">
        <v>121003.0</v>
      </c>
      <c r="B107" s="20">
        <v>334001.0</v>
      </c>
      <c r="C107" s="15" t="s">
        <v>54</v>
      </c>
    </row>
    <row r="108">
      <c r="A108" s="15">
        <v>121003.0</v>
      </c>
      <c r="B108" s="20">
        <v>302031.0</v>
      </c>
      <c r="C108" s="15" t="s">
        <v>54</v>
      </c>
    </row>
    <row r="109">
      <c r="A109" s="15">
        <v>121003.0</v>
      </c>
      <c r="B109" s="20">
        <v>302012.0</v>
      </c>
      <c r="C109" s="15" t="s">
        <v>54</v>
      </c>
    </row>
    <row r="110">
      <c r="A110" s="15">
        <v>121003.0</v>
      </c>
      <c r="B110" s="20">
        <v>342014.0</v>
      </c>
      <c r="C110" s="15" t="s">
        <v>54</v>
      </c>
    </row>
    <row r="111">
      <c r="A111" s="15">
        <v>121003.0</v>
      </c>
      <c r="B111" s="20">
        <v>324005.0</v>
      </c>
      <c r="C111" s="15" t="s">
        <v>54</v>
      </c>
    </row>
    <row r="112">
      <c r="A112" s="15">
        <v>121003.0</v>
      </c>
      <c r="B112" s="20">
        <v>302001.0</v>
      </c>
      <c r="C112" s="15" t="s">
        <v>54</v>
      </c>
    </row>
    <row r="113">
      <c r="A113" s="15">
        <v>121003.0</v>
      </c>
      <c r="B113" s="20">
        <v>302004.0</v>
      </c>
      <c r="C113" s="15" t="s">
        <v>54</v>
      </c>
    </row>
    <row r="114">
      <c r="A114" s="15">
        <v>121003.0</v>
      </c>
      <c r="B114" s="20">
        <v>302018.0</v>
      </c>
      <c r="C114" s="15" t="s">
        <v>54</v>
      </c>
    </row>
    <row r="115">
      <c r="A115" s="15">
        <v>121003.0</v>
      </c>
      <c r="B115" s="20">
        <v>302017.0</v>
      </c>
      <c r="C115" s="15" t="s">
        <v>54</v>
      </c>
    </row>
    <row r="116">
      <c r="A116" s="15">
        <v>121003.0</v>
      </c>
      <c r="B116" s="20">
        <v>324008.0</v>
      </c>
      <c r="C116" s="15" t="s">
        <v>54</v>
      </c>
    </row>
    <row r="117">
      <c r="A117" s="15">
        <v>121003.0</v>
      </c>
      <c r="B117" s="20">
        <v>302020.0</v>
      </c>
      <c r="C117" s="15" t="s">
        <v>54</v>
      </c>
    </row>
    <row r="118">
      <c r="A118" s="15">
        <v>121003.0</v>
      </c>
      <c r="B118" s="20">
        <v>302018.0</v>
      </c>
      <c r="C118" s="15" t="s">
        <v>54</v>
      </c>
    </row>
    <row r="119">
      <c r="A119" s="15">
        <v>121003.0</v>
      </c>
      <c r="B119" s="20">
        <v>302017.0</v>
      </c>
      <c r="C119" s="15" t="s">
        <v>54</v>
      </c>
    </row>
    <row r="120">
      <c r="A120" s="15">
        <v>121003.0</v>
      </c>
      <c r="B120" s="20">
        <v>302012.0</v>
      </c>
      <c r="C120" s="15" t="s">
        <v>54</v>
      </c>
    </row>
    <row r="121">
      <c r="A121" s="15">
        <v>121003.0</v>
      </c>
      <c r="B121" s="20">
        <v>325207.0</v>
      </c>
      <c r="C121" s="15" t="s">
        <v>54</v>
      </c>
    </row>
    <row r="122">
      <c r="A122" s="15">
        <v>121003.0</v>
      </c>
      <c r="B122" s="20">
        <v>303702.0</v>
      </c>
      <c r="C122" s="15" t="s">
        <v>54</v>
      </c>
    </row>
    <row r="123">
      <c r="A123" s="15">
        <v>121003.0</v>
      </c>
      <c r="B123" s="20">
        <v>313301.0</v>
      </c>
      <c r="C123" s="15" t="s">
        <v>54</v>
      </c>
    </row>
    <row r="124">
      <c r="A124" s="15">
        <v>121003.0</v>
      </c>
      <c r="B124" s="20">
        <v>173212.0</v>
      </c>
      <c r="C124" s="15" t="s">
        <v>111</v>
      </c>
    </row>
    <row r="125">
      <c r="A125" s="15">
        <v>121003.0</v>
      </c>
      <c r="B125" s="20">
        <v>302020.0</v>
      </c>
      <c r="C125" s="15" t="s">
        <v>54</v>
      </c>
    </row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10.29"/>
    <col customWidth="1" min="3" max="26" width="8.71"/>
  </cols>
  <sheetData>
    <row r="1">
      <c r="A1" s="15" t="s">
        <v>470</v>
      </c>
      <c r="B1" s="15" t="s">
        <v>485</v>
      </c>
    </row>
    <row r="2">
      <c r="A2" s="15">
        <v>8.904223815682E12</v>
      </c>
      <c r="B2" s="15">
        <v>210.0</v>
      </c>
    </row>
    <row r="3">
      <c r="A3" s="15">
        <v>8.904223815859E12</v>
      </c>
      <c r="B3" s="15">
        <v>165.0</v>
      </c>
    </row>
    <row r="4">
      <c r="A4" s="15">
        <v>8.904223815866E12</v>
      </c>
      <c r="B4" s="15">
        <v>113.0</v>
      </c>
    </row>
    <row r="5">
      <c r="A5" s="15">
        <v>8.904223815873E12</v>
      </c>
      <c r="B5" s="15">
        <v>65.0</v>
      </c>
    </row>
    <row r="6">
      <c r="A6" s="15">
        <v>8.904223816214E12</v>
      </c>
      <c r="B6" s="15">
        <v>120.0</v>
      </c>
    </row>
    <row r="7">
      <c r="A7" s="15">
        <v>8.904223816665E12</v>
      </c>
      <c r="B7" s="15">
        <v>102.0</v>
      </c>
    </row>
    <row r="8">
      <c r="A8" s="15">
        <v>8.904223817273E12</v>
      </c>
      <c r="B8" s="15">
        <v>65.0</v>
      </c>
    </row>
    <row r="9">
      <c r="A9" s="15">
        <v>8.904223817334E12</v>
      </c>
      <c r="B9" s="15">
        <v>170.0</v>
      </c>
    </row>
    <row r="10">
      <c r="A10" s="15">
        <v>8.904223817501E12</v>
      </c>
      <c r="B10" s="15">
        <v>350.0</v>
      </c>
    </row>
    <row r="11">
      <c r="A11" s="15">
        <v>8.90422381843E12</v>
      </c>
      <c r="B11" s="15">
        <v>165.0</v>
      </c>
    </row>
    <row r="12">
      <c r="A12" s="15">
        <v>8.904223818478E12</v>
      </c>
      <c r="B12" s="15">
        <v>350.0</v>
      </c>
    </row>
    <row r="13">
      <c r="A13" s="15">
        <v>8.904223818553E12</v>
      </c>
      <c r="B13" s="15">
        <v>115.0</v>
      </c>
    </row>
    <row r="14">
      <c r="A14" s="15">
        <v>8.904223818577E12</v>
      </c>
      <c r="B14" s="15">
        <v>150.0</v>
      </c>
    </row>
    <row r="15">
      <c r="A15" s="15">
        <v>8.904223818591E12</v>
      </c>
      <c r="B15" s="15">
        <v>120.0</v>
      </c>
    </row>
    <row r="16">
      <c r="A16" s="15">
        <v>8.904223818614E12</v>
      </c>
      <c r="B16" s="15">
        <v>65.0</v>
      </c>
    </row>
    <row r="17">
      <c r="A17" s="15">
        <v>8.904223818638E12</v>
      </c>
      <c r="B17" s="15">
        <v>137.0</v>
      </c>
    </row>
    <row r="18">
      <c r="A18" s="15">
        <v>8.904223818645E12</v>
      </c>
      <c r="B18" s="15">
        <v>137.0</v>
      </c>
    </row>
    <row r="19">
      <c r="A19" s="15">
        <v>8.904223818669E12</v>
      </c>
      <c r="B19" s="15">
        <v>240.0</v>
      </c>
    </row>
    <row r="20">
      <c r="A20" s="15">
        <v>8.904223818683E12</v>
      </c>
      <c r="B20" s="15">
        <v>121.0</v>
      </c>
    </row>
    <row r="21">
      <c r="A21" s="15">
        <v>8.904223818706E12</v>
      </c>
      <c r="B21" s="15">
        <v>127.0</v>
      </c>
    </row>
    <row r="22">
      <c r="A22" s="15">
        <v>8.904223818713E12</v>
      </c>
      <c r="B22" s="15">
        <v>120.0</v>
      </c>
    </row>
    <row r="23">
      <c r="A23" s="15">
        <v>8.904223815804E12</v>
      </c>
      <c r="B23" s="15">
        <v>160.0</v>
      </c>
    </row>
    <row r="24">
      <c r="A24" s="15">
        <v>8.904223818454E12</v>
      </c>
      <c r="B24" s="15">
        <v>232.0</v>
      </c>
    </row>
    <row r="25">
      <c r="A25" s="15">
        <v>8.904223818751E12</v>
      </c>
      <c r="B25" s="15">
        <v>113.0</v>
      </c>
    </row>
    <row r="26">
      <c r="A26" s="15">
        <v>8.90422381885E12</v>
      </c>
      <c r="B26" s="15">
        <v>240.0</v>
      </c>
    </row>
    <row r="27">
      <c r="A27" s="15">
        <v>8.904223818935E12</v>
      </c>
      <c r="B27" s="15">
        <v>120.0</v>
      </c>
    </row>
    <row r="28">
      <c r="A28" s="15">
        <v>8.904223818874E12</v>
      </c>
      <c r="B28" s="15">
        <v>100.0</v>
      </c>
    </row>
    <row r="29">
      <c r="A29" s="15">
        <v>8.904223818997E12</v>
      </c>
      <c r="B29" s="15">
        <v>490.0</v>
      </c>
    </row>
    <row r="30">
      <c r="A30" s="15">
        <v>8.904223818942E12</v>
      </c>
      <c r="B30" s="15">
        <v>133.0</v>
      </c>
    </row>
    <row r="31">
      <c r="A31" s="15">
        <v>8.904223819024E12</v>
      </c>
      <c r="B31" s="15">
        <v>112.0</v>
      </c>
    </row>
    <row r="32">
      <c r="A32" s="15">
        <v>8.904223819031E12</v>
      </c>
      <c r="B32" s="15">
        <v>112.0</v>
      </c>
    </row>
    <row r="33">
      <c r="A33" s="15">
        <v>8.90422381898E12</v>
      </c>
      <c r="B33" s="15">
        <v>110.0</v>
      </c>
    </row>
    <row r="34">
      <c r="A34" s="15">
        <v>8.904223819017E12</v>
      </c>
      <c r="B34" s="15">
        <v>115.0</v>
      </c>
    </row>
    <row r="35">
      <c r="A35" s="15">
        <v>8.904223819093E12</v>
      </c>
      <c r="B35" s="15">
        <v>150.0</v>
      </c>
    </row>
    <row r="36">
      <c r="A36" s="15">
        <v>8.904223819109E12</v>
      </c>
      <c r="B36" s="15">
        <v>100.0</v>
      </c>
    </row>
    <row r="37">
      <c r="A37" s="15">
        <v>8.904223819116E12</v>
      </c>
      <c r="B37" s="15">
        <v>30.0</v>
      </c>
    </row>
    <row r="38">
      <c r="A38" s="15">
        <v>8.904223819161E12</v>
      </c>
      <c r="B38" s="15">
        <v>115.0</v>
      </c>
    </row>
    <row r="39">
      <c r="A39" s="15">
        <v>8.904223819147E12</v>
      </c>
      <c r="B39" s="15">
        <v>240.0</v>
      </c>
    </row>
    <row r="40">
      <c r="A40" s="15">
        <v>8.90422381913E12</v>
      </c>
      <c r="B40" s="15">
        <v>350.0</v>
      </c>
    </row>
    <row r="41">
      <c r="A41" s="15">
        <v>8.904223818881E12</v>
      </c>
      <c r="B41" s="15">
        <v>140.0</v>
      </c>
    </row>
    <row r="42">
      <c r="A42" s="15">
        <v>8.904223818898E12</v>
      </c>
      <c r="B42" s="15">
        <v>140.0</v>
      </c>
    </row>
    <row r="43">
      <c r="A43" s="15">
        <v>8.904223819277E12</v>
      </c>
      <c r="B43" s="15">
        <v>350.0</v>
      </c>
    </row>
    <row r="44">
      <c r="A44" s="15">
        <v>8.904223819284E12</v>
      </c>
      <c r="B44" s="15">
        <v>350.0</v>
      </c>
    </row>
    <row r="45">
      <c r="A45" s="15">
        <v>8.904223819345E12</v>
      </c>
      <c r="B45" s="15">
        <v>165.0</v>
      </c>
    </row>
    <row r="46">
      <c r="A46" s="15">
        <v>8.904223819352E12</v>
      </c>
      <c r="B46" s="15">
        <v>165.0</v>
      </c>
    </row>
    <row r="47">
      <c r="A47" s="15">
        <v>8.904223819239E12</v>
      </c>
      <c r="B47" s="15">
        <v>290.0</v>
      </c>
    </row>
    <row r="48">
      <c r="A48" s="15">
        <v>8.904223819246E12</v>
      </c>
      <c r="B48" s="15">
        <v>290.0</v>
      </c>
    </row>
    <row r="49">
      <c r="A49" s="15">
        <v>8.904223819253E12</v>
      </c>
      <c r="B49" s="15">
        <v>290.0</v>
      </c>
    </row>
    <row r="50">
      <c r="A50" s="15">
        <v>8.904223819291E12</v>
      </c>
      <c r="B50" s="15">
        <v>112.0</v>
      </c>
    </row>
    <row r="51">
      <c r="A51" s="15">
        <v>8.904223819437E12</v>
      </c>
      <c r="B51" s="15">
        <v>552.0</v>
      </c>
    </row>
    <row r="52">
      <c r="A52" s="15" t="s">
        <v>483</v>
      </c>
      <c r="B52" s="15">
        <v>500.0</v>
      </c>
    </row>
    <row r="53">
      <c r="A53" s="15" t="s">
        <v>482</v>
      </c>
      <c r="B53" s="15">
        <v>500.0</v>
      </c>
    </row>
    <row r="54">
      <c r="A54" s="15" t="s">
        <v>475</v>
      </c>
      <c r="B54" s="15">
        <v>500.0</v>
      </c>
    </row>
    <row r="55">
      <c r="A55" s="15">
        <v>8.904223819369E12</v>
      </c>
      <c r="B55" s="15">
        <v>170.0</v>
      </c>
    </row>
    <row r="56">
      <c r="A56" s="15" t="s">
        <v>481</v>
      </c>
      <c r="B56" s="15">
        <v>500.0</v>
      </c>
    </row>
    <row r="57">
      <c r="A57" s="15">
        <v>8.904223819123E12</v>
      </c>
      <c r="B57" s="15">
        <v>250.0</v>
      </c>
    </row>
    <row r="58">
      <c r="A58" s="15" t="s">
        <v>475</v>
      </c>
      <c r="B58" s="15">
        <v>500.0</v>
      </c>
    </row>
    <row r="59">
      <c r="A59" s="15">
        <v>8.904223819468E12</v>
      </c>
      <c r="B59" s="15">
        <v>240.0</v>
      </c>
    </row>
    <row r="60">
      <c r="A60" s="15">
        <v>8.90422381926E12</v>
      </c>
      <c r="B60" s="15">
        <v>130.0</v>
      </c>
    </row>
    <row r="61">
      <c r="A61" s="15">
        <v>8.904223819321E12</v>
      </c>
      <c r="B61" s="15">
        <v>600.0</v>
      </c>
    </row>
    <row r="62">
      <c r="A62" s="15">
        <v>8.904223819338E12</v>
      </c>
      <c r="B62" s="15">
        <v>600.0</v>
      </c>
    </row>
    <row r="63">
      <c r="A63" s="15">
        <v>8.904223819505E12</v>
      </c>
      <c r="B63" s="15">
        <v>210.0</v>
      </c>
    </row>
    <row r="64">
      <c r="A64" s="15">
        <v>8.904223819499E12</v>
      </c>
      <c r="B64" s="15">
        <v>210.0</v>
      </c>
    </row>
    <row r="65">
      <c r="A65" s="15">
        <v>8.904223819512E12</v>
      </c>
      <c r="B65" s="15">
        <v>210.0</v>
      </c>
    </row>
    <row r="66">
      <c r="A66" s="15">
        <v>8.904223819543E12</v>
      </c>
      <c r="B66" s="15">
        <v>300.0</v>
      </c>
    </row>
    <row r="67">
      <c r="A67" s="15" t="s">
        <v>477</v>
      </c>
      <c r="B67" s="15">
        <v>10.0</v>
      </c>
    </row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6.57"/>
    <col customWidth="1" min="3" max="3" width="12.14"/>
    <col customWidth="1" min="4" max="4" width="16.71"/>
    <col customWidth="1" min="5" max="5" width="11.86"/>
    <col customWidth="1" min="6" max="6" width="16.43"/>
    <col customWidth="1" min="7" max="7" width="12.14"/>
    <col customWidth="1" min="8" max="8" width="16.71"/>
    <col customWidth="1" min="9" max="9" width="12.14"/>
    <col customWidth="1" min="10" max="10" width="16.71"/>
    <col customWidth="1" min="11" max="11" width="11.14"/>
    <col customWidth="1" min="12" max="12" width="15.71"/>
    <col customWidth="1" min="13" max="13" width="11.29"/>
    <col customWidth="1" min="14" max="14" width="15.86"/>
    <col customWidth="1" min="15" max="15" width="11.0"/>
    <col customWidth="1" min="16" max="16" width="15.57"/>
    <col customWidth="1" min="17" max="17" width="11.29"/>
    <col customWidth="1" min="18" max="18" width="15.86"/>
    <col customWidth="1" min="19" max="19" width="11.29"/>
    <col customWidth="1" min="20" max="20" width="15.86"/>
    <col customWidth="1" min="21" max="26" width="8.71"/>
  </cols>
  <sheetData>
    <row r="1">
      <c r="A1" s="20" t="s">
        <v>486</v>
      </c>
      <c r="B1" s="20" t="s">
        <v>487</v>
      </c>
      <c r="C1" s="20" t="s">
        <v>488</v>
      </c>
      <c r="D1" s="20" t="s">
        <v>489</v>
      </c>
      <c r="E1" s="20" t="s">
        <v>490</v>
      </c>
      <c r="F1" s="20" t="s">
        <v>491</v>
      </c>
      <c r="G1" s="20" t="s">
        <v>492</v>
      </c>
      <c r="H1" s="20" t="s">
        <v>493</v>
      </c>
      <c r="I1" s="20" t="s">
        <v>494</v>
      </c>
      <c r="J1" s="20" t="s">
        <v>495</v>
      </c>
      <c r="K1" s="20" t="s">
        <v>496</v>
      </c>
      <c r="L1" s="20" t="s">
        <v>497</v>
      </c>
      <c r="M1" s="20" t="s">
        <v>498</v>
      </c>
      <c r="N1" s="20" t="s">
        <v>499</v>
      </c>
      <c r="O1" s="20" t="s">
        <v>500</v>
      </c>
      <c r="P1" s="20" t="s">
        <v>501</v>
      </c>
      <c r="Q1" s="20" t="s">
        <v>502</v>
      </c>
      <c r="R1" s="20" t="s">
        <v>503</v>
      </c>
      <c r="S1" s="20" t="s">
        <v>504</v>
      </c>
      <c r="T1" s="20" t="s">
        <v>505</v>
      </c>
    </row>
    <row r="2">
      <c r="A2" s="21">
        <v>29.5</v>
      </c>
      <c r="B2" s="21">
        <v>23.6</v>
      </c>
      <c r="C2" s="21">
        <v>33.0</v>
      </c>
      <c r="D2" s="21">
        <v>28.3</v>
      </c>
      <c r="E2" s="21">
        <v>40.1</v>
      </c>
      <c r="F2" s="21">
        <v>38.9</v>
      </c>
      <c r="G2" s="21">
        <v>45.4</v>
      </c>
      <c r="H2" s="21">
        <v>44.8</v>
      </c>
      <c r="I2" s="21">
        <v>56.6</v>
      </c>
      <c r="J2" s="21">
        <v>55.5</v>
      </c>
      <c r="K2" s="21">
        <v>13.6</v>
      </c>
      <c r="L2" s="21">
        <v>23.6</v>
      </c>
      <c r="M2" s="21">
        <v>20.5</v>
      </c>
      <c r="N2" s="21">
        <v>28.3</v>
      </c>
      <c r="O2" s="21">
        <v>31.9</v>
      </c>
      <c r="P2" s="21">
        <v>38.9</v>
      </c>
      <c r="Q2" s="21">
        <v>41.3</v>
      </c>
      <c r="R2" s="21">
        <v>44.8</v>
      </c>
      <c r="S2" s="21">
        <v>50.7</v>
      </c>
      <c r="T2" s="21">
        <v>55.5</v>
      </c>
    </row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rintOptions/>
  <pageMargins bottom="0.75" footer="0.0" header="0.0" left="0.7" right="0.7" top="0.75"/>
  <pageSetup orientation="landscape"/>
  <drawing r:id="rId1"/>
</worksheet>
</file>