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yumarni/Desktop/6th Sem/CN Lab/"/>
    </mc:Choice>
  </mc:AlternateContent>
  <xr:revisionPtr revIDLastSave="0" documentId="13_ncr:1_{4610E05E-0C16-C44E-9C97-3553B1AC2F10}" xr6:coauthVersionLast="47" xr6:coauthVersionMax="47" xr10:uidLastSave="{00000000-0000-0000-0000-000000000000}"/>
  <bookViews>
    <workbookView xWindow="1100" yWindow="760" windowWidth="28040" windowHeight="17180" activeTab="5" xr2:uid="{5F3AF5BB-6718-EA42-9513-8C11B6AACC1D}"/>
  </bookViews>
  <sheets>
    <sheet name="aloha" sheetId="2" r:id="rId1"/>
    <sheet name="alohaex" sheetId="1" r:id="rId2"/>
    <sheet name="csma" sheetId="3" r:id="rId3"/>
    <sheet name="csmacd" sheetId="4" r:id="rId4"/>
    <sheet name="tokenbus" sheetId="5" r:id="rId5"/>
    <sheet name="tokenring" sheetId="6" r:id="rId6"/>
    <sheet name="stop and wait" sheetId="7" r:id="rId7"/>
    <sheet name="stop and wait ber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2" i="8"/>
  <c r="B3" i="7"/>
  <c r="B4" i="7"/>
  <c r="B5" i="7"/>
  <c r="B6" i="7"/>
  <c r="B2" i="7"/>
  <c r="F2" i="6"/>
  <c r="G2" i="6"/>
  <c r="I3" i="6"/>
  <c r="I4" i="6"/>
  <c r="I5" i="6"/>
  <c r="I6" i="6"/>
  <c r="I7" i="6"/>
  <c r="I8" i="6"/>
  <c r="I2" i="6"/>
  <c r="G8" i="6"/>
  <c r="F8" i="6"/>
  <c r="G7" i="6"/>
  <c r="F7" i="6"/>
  <c r="G6" i="6"/>
  <c r="F6" i="6"/>
  <c r="G5" i="6"/>
  <c r="F5" i="6"/>
  <c r="G4" i="6"/>
  <c r="F4" i="6"/>
  <c r="G3" i="6"/>
  <c r="F3" i="6"/>
  <c r="E13" i="2"/>
  <c r="E14" i="2"/>
  <c r="E15" i="2"/>
  <c r="E16" i="2"/>
  <c r="E17" i="2"/>
  <c r="E18" i="2"/>
  <c r="C12" i="4"/>
  <c r="C13" i="4"/>
  <c r="C14" i="4"/>
  <c r="F14" i="4" s="1"/>
  <c r="C15" i="4"/>
  <c r="C16" i="4"/>
  <c r="C17" i="4"/>
  <c r="B17" i="4"/>
  <c r="B12" i="4"/>
  <c r="B13" i="4"/>
  <c r="B14" i="4"/>
  <c r="E14" i="4" s="1"/>
  <c r="B15" i="4"/>
  <c r="B16" i="4"/>
  <c r="B11" i="4"/>
  <c r="E11" i="4" s="1"/>
  <c r="E16" i="4"/>
  <c r="F16" i="4"/>
  <c r="C11" i="4"/>
  <c r="F11" i="4" s="1"/>
  <c r="F12" i="4"/>
  <c r="F13" i="4"/>
  <c r="F15" i="4"/>
  <c r="F17" i="4"/>
  <c r="G3" i="5"/>
  <c r="G4" i="5"/>
  <c r="G5" i="5"/>
  <c r="G6" i="5"/>
  <c r="G7" i="5"/>
  <c r="G8" i="5"/>
  <c r="G2" i="5"/>
  <c r="F8" i="5"/>
  <c r="F3" i="5"/>
  <c r="F4" i="5"/>
  <c r="F5" i="5"/>
  <c r="F6" i="5"/>
  <c r="F7" i="5"/>
  <c r="F2" i="5"/>
  <c r="E17" i="4"/>
  <c r="E15" i="4"/>
  <c r="E13" i="4"/>
  <c r="E12" i="4"/>
  <c r="I13" i="3"/>
  <c r="I14" i="3"/>
  <c r="I15" i="3"/>
  <c r="I16" i="3"/>
  <c r="F16" i="3" s="1"/>
  <c r="I17" i="3"/>
  <c r="I18" i="3"/>
  <c r="F18" i="3" s="1"/>
  <c r="I12" i="3"/>
  <c r="F15" i="3"/>
  <c r="H13" i="3"/>
  <c r="F13" i="3" s="1"/>
  <c r="H14" i="3"/>
  <c r="F14" i="3" s="1"/>
  <c r="H15" i="3"/>
  <c r="H16" i="3"/>
  <c r="H17" i="3"/>
  <c r="H18" i="3"/>
  <c r="F17" i="3"/>
  <c r="F12" i="3"/>
  <c r="H12" i="3"/>
  <c r="G13" i="3"/>
  <c r="G14" i="3"/>
  <c r="G15" i="3"/>
  <c r="G16" i="3"/>
  <c r="G17" i="3"/>
  <c r="G18" i="3"/>
  <c r="E13" i="3"/>
  <c r="E14" i="3"/>
  <c r="E15" i="3"/>
  <c r="E16" i="3"/>
  <c r="E17" i="3"/>
  <c r="E18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G12" i="3"/>
  <c r="D12" i="3"/>
  <c r="C12" i="3"/>
  <c r="B12" i="3"/>
  <c r="E12" i="3" s="1"/>
  <c r="D13" i="2"/>
  <c r="D14" i="2"/>
  <c r="F14" i="2" s="1"/>
  <c r="D15" i="2"/>
  <c r="F15" i="2" s="1"/>
  <c r="D16" i="2"/>
  <c r="F16" i="2" s="1"/>
  <c r="D17" i="2"/>
  <c r="F17" i="2" s="1"/>
  <c r="D18" i="2"/>
  <c r="G12" i="2"/>
  <c r="G14" i="2"/>
  <c r="G15" i="2"/>
  <c r="G16" i="2"/>
  <c r="G17" i="2"/>
  <c r="G18" i="2"/>
  <c r="G13" i="2"/>
  <c r="E12" i="2"/>
  <c r="D12" i="2"/>
  <c r="F12" i="2" s="1"/>
  <c r="F18" i="2"/>
  <c r="C18" i="2"/>
  <c r="B18" i="2"/>
  <c r="C17" i="2"/>
  <c r="B17" i="2"/>
  <c r="C16" i="2"/>
  <c r="B16" i="2"/>
  <c r="C15" i="2"/>
  <c r="B15" i="2"/>
  <c r="C14" i="2"/>
  <c r="B14" i="2"/>
  <c r="F13" i="2"/>
  <c r="C13" i="2"/>
  <c r="B13" i="2"/>
  <c r="C12" i="2"/>
  <c r="B12" i="2"/>
  <c r="G17" i="1"/>
  <c r="G18" i="1"/>
  <c r="G12" i="1"/>
  <c r="F16" i="1"/>
  <c r="F17" i="1"/>
  <c r="F18" i="1"/>
  <c r="F12" i="1"/>
  <c r="E13" i="1"/>
  <c r="E18" i="1"/>
  <c r="D13" i="1"/>
  <c r="F13" i="1" s="1"/>
  <c r="D14" i="1"/>
  <c r="F14" i="1" s="1"/>
  <c r="D15" i="1"/>
  <c r="F15" i="1" s="1"/>
  <c r="D16" i="1"/>
  <c r="D17" i="1"/>
  <c r="D18" i="1"/>
  <c r="D12" i="1"/>
  <c r="C13" i="1"/>
  <c r="G13" i="1" s="1"/>
  <c r="C14" i="1"/>
  <c r="G14" i="1" s="1"/>
  <c r="C15" i="1"/>
  <c r="G15" i="1" s="1"/>
  <c r="C16" i="1"/>
  <c r="G16" i="1" s="1"/>
  <c r="C17" i="1"/>
  <c r="C18" i="1"/>
  <c r="C12" i="1"/>
  <c r="B13" i="1"/>
  <c r="B14" i="1"/>
  <c r="E14" i="1" s="1"/>
  <c r="B15" i="1"/>
  <c r="E15" i="1" s="1"/>
  <c r="B16" i="1"/>
  <c r="E16" i="1" s="1"/>
  <c r="B17" i="1"/>
  <c r="E17" i="1" s="1"/>
  <c r="B18" i="1"/>
  <c r="B12" i="1"/>
  <c r="E12" i="1" s="1"/>
</calcChain>
</file>

<file path=xl/sharedStrings.xml><?xml version="1.0" encoding="utf-8"?>
<sst xmlns="http://schemas.openxmlformats.org/spreadsheetml/2006/main" count="85" uniqueCount="23">
  <si>
    <t>IPD</t>
  </si>
  <si>
    <t>tXD1</t>
  </si>
  <si>
    <t>tXD2</t>
  </si>
  <si>
    <t>tXD3</t>
  </si>
  <si>
    <t>tXD4</t>
  </si>
  <si>
    <t>Sum of trans</t>
  </si>
  <si>
    <t>Sum of success</t>
  </si>
  <si>
    <t>Gtheo</t>
  </si>
  <si>
    <t>Gprac</t>
  </si>
  <si>
    <t>Xtheo</t>
  </si>
  <si>
    <t>Xprac</t>
  </si>
  <si>
    <t>Xnum</t>
  </si>
  <si>
    <t>Xden</t>
  </si>
  <si>
    <t>IPD (msec)</t>
  </si>
  <si>
    <t>Txd1</t>
  </si>
  <si>
    <t>Txd2</t>
  </si>
  <si>
    <t>Txd3</t>
  </si>
  <si>
    <t>Txd4</t>
  </si>
  <si>
    <t>Delay</t>
  </si>
  <si>
    <t>timeout</t>
  </si>
  <si>
    <t>succ</t>
  </si>
  <si>
    <t>xprac</t>
  </si>
  <si>
    <t>ber (10^-)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</si>
</sst>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aloha!$F$11</c:f>
              <c:strCache>
                <c:ptCount val="1"/>
                <c:pt idx="0">
                  <c:v>Xtheo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aloha!$E$12:$E$18</c:f>
              <c:numCache>
                <c:formatCode>General</c:formatCode>
                <c:ptCount val="7"/>
                <c:pt idx="0">
                  <c:v>9.375E-2</c:v>
                </c:pt>
                <c:pt idx="1">
                  <c:v>0.1923828125</c:v>
                </c:pt>
                <c:pt idx="2">
                  <c:v>0.435546875</c:v>
                </c:pt>
                <c:pt idx="3">
                  <c:v>0.763671875</c:v>
                </c:pt>
                <c:pt idx="4">
                  <c:v>1.2333984375</c:v>
                </c:pt>
                <c:pt idx="5">
                  <c:v>1.80859375</c:v>
                </c:pt>
                <c:pt idx="6">
                  <c:v>2.4921875</c:v>
                </c:pt>
              </c:numCache>
            </c:numRef>
          </c:xVal>
          <c:yVal>
            <c:numRef>
              <c:f>aloha!$F$12:$F$18</c:f>
              <c:numCache>
                <c:formatCode>General</c:formatCode>
                <c:ptCount val="7"/>
                <c:pt idx="0">
                  <c:v>8.0329840077994596E-2</c:v>
                </c:pt>
                <c:pt idx="1">
                  <c:v>0.13215504807846268</c:v>
                </c:pt>
                <c:pt idx="2">
                  <c:v>0.18388840366742207</c:v>
                </c:pt>
                <c:pt idx="3">
                  <c:v>0.13850601473373295</c:v>
                </c:pt>
                <c:pt idx="4">
                  <c:v>3.92886602084783E-2</c:v>
                </c:pt>
                <c:pt idx="5">
                  <c:v>1.5806451926807209E-3</c:v>
                </c:pt>
                <c:pt idx="6">
                  <c:v>3.2165176858457821E-8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61-ED4F-A065-DB89C74407CF}"/>
            </c:ext>
          </c:extLst>
        </c:ser>
        <c:ser>
          <c:idx val="1"/>
          <c:order val="1"/>
          <c:tx>
            <c:strRef>
              <c:f>aloha!$G$11</c:f>
              <c:strCache>
                <c:ptCount val="1"/>
                <c:pt idx="0">
                  <c:v>Xprac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aloha!$E$12:$E$18</c:f>
              <c:numCache>
                <c:formatCode>General</c:formatCode>
                <c:ptCount val="7"/>
                <c:pt idx="0">
                  <c:v>9.375E-2</c:v>
                </c:pt>
                <c:pt idx="1">
                  <c:v>0.1923828125</c:v>
                </c:pt>
                <c:pt idx="2">
                  <c:v>0.435546875</c:v>
                </c:pt>
                <c:pt idx="3">
                  <c:v>0.763671875</c:v>
                </c:pt>
                <c:pt idx="4">
                  <c:v>1.2333984375</c:v>
                </c:pt>
                <c:pt idx="5">
                  <c:v>1.80859375</c:v>
                </c:pt>
                <c:pt idx="6">
                  <c:v>2.4921875</c:v>
                </c:pt>
              </c:numCache>
            </c:numRef>
          </c:xVal>
          <c:yVal>
            <c:numRef>
              <c:f>aloha!$G$12:$G$18</c:f>
              <c:numCache>
                <c:formatCode>General</c:formatCode>
                <c:ptCount val="7"/>
                <c:pt idx="0">
                  <c:v>7.71484375E-2</c:v>
                </c:pt>
                <c:pt idx="1">
                  <c:v>0.1455078125</c:v>
                </c:pt>
                <c:pt idx="2">
                  <c:v>0.2041015625</c:v>
                </c:pt>
                <c:pt idx="3">
                  <c:v>0.171875</c:v>
                </c:pt>
                <c:pt idx="4">
                  <c:v>5.95703125E-2</c:v>
                </c:pt>
                <c:pt idx="5">
                  <c:v>8.7890625E-3</c:v>
                </c:pt>
                <c:pt idx="6">
                  <c:v>4.8828125E-3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61-ED4F-A065-DB89C74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267071"/>
        <c:axId val="678777343"/>
      </c:scatterChart>
      <c:valAx>
        <c:axId val="113626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777343"/>
        <c:crosses val="autoZero"/>
        <c:crossBetween val="midCat"/>
      </c:valAx>
      <c:valAx>
        <c:axId val="67877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267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'stop and wait ber'!$B$1</c:f>
              <c:strCache>
                <c:ptCount val="1"/>
                <c:pt idx="0">
                  <c:v>xprac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'stop and wait ber'!$A$2:$A$6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xVal>
          <c:yVal>
            <c:numRef>
              <c:f>'stop and wait ber'!$B$2:$B$6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0.3125</c:v>
                </c:pt>
                <c:pt idx="3">
                  <c:v>0.478515625</c:v>
                </c:pt>
                <c:pt idx="4">
                  <c:v>0.5078125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3-B54C-BFDF-C1A702778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68047"/>
        <c:axId val="516760816"/>
      </c:scatterChart>
      <c:valAx>
        <c:axId val="82646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60816"/>
        <c:crosses val="autoZero"/>
        <c:crossBetween val="midCat"/>
      </c:valAx>
      <c:valAx>
        <c:axId val="516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468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2826431064398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alohaex!$F$11</c:f>
              <c:strCache>
                <c:ptCount val="1"/>
                <c:pt idx="0">
                  <c:v>Xtheo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alohaex!$E$12:$E$18</c:f>
              <c:numCache>
                <c:formatCode>General</c:formatCode>
                <c:ptCount val="7"/>
                <c:pt idx="0">
                  <c:v>5.46875E-2</c:v>
                </c:pt>
                <c:pt idx="1">
                  <c:v>9.814453125E-2</c:v>
                </c:pt>
                <c:pt idx="2">
                  <c:v>0.2373046875</c:v>
                </c:pt>
                <c:pt idx="3">
                  <c:v>0.43017578125</c:v>
                </c:pt>
                <c:pt idx="4">
                  <c:v>0.76806640625</c:v>
                </c:pt>
                <c:pt idx="5">
                  <c:v>1.25927734375</c:v>
                </c:pt>
                <c:pt idx="6">
                  <c:v>2.05517578125</c:v>
                </c:pt>
              </c:numCache>
            </c:numRef>
          </c:xVal>
          <c:yVal>
            <c:numRef>
              <c:f>alohaex!$F$12:$F$18</c:f>
              <c:numCache>
                <c:formatCode>General</c:formatCode>
                <c:ptCount val="7"/>
                <c:pt idx="0">
                  <c:v>4.4285186420282403E-2</c:v>
                </c:pt>
                <c:pt idx="1">
                  <c:v>8.0329840077994596E-2</c:v>
                </c:pt>
                <c:pt idx="2">
                  <c:v>0.14982428007772425</c:v>
                </c:pt>
                <c:pt idx="3">
                  <c:v>0.18388840366742207</c:v>
                </c:pt>
                <c:pt idx="4">
                  <c:v>0.13850601473373295</c:v>
                </c:pt>
                <c:pt idx="5">
                  <c:v>3.92886602084783E-2</c:v>
                </c:pt>
                <c:pt idx="6">
                  <c:v>2.8022894892318725E-4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B-5141-9A26-E4D8FA97460E}"/>
            </c:ext>
          </c:extLst>
        </c:ser>
        <c:ser>
          <c:idx val="1"/>
          <c:order val="1"/>
          <c:tx>
            <c:strRef>
              <c:f>alohaex!$G$11</c:f>
              <c:strCache>
                <c:ptCount val="1"/>
                <c:pt idx="0">
                  <c:v>Xprac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alohaex!$E$12:$E$18</c:f>
              <c:numCache>
                <c:formatCode>General</c:formatCode>
                <c:ptCount val="7"/>
                <c:pt idx="0">
                  <c:v>5.46875E-2</c:v>
                </c:pt>
                <c:pt idx="1">
                  <c:v>9.814453125E-2</c:v>
                </c:pt>
                <c:pt idx="2">
                  <c:v>0.2373046875</c:v>
                </c:pt>
                <c:pt idx="3">
                  <c:v>0.43017578125</c:v>
                </c:pt>
                <c:pt idx="4">
                  <c:v>0.76806640625</c:v>
                </c:pt>
                <c:pt idx="5">
                  <c:v>1.25927734375</c:v>
                </c:pt>
                <c:pt idx="6">
                  <c:v>2.05517578125</c:v>
                </c:pt>
              </c:numCache>
            </c:numRef>
          </c:xVal>
          <c:yVal>
            <c:numRef>
              <c:f>alohaex!$G$12:$G$18</c:f>
              <c:numCache>
                <c:formatCode>General</c:formatCode>
                <c:ptCount val="7"/>
                <c:pt idx="0">
                  <c:v>4.78515625E-2</c:v>
                </c:pt>
                <c:pt idx="1">
                  <c:v>8.056640625E-2</c:v>
                </c:pt>
                <c:pt idx="2">
                  <c:v>0.16259765625</c:v>
                </c:pt>
                <c:pt idx="3">
                  <c:v>0.17724609375</c:v>
                </c:pt>
                <c:pt idx="4">
                  <c:v>0.166015625</c:v>
                </c:pt>
                <c:pt idx="5">
                  <c:v>6.0546875E-2</c:v>
                </c:pt>
                <c:pt idx="6">
                  <c:v>2.44140625E-3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9B-5141-9A26-E4D8FA974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17856"/>
        <c:axId val="1504229167"/>
      </c:scatterChart>
      <c:valAx>
        <c:axId val="50211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229167"/>
        <c:crosses val="autoZero"/>
        <c:crossBetween val="midCat"/>
      </c:valAx>
      <c:valAx>
        <c:axId val="15042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11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csma!$F$11</c:f>
              <c:strCache>
                <c:ptCount val="1"/>
                <c:pt idx="0">
                  <c:v>Xtheo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csma!$E$12:$E$16</c:f>
              <c:numCache>
                <c:formatCode>General</c:formatCode>
                <c:ptCount val="5"/>
                <c:pt idx="0">
                  <c:v>0.1025390625</c:v>
                </c:pt>
                <c:pt idx="1">
                  <c:v>0.1923828125</c:v>
                </c:pt>
                <c:pt idx="2">
                  <c:v>0.423828125</c:v>
                </c:pt>
                <c:pt idx="3">
                  <c:v>0.716796875</c:v>
                </c:pt>
                <c:pt idx="4">
                  <c:v>1.0751953125</c:v>
                </c:pt>
              </c:numCache>
            </c:numRef>
          </c:xVal>
          <c:yVal>
            <c:numRef>
              <c:f>csma!$F$12:$F$16</c:f>
              <c:numCache>
                <c:formatCode>General</c:formatCode>
                <c:ptCount val="5"/>
                <c:pt idx="0">
                  <c:v>9.5835654345237109E-2</c:v>
                </c:pt>
                <c:pt idx="1">
                  <c:v>0.18505146890734775</c:v>
                </c:pt>
                <c:pt idx="2">
                  <c:v>0.38629938793813606</c:v>
                </c:pt>
                <c:pt idx="3">
                  <c:v>0.49324475720747529</c:v>
                </c:pt>
                <c:pt idx="4">
                  <c:v>0.33675355168219112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0-4E4A-980D-23321B75D514}"/>
            </c:ext>
          </c:extLst>
        </c:ser>
        <c:ser>
          <c:idx val="1"/>
          <c:order val="1"/>
          <c:tx>
            <c:strRef>
              <c:f>csma!$G$11</c:f>
              <c:strCache>
                <c:ptCount val="1"/>
                <c:pt idx="0">
                  <c:v>Xprac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csma!$E$12:$E$16</c:f>
              <c:numCache>
                <c:formatCode>General</c:formatCode>
                <c:ptCount val="5"/>
                <c:pt idx="0">
                  <c:v>0.1025390625</c:v>
                </c:pt>
                <c:pt idx="1">
                  <c:v>0.1923828125</c:v>
                </c:pt>
                <c:pt idx="2">
                  <c:v>0.423828125</c:v>
                </c:pt>
                <c:pt idx="3">
                  <c:v>0.716796875</c:v>
                </c:pt>
                <c:pt idx="4">
                  <c:v>1.0751953125</c:v>
                </c:pt>
              </c:numCache>
            </c:numRef>
          </c:xVal>
          <c:yVal>
            <c:numRef>
              <c:f>csma!$G$12:$G$16</c:f>
              <c:numCache>
                <c:formatCode>General</c:formatCode>
                <c:ptCount val="5"/>
                <c:pt idx="0">
                  <c:v>0.1025390625</c:v>
                </c:pt>
                <c:pt idx="1">
                  <c:v>0.1845703125</c:v>
                </c:pt>
                <c:pt idx="2">
                  <c:v>0.38671875</c:v>
                </c:pt>
                <c:pt idx="3">
                  <c:v>0.52734375</c:v>
                </c:pt>
                <c:pt idx="4">
                  <c:v>0.5419921875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F0-4E4A-980D-23321B75D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920224"/>
        <c:axId val="1437689328"/>
      </c:scatterChart>
      <c:valAx>
        <c:axId val="81392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89328"/>
        <c:crosses val="autoZero"/>
        <c:crossBetween val="midCat"/>
      </c:valAx>
      <c:valAx>
        <c:axId val="14376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2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csmacd!$F$10</c:f>
              <c:strCache>
                <c:ptCount val="1"/>
                <c:pt idx="0">
                  <c:v>Xprac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csmacd!$E$11:$E$17</c:f>
              <c:numCache>
                <c:formatCode>General</c:formatCode>
                <c:ptCount val="7"/>
                <c:pt idx="0">
                  <c:v>0.103515625</c:v>
                </c:pt>
                <c:pt idx="1">
                  <c:v>0.1962890625</c:v>
                </c:pt>
                <c:pt idx="2">
                  <c:v>0.3984375</c:v>
                </c:pt>
                <c:pt idx="3">
                  <c:v>0.552734375</c:v>
                </c:pt>
                <c:pt idx="4">
                  <c:v>0.8798828125</c:v>
                </c:pt>
                <c:pt idx="5">
                  <c:v>1.0556640625</c:v>
                </c:pt>
                <c:pt idx="6">
                  <c:v>1.81640625</c:v>
                </c:pt>
              </c:numCache>
            </c:numRef>
          </c:xVal>
          <c:yVal>
            <c:numRef>
              <c:f>csmacd!$F$11:$F$17</c:f>
              <c:numCache>
                <c:formatCode>General</c:formatCode>
                <c:ptCount val="7"/>
                <c:pt idx="0">
                  <c:v>0.1015625</c:v>
                </c:pt>
                <c:pt idx="1">
                  <c:v>0.1962890625</c:v>
                </c:pt>
                <c:pt idx="2">
                  <c:v>0.3916015625</c:v>
                </c:pt>
                <c:pt idx="3">
                  <c:v>0.5341796875</c:v>
                </c:pt>
                <c:pt idx="4">
                  <c:v>0.7255859375</c:v>
                </c:pt>
                <c:pt idx="5">
                  <c:v>0.81640625</c:v>
                </c:pt>
                <c:pt idx="6">
                  <c:v>0.892578125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3-9548-9FDA-006619E79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35712"/>
        <c:axId val="905937023"/>
      </c:scatterChart>
      <c:valAx>
        <c:axId val="9780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37023"/>
        <c:crosses val="autoZero"/>
        <c:crossBetween val="midCat"/>
      </c:valAx>
      <c:valAx>
        <c:axId val="9059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3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tokenbus!$G$1</c:f>
              <c:strCache>
                <c:ptCount val="1"/>
                <c:pt idx="0">
                  <c:v>Xprac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tokenbus!$F$2:$F$6</c:f>
              <c:numCache>
                <c:formatCode>General</c:formatCode>
                <c:ptCount val="5"/>
                <c:pt idx="0">
                  <c:v>0.244140625</c:v>
                </c:pt>
                <c:pt idx="1">
                  <c:v>0.48828125</c:v>
                </c:pt>
                <c:pt idx="2">
                  <c:v>0.9765625</c:v>
                </c:pt>
                <c:pt idx="3">
                  <c:v>1.953125</c:v>
                </c:pt>
                <c:pt idx="4">
                  <c:v>3.90625</c:v>
                </c:pt>
              </c:numCache>
            </c:numRef>
          </c:xVal>
          <c:yVal>
            <c:numRef>
              <c:f>tokenbus!$G$2:$G$6</c:f>
              <c:numCache>
                <c:formatCode>General</c:formatCode>
                <c:ptCount val="5"/>
                <c:pt idx="0">
                  <c:v>0.205078125</c:v>
                </c:pt>
                <c:pt idx="1">
                  <c:v>0.68359375</c:v>
                </c:pt>
                <c:pt idx="2">
                  <c:v>0.830078125</c:v>
                </c:pt>
                <c:pt idx="3">
                  <c:v>0.888671875</c:v>
                </c:pt>
                <c:pt idx="4">
                  <c:v>0.87890625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A1-9849-B040-52FEFB610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585072"/>
        <c:axId val="604224256"/>
      </c:scatterChart>
      <c:valAx>
        <c:axId val="60458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224256"/>
        <c:crosses val="autoZero"/>
        <c:crossBetween val="midCat"/>
      </c:valAx>
      <c:valAx>
        <c:axId val="6042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8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tokenbus!$H$1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tokenbus!$G$2:$G$7</c:f>
              <c:numCache>
                <c:formatCode>General</c:formatCode>
                <c:ptCount val="6"/>
                <c:pt idx="0">
                  <c:v>0.205078125</c:v>
                </c:pt>
                <c:pt idx="1">
                  <c:v>0.68359375</c:v>
                </c:pt>
                <c:pt idx="2">
                  <c:v>0.830078125</c:v>
                </c:pt>
                <c:pt idx="3">
                  <c:v>0.888671875</c:v>
                </c:pt>
                <c:pt idx="4">
                  <c:v>0.87890625</c:v>
                </c:pt>
                <c:pt idx="5">
                  <c:v>0.87890625</c:v>
                </c:pt>
              </c:numCache>
            </c:numRef>
          </c:xVal>
          <c:yVal>
            <c:numRef>
              <c:f>tokenbus!$H$2:$H$7</c:f>
              <c:numCache>
                <c:formatCode>General</c:formatCode>
                <c:ptCount val="6"/>
                <c:pt idx="0">
                  <c:v>4125.5</c:v>
                </c:pt>
                <c:pt idx="1">
                  <c:v>7173.25</c:v>
                </c:pt>
                <c:pt idx="2">
                  <c:v>7045.75</c:v>
                </c:pt>
                <c:pt idx="3">
                  <c:v>30323</c:v>
                </c:pt>
                <c:pt idx="4">
                  <c:v>39735.5</c:v>
                </c:pt>
                <c:pt idx="5">
                  <c:v>49765.7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24-6E4D-B654-742F17EBB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357775"/>
        <c:axId val="1850396720"/>
      </c:scatterChart>
      <c:valAx>
        <c:axId val="114135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96720"/>
        <c:crosses val="autoZero"/>
        <c:crossBetween val="midCat"/>
      </c:valAx>
      <c:valAx>
        <c:axId val="18503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35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tokenring!$I$1</c:f>
              <c:strCache>
                <c:ptCount val="1"/>
                <c:pt idx="0">
                  <c:v>Xprac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tokenring!$H$2:$H$8</c:f>
              <c:numCache>
                <c:formatCode>General</c:formatCode>
                <c:ptCount val="7"/>
                <c:pt idx="0">
                  <c:v>4615.5</c:v>
                </c:pt>
                <c:pt idx="1">
                  <c:v>3191.25</c:v>
                </c:pt>
                <c:pt idx="2">
                  <c:v>7285</c:v>
                </c:pt>
                <c:pt idx="3">
                  <c:v>23419.5</c:v>
                </c:pt>
                <c:pt idx="4">
                  <c:v>38633.5</c:v>
                </c:pt>
                <c:pt idx="5">
                  <c:v>47712.25</c:v>
                </c:pt>
                <c:pt idx="6">
                  <c:v>48834.25</c:v>
                </c:pt>
              </c:numCache>
            </c:numRef>
          </c:xVal>
          <c:yVal>
            <c:numRef>
              <c:f>tokenring!$I$2:$I$8</c:f>
              <c:numCache>
                <c:formatCode>General</c:formatCode>
                <c:ptCount val="7"/>
                <c:pt idx="0">
                  <c:v>0.25390625</c:v>
                </c:pt>
                <c:pt idx="1">
                  <c:v>0.498046875</c:v>
                </c:pt>
                <c:pt idx="2">
                  <c:v>0.966796875</c:v>
                </c:pt>
                <c:pt idx="3">
                  <c:v>0.95703125</c:v>
                </c:pt>
                <c:pt idx="4">
                  <c:v>0.9765625</c:v>
                </c:pt>
                <c:pt idx="5">
                  <c:v>0.9765625</c:v>
                </c:pt>
                <c:pt idx="6">
                  <c:v>0.9765625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8-F046-86B0-CD894C884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243472"/>
        <c:axId val="1211140640"/>
      </c:scatterChart>
      <c:valAx>
        <c:axId val="121124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40640"/>
        <c:crosses val="autoZero"/>
        <c:crossBetween val="midCat"/>
      </c:valAx>
      <c:valAx>
        <c:axId val="12111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24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tokenring!$C$13</c:f>
              <c:strCache>
                <c:ptCount val="1"/>
                <c:pt idx="0">
                  <c:v>Gprac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tokenring!$B$14:$B$20</c:f>
              <c:numCache>
                <c:formatCode>General</c:formatCode>
                <c:ptCount val="7"/>
                <c:pt idx="0">
                  <c:v>4615.5</c:v>
                </c:pt>
                <c:pt idx="1">
                  <c:v>3191.25</c:v>
                </c:pt>
                <c:pt idx="2">
                  <c:v>7285</c:v>
                </c:pt>
                <c:pt idx="3">
                  <c:v>23419.5</c:v>
                </c:pt>
                <c:pt idx="4">
                  <c:v>38633.5</c:v>
                </c:pt>
                <c:pt idx="5">
                  <c:v>47712.25</c:v>
                </c:pt>
                <c:pt idx="6">
                  <c:v>48834.25</c:v>
                </c:pt>
              </c:numCache>
            </c:numRef>
          </c:xVal>
          <c:yVal>
            <c:numRef>
              <c:f>tokenring!$C$14:$C$20</c:f>
              <c:numCache>
                <c:formatCode>General</c:formatCode>
                <c:ptCount val="7"/>
                <c:pt idx="0">
                  <c:v>0.24414063</c:v>
                </c:pt>
                <c:pt idx="1">
                  <c:v>0.48828125</c:v>
                </c:pt>
                <c:pt idx="2">
                  <c:v>0.9765625</c:v>
                </c:pt>
                <c:pt idx="3">
                  <c:v>1.953125</c:v>
                </c:pt>
                <c:pt idx="4">
                  <c:v>3.90625</c:v>
                </c:pt>
                <c:pt idx="5">
                  <c:v>39.0625</c:v>
                </c:pt>
                <c:pt idx="6">
                  <c:v>97.65625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4-5E46-8675-CC405C491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136384"/>
        <c:axId val="875415391"/>
      </c:scatterChart>
      <c:valAx>
        <c:axId val="12161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15391"/>
        <c:crosses val="autoZero"/>
        <c:crossBetween val="midCat"/>
      </c:valAx>
      <c:valAx>
        <c:axId val="87541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13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'stop and wait'!$B$1</c:f>
              <c:strCache>
                <c:ptCount val="1"/>
                <c:pt idx="0">
                  <c:v>xprac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'stop and wait'!$A$2:$A$6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xVal>
          <c:yVal>
            <c:numRef>
              <c:f>'stop and wait'!$B$2:$B$6</c:f>
              <c:numCache>
                <c:formatCode>General</c:formatCode>
                <c:ptCount val="5"/>
                <c:pt idx="0">
                  <c:v>9.765625E-3</c:v>
                </c:pt>
                <c:pt idx="1">
                  <c:v>3.90625E-2</c:v>
                </c:pt>
                <c:pt idx="2">
                  <c:v>0.5078125</c:v>
                </c:pt>
                <c:pt idx="3">
                  <c:v>0.5078125</c:v>
                </c:pt>
                <c:pt idx="4">
                  <c:v>0.5078125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3E-DE48-85FF-92B32C618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89119"/>
        <c:axId val="874949903"/>
      </c:scatterChart>
      <c:valAx>
        <c:axId val="87478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49903"/>
        <c:crosses val="autoZero"/>
        <c:crossBetween val="midCat"/>
      </c:valAx>
      <c:valAx>
        <c:axId val="8749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8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11</xdr:row>
      <xdr:rowOff>63500</xdr:rowOff>
    </xdr:from>
    <xdr:to>
      <xdr:col>14</xdr:col>
      <xdr:colOff>76200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F24C5-2E37-81C5-4852-8C51B6E18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75341</xdr:colOff>
      <xdr:row>16</xdr:row>
      <xdr:rowOff>37793</xdr:rowOff>
    </xdr:from>
    <xdr:to>
      <xdr:col>13</xdr:col>
      <xdr:colOff>507508</xdr:colOff>
      <xdr:row>29</xdr:row>
      <xdr:rowOff>201237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8A502C-5A4D-65C8-E882-E41CF4007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736600</xdr:colOff>
      <xdr:row>4</xdr:row>
      <xdr:rowOff>182880</xdr:rowOff>
    </xdr:from>
    <xdr:to>
      <xdr:col>15</xdr:col>
      <xdr:colOff>370840</xdr:colOff>
      <xdr:row>18</xdr:row>
      <xdr:rowOff>81280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3663E8-0724-279B-3351-B4BA99FB5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340360</xdr:colOff>
      <xdr:row>8</xdr:row>
      <xdr:rowOff>152400</xdr:rowOff>
    </xdr:from>
    <xdr:to>
      <xdr:col>13</xdr:col>
      <xdr:colOff>797560</xdr:colOff>
      <xdr:row>22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2D5A7E-781D-EB73-5A36-CE56CB3B9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14254</xdr:colOff>
      <xdr:row>16</xdr:row>
      <xdr:rowOff>157583</xdr:rowOff>
    </xdr:from>
    <xdr:to>
      <xdr:col>7</xdr:col>
      <xdr:colOff>439316</xdr:colOff>
      <xdr:row>29</xdr:row>
      <xdr:rowOff>205273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A8ECE2-E097-32BD-7DBE-F11CD1444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169766</xdr:colOff>
      <xdr:row>16</xdr:row>
      <xdr:rowOff>196461</xdr:rowOff>
    </xdr:from>
    <xdr:to>
      <xdr:col>13</xdr:col>
      <xdr:colOff>594827</xdr:colOff>
      <xdr:row>30</xdr:row>
      <xdr:rowOff>36804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79C013-F04E-0F11-209C-DDF26729F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577850</xdr:colOff>
      <xdr:row>11</xdr:row>
      <xdr:rowOff>12700</xdr:rowOff>
    </xdr:from>
    <xdr:to>
      <xdr:col>9</xdr:col>
      <xdr:colOff>196850</xdr:colOff>
      <xdr:row>24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868B52-761F-E58C-BFEE-E02CC9F49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11</xdr:row>
      <xdr:rowOff>25400</xdr:rowOff>
    </xdr:from>
    <xdr:to>
      <xdr:col>15</xdr:col>
      <xdr:colOff>38100</xdr:colOff>
      <xdr:row>24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5175FF-6676-B2DE-D8A5-0BC57751A9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12</xdr:row>
      <xdr:rowOff>139700</xdr:rowOff>
    </xdr:from>
    <xdr:to>
      <xdr:col>11</xdr:col>
      <xdr:colOff>50800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6A2BB2-FE6C-C759-4937-659A9AB9E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12</xdr:row>
      <xdr:rowOff>139700</xdr:rowOff>
    </xdr:from>
    <xdr:to>
      <xdr:col>11</xdr:col>
      <xdr:colOff>50800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B06B3-E5D2-091A-0370-A8E3E55AF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33479-1CAE-224A-A96B-B4027D212BF8}">
  <dimension ref="A2:I18"/>
  <sheetViews>
    <sheetView zoomScale="150" workbookViewId="0">
      <selection activeCell="E18" sqref="E18"/>
    </sheetView>
  </sheetViews>
  <sheetFormatPr baseColWidth="10" defaultRowHeight="16" x14ac:dyDescent="0.2"/>
  <sheetData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</row>
    <row r="3" spans="1:9" x14ac:dyDescent="0.2">
      <c r="A3">
        <v>4</v>
      </c>
      <c r="B3">
        <v>27</v>
      </c>
      <c r="C3">
        <v>22</v>
      </c>
      <c r="D3">
        <v>24</v>
      </c>
      <c r="E3">
        <v>23</v>
      </c>
      <c r="F3">
        <v>21</v>
      </c>
      <c r="G3">
        <v>19</v>
      </c>
      <c r="H3">
        <v>20</v>
      </c>
      <c r="I3">
        <v>19</v>
      </c>
    </row>
    <row r="4" spans="1:9" x14ac:dyDescent="0.2">
      <c r="A4">
        <v>2</v>
      </c>
      <c r="B4">
        <v>48</v>
      </c>
      <c r="C4">
        <v>50</v>
      </c>
      <c r="D4">
        <v>50</v>
      </c>
      <c r="E4">
        <v>49</v>
      </c>
      <c r="F4">
        <v>38</v>
      </c>
      <c r="G4">
        <v>40</v>
      </c>
      <c r="H4">
        <v>37</v>
      </c>
      <c r="I4">
        <v>34</v>
      </c>
    </row>
    <row r="5" spans="1:9" x14ac:dyDescent="0.2">
      <c r="A5">
        <v>0.8</v>
      </c>
      <c r="B5">
        <v>119</v>
      </c>
      <c r="C5">
        <v>103</v>
      </c>
      <c r="D5">
        <v>109</v>
      </c>
      <c r="E5">
        <v>115</v>
      </c>
      <c r="F5">
        <v>60</v>
      </c>
      <c r="G5">
        <v>47</v>
      </c>
      <c r="H5">
        <v>49</v>
      </c>
      <c r="I5">
        <v>53</v>
      </c>
    </row>
    <row r="6" spans="1:9" x14ac:dyDescent="0.2">
      <c r="A6">
        <v>0.4</v>
      </c>
      <c r="B6">
        <v>193</v>
      </c>
      <c r="C6">
        <v>200</v>
      </c>
      <c r="D6">
        <v>204</v>
      </c>
      <c r="E6">
        <v>185</v>
      </c>
      <c r="F6">
        <v>49</v>
      </c>
      <c r="G6">
        <v>39</v>
      </c>
      <c r="H6">
        <v>47</v>
      </c>
      <c r="I6">
        <v>41</v>
      </c>
    </row>
    <row r="7" spans="1:9" x14ac:dyDescent="0.2">
      <c r="A7">
        <v>0.2</v>
      </c>
      <c r="B7">
        <v>305</v>
      </c>
      <c r="C7">
        <v>329</v>
      </c>
      <c r="D7">
        <v>310</v>
      </c>
      <c r="E7">
        <v>319</v>
      </c>
      <c r="F7">
        <v>16</v>
      </c>
      <c r="G7">
        <v>13</v>
      </c>
      <c r="H7">
        <v>17</v>
      </c>
      <c r="I7">
        <v>15</v>
      </c>
    </row>
    <row r="8" spans="1:9" x14ac:dyDescent="0.2">
      <c r="A8">
        <v>0.1</v>
      </c>
      <c r="B8">
        <v>458</v>
      </c>
      <c r="C8">
        <v>465</v>
      </c>
      <c r="D8">
        <v>462</v>
      </c>
      <c r="E8">
        <v>467</v>
      </c>
      <c r="F8">
        <v>2</v>
      </c>
      <c r="G8">
        <v>3</v>
      </c>
      <c r="H8">
        <v>1</v>
      </c>
      <c r="I8">
        <v>3</v>
      </c>
    </row>
    <row r="9" spans="1:9" x14ac:dyDescent="0.2">
      <c r="A9">
        <v>0.04</v>
      </c>
      <c r="B9">
        <v>631</v>
      </c>
      <c r="C9">
        <v>641</v>
      </c>
      <c r="D9">
        <v>639</v>
      </c>
      <c r="E9">
        <v>641</v>
      </c>
      <c r="F9">
        <v>0</v>
      </c>
      <c r="G9">
        <v>1</v>
      </c>
      <c r="H9">
        <v>2</v>
      </c>
      <c r="I9">
        <v>2</v>
      </c>
    </row>
    <row r="11" spans="1:9" x14ac:dyDescent="0.2">
      <c r="B11" t="s">
        <v>5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</row>
    <row r="12" spans="1:9" x14ac:dyDescent="0.2">
      <c r="B12">
        <f>B3+C3+D3+E3</f>
        <v>96</v>
      </c>
      <c r="C12">
        <f>F3+G3+H3+I3</f>
        <v>79</v>
      </c>
      <c r="D12">
        <f>4*800/8192/A3</f>
        <v>9.765625E-2</v>
      </c>
      <c r="E12">
        <f>B12*800/100/8192</f>
        <v>9.375E-2</v>
      </c>
      <c r="F12">
        <f>D12*EXP(-2*D12)</f>
        <v>8.0329840077994596E-2</v>
      </c>
      <c r="G12">
        <f>C12*800/(100*8192)</f>
        <v>7.71484375E-2</v>
      </c>
    </row>
    <row r="13" spans="1:9" x14ac:dyDescent="0.2">
      <c r="B13">
        <f t="shared" ref="B13:B18" si="0">B4+C4+D4+E4</f>
        <v>197</v>
      </c>
      <c r="C13">
        <f t="shared" ref="C13:C18" si="1">F4+G4+H4+I4</f>
        <v>149</v>
      </c>
      <c r="D13">
        <f t="shared" ref="D13:D18" si="2">4*800/8192/A4</f>
        <v>0.1953125</v>
      </c>
      <c r="E13">
        <f t="shared" ref="E13:E18" si="3">B13*800/100/8192</f>
        <v>0.1923828125</v>
      </c>
      <c r="F13">
        <f t="shared" ref="F13:F18" si="4">D13*EXP(-2*D13)</f>
        <v>0.13215504807846268</v>
      </c>
      <c r="G13">
        <f>C13*800/(100*8192)</f>
        <v>0.1455078125</v>
      </c>
    </row>
    <row r="14" spans="1:9" x14ac:dyDescent="0.2">
      <c r="B14">
        <f t="shared" si="0"/>
        <v>446</v>
      </c>
      <c r="C14">
        <f t="shared" si="1"/>
        <v>209</v>
      </c>
      <c r="D14">
        <f t="shared" si="2"/>
        <v>0.48828125</v>
      </c>
      <c r="E14">
        <f t="shared" si="3"/>
        <v>0.435546875</v>
      </c>
      <c r="F14">
        <f t="shared" si="4"/>
        <v>0.18388840366742207</v>
      </c>
      <c r="G14">
        <f t="shared" ref="G14:G18" si="5">C14*800/(100*8192)</f>
        <v>0.2041015625</v>
      </c>
    </row>
    <row r="15" spans="1:9" x14ac:dyDescent="0.2">
      <c r="B15">
        <f t="shared" si="0"/>
        <v>782</v>
      </c>
      <c r="C15">
        <f t="shared" si="1"/>
        <v>176</v>
      </c>
      <c r="D15">
        <f t="shared" si="2"/>
        <v>0.9765625</v>
      </c>
      <c r="E15">
        <f t="shared" si="3"/>
        <v>0.763671875</v>
      </c>
      <c r="F15">
        <f t="shared" si="4"/>
        <v>0.13850601473373295</v>
      </c>
      <c r="G15">
        <f t="shared" si="5"/>
        <v>0.171875</v>
      </c>
    </row>
    <row r="16" spans="1:9" x14ac:dyDescent="0.2">
      <c r="B16">
        <f t="shared" si="0"/>
        <v>1263</v>
      </c>
      <c r="C16">
        <f t="shared" si="1"/>
        <v>61</v>
      </c>
      <c r="D16">
        <f t="shared" si="2"/>
        <v>1.953125</v>
      </c>
      <c r="E16">
        <f t="shared" si="3"/>
        <v>1.2333984375</v>
      </c>
      <c r="F16">
        <f t="shared" si="4"/>
        <v>3.92886602084783E-2</v>
      </c>
      <c r="G16">
        <f t="shared" si="5"/>
        <v>5.95703125E-2</v>
      </c>
    </row>
    <row r="17" spans="2:7" x14ac:dyDescent="0.2">
      <c r="B17">
        <f t="shared" si="0"/>
        <v>1852</v>
      </c>
      <c r="C17">
        <f t="shared" si="1"/>
        <v>9</v>
      </c>
      <c r="D17">
        <f t="shared" si="2"/>
        <v>3.90625</v>
      </c>
      <c r="E17">
        <f t="shared" si="3"/>
        <v>1.80859375</v>
      </c>
      <c r="F17">
        <f t="shared" si="4"/>
        <v>1.5806451926807209E-3</v>
      </c>
      <c r="G17">
        <f t="shared" si="5"/>
        <v>8.7890625E-3</v>
      </c>
    </row>
    <row r="18" spans="2:7" x14ac:dyDescent="0.2">
      <c r="B18">
        <f t="shared" si="0"/>
        <v>2552</v>
      </c>
      <c r="C18">
        <f t="shared" si="1"/>
        <v>5</v>
      </c>
      <c r="D18">
        <f t="shared" si="2"/>
        <v>9.765625</v>
      </c>
      <c r="E18">
        <f t="shared" si="3"/>
        <v>2.4921875</v>
      </c>
      <c r="F18">
        <f t="shared" si="4"/>
        <v>3.2165176858457821E-8</v>
      </c>
      <c r="G18">
        <f t="shared" si="5"/>
        <v>4.8828125E-3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3E998-51C3-0340-B748-5562008914D7}">
  <dimension ref="A2:I18"/>
  <sheetViews>
    <sheetView zoomScale="125" zoomScaleNormal="271" workbookViewId="0">
      <selection activeCell="E14" sqref="E14"/>
    </sheetView>
  </sheetViews>
  <sheetFormatPr baseColWidth="10" defaultRowHeight="16" x14ac:dyDescent="0.2"/>
  <cols>
    <col min="2" max="2" width="13.83203125" customWidth="1"/>
    <col min="3" max="3" width="15.6640625" customWidth="1"/>
  </cols>
  <sheetData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</row>
    <row r="3" spans="1:9" x14ac:dyDescent="0.2">
      <c r="A3">
        <v>4</v>
      </c>
      <c r="B3">
        <v>30</v>
      </c>
      <c r="C3">
        <v>29</v>
      </c>
      <c r="D3">
        <v>26</v>
      </c>
      <c r="E3">
        <v>27</v>
      </c>
      <c r="F3">
        <v>26</v>
      </c>
      <c r="G3">
        <v>26</v>
      </c>
      <c r="H3">
        <v>24</v>
      </c>
      <c r="I3">
        <v>22</v>
      </c>
    </row>
    <row r="4" spans="1:9" x14ac:dyDescent="0.2">
      <c r="A4">
        <v>2</v>
      </c>
      <c r="B4">
        <v>48</v>
      </c>
      <c r="C4">
        <v>54</v>
      </c>
      <c r="D4">
        <v>49</v>
      </c>
      <c r="E4">
        <v>50</v>
      </c>
      <c r="F4">
        <v>39</v>
      </c>
      <c r="G4">
        <v>43</v>
      </c>
      <c r="H4">
        <v>39</v>
      </c>
      <c r="I4">
        <v>44</v>
      </c>
    </row>
    <row r="5" spans="1:9" x14ac:dyDescent="0.2">
      <c r="A5">
        <v>0.8</v>
      </c>
      <c r="B5">
        <v>116</v>
      </c>
      <c r="C5">
        <v>130</v>
      </c>
      <c r="D5">
        <v>124</v>
      </c>
      <c r="E5">
        <v>116</v>
      </c>
      <c r="F5">
        <v>79</v>
      </c>
      <c r="G5">
        <v>87</v>
      </c>
      <c r="H5">
        <v>83</v>
      </c>
      <c r="I5">
        <v>84</v>
      </c>
    </row>
    <row r="6" spans="1:9" x14ac:dyDescent="0.2">
      <c r="A6">
        <v>0.4</v>
      </c>
      <c r="B6">
        <v>212</v>
      </c>
      <c r="C6">
        <v>227</v>
      </c>
      <c r="D6">
        <v>221</v>
      </c>
      <c r="E6">
        <v>221</v>
      </c>
      <c r="F6">
        <v>92</v>
      </c>
      <c r="G6">
        <v>80</v>
      </c>
      <c r="H6">
        <v>101</v>
      </c>
      <c r="I6">
        <v>90</v>
      </c>
    </row>
    <row r="7" spans="1:9" x14ac:dyDescent="0.2">
      <c r="A7">
        <v>0.2</v>
      </c>
      <c r="B7">
        <v>397</v>
      </c>
      <c r="C7">
        <v>388</v>
      </c>
      <c r="D7">
        <v>401</v>
      </c>
      <c r="E7">
        <v>387</v>
      </c>
      <c r="F7">
        <v>88</v>
      </c>
      <c r="G7">
        <v>82</v>
      </c>
      <c r="H7">
        <v>85</v>
      </c>
      <c r="I7">
        <v>85</v>
      </c>
    </row>
    <row r="8" spans="1:9" x14ac:dyDescent="0.2">
      <c r="A8">
        <v>0.1</v>
      </c>
      <c r="B8">
        <v>649</v>
      </c>
      <c r="C8">
        <v>647</v>
      </c>
      <c r="D8">
        <v>646</v>
      </c>
      <c r="E8">
        <v>637</v>
      </c>
      <c r="F8">
        <v>24</v>
      </c>
      <c r="G8">
        <v>35</v>
      </c>
      <c r="H8">
        <v>39</v>
      </c>
      <c r="I8">
        <v>26</v>
      </c>
    </row>
    <row r="9" spans="1:9" x14ac:dyDescent="0.2">
      <c r="A9">
        <v>0.04</v>
      </c>
      <c r="B9">
        <v>1056</v>
      </c>
      <c r="C9">
        <v>1062</v>
      </c>
      <c r="D9">
        <v>1042</v>
      </c>
      <c r="E9">
        <v>1049</v>
      </c>
      <c r="F9">
        <v>2</v>
      </c>
      <c r="G9">
        <v>1</v>
      </c>
      <c r="H9">
        <v>1</v>
      </c>
      <c r="I9">
        <v>1</v>
      </c>
    </row>
    <row r="11" spans="1:9" x14ac:dyDescent="0.2">
      <c r="B11" t="s">
        <v>5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</row>
    <row r="12" spans="1:9" x14ac:dyDescent="0.2">
      <c r="B12">
        <f>B3+C3+D3+E3</f>
        <v>112</v>
      </c>
      <c r="C12">
        <f>F3+G3+H3+I3</f>
        <v>98</v>
      </c>
      <c r="D12">
        <f>4*800/16384/A3</f>
        <v>4.8828125E-2</v>
      </c>
      <c r="E12">
        <f>B12*800/100/16384</f>
        <v>5.46875E-2</v>
      </c>
      <c r="F12">
        <f>D12*EXP(-2*D12)</f>
        <v>4.4285186420282403E-2</v>
      </c>
      <c r="G12">
        <f>C12*800/(100*16384)</f>
        <v>4.78515625E-2</v>
      </c>
    </row>
    <row r="13" spans="1:9" x14ac:dyDescent="0.2">
      <c r="B13">
        <f t="shared" ref="B13:B18" si="0">B4+C4+D4+E4</f>
        <v>201</v>
      </c>
      <c r="C13">
        <f t="shared" ref="C13:C18" si="1">F4+G4+H4+I4</f>
        <v>165</v>
      </c>
      <c r="D13">
        <f t="shared" ref="D13:D18" si="2">4*800/16384/A4</f>
        <v>9.765625E-2</v>
      </c>
      <c r="E13">
        <f t="shared" ref="E13:E18" si="3">B13*800/100/16384</f>
        <v>9.814453125E-2</v>
      </c>
      <c r="F13">
        <f t="shared" ref="F13:F18" si="4">D13*EXP(-2*D13)</f>
        <v>8.0329840077994596E-2</v>
      </c>
      <c r="G13">
        <f t="shared" ref="G13:G18" si="5">C13*800/(100*16384)</f>
        <v>8.056640625E-2</v>
      </c>
    </row>
    <row r="14" spans="1:9" x14ac:dyDescent="0.2">
      <c r="B14">
        <f t="shared" si="0"/>
        <v>486</v>
      </c>
      <c r="C14">
        <f t="shared" si="1"/>
        <v>333</v>
      </c>
      <c r="D14">
        <f t="shared" si="2"/>
        <v>0.244140625</v>
      </c>
      <c r="E14">
        <f t="shared" si="3"/>
        <v>0.2373046875</v>
      </c>
      <c r="F14">
        <f t="shared" si="4"/>
        <v>0.14982428007772425</v>
      </c>
      <c r="G14">
        <f t="shared" si="5"/>
        <v>0.16259765625</v>
      </c>
    </row>
    <row r="15" spans="1:9" x14ac:dyDescent="0.2">
      <c r="B15">
        <f t="shared" si="0"/>
        <v>881</v>
      </c>
      <c r="C15">
        <f t="shared" si="1"/>
        <v>363</v>
      </c>
      <c r="D15">
        <f t="shared" si="2"/>
        <v>0.48828125</v>
      </c>
      <c r="E15">
        <f t="shared" si="3"/>
        <v>0.43017578125</v>
      </c>
      <c r="F15">
        <f t="shared" si="4"/>
        <v>0.18388840366742207</v>
      </c>
      <c r="G15">
        <f t="shared" si="5"/>
        <v>0.17724609375</v>
      </c>
    </row>
    <row r="16" spans="1:9" x14ac:dyDescent="0.2">
      <c r="B16">
        <f t="shared" si="0"/>
        <v>1573</v>
      </c>
      <c r="C16">
        <f t="shared" si="1"/>
        <v>340</v>
      </c>
      <c r="D16">
        <f t="shared" si="2"/>
        <v>0.9765625</v>
      </c>
      <c r="E16">
        <f t="shared" si="3"/>
        <v>0.76806640625</v>
      </c>
      <c r="F16">
        <f t="shared" si="4"/>
        <v>0.13850601473373295</v>
      </c>
      <c r="G16">
        <f t="shared" si="5"/>
        <v>0.166015625</v>
      </c>
    </row>
    <row r="17" spans="2:7" x14ac:dyDescent="0.2">
      <c r="B17">
        <f t="shared" si="0"/>
        <v>2579</v>
      </c>
      <c r="C17">
        <f t="shared" si="1"/>
        <v>124</v>
      </c>
      <c r="D17">
        <f t="shared" si="2"/>
        <v>1.953125</v>
      </c>
      <c r="E17">
        <f t="shared" si="3"/>
        <v>1.25927734375</v>
      </c>
      <c r="F17">
        <f t="shared" si="4"/>
        <v>3.92886602084783E-2</v>
      </c>
      <c r="G17">
        <f t="shared" si="5"/>
        <v>6.0546875E-2</v>
      </c>
    </row>
    <row r="18" spans="2:7" x14ac:dyDescent="0.2">
      <c r="B18">
        <f t="shared" si="0"/>
        <v>4209</v>
      </c>
      <c r="C18">
        <f t="shared" si="1"/>
        <v>5</v>
      </c>
      <c r="D18">
        <f t="shared" si="2"/>
        <v>4.8828125</v>
      </c>
      <c r="E18">
        <f t="shared" si="3"/>
        <v>2.05517578125</v>
      </c>
      <c r="F18">
        <f t="shared" si="4"/>
        <v>2.8022894892318725E-4</v>
      </c>
      <c r="G18">
        <f t="shared" si="5"/>
        <v>2.44140625E-3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F02ED-F50F-A849-BED8-F3823276AEDC}">
  <dimension ref="A2:I18"/>
  <sheetViews>
    <sheetView zoomScale="150" workbookViewId="0">
      <selection activeCell="E11" sqref="E11:F16"/>
    </sheetView>
  </sheetViews>
  <sheetFormatPr baseColWidth="10" defaultRowHeight="16" x14ac:dyDescent="0.2"/>
  <cols>
    <col min="4" max="4" width="9.5" customWidth="1"/>
    <col min="8" max="8" width="9.5" customWidth="1"/>
    <col min="9" max="9" width="11" customWidth="1"/>
  </cols>
  <sheetData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</v>
      </c>
      <c r="G2" t="s">
        <v>2</v>
      </c>
      <c r="H2" t="s">
        <v>3</v>
      </c>
      <c r="I2" t="s">
        <v>4</v>
      </c>
    </row>
    <row r="3" spans="1:9" x14ac:dyDescent="0.2">
      <c r="A3">
        <v>4</v>
      </c>
      <c r="B3">
        <v>25</v>
      </c>
      <c r="C3">
        <v>24</v>
      </c>
      <c r="D3">
        <v>30</v>
      </c>
      <c r="E3">
        <v>26</v>
      </c>
      <c r="F3">
        <v>25</v>
      </c>
      <c r="G3">
        <v>24</v>
      </c>
      <c r="H3">
        <v>30</v>
      </c>
      <c r="I3">
        <v>26</v>
      </c>
    </row>
    <row r="4" spans="1:9" x14ac:dyDescent="0.2">
      <c r="A4">
        <v>2</v>
      </c>
      <c r="B4">
        <v>49</v>
      </c>
      <c r="C4">
        <v>49</v>
      </c>
      <c r="D4">
        <v>49</v>
      </c>
      <c r="E4">
        <v>50</v>
      </c>
      <c r="F4">
        <v>47</v>
      </c>
      <c r="G4">
        <v>47</v>
      </c>
      <c r="H4">
        <v>45</v>
      </c>
      <c r="I4">
        <v>50</v>
      </c>
    </row>
    <row r="5" spans="1:9" x14ac:dyDescent="0.2">
      <c r="A5">
        <v>0.8</v>
      </c>
      <c r="B5">
        <v>109</v>
      </c>
      <c r="C5">
        <v>109</v>
      </c>
      <c r="D5">
        <v>107</v>
      </c>
      <c r="E5">
        <v>109</v>
      </c>
      <c r="F5">
        <v>102</v>
      </c>
      <c r="G5">
        <v>97</v>
      </c>
      <c r="H5">
        <v>97</v>
      </c>
      <c r="I5">
        <v>100</v>
      </c>
    </row>
    <row r="6" spans="1:9" x14ac:dyDescent="0.2">
      <c r="A6">
        <v>0.4</v>
      </c>
      <c r="B6">
        <v>184</v>
      </c>
      <c r="C6">
        <v>180</v>
      </c>
      <c r="D6">
        <v>184</v>
      </c>
      <c r="E6">
        <v>186</v>
      </c>
      <c r="F6">
        <v>134</v>
      </c>
      <c r="G6">
        <v>133</v>
      </c>
      <c r="H6">
        <v>139</v>
      </c>
      <c r="I6">
        <v>134</v>
      </c>
    </row>
    <row r="7" spans="1:9" x14ac:dyDescent="0.2">
      <c r="A7">
        <v>0.2</v>
      </c>
      <c r="B7">
        <v>279</v>
      </c>
      <c r="C7">
        <v>262</v>
      </c>
      <c r="D7">
        <v>279</v>
      </c>
      <c r="E7">
        <v>281</v>
      </c>
      <c r="F7">
        <v>139</v>
      </c>
      <c r="G7">
        <v>129</v>
      </c>
      <c r="H7">
        <v>153</v>
      </c>
      <c r="I7">
        <v>134</v>
      </c>
    </row>
    <row r="8" spans="1:9" x14ac:dyDescent="0.2">
      <c r="A8">
        <v>0.1</v>
      </c>
      <c r="B8">
        <v>372</v>
      </c>
      <c r="C8">
        <v>336</v>
      </c>
      <c r="D8">
        <v>368</v>
      </c>
      <c r="E8">
        <v>373</v>
      </c>
      <c r="F8">
        <v>86</v>
      </c>
      <c r="G8">
        <v>73</v>
      </c>
      <c r="H8">
        <v>99</v>
      </c>
      <c r="I8">
        <v>93</v>
      </c>
    </row>
    <row r="9" spans="1:9" x14ac:dyDescent="0.2">
      <c r="A9">
        <v>0.04</v>
      </c>
      <c r="B9">
        <v>451</v>
      </c>
      <c r="C9">
        <v>446</v>
      </c>
      <c r="D9">
        <v>435</v>
      </c>
      <c r="E9">
        <v>453</v>
      </c>
      <c r="F9">
        <v>9</v>
      </c>
      <c r="G9">
        <v>10</v>
      </c>
      <c r="H9">
        <v>5</v>
      </c>
      <c r="I9">
        <v>5</v>
      </c>
    </row>
    <row r="11" spans="1:9" x14ac:dyDescent="0.2">
      <c r="B11" t="s">
        <v>5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  <c r="H11" t="s">
        <v>11</v>
      </c>
      <c r="I11" t="s">
        <v>12</v>
      </c>
    </row>
    <row r="12" spans="1:9" x14ac:dyDescent="0.2">
      <c r="B12">
        <f>B3+C3+D3+E3</f>
        <v>105</v>
      </c>
      <c r="C12">
        <f>F3+G3+H3+I3</f>
        <v>105</v>
      </c>
      <c r="D12">
        <f>4*800/8192/A3</f>
        <v>9.765625E-2</v>
      </c>
      <c r="E12">
        <f>B12*800/100/8192</f>
        <v>0.1025390625</v>
      </c>
      <c r="F12" s="1">
        <f>H12/I12</f>
        <v>9.5835654345237109E-2</v>
      </c>
      <c r="G12">
        <f>C12*800/(100*8192)</f>
        <v>0.1025390625</v>
      </c>
      <c r="H12">
        <f>(D12*(1+D12+0.05*D12*(1+D12+(0.05*D12)/2))*EXP(-D12*1.1))</f>
        <v>9.6746170233627984E-2</v>
      </c>
      <c r="I12">
        <f>((D12*1.1)-(1-EXP(-0.05*D12))+(1+0.05*D12)*EXP(-D12*1.05))</f>
        <v>1.0095008052547003</v>
      </c>
    </row>
    <row r="13" spans="1:9" x14ac:dyDescent="0.2">
      <c r="B13">
        <f t="shared" ref="B13:B18" si="0">B4+C4+D4+E4</f>
        <v>197</v>
      </c>
      <c r="C13">
        <f t="shared" ref="C13:C18" si="1">F4+G4+H4+I4</f>
        <v>189</v>
      </c>
      <c r="D13">
        <f t="shared" ref="D13:D18" si="2">4*800/8192/A4</f>
        <v>0.1953125</v>
      </c>
      <c r="E13">
        <f t="shared" ref="E13:E18" si="3">B13*800/100/8192</f>
        <v>0.1923828125</v>
      </c>
      <c r="F13" s="1">
        <f t="shared" ref="F13:F18" si="4">H13/I13</f>
        <v>0.18505146890734775</v>
      </c>
      <c r="G13">
        <f t="shared" ref="G13:G18" si="5">C13*800/(100*8192)</f>
        <v>0.1845703125</v>
      </c>
      <c r="H13">
        <f t="shared" ref="H13:H18" si="6">(D13*(1+D13+0.05*D13*(1+D13+(0.05*D13)/2))*EXP(-D13*1.1))</f>
        <v>0.19017077847802344</v>
      </c>
      <c r="I13">
        <f t="shared" ref="I13:I18" si="7">((D13*1.1)-(1-EXP(-0.05*D13))+(1+0.05*D13)*EXP(-D13*1.05))</f>
        <v>1.0276642471464998</v>
      </c>
    </row>
    <row r="14" spans="1:9" x14ac:dyDescent="0.2">
      <c r="B14">
        <f t="shared" si="0"/>
        <v>434</v>
      </c>
      <c r="C14">
        <f t="shared" si="1"/>
        <v>396</v>
      </c>
      <c r="D14">
        <f t="shared" si="2"/>
        <v>0.48828125</v>
      </c>
      <c r="E14">
        <f t="shared" si="3"/>
        <v>0.423828125</v>
      </c>
      <c r="F14" s="1">
        <f t="shared" si="4"/>
        <v>0.38629938793813606</v>
      </c>
      <c r="G14">
        <f t="shared" si="5"/>
        <v>0.38671875</v>
      </c>
      <c r="H14">
        <f t="shared" si="6"/>
        <v>0.43516287461044934</v>
      </c>
      <c r="I14">
        <f t="shared" si="7"/>
        <v>1.1264912350317742</v>
      </c>
    </row>
    <row r="15" spans="1:9" x14ac:dyDescent="0.2">
      <c r="B15">
        <f t="shared" si="0"/>
        <v>734</v>
      </c>
      <c r="C15">
        <f t="shared" si="1"/>
        <v>540</v>
      </c>
      <c r="D15">
        <f t="shared" si="2"/>
        <v>0.9765625</v>
      </c>
      <c r="E15">
        <f t="shared" si="3"/>
        <v>0.716796875</v>
      </c>
      <c r="F15" s="1">
        <f t="shared" si="4"/>
        <v>0.49324475720747529</v>
      </c>
      <c r="G15">
        <f t="shared" si="5"/>
        <v>0.52734375</v>
      </c>
      <c r="H15">
        <f t="shared" si="6"/>
        <v>0.69189040418681669</v>
      </c>
      <c r="I15">
        <f t="shared" si="7"/>
        <v>1.4027324043016323</v>
      </c>
    </row>
    <row r="16" spans="1:9" x14ac:dyDescent="0.2">
      <c r="B16">
        <f t="shared" si="0"/>
        <v>1101</v>
      </c>
      <c r="C16">
        <f t="shared" si="1"/>
        <v>555</v>
      </c>
      <c r="D16">
        <f t="shared" si="2"/>
        <v>1.953125</v>
      </c>
      <c r="E16">
        <f t="shared" si="3"/>
        <v>1.0751953125</v>
      </c>
      <c r="F16" s="1">
        <f t="shared" si="4"/>
        <v>0.33675355168219112</v>
      </c>
      <c r="G16">
        <f t="shared" si="5"/>
        <v>0.5419921875</v>
      </c>
      <c r="H16">
        <f t="shared" si="6"/>
        <v>0.7397109781568969</v>
      </c>
      <c r="I16">
        <f t="shared" si="7"/>
        <v>2.1965944366787085</v>
      </c>
    </row>
    <row r="17" spans="2:9" x14ac:dyDescent="0.2">
      <c r="B17">
        <f t="shared" si="0"/>
        <v>1449</v>
      </c>
      <c r="C17">
        <f t="shared" si="1"/>
        <v>351</v>
      </c>
      <c r="D17">
        <f t="shared" si="2"/>
        <v>3.90625</v>
      </c>
      <c r="E17">
        <f t="shared" si="3"/>
        <v>1.4150390625</v>
      </c>
      <c r="F17" s="1">
        <f t="shared" si="4"/>
        <v>7.5574029423659234E-2</v>
      </c>
      <c r="G17">
        <f t="shared" si="5"/>
        <v>0.3427734375</v>
      </c>
      <c r="H17">
        <f t="shared" si="6"/>
        <v>0.31281837749600888</v>
      </c>
      <c r="I17">
        <f t="shared" si="7"/>
        <v>4.1392311602493148</v>
      </c>
    </row>
    <row r="18" spans="2:9" x14ac:dyDescent="0.2">
      <c r="B18">
        <f t="shared" si="0"/>
        <v>1785</v>
      </c>
      <c r="C18">
        <f t="shared" si="1"/>
        <v>29</v>
      </c>
      <c r="D18">
        <f t="shared" si="2"/>
        <v>9.765625</v>
      </c>
      <c r="E18">
        <f t="shared" si="3"/>
        <v>1.7431640625</v>
      </c>
      <c r="F18" s="1">
        <f t="shared" si="4"/>
        <v>3.2898957677711822E-4</v>
      </c>
      <c r="G18">
        <f t="shared" si="5"/>
        <v>2.83203125E-2</v>
      </c>
      <c r="H18">
        <f t="shared" si="6"/>
        <v>3.4069897931916756E-3</v>
      </c>
      <c r="I18">
        <f t="shared" si="7"/>
        <v>10.355920167950554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67C3-7F46-404E-BA7C-48002F930DA2}">
  <dimension ref="A1:I17"/>
  <sheetViews>
    <sheetView zoomScale="125" workbookViewId="0">
      <selection activeCell="E21" sqref="E21"/>
    </sheetView>
  </sheetViews>
  <sheetFormatPr baseColWidth="10" defaultRowHeight="16" x14ac:dyDescent="0.2"/>
  <cols>
    <col min="5" max="5" width="9.83203125" customWidth="1"/>
    <col min="6" max="6" width="9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3</v>
      </c>
      <c r="I1" t="s">
        <v>4</v>
      </c>
    </row>
    <row r="2" spans="1:9" x14ac:dyDescent="0.2">
      <c r="A2">
        <v>4</v>
      </c>
      <c r="B2">
        <v>31</v>
      </c>
      <c r="C2">
        <v>25</v>
      </c>
      <c r="D2">
        <v>22</v>
      </c>
      <c r="E2">
        <v>28</v>
      </c>
      <c r="F2">
        <v>30</v>
      </c>
      <c r="G2">
        <v>25</v>
      </c>
      <c r="H2">
        <v>21</v>
      </c>
      <c r="I2">
        <v>28</v>
      </c>
    </row>
    <row r="3" spans="1:9" x14ac:dyDescent="0.2">
      <c r="A3">
        <v>2</v>
      </c>
      <c r="B3">
        <v>47</v>
      </c>
      <c r="C3">
        <v>54</v>
      </c>
      <c r="D3">
        <v>45</v>
      </c>
      <c r="E3">
        <v>55</v>
      </c>
      <c r="F3">
        <v>47</v>
      </c>
      <c r="G3">
        <v>54</v>
      </c>
      <c r="H3">
        <v>45</v>
      </c>
      <c r="I3">
        <v>55</v>
      </c>
    </row>
    <row r="4" spans="1:9" x14ac:dyDescent="0.2">
      <c r="A4">
        <v>0.8</v>
      </c>
      <c r="B4">
        <v>100</v>
      </c>
      <c r="C4">
        <v>110</v>
      </c>
      <c r="D4">
        <v>96</v>
      </c>
      <c r="E4">
        <v>102</v>
      </c>
      <c r="F4">
        <v>97</v>
      </c>
      <c r="G4">
        <v>109</v>
      </c>
      <c r="H4">
        <v>94</v>
      </c>
      <c r="I4">
        <v>101</v>
      </c>
    </row>
    <row r="5" spans="1:9" x14ac:dyDescent="0.2">
      <c r="A5">
        <v>0.4</v>
      </c>
      <c r="B5">
        <v>5</v>
      </c>
      <c r="C5">
        <v>5</v>
      </c>
      <c r="D5">
        <v>290</v>
      </c>
      <c r="E5">
        <v>266</v>
      </c>
      <c r="F5">
        <v>120</v>
      </c>
      <c r="G5">
        <v>165</v>
      </c>
      <c r="H5">
        <v>134</v>
      </c>
      <c r="I5">
        <v>128</v>
      </c>
    </row>
    <row r="6" spans="1:9" x14ac:dyDescent="0.2">
      <c r="A6">
        <v>0.2</v>
      </c>
      <c r="B6">
        <v>218</v>
      </c>
      <c r="C6">
        <v>224</v>
      </c>
      <c r="D6">
        <v>226</v>
      </c>
      <c r="E6">
        <v>233</v>
      </c>
      <c r="F6">
        <v>159</v>
      </c>
      <c r="G6">
        <v>227</v>
      </c>
      <c r="H6">
        <v>169</v>
      </c>
      <c r="I6">
        <v>188</v>
      </c>
    </row>
    <row r="7" spans="1:9" x14ac:dyDescent="0.2">
      <c r="A7">
        <v>0.1</v>
      </c>
      <c r="B7">
        <v>19</v>
      </c>
      <c r="C7">
        <v>19</v>
      </c>
      <c r="D7">
        <v>563</v>
      </c>
      <c r="E7">
        <v>480</v>
      </c>
      <c r="F7">
        <v>12</v>
      </c>
      <c r="G7">
        <v>104</v>
      </c>
      <c r="H7">
        <v>470</v>
      </c>
      <c r="I7">
        <v>250</v>
      </c>
    </row>
    <row r="8" spans="1:9" x14ac:dyDescent="0.2">
      <c r="A8">
        <v>0.04</v>
      </c>
      <c r="B8">
        <v>531</v>
      </c>
      <c r="C8">
        <v>399</v>
      </c>
      <c r="D8">
        <v>527</v>
      </c>
      <c r="E8">
        <v>403</v>
      </c>
      <c r="F8">
        <v>6</v>
      </c>
      <c r="G8">
        <v>3</v>
      </c>
      <c r="H8">
        <v>697</v>
      </c>
      <c r="I8">
        <v>208</v>
      </c>
    </row>
    <row r="10" spans="1:9" x14ac:dyDescent="0.2">
      <c r="B10" t="s">
        <v>5</v>
      </c>
      <c r="C10" t="s">
        <v>6</v>
      </c>
      <c r="E10" t="s">
        <v>8</v>
      </c>
      <c r="F10" t="s">
        <v>10</v>
      </c>
    </row>
    <row r="11" spans="1:9" x14ac:dyDescent="0.2">
      <c r="B11">
        <f>B2+C2+D2+E2</f>
        <v>106</v>
      </c>
      <c r="C11">
        <f>F2+G2+H2+I2</f>
        <v>104</v>
      </c>
      <c r="E11">
        <f>B11*800/100/8192</f>
        <v>0.103515625</v>
      </c>
      <c r="F11">
        <f>C11*800/100/8192</f>
        <v>0.1015625</v>
      </c>
    </row>
    <row r="12" spans="1:9" x14ac:dyDescent="0.2">
      <c r="B12">
        <f t="shared" ref="B12:B17" si="0">B3+C3+D3+E3</f>
        <v>201</v>
      </c>
      <c r="C12">
        <f t="shared" ref="C12:C17" si="1">F3+G3+H3+I3</f>
        <v>201</v>
      </c>
      <c r="E12">
        <f t="shared" ref="E12:E17" si="2">B12*800/100/8192</f>
        <v>0.1962890625</v>
      </c>
      <c r="F12">
        <f t="shared" ref="F12:F17" si="3">C12*800/100/8192</f>
        <v>0.1962890625</v>
      </c>
    </row>
    <row r="13" spans="1:9" x14ac:dyDescent="0.2">
      <c r="B13">
        <f t="shared" si="0"/>
        <v>408</v>
      </c>
      <c r="C13">
        <f t="shared" si="1"/>
        <v>401</v>
      </c>
      <c r="E13">
        <f t="shared" si="2"/>
        <v>0.3984375</v>
      </c>
      <c r="F13">
        <f t="shared" si="3"/>
        <v>0.3916015625</v>
      </c>
    </row>
    <row r="14" spans="1:9" x14ac:dyDescent="0.2">
      <c r="B14">
        <f t="shared" si="0"/>
        <v>566</v>
      </c>
      <c r="C14">
        <f t="shared" si="1"/>
        <v>547</v>
      </c>
      <c r="E14">
        <f t="shared" si="2"/>
        <v>0.552734375</v>
      </c>
      <c r="F14">
        <f t="shared" si="3"/>
        <v>0.5341796875</v>
      </c>
    </row>
    <row r="15" spans="1:9" x14ac:dyDescent="0.2">
      <c r="B15">
        <f t="shared" si="0"/>
        <v>901</v>
      </c>
      <c r="C15">
        <f t="shared" si="1"/>
        <v>743</v>
      </c>
      <c r="E15">
        <f t="shared" si="2"/>
        <v>0.8798828125</v>
      </c>
      <c r="F15">
        <f t="shared" si="3"/>
        <v>0.7255859375</v>
      </c>
    </row>
    <row r="16" spans="1:9" x14ac:dyDescent="0.2">
      <c r="B16">
        <f t="shared" si="0"/>
        <v>1081</v>
      </c>
      <c r="C16">
        <f t="shared" si="1"/>
        <v>836</v>
      </c>
      <c r="E16">
        <f t="shared" si="2"/>
        <v>1.0556640625</v>
      </c>
      <c r="F16">
        <f t="shared" si="3"/>
        <v>0.81640625</v>
      </c>
    </row>
    <row r="17" spans="2:6" x14ac:dyDescent="0.2">
      <c r="B17">
        <f t="shared" si="0"/>
        <v>1860</v>
      </c>
      <c r="C17">
        <f t="shared" si="1"/>
        <v>914</v>
      </c>
      <c r="E17">
        <f t="shared" si="2"/>
        <v>1.81640625</v>
      </c>
      <c r="F17">
        <f t="shared" si="3"/>
        <v>0.892578125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E3BD-5B04-B447-BF16-A3BF4A410CFE}">
  <dimension ref="A1:H8"/>
  <sheetViews>
    <sheetView zoomScale="125" workbookViewId="0">
      <selection sqref="A1:H8"/>
    </sheetView>
  </sheetViews>
  <sheetFormatPr baseColWidth="10" defaultRowHeight="16" x14ac:dyDescent="0.2"/>
  <cols>
    <col min="6" max="6" width="9.5" customWidth="1"/>
    <col min="7" max="7" width="9.83203125" customWidth="1"/>
  </cols>
  <sheetData>
    <row r="1" spans="1:8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8</v>
      </c>
      <c r="G1" t="s">
        <v>10</v>
      </c>
      <c r="H1" t="s">
        <v>18</v>
      </c>
    </row>
    <row r="2" spans="1:8" x14ac:dyDescent="0.2">
      <c r="A2">
        <v>16000</v>
      </c>
      <c r="B2">
        <v>4</v>
      </c>
      <c r="C2">
        <v>5</v>
      </c>
      <c r="D2">
        <v>4</v>
      </c>
      <c r="E2">
        <v>8</v>
      </c>
      <c r="F2">
        <f>4*8000/8192/(A2*0.001)</f>
        <v>0.244140625</v>
      </c>
      <c r="G2">
        <f>(B2+C2+D2+E2)*8000/100/8192</f>
        <v>0.205078125</v>
      </c>
      <c r="H2">
        <v>4125.5</v>
      </c>
    </row>
    <row r="3" spans="1:8" x14ac:dyDescent="0.2">
      <c r="A3">
        <v>8000</v>
      </c>
      <c r="B3">
        <v>15</v>
      </c>
      <c r="C3">
        <v>26</v>
      </c>
      <c r="D3">
        <v>15</v>
      </c>
      <c r="E3">
        <v>14</v>
      </c>
      <c r="F3">
        <f t="shared" ref="F3:F7" si="0">4*8000/8192/(A3*0.001)</f>
        <v>0.48828125</v>
      </c>
      <c r="G3">
        <f t="shared" ref="G3:G8" si="1">(B3+C3+D3+E3)*8000/100/8192</f>
        <v>0.68359375</v>
      </c>
      <c r="H3">
        <v>7173.25</v>
      </c>
    </row>
    <row r="4" spans="1:8" x14ac:dyDescent="0.2">
      <c r="A4">
        <v>4000</v>
      </c>
      <c r="B4">
        <v>22</v>
      </c>
      <c r="C4">
        <v>22</v>
      </c>
      <c r="D4">
        <v>17</v>
      </c>
      <c r="E4">
        <v>24</v>
      </c>
      <c r="F4">
        <f t="shared" si="0"/>
        <v>0.9765625</v>
      </c>
      <c r="G4">
        <f t="shared" si="1"/>
        <v>0.830078125</v>
      </c>
      <c r="H4">
        <v>7045.75</v>
      </c>
    </row>
    <row r="5" spans="1:8" x14ac:dyDescent="0.2">
      <c r="A5">
        <v>2000</v>
      </c>
      <c r="B5">
        <v>20</v>
      </c>
      <c r="C5">
        <v>25</v>
      </c>
      <c r="D5">
        <v>26</v>
      </c>
      <c r="E5">
        <v>20</v>
      </c>
      <c r="F5">
        <f t="shared" si="0"/>
        <v>1.953125</v>
      </c>
      <c r="G5">
        <f t="shared" si="1"/>
        <v>0.888671875</v>
      </c>
      <c r="H5">
        <v>30323</v>
      </c>
    </row>
    <row r="6" spans="1:8" x14ac:dyDescent="0.2">
      <c r="A6">
        <v>1000</v>
      </c>
      <c r="B6">
        <v>20</v>
      </c>
      <c r="C6">
        <v>30</v>
      </c>
      <c r="D6">
        <v>20</v>
      </c>
      <c r="E6">
        <v>20</v>
      </c>
      <c r="F6">
        <f t="shared" si="0"/>
        <v>3.90625</v>
      </c>
      <c r="G6">
        <f t="shared" si="1"/>
        <v>0.87890625</v>
      </c>
      <c r="H6">
        <v>39735.5</v>
      </c>
    </row>
    <row r="7" spans="1:8" x14ac:dyDescent="0.2">
      <c r="A7">
        <v>100</v>
      </c>
      <c r="B7">
        <v>20</v>
      </c>
      <c r="C7">
        <v>30</v>
      </c>
      <c r="D7">
        <v>20</v>
      </c>
      <c r="E7">
        <v>20</v>
      </c>
      <c r="F7">
        <f t="shared" si="0"/>
        <v>39.0625</v>
      </c>
      <c r="G7">
        <f t="shared" si="1"/>
        <v>0.87890625</v>
      </c>
      <c r="H7">
        <v>49765.7</v>
      </c>
    </row>
    <row r="8" spans="1:8" x14ac:dyDescent="0.2">
      <c r="A8">
        <v>40</v>
      </c>
      <c r="B8">
        <v>24</v>
      </c>
      <c r="C8">
        <v>24</v>
      </c>
      <c r="D8">
        <v>23</v>
      </c>
      <c r="E8">
        <v>23</v>
      </c>
      <c r="F8">
        <f>4*8000/8192/(A8*0.001)</f>
        <v>97.65625</v>
      </c>
      <c r="G8">
        <f t="shared" si="1"/>
        <v>0.91796875</v>
      </c>
      <c r="H8">
        <v>50220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40C5F-27AC-1D40-87B8-375427B623A9}">
  <dimension ref="A1:I32"/>
  <sheetViews>
    <sheetView tabSelected="1" workbookViewId="0">
      <selection activeCell="G32" sqref="G32"/>
    </sheetView>
  </sheetViews>
  <sheetFormatPr baseColWidth="10" defaultRowHeight="16" x14ac:dyDescent="0.2"/>
  <sheetData>
    <row r="1" spans="1:9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8</v>
      </c>
      <c r="G1" t="s">
        <v>10</v>
      </c>
      <c r="H1" t="s">
        <v>18</v>
      </c>
      <c r="I1" t="s">
        <v>10</v>
      </c>
    </row>
    <row r="2" spans="1:9" x14ac:dyDescent="0.2">
      <c r="A2">
        <v>16000</v>
      </c>
      <c r="B2">
        <v>7</v>
      </c>
      <c r="C2">
        <v>7</v>
      </c>
      <c r="D2">
        <v>6</v>
      </c>
      <c r="E2">
        <v>6</v>
      </c>
      <c r="F2">
        <f t="shared" ref="F2:F7" si="0">4*8000/8192/(A2*0.001)</f>
        <v>0.244140625</v>
      </c>
      <c r="G2">
        <f>(B2+C2+D2+E2)*8000/100/8192</f>
        <v>0.25390625</v>
      </c>
      <c r="H2">
        <v>4615.5</v>
      </c>
      <c r="I2">
        <f>(B2+C2+D2+E2)*8000/100/8192</f>
        <v>0.25390625</v>
      </c>
    </row>
    <row r="3" spans="1:9" x14ac:dyDescent="0.2">
      <c r="A3">
        <v>8000</v>
      </c>
      <c r="B3">
        <v>12</v>
      </c>
      <c r="C3">
        <v>14</v>
      </c>
      <c r="D3">
        <v>12</v>
      </c>
      <c r="E3">
        <v>13</v>
      </c>
      <c r="F3">
        <f t="shared" si="0"/>
        <v>0.48828125</v>
      </c>
      <c r="G3">
        <f t="shared" ref="G3:I8" si="1">(B3+C3+D3+E3)*8000/100/8192</f>
        <v>0.498046875</v>
      </c>
      <c r="H3">
        <v>3191.25</v>
      </c>
      <c r="I3">
        <f t="shared" ref="I3:I8" si="2">(B3+C3+D3+E3)*8000/100/8192</f>
        <v>0.498046875</v>
      </c>
    </row>
    <row r="4" spans="1:9" x14ac:dyDescent="0.2">
      <c r="A4">
        <v>4000</v>
      </c>
      <c r="B4">
        <v>21</v>
      </c>
      <c r="C4">
        <v>28</v>
      </c>
      <c r="D4">
        <v>26</v>
      </c>
      <c r="E4">
        <v>24</v>
      </c>
      <c r="F4">
        <f t="shared" si="0"/>
        <v>0.9765625</v>
      </c>
      <c r="G4">
        <f t="shared" si="1"/>
        <v>0.966796875</v>
      </c>
      <c r="H4">
        <v>7285</v>
      </c>
      <c r="I4">
        <f t="shared" si="2"/>
        <v>0.966796875</v>
      </c>
    </row>
    <row r="5" spans="1:9" x14ac:dyDescent="0.2">
      <c r="A5">
        <v>2000</v>
      </c>
      <c r="B5">
        <v>23</v>
      </c>
      <c r="C5">
        <v>26</v>
      </c>
      <c r="D5">
        <v>25</v>
      </c>
      <c r="E5">
        <v>24</v>
      </c>
      <c r="F5">
        <f t="shared" si="0"/>
        <v>1.953125</v>
      </c>
      <c r="G5">
        <f t="shared" si="1"/>
        <v>0.95703125</v>
      </c>
      <c r="H5">
        <v>23419.5</v>
      </c>
      <c r="I5">
        <f t="shared" si="2"/>
        <v>0.95703125</v>
      </c>
    </row>
    <row r="6" spans="1:9" x14ac:dyDescent="0.2">
      <c r="A6">
        <v>1000</v>
      </c>
      <c r="B6">
        <v>23</v>
      </c>
      <c r="C6">
        <v>20</v>
      </c>
      <c r="D6">
        <v>25</v>
      </c>
      <c r="E6">
        <v>32</v>
      </c>
      <c r="F6">
        <f t="shared" si="0"/>
        <v>3.90625</v>
      </c>
      <c r="G6">
        <f t="shared" si="1"/>
        <v>0.9765625</v>
      </c>
      <c r="H6">
        <v>38633.5</v>
      </c>
      <c r="I6">
        <f t="shared" si="2"/>
        <v>0.9765625</v>
      </c>
    </row>
    <row r="7" spans="1:9" x14ac:dyDescent="0.2">
      <c r="A7">
        <v>100</v>
      </c>
      <c r="B7">
        <v>30</v>
      </c>
      <c r="C7">
        <v>20</v>
      </c>
      <c r="D7">
        <v>20</v>
      </c>
      <c r="E7">
        <v>30</v>
      </c>
      <c r="F7">
        <f t="shared" si="0"/>
        <v>39.0625</v>
      </c>
      <c r="G7">
        <f t="shared" si="1"/>
        <v>0.9765625</v>
      </c>
      <c r="H7">
        <v>47712.25</v>
      </c>
      <c r="I7">
        <f t="shared" si="2"/>
        <v>0.9765625</v>
      </c>
    </row>
    <row r="8" spans="1:9" x14ac:dyDescent="0.2">
      <c r="A8">
        <v>40</v>
      </c>
      <c r="B8">
        <v>30</v>
      </c>
      <c r="C8">
        <v>20</v>
      </c>
      <c r="D8">
        <v>20</v>
      </c>
      <c r="E8">
        <v>30</v>
      </c>
      <c r="F8">
        <f>4*8000/8192/(A8*0.001)</f>
        <v>97.65625</v>
      </c>
      <c r="G8">
        <f t="shared" si="1"/>
        <v>0.9765625</v>
      </c>
      <c r="H8">
        <v>48834.25</v>
      </c>
      <c r="I8">
        <f t="shared" si="2"/>
        <v>0.9765625</v>
      </c>
    </row>
    <row r="13" spans="1:9" x14ac:dyDescent="0.2">
      <c r="B13" t="s">
        <v>18</v>
      </c>
      <c r="C13" s="2" t="s">
        <v>8</v>
      </c>
    </row>
    <row r="14" spans="1:9" x14ac:dyDescent="0.2">
      <c r="B14">
        <v>4615.5</v>
      </c>
      <c r="C14" s="2">
        <v>0.24414063</v>
      </c>
    </row>
    <row r="15" spans="1:9" x14ac:dyDescent="0.2">
      <c r="B15">
        <v>3191.25</v>
      </c>
      <c r="C15" s="2">
        <v>0.48828125</v>
      </c>
    </row>
    <row r="16" spans="1:9" x14ac:dyDescent="0.2">
      <c r="B16">
        <v>7285</v>
      </c>
      <c r="C16" s="2">
        <v>0.9765625</v>
      </c>
    </row>
    <row r="17" spans="2:3" x14ac:dyDescent="0.2">
      <c r="B17">
        <v>23419.5</v>
      </c>
      <c r="C17" s="2">
        <v>1.953125</v>
      </c>
    </row>
    <row r="18" spans="2:3" x14ac:dyDescent="0.2">
      <c r="B18">
        <v>38633.5</v>
      </c>
      <c r="C18" s="2">
        <v>3.90625</v>
      </c>
    </row>
    <row r="19" spans="2:3" x14ac:dyDescent="0.2">
      <c r="B19">
        <v>47712.25</v>
      </c>
      <c r="C19" s="2">
        <v>39.0625</v>
      </c>
    </row>
    <row r="20" spans="2:3" x14ac:dyDescent="0.2">
      <c r="B20">
        <v>48834.25</v>
      </c>
      <c r="C20" s="2">
        <v>97.65625</v>
      </c>
    </row>
    <row r="21" spans="2:3" x14ac:dyDescent="0.2">
      <c r="C21" s="2"/>
    </row>
    <row r="22" spans="2:3" x14ac:dyDescent="0.2">
      <c r="C22" s="2"/>
    </row>
    <row r="23" spans="2:3" x14ac:dyDescent="0.2">
      <c r="C23" s="2"/>
    </row>
    <row r="24" spans="2:3" x14ac:dyDescent="0.2">
      <c r="C24" s="2"/>
    </row>
    <row r="25" spans="2:3" x14ac:dyDescent="0.2">
      <c r="C25" s="2"/>
    </row>
    <row r="26" spans="2:3" x14ac:dyDescent="0.2">
      <c r="C26" s="2"/>
    </row>
    <row r="27" spans="2:3" x14ac:dyDescent="0.2">
      <c r="C27" s="2"/>
    </row>
    <row r="28" spans="2:3" x14ac:dyDescent="0.2">
      <c r="C28" s="2"/>
    </row>
    <row r="29" spans="2:3" x14ac:dyDescent="0.2">
      <c r="C29" s="2"/>
    </row>
    <row r="30" spans="2:3" x14ac:dyDescent="0.2">
      <c r="C30" s="2"/>
    </row>
    <row r="31" spans="2:3" x14ac:dyDescent="0.2">
      <c r="C31" s="2"/>
    </row>
    <row r="32" spans="2:3" x14ac:dyDescent="0.2">
      <c r="C32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48DE-612D-4B4E-8547-5236E0E31F5B}">
  <dimension ref="A1:C6"/>
  <sheetViews>
    <sheetView workbookViewId="0">
      <selection activeCell="L10" sqref="L10"/>
    </sheetView>
  </sheetViews>
  <sheetFormatPr baseColWidth="10" defaultRowHeight="16" x14ac:dyDescent="0.2"/>
  <sheetData>
    <row r="1" spans="1:3" x14ac:dyDescent="0.2">
      <c r="A1" t="s">
        <v>19</v>
      </c>
      <c r="B1" t="s">
        <v>21</v>
      </c>
      <c r="C1" t="s">
        <v>20</v>
      </c>
    </row>
    <row r="2" spans="1:3" x14ac:dyDescent="0.2">
      <c r="A2">
        <v>1000</v>
      </c>
      <c r="B2">
        <f>C2*8000/8192/100</f>
        <v>9.765625E-3</v>
      </c>
      <c r="C2">
        <v>1</v>
      </c>
    </row>
    <row r="3" spans="1:3" x14ac:dyDescent="0.2">
      <c r="A3">
        <v>1500</v>
      </c>
      <c r="B3">
        <f t="shared" ref="B3:B6" si="0">C3*8000/8192/100</f>
        <v>3.90625E-2</v>
      </c>
      <c r="C3">
        <v>4</v>
      </c>
    </row>
    <row r="4" spans="1:3" x14ac:dyDescent="0.2">
      <c r="A4">
        <v>2000</v>
      </c>
      <c r="B4">
        <f t="shared" si="0"/>
        <v>0.5078125</v>
      </c>
      <c r="C4">
        <v>52</v>
      </c>
    </row>
    <row r="5" spans="1:3" x14ac:dyDescent="0.2">
      <c r="A5">
        <v>2500</v>
      </c>
      <c r="B5">
        <f t="shared" si="0"/>
        <v>0.5078125</v>
      </c>
      <c r="C5">
        <v>52</v>
      </c>
    </row>
    <row r="6" spans="1:3" x14ac:dyDescent="0.2">
      <c r="A6">
        <v>3000</v>
      </c>
      <c r="B6">
        <f t="shared" si="0"/>
        <v>0.5078125</v>
      </c>
      <c r="C6">
        <v>52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CC81-AC88-3043-8C0B-25DDB9F8414B}">
  <dimension ref="A1:C6"/>
  <sheetViews>
    <sheetView workbookViewId="0">
      <selection activeCell="C10" sqref="C10"/>
    </sheetView>
  </sheetViews>
  <sheetFormatPr baseColWidth="10" defaultRowHeight="16" x14ac:dyDescent="0.2"/>
  <sheetData>
    <row r="1" spans="1:3" x14ac:dyDescent="0.2">
      <c r="A1" t="s">
        <v>22</v>
      </c>
      <c r="B1" t="s">
        <v>21</v>
      </c>
      <c r="C1" t="s">
        <v>20</v>
      </c>
    </row>
    <row r="2" spans="1:3" x14ac:dyDescent="0.2">
      <c r="A2">
        <v>2</v>
      </c>
      <c r="B2">
        <f>C2*8000/8192/100</f>
        <v>0</v>
      </c>
      <c r="C2">
        <v>0</v>
      </c>
    </row>
    <row r="3" spans="1:3" x14ac:dyDescent="0.2">
      <c r="A3">
        <v>3</v>
      </c>
      <c r="B3">
        <f t="shared" ref="B3:B6" si="0">C3*8000/8192/100</f>
        <v>0</v>
      </c>
      <c r="C3">
        <v>0</v>
      </c>
    </row>
    <row r="4" spans="1:3" x14ac:dyDescent="0.2">
      <c r="A4">
        <v>4</v>
      </c>
      <c r="B4">
        <f t="shared" si="0"/>
        <v>0.3125</v>
      </c>
      <c r="C4">
        <v>32</v>
      </c>
    </row>
    <row r="5" spans="1:3" x14ac:dyDescent="0.2">
      <c r="A5">
        <v>5</v>
      </c>
      <c r="B5">
        <f t="shared" si="0"/>
        <v>0.478515625</v>
      </c>
      <c r="C5">
        <v>49</v>
      </c>
    </row>
    <row r="6" spans="1:3" x14ac:dyDescent="0.2">
      <c r="A6">
        <v>6</v>
      </c>
      <c r="B6">
        <f t="shared" si="0"/>
        <v>0.5078125</v>
      </c>
      <c r="C6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aloha</vt:lpstr>
      <vt:lpstr>alohaex</vt:lpstr>
      <vt:lpstr>csma</vt:lpstr>
      <vt:lpstr>csmacd</vt:lpstr>
      <vt:lpstr>tokenbus</vt:lpstr>
      <vt:lpstr>tokenring</vt:lpstr>
      <vt:lpstr>stop and wait</vt:lpstr>
      <vt:lpstr>stop and wait 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Sarayu Marni</dc:creator>
  <cp:lastModifiedBy>Sarayu Marni</cp:lastModifiedBy>
  <dcterms:created xsi:type="dcterms:W3CDTF">2023-03-03T15:21:18Z</dcterms:created>
  <dcterms:modified xsi:type="dcterms:W3CDTF">2023-03-26T12:18:13Z</dcterms:modified>
</cp:coreProperties>
</file>