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projects\personal\linkedin\AI use case\"/>
    </mc:Choice>
  </mc:AlternateContent>
  <bookViews>
    <workbookView xWindow="0" yWindow="0" windowWidth="20430" windowHeight="6960" tabRatio="823"/>
  </bookViews>
  <sheets>
    <sheet name="Workbook Notes" sheetId="11" r:id="rId1"/>
    <sheet name="Use Case Details" sheetId="2" r:id="rId2"/>
    <sheet name="Return on Investment" sheetId="10" r:id="rId3"/>
    <sheet name="Total Implementation Cost" sheetId="9" r:id="rId4"/>
    <sheet name="Initial Project Cost" sheetId="1" r:id="rId5"/>
    <sheet name="Lights On Operations Cost" sheetId="3" r:id="rId6"/>
    <sheet name="Infrastructure Cost" sheetId="4" r:id="rId7"/>
    <sheet name="Product Buy Cost" sheetId="7" r:id="rId8"/>
    <sheet name="Complexity Details" sheetId="5" r:id="rId9"/>
    <sheet name="Indirect Benefit Factor" sheetId="8" r:id="rId10"/>
    <sheet name="Lookup" sheetId="6" r:id="rId1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2" i="10" l="1"/>
  <c r="K14" i="10" s="1"/>
  <c r="K7" i="10"/>
  <c r="K6" i="10"/>
  <c r="J12" i="10"/>
  <c r="J14" i="10" s="1"/>
  <c r="J11" i="10"/>
  <c r="J7" i="10"/>
  <c r="J6" i="10"/>
  <c r="I6" i="10"/>
  <c r="I4" i="10"/>
  <c r="I5" i="10" s="1"/>
  <c r="G6" i="9"/>
  <c r="J9" i="4"/>
  <c r="J8" i="4"/>
  <c r="J7" i="4"/>
  <c r="J6" i="4"/>
  <c r="J5" i="4"/>
  <c r="J4" i="4"/>
  <c r="G7" i="9"/>
  <c r="G5" i="9"/>
  <c r="G4" i="9"/>
  <c r="F11" i="8"/>
  <c r="G10" i="8"/>
  <c r="H9" i="7"/>
  <c r="F11" i="5"/>
  <c r="G10" i="5"/>
  <c r="G28" i="1"/>
  <c r="I7" i="4"/>
  <c r="I6" i="4"/>
  <c r="I5" i="4"/>
  <c r="I4" i="4"/>
  <c r="J20" i="3"/>
  <c r="J19" i="3"/>
  <c r="J18" i="3"/>
  <c r="J17" i="3"/>
  <c r="J9" i="3"/>
  <c r="J8" i="3"/>
  <c r="J7" i="3"/>
  <c r="J6" i="3"/>
  <c r="I17" i="10" l="1"/>
  <c r="I14" i="10"/>
  <c r="I16" i="10" s="1"/>
  <c r="I19" i="10" s="1"/>
  <c r="G8" i="9"/>
  <c r="J21" i="3"/>
  <c r="J10" i="3"/>
  <c r="K5" i="1"/>
  <c r="K6" i="1"/>
  <c r="K7" i="1"/>
  <c r="K8" i="1"/>
  <c r="K9" i="1"/>
  <c r="K10" i="1"/>
  <c r="K11" i="1"/>
  <c r="K12" i="1"/>
  <c r="K13" i="1"/>
  <c r="K4" i="1"/>
  <c r="K14" i="1" l="1"/>
</calcChain>
</file>

<file path=xl/sharedStrings.xml><?xml version="1.0" encoding="utf-8"?>
<sst xmlns="http://schemas.openxmlformats.org/spreadsheetml/2006/main" count="305" uniqueCount="223">
  <si>
    <t>Simple</t>
  </si>
  <si>
    <t>Project Role</t>
  </si>
  <si>
    <t>Medium Complex</t>
  </si>
  <si>
    <t>Complex</t>
  </si>
  <si>
    <t>Very Complex</t>
  </si>
  <si>
    <t>Allocated Percentage</t>
  </si>
  <si>
    <t>Total Cost</t>
  </si>
  <si>
    <t>Product Owner</t>
  </si>
  <si>
    <t>Scrum Master</t>
  </si>
  <si>
    <t>Business Owner</t>
  </si>
  <si>
    <t>AI Champion</t>
  </si>
  <si>
    <t>Data Engineer</t>
  </si>
  <si>
    <t>Data Analyst</t>
  </si>
  <si>
    <t>Operations Engineer</t>
  </si>
  <si>
    <t>ML Engineer/Data Scientist</t>
  </si>
  <si>
    <t>Software Engineer</t>
  </si>
  <si>
    <t>BI Engineer</t>
  </si>
  <si>
    <t>Blended Cost $ 
(Per Role/Per Hour)</t>
  </si>
  <si>
    <t>Tentative Project Duration 
(In months)</t>
  </si>
  <si>
    <t>Cost (Per Role)</t>
  </si>
  <si>
    <t>Model Complexity (Fill details for only one of the complexity row per project. Create separate sheet for each project)</t>
  </si>
  <si>
    <t>Use Case Name</t>
  </si>
  <si>
    <t>Use Case Details</t>
  </si>
  <si>
    <t>Year 2 :</t>
  </si>
  <si>
    <t>Year 3 :</t>
  </si>
  <si>
    <t>Items</t>
  </si>
  <si>
    <t>Model</t>
  </si>
  <si>
    <t>GPUs</t>
  </si>
  <si>
    <t>GPU memory</t>
  </si>
  <si>
    <t>GPU price</t>
  </si>
  <si>
    <t>NVIDIA® Tesla® T4</t>
  </si>
  <si>
    <t>1 GPU</t>
  </si>
  <si>
    <t>16 GB GDDR6</t>
  </si>
  <si>
    <t>$0.95 USD per GPU</t>
  </si>
  <si>
    <t>$0.29 USD per GPU</t>
  </si>
  <si>
    <t>2 GPUs</t>
  </si>
  <si>
    <t>32 GB GDDR6</t>
  </si>
  <si>
    <t>4 GPUs</t>
  </si>
  <si>
    <t>64 GB GDDR6</t>
  </si>
  <si>
    <t>NVIDIA® Tesla® P4</t>
  </si>
  <si>
    <t>8 GB GDDR5</t>
  </si>
  <si>
    <t>$0.60 USD per GPU</t>
  </si>
  <si>
    <t>$0.216 USD per GPU</t>
  </si>
  <si>
    <t>16 GB GDDR5</t>
  </si>
  <si>
    <t>32 GB GDDR5</t>
  </si>
  <si>
    <t>NVIDIA® Tesla® V100</t>
  </si>
  <si>
    <t>16 GB HBM2</t>
  </si>
  <si>
    <t>$2.48 USD per GPU</t>
  </si>
  <si>
    <t>$0.74 USD per GPU</t>
  </si>
  <si>
    <t>32 GB HBM2</t>
  </si>
  <si>
    <t>64 GB HBM2</t>
  </si>
  <si>
    <t>8 GPUs</t>
  </si>
  <si>
    <t>128 GB HBM2</t>
  </si>
  <si>
    <t>NVIDIA® Tesla® P100</t>
  </si>
  <si>
    <t>$1.46 USD per GPU</t>
  </si>
  <si>
    <t>$0.43 USD per GPU</t>
  </si>
  <si>
    <t>NVIDIA® Tesla® K80</t>
  </si>
  <si>
    <t>12 GB GDDR5</t>
  </si>
  <si>
    <t>$0.45 USD per GPU</t>
  </si>
  <si>
    <t>$0.135 USD per GPU</t>
  </si>
  <si>
    <t>24 GB GDDR5</t>
  </si>
  <si>
    <t>48 GB GDDR5</t>
  </si>
  <si>
    <t>96 GB GDDR5</t>
  </si>
  <si>
    <t>Reference Cost (Google Cloud)</t>
  </si>
  <si>
    <t>Training hour required</t>
  </si>
  <si>
    <t>Cost per hour</t>
  </si>
  <si>
    <t>Compute Cost</t>
  </si>
  <si>
    <t>Item Details</t>
  </si>
  <si>
    <t>GPU - Tesla V100</t>
  </si>
  <si>
    <t>Regular Instance</t>
  </si>
  <si>
    <t>Storage Cost</t>
  </si>
  <si>
    <t>1 TB Storage</t>
  </si>
  <si>
    <t>Notes:</t>
  </si>
  <si>
    <t>Cost projections made for 3 years from the start of project</t>
  </si>
  <si>
    <t>Data Scientist time post deployment for model monitoring, drift analysis and recalibration as needed</t>
  </si>
  <si>
    <t>Minimum Data Engineer commitment post deployment to ensure robustness of deployed data pipelines</t>
  </si>
  <si>
    <t>Assign team structure based on complexity level of the project</t>
  </si>
  <si>
    <t>Tune allocated percentage  based on complexity. 100% of product manager time might be required for complex projects but simple might not be. So on</t>
  </si>
  <si>
    <t>Change cost to your organization internal employee or consultant cost</t>
  </si>
  <si>
    <t>Purpose</t>
  </si>
  <si>
    <t>Training Model</t>
  </si>
  <si>
    <t>Data Engineering</t>
  </si>
  <si>
    <t>Model Deployment</t>
  </si>
  <si>
    <t>GPU - Tesla K80</t>
  </si>
  <si>
    <t>Fill in data against only one complexity row. Use separate sheet for every project</t>
  </si>
  <si>
    <t>Blended cost is average cost if a role requires multiple consultants. Check below for blended cost calculation</t>
  </si>
  <si>
    <t>Blended Cost Calculator (Where multiple consultants at various roles are assigned for single activity)</t>
  </si>
  <si>
    <t>Designation</t>
  </si>
  <si>
    <t>Cost $ (per hour)</t>
  </si>
  <si>
    <t>contribution (%)</t>
  </si>
  <si>
    <t>Architect</t>
  </si>
  <si>
    <t>Engineer</t>
  </si>
  <si>
    <t>Allocated 80% of time in project</t>
  </si>
  <si>
    <t>Allocated fully to the project</t>
  </si>
  <si>
    <t>Blended Cost $</t>
  </si>
  <si>
    <t>Business Objective</t>
  </si>
  <si>
    <t>Business Process Criticality</t>
  </si>
  <si>
    <t>Use Case Category</t>
  </si>
  <si>
    <t>Use Case owner</t>
  </si>
  <si>
    <t>Impacted Organization (External)</t>
  </si>
  <si>
    <t>Impacted line of business (Internal)</t>
  </si>
  <si>
    <t>Impact where AI makes wrong decision</t>
  </si>
  <si>
    <t>Expected Direct Business Benefit</t>
  </si>
  <si>
    <t xml:space="preserve">Expected Indirect Business Benefit ( in $ if known else fill in Indirect Benefit tab) </t>
  </si>
  <si>
    <t>Line of Business</t>
  </si>
  <si>
    <t>Measurement of Success</t>
  </si>
  <si>
    <t>Small Business Credit Scoring</t>
  </si>
  <si>
    <t>Competative Advantage</t>
  </si>
  <si>
    <t>Increase in Topline</t>
  </si>
  <si>
    <t>Increase in Bottomline</t>
  </si>
  <si>
    <t>Streamline Operations Cost</t>
  </si>
  <si>
    <t>Enhance Customer Experience</t>
  </si>
  <si>
    <t>Regulatory Need</t>
  </si>
  <si>
    <t>Indirect Revenue Contribution</t>
  </si>
  <si>
    <t>New Business Opportunity</t>
  </si>
  <si>
    <t>Marketing</t>
  </si>
  <si>
    <t>NA</t>
  </si>
  <si>
    <t>Risk, Marketing, Collections</t>
  </si>
  <si>
    <t xml:space="preserve">Identify low risk and high value customers who are candidates for re-adjustment of credit limit resulting in Incremental revenue </t>
  </si>
  <si>
    <t>Medium</t>
  </si>
  <si>
    <t>John Doe</t>
  </si>
  <si>
    <t>Example 2 (Medium Complex)</t>
  </si>
  <si>
    <t>Personalized Offers</t>
  </si>
  <si>
    <t>Example 1 (Very Complex)</t>
  </si>
  <si>
    <t>Risk</t>
  </si>
  <si>
    <t>Not much of a Impact</t>
  </si>
  <si>
    <t>Higher 3rd party seller product enrollment and engagement</t>
  </si>
  <si>
    <t>Jane Doe</t>
  </si>
  <si>
    <t>Vendor, Procurement, Sales</t>
  </si>
  <si>
    <t>Complexity Type</t>
  </si>
  <si>
    <t>Low Latency SLA</t>
  </si>
  <si>
    <t>Data Collection Challenge</t>
  </si>
  <si>
    <t>Business Integration Challenge</t>
  </si>
  <si>
    <t>Deployment Challenge</t>
  </si>
  <si>
    <t>Unhandeled use case pattern</t>
  </si>
  <si>
    <t>Enterprise Readiness Weightage
(Enter weightages in % depending on your enterprise adoption)</t>
  </si>
  <si>
    <t>Use Case Relevance 
(Enter 1 where applicable and 0 in case Not Applicable or Not Complex)</t>
  </si>
  <si>
    <t>Implementation Complexity</t>
  </si>
  <si>
    <t>Complexity Factor</t>
  </si>
  <si>
    <t>Notes :</t>
  </si>
  <si>
    <t>Above cost is calculated for google cloud environment</t>
  </si>
  <si>
    <t>If on premise add corresponding items to come up with infrastructure cost</t>
  </si>
  <si>
    <t>Add or Remove line items as required and adjust weight to one's enterprise need</t>
  </si>
  <si>
    <t>SAS</t>
  </si>
  <si>
    <t>Actimize</t>
  </si>
  <si>
    <t>Use this sheet if you are buying off the shelf projects required for accelerating analytics journey</t>
  </si>
  <si>
    <t>Benefit Factor</t>
  </si>
  <si>
    <t>Benefit Receipient (Objective other than that solving for)</t>
  </si>
  <si>
    <t>Customer</t>
  </si>
  <si>
    <t>Vendor</t>
  </si>
  <si>
    <t>Merchant</t>
  </si>
  <si>
    <t>Internal LOB</t>
  </si>
  <si>
    <t>Goodwill</t>
  </si>
  <si>
    <t>Others</t>
  </si>
  <si>
    <t>Weightage indicating importance to receipient to enterprise
(Enter weightages in % depending on your enterprise adoption)</t>
  </si>
  <si>
    <t>Cost Details</t>
  </si>
  <si>
    <t>Expected Cost in $</t>
  </si>
  <si>
    <t>Initial Project Cost</t>
  </si>
  <si>
    <t>Lights on Operations Cost</t>
  </si>
  <si>
    <t>Infrastructure Cost</t>
  </si>
  <si>
    <t>Product Buy Cost</t>
  </si>
  <si>
    <t>Indirect benefit is factored in by assessing the benefit of AI model outside the set business objective</t>
  </si>
  <si>
    <t>Say a fraud detection model with low false positives may enhance customer experience and can inturn increase customer spend</t>
  </si>
  <si>
    <t>Direct Benefit</t>
  </si>
  <si>
    <t>Indirect Benefit Factor</t>
  </si>
  <si>
    <t>Implementation Cost</t>
  </si>
  <si>
    <t>3 years cost</t>
  </si>
  <si>
    <t>Above mentioned is total cost of project over the course of 3 years</t>
  </si>
  <si>
    <t>$5 million in Incremental Revenue</t>
  </si>
  <si>
    <t>While we have above details, remember the cost is over 3 years</t>
  </si>
  <si>
    <t>Complexity Factor is only applicable during implmentation but indirect benefit factor is applicable throughout the project lifetime</t>
  </si>
  <si>
    <t>This make applying above to ROI calculation not reliable</t>
  </si>
  <si>
    <t>Training model is implementation cost, model deployment is cost post models are operationalized and Data Engineering cost is applicable in both the cycles</t>
  </si>
  <si>
    <t>Total Cost over 3 years</t>
  </si>
  <si>
    <t>Cost</t>
  </si>
  <si>
    <t>Refer notes below</t>
  </si>
  <si>
    <t>Assume 0 Direct benefit 1st year as project is getting implemented and 50% in 2nd year and 100% thereafter</t>
  </si>
  <si>
    <t>On right hand side we will calculate y-o-y ROI for 3 years to see actual business benefit</t>
  </si>
  <si>
    <t xml:space="preserve">Year 1 </t>
  </si>
  <si>
    <t>Year 2</t>
  </si>
  <si>
    <t>Year 3</t>
  </si>
  <si>
    <t>Expected Direct Benefit</t>
  </si>
  <si>
    <t>Expected Indirect Benefit</t>
  </si>
  <si>
    <t>Operations Cost</t>
  </si>
  <si>
    <t>Cost (Expense)</t>
  </si>
  <si>
    <t>Benefit (Revenue)</t>
  </si>
  <si>
    <t>ROI (%)</t>
  </si>
  <si>
    <t>ROI Calculation Notes :</t>
  </si>
  <si>
    <t>Numbers used in ROI has been calculated in different tabs in this excel and pulled in here</t>
  </si>
  <si>
    <t>Expected Direct Benefit is coming from Use Case Details sheet - Assumed as $5 million</t>
  </si>
  <si>
    <t>50% of business benefit is expected in 2nd year and 100% there after</t>
  </si>
  <si>
    <t xml:space="preserve">ROI Formula mentioned above contains 4 Component to it. Direct Benefit, Indirect Benefit, Implementation Cost and Complexity Factor. 
Working details of above 4 component is captured in respective tabs below
     Direct Benefit  - Taken from Use Case details tab
     Indirect Benefit Factor - Taken from Indirect Benefit Factor tab
     Complexity Factor - Taken from Complexity Details Tab
     Implementation Cost - Derived from tabs - Initial project cost, Lights on operations cost, Infrastructure cost, Product buy cost. </t>
  </si>
  <si>
    <t>Final ROI Calculation is available in Return On Investment Sheet</t>
  </si>
  <si>
    <t>Complexity Factor is to account for uncertainity in executing AI projects and is applicable during the implementation phase only</t>
  </si>
  <si>
    <t>ROI (Yearly)</t>
  </si>
  <si>
    <t>Total ROI</t>
  </si>
  <si>
    <t>Comment</t>
  </si>
  <si>
    <t>Only on Implementation cost</t>
  </si>
  <si>
    <t xml:space="preserve">ROI Calculated each year individually </t>
  </si>
  <si>
    <t>Refer to notes on individual tabs and sheet to get more details</t>
  </si>
  <si>
    <t>Indirect Benefit Factor and Complexity details has set of parameters and weightages. Add/Remove parameters or adjust weightages to the need of your organization</t>
  </si>
  <si>
    <t>Pre-emptible GPU price</t>
  </si>
  <si>
    <t>If shared infrastructure bake in exact cost to be incurred for the project</t>
  </si>
  <si>
    <t>Another example is Amazon prime day sale might increase merchant participation which inturn might increase more merchant getting onboarded to Amazon marketplace</t>
  </si>
  <si>
    <t>Purpose of this template is to provide a simple mechanism for calculating ROI on AI project</t>
  </si>
  <si>
    <t>Welcome to the AI Value Realization Framework Template</t>
  </si>
  <si>
    <t>Quick Notes on this Template:</t>
  </si>
  <si>
    <t>In case if you need any info or find any bug please log issues in GitHub link attached below. Issues link will be on top of repo
         - https://github.com/srivatsan88/AI-Value-Realization-Framework</t>
  </si>
  <si>
    <t>Click on values to understand the formula. Most of the formula's are simple and straight forward</t>
  </si>
  <si>
    <t>Machine Learning application to score existing small business customers and prioritize based on risk profile. Prioritized small business will be used for up selling or for credit limit increase</t>
  </si>
  <si>
    <t>Increase customer revisits by recommending them with targeted offers on products they are more likely to purchase</t>
  </si>
  <si>
    <t>20% offer conversion rate out of targeted customers</t>
  </si>
  <si>
    <t>Notes on Measurement of success:</t>
  </si>
  <si>
    <t>Can result in write-offs or utilized increased limit</t>
  </si>
  <si>
    <t>List and order high Value generated in dollar terms by customers provided with pro-active limit increase using historical data and having low risk scoring profile. Compare it with actual value generated
Check if top 2% ordered customer generates at least 10% incremental revenue</t>
  </si>
  <si>
    <t>Machine Learning application to analyze user historical behavior pattern and recommend them for targeted promotional offers</t>
  </si>
  <si>
    <t>Sometimes measurement of success can be difficult to define especially in case if you have data but never were able to track outcome properly. In this case you might want to experiment in real world (not decision) to capture and re-learn your model based on it 
Question might be why to take these use cases?. This might be something core of what your business does and you feel it might be beneficial to try intelligent solutions to bring in efficiency
Yes, One can start with prototype but prototype by itself is expensive and requires co-ordination across federated team. These cases you can use the template selective section to budget experimentation phase</t>
  </si>
  <si>
    <t>This sheet is just rough estimate of total cost but to get actual ROI we will be using year on year cost</t>
  </si>
  <si>
    <t>Check Return on Investment sheet for more details</t>
  </si>
  <si>
    <t>This framework is not a policy or standard or procedure, Just an approach that can be customized or enhanced to individual need</t>
  </si>
  <si>
    <t>Future Release :</t>
  </si>
  <si>
    <t>Using business value model to arrive at right business value taking into consideration impact of existing system deployed in business process</t>
  </si>
  <si>
    <t>Refer to my supporting LinkedIn article to know more about this framework
          - https://www.linkedin.com/pulse/identifying-prioritizing-artificial-intelligence-use-cases-srivatsan/
          - https://www.linkedin.com/pulse/prioritizing-artificial-intelligence-use-cases-roi-part-srinivasan/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</si>
</sst>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6" formatCode="&quot;$&quot;#,##0_);[Red]\(&quot;$&quot;#,##0\)"/>
    <numFmt numFmtId="8" formatCode="&quot;$&quot;#,##0.00_);[Red]\(&quot;$&quot;#,##0.00\)"/>
    <numFmt numFmtId="164" formatCode="0_);[Red]\(0\)"/>
  </numFmts>
  <fonts count="8" x14ac:knownFonts="1">
    <font>
      <sz val="11"/>
      <color theme="1"/>
      <name val="Calibri"/>
      <family val="2"/>
      <scheme val="minor"/>
    </font>
    <font>
      <b/>
      <sz val="11"/>
      <color theme="1"/>
      <name val="Calibri"/>
      <family val="2"/>
      <scheme val="minor"/>
    </font>
    <font>
      <b/>
      <sz val="12"/>
      <color rgb="FF333333"/>
      <name val="Arial"/>
      <family val="2"/>
    </font>
    <font>
      <sz val="11"/>
      <color rgb="FF212121"/>
      <name val="Arial"/>
      <family val="2"/>
    </font>
    <font>
      <u/>
      <sz val="11"/>
      <color theme="10"/>
      <name val="Calibri"/>
      <family val="2"/>
      <scheme val="minor"/>
    </font>
    <font>
      <b/>
      <u/>
      <sz val="11"/>
      <color theme="1"/>
      <name val="Calibri"/>
      <family val="2"/>
      <scheme val="minor"/>
    </font>
    <font>
      <sz val="12"/>
      <color theme="1"/>
      <name val="Calibri"/>
      <family val="2"/>
      <scheme val="minor"/>
    </font>
    <font>
      <b/>
      <sz val="12"/>
      <color theme="1"/>
      <name val="Calibri"/>
      <family val="2"/>
      <scheme val="minor"/>
    </font>
  </fonts>
  <fills count="13">
    <fill>
      <patternFill patternType="none"/>
    </fill>
    <fill>
      <patternFill patternType="gray125"/>
    </fill>
    <fill>
      <patternFill patternType="solid">
        <fgColor theme="4"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4" tint="-0.249977111117893"/>
        <bgColor indexed="64"/>
      </patternFill>
    </fill>
    <fill>
      <patternFill patternType="solid">
        <fgColor theme="8" tint="0.39997558519241921"/>
        <bgColor indexed="64"/>
      </patternFill>
    </fill>
    <fill>
      <patternFill patternType="solid">
        <fgColor rgb="FFFFFFFF"/>
        <bgColor indexed="64"/>
      </patternFill>
    </fill>
    <fill>
      <patternFill patternType="solid">
        <fgColor rgb="FFEEEEEE"/>
        <bgColor indexed="64"/>
      </patternFill>
    </fill>
    <fill>
      <patternFill patternType="solid">
        <fgColor rgb="FFFFC000"/>
        <bgColor indexed="64"/>
      </patternFill>
    </fill>
    <fill>
      <patternFill patternType="solid">
        <fgColor theme="4" tint="0.39997558519241921"/>
        <bgColor indexed="64"/>
      </patternFill>
    </fill>
    <fill>
      <patternFill patternType="solid">
        <fgColor theme="9"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51">
    <xf numFmtId="0" fontId="0" fillId="0" borderId="0" xfId="0"/>
    <xf numFmtId="0" fontId="0" fillId="0" borderId="1" xfId="0" applyBorder="1"/>
    <xf numFmtId="0" fontId="0" fillId="0" borderId="1" xfId="0" applyBorder="1" applyAlignment="1">
      <alignment wrapText="1"/>
    </xf>
    <xf numFmtId="0" fontId="0" fillId="2" borderId="1" xfId="0" applyFill="1" applyBorder="1"/>
    <xf numFmtId="0" fontId="0" fillId="3" borderId="1" xfId="0" applyFill="1" applyBorder="1"/>
    <xf numFmtId="0" fontId="0" fillId="6" borderId="1" xfId="0" applyFill="1" applyBorder="1"/>
    <xf numFmtId="0" fontId="1" fillId="5" borderId="1" xfId="0" applyFont="1" applyFill="1" applyBorder="1"/>
    <xf numFmtId="0" fontId="1" fillId="4" borderId="1" xfId="0" applyFont="1" applyFill="1" applyBorder="1"/>
    <xf numFmtId="0" fontId="1" fillId="5" borderId="1" xfId="0" applyFont="1" applyFill="1" applyBorder="1" applyAlignment="1">
      <alignment wrapText="1"/>
    </xf>
    <xf numFmtId="0" fontId="0" fillId="0" borderId="1" xfId="0" applyFill="1" applyBorder="1"/>
    <xf numFmtId="0" fontId="1" fillId="0" borderId="1" xfId="0" applyFont="1" applyBorder="1"/>
    <xf numFmtId="0" fontId="0" fillId="7" borderId="1" xfId="0" applyFill="1" applyBorder="1"/>
    <xf numFmtId="0" fontId="1" fillId="7" borderId="1" xfId="0" applyFont="1" applyFill="1" applyBorder="1"/>
    <xf numFmtId="0" fontId="1" fillId="0" borderId="0" xfId="0" applyFont="1"/>
    <xf numFmtId="0" fontId="2" fillId="9" borderId="1" xfId="0" applyFont="1" applyFill="1" applyBorder="1" applyAlignment="1">
      <alignment horizontal="left" vertical="center" wrapText="1" indent="1"/>
    </xf>
    <xf numFmtId="0" fontId="3" fillId="8" borderId="1" xfId="0" applyFont="1" applyFill="1" applyBorder="1" applyAlignment="1">
      <alignment horizontal="left" vertical="top" wrapText="1" indent="1"/>
    </xf>
    <xf numFmtId="0" fontId="0" fillId="8" borderId="1" xfId="0" applyFill="1" applyBorder="1"/>
    <xf numFmtId="0" fontId="5" fillId="0" borderId="0" xfId="0" applyFont="1"/>
    <xf numFmtId="8" fontId="0" fillId="0" borderId="1" xfId="0" applyNumberFormat="1" applyBorder="1"/>
    <xf numFmtId="0" fontId="1" fillId="10" borderId="1" xfId="0" applyFont="1" applyFill="1" applyBorder="1"/>
    <xf numFmtId="0" fontId="0" fillId="0" borderId="2" xfId="0" applyBorder="1"/>
    <xf numFmtId="6" fontId="0" fillId="0" borderId="2" xfId="0" applyNumberFormat="1" applyBorder="1"/>
    <xf numFmtId="0" fontId="0" fillId="0" borderId="0" xfId="0" applyBorder="1"/>
    <xf numFmtId="0" fontId="0" fillId="0" borderId="3" xfId="0" applyBorder="1"/>
    <xf numFmtId="0" fontId="0" fillId="11" borderId="1" xfId="0" applyFill="1" applyBorder="1"/>
    <xf numFmtId="0" fontId="0" fillId="0" borderId="0" xfId="0" applyAlignment="1">
      <alignment wrapText="1"/>
    </xf>
    <xf numFmtId="0" fontId="1" fillId="11" borderId="1" xfId="0" applyFont="1" applyFill="1" applyBorder="1"/>
    <xf numFmtId="0" fontId="1" fillId="11" borderId="1" xfId="0" applyFont="1" applyFill="1" applyBorder="1" applyAlignment="1">
      <alignment wrapText="1"/>
    </xf>
    <xf numFmtId="0" fontId="0" fillId="0" borderId="1" xfId="0" applyFill="1" applyBorder="1" applyAlignment="1">
      <alignment wrapText="1"/>
    </xf>
    <xf numFmtId="0" fontId="1" fillId="10" borderId="1" xfId="0" applyFont="1" applyFill="1" applyBorder="1" applyAlignment="1">
      <alignment wrapText="1"/>
    </xf>
    <xf numFmtId="0" fontId="1" fillId="6" borderId="1" xfId="0" applyFont="1" applyFill="1" applyBorder="1" applyAlignment="1">
      <alignment horizontal="right"/>
    </xf>
    <xf numFmtId="2" fontId="0" fillId="0" borderId="1" xfId="0" applyNumberFormat="1" applyBorder="1"/>
    <xf numFmtId="2" fontId="0" fillId="6" borderId="1" xfId="0" applyNumberFormat="1" applyFill="1" applyBorder="1"/>
    <xf numFmtId="4" fontId="0" fillId="6" borderId="1" xfId="0" applyNumberFormat="1" applyFill="1" applyBorder="1"/>
    <xf numFmtId="0" fontId="1" fillId="3" borderId="1" xfId="0" applyFont="1" applyFill="1" applyBorder="1"/>
    <xf numFmtId="0" fontId="1" fillId="6" borderId="1" xfId="0" applyFont="1" applyFill="1" applyBorder="1"/>
    <xf numFmtId="0" fontId="0" fillId="6" borderId="4" xfId="0" applyFill="1" applyBorder="1"/>
    <xf numFmtId="2" fontId="0" fillId="6" borderId="4" xfId="0" applyNumberFormat="1" applyFill="1" applyBorder="1"/>
    <xf numFmtId="164" fontId="0" fillId="0" borderId="1" xfId="0" applyNumberFormat="1" applyBorder="1"/>
    <xf numFmtId="0" fontId="6" fillId="10" borderId="1" xfId="0" applyFont="1" applyFill="1" applyBorder="1"/>
    <xf numFmtId="0" fontId="7" fillId="10" borderId="1" xfId="0" applyFont="1" applyFill="1" applyBorder="1"/>
    <xf numFmtId="0" fontId="7" fillId="11" borderId="1" xfId="0" applyFont="1" applyFill="1" applyBorder="1" applyAlignment="1">
      <alignment horizontal="right"/>
    </xf>
    <xf numFmtId="0" fontId="6" fillId="11" borderId="1" xfId="0" applyFont="1" applyFill="1" applyBorder="1"/>
    <xf numFmtId="164" fontId="7" fillId="11" borderId="1" xfId="0" applyNumberFormat="1" applyFont="1" applyFill="1" applyBorder="1"/>
    <xf numFmtId="0" fontId="1" fillId="12" borderId="1" xfId="0" applyFont="1" applyFill="1" applyBorder="1"/>
    <xf numFmtId="2" fontId="1" fillId="12" borderId="1" xfId="0" applyNumberFormat="1" applyFont="1" applyFill="1" applyBorder="1"/>
    <xf numFmtId="0" fontId="1" fillId="4" borderId="1" xfId="0" applyFont="1" applyFill="1" applyBorder="1" applyAlignment="1">
      <alignment horizontal="center" wrapText="1"/>
    </xf>
    <xf numFmtId="0" fontId="1" fillId="4" borderId="1" xfId="0" applyFont="1" applyFill="1" applyBorder="1" applyAlignment="1">
      <alignment horizontal="center"/>
    </xf>
    <xf numFmtId="0" fontId="4" fillId="8" borderId="1" xfId="1" applyFill="1" applyBorder="1" applyAlignment="1">
      <alignment horizontal="left" vertical="top" wrapText="1" indent="1"/>
    </xf>
    <xf numFmtId="0" fontId="3" fillId="8" borderId="1" xfId="0" applyFont="1" applyFill="1" applyBorder="1" applyAlignment="1">
      <alignment horizontal="left" vertical="top" wrapText="1" indent="1"/>
    </xf>
    <xf numFmtId="0" fontId="5"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0</xdr:row>
      <xdr:rowOff>38100</xdr:rowOff>
    </xdr:from>
    <xdr:to>
      <xdr:col>1</xdr:col>
      <xdr:colOff>4914900</xdr:colOff>
      <xdr:row>4</xdr:row>
      <xdr:rowOff>19050</xdr:rowOff>
    </xdr:to>
    <xdr:pic>
      <xdr:nvPicPr>
        <xdr:cNvPr id="2" name="Picture 1" descr="No alt text provided for this image"/>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38100"/>
          <a:ext cx="4848225" cy="742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28575</xdr:rowOff>
    </xdr:from>
    <xdr:to>
      <xdr:col>4</xdr:col>
      <xdr:colOff>1221440</xdr:colOff>
      <xdr:row>5</xdr:row>
      <xdr:rowOff>131669</xdr:rowOff>
    </xdr:to>
    <xdr:pic>
      <xdr:nvPicPr>
        <xdr:cNvPr id="2" name="Picture 1" descr="No alt text provided for this image"/>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219075"/>
          <a:ext cx="6006352" cy="876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nvidia.com/en-us/data-center/tesla-v100/" TargetMode="External"/><Relationship Id="rId2" Type="http://schemas.openxmlformats.org/officeDocument/2006/relationships/hyperlink" Target="https://www.nvidia.com/en-us/deep-learning-ai/inference-platform/hpc/" TargetMode="External"/><Relationship Id="rId1" Type="http://schemas.openxmlformats.org/officeDocument/2006/relationships/hyperlink" Target="https://www.nvidia.com/en-us/data-center/tesla-t4/" TargetMode="External"/><Relationship Id="rId6" Type="http://schemas.openxmlformats.org/officeDocument/2006/relationships/printerSettings" Target="../printerSettings/printerSettings7.bin"/><Relationship Id="rId5" Type="http://schemas.openxmlformats.org/officeDocument/2006/relationships/hyperlink" Target="https://www.nvidia.com/en-gb/data-center/tesla-k80/" TargetMode="External"/><Relationship Id="rId4" Type="http://schemas.openxmlformats.org/officeDocument/2006/relationships/hyperlink" Target="https://www.nvidia.com/object/tesla-p100.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B20"/>
  <sheetViews>
    <sheetView tabSelected="1" workbookViewId="0">
      <selection activeCell="B11" sqref="B11"/>
    </sheetView>
  </sheetViews>
  <sheetFormatPr defaultRowHeight="15" x14ac:dyDescent="0.25"/>
  <cols>
    <col min="2" max="2" width="124" bestFit="1" customWidth="1"/>
  </cols>
  <sheetData>
    <row r="6" spans="2:2" x14ac:dyDescent="0.25">
      <c r="B6" s="17" t="s">
        <v>205</v>
      </c>
    </row>
    <row r="8" spans="2:2" x14ac:dyDescent="0.25">
      <c r="B8" s="17" t="s">
        <v>206</v>
      </c>
    </row>
    <row r="9" spans="2:2" x14ac:dyDescent="0.25">
      <c r="B9" t="s">
        <v>204</v>
      </c>
    </row>
    <row r="10" spans="2:2" x14ac:dyDescent="0.25">
      <c r="B10" t="s">
        <v>219</v>
      </c>
    </row>
    <row r="11" spans="2:2" ht="45" x14ac:dyDescent="0.25">
      <c r="B11" s="25" t="s">
        <v>222</v>
      </c>
    </row>
    <row r="12" spans="2:2" ht="30" x14ac:dyDescent="0.25">
      <c r="B12" s="25" t="s">
        <v>207</v>
      </c>
    </row>
    <row r="13" spans="2:2" ht="105" x14ac:dyDescent="0.25">
      <c r="B13" s="25" t="s">
        <v>191</v>
      </c>
    </row>
    <row r="14" spans="2:2" x14ac:dyDescent="0.25">
      <c r="B14" s="25" t="s">
        <v>192</v>
      </c>
    </row>
    <row r="15" spans="2:2" ht="30" x14ac:dyDescent="0.25">
      <c r="B15" s="25" t="s">
        <v>200</v>
      </c>
    </row>
    <row r="16" spans="2:2" x14ac:dyDescent="0.25">
      <c r="B16" s="25" t="s">
        <v>199</v>
      </c>
    </row>
    <row r="17" spans="2:2" x14ac:dyDescent="0.25">
      <c r="B17" s="25" t="s">
        <v>208</v>
      </c>
    </row>
    <row r="19" spans="2:2" x14ac:dyDescent="0.25">
      <c r="B19" s="50" t="s">
        <v>220</v>
      </c>
    </row>
    <row r="20" spans="2:2" ht="30" x14ac:dyDescent="0.25">
      <c r="B20" s="25" t="s">
        <v>221</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G16"/>
  <sheetViews>
    <sheetView workbookViewId="0">
      <selection activeCell="E13" sqref="E13"/>
    </sheetView>
  </sheetViews>
  <sheetFormatPr defaultRowHeight="15" x14ac:dyDescent="0.25"/>
  <cols>
    <col min="5" max="5" width="28.85546875" bestFit="1" customWidth="1"/>
    <col min="6" max="6" width="24" customWidth="1"/>
    <col min="7" max="7" width="28.28515625" customWidth="1"/>
  </cols>
  <sheetData>
    <row r="3" spans="5:7" ht="90" x14ac:dyDescent="0.25">
      <c r="E3" s="29" t="s">
        <v>147</v>
      </c>
      <c r="F3" s="29" t="s">
        <v>136</v>
      </c>
      <c r="G3" s="29" t="s">
        <v>154</v>
      </c>
    </row>
    <row r="4" spans="5:7" x14ac:dyDescent="0.25">
      <c r="E4" s="10" t="s">
        <v>148</v>
      </c>
      <c r="F4" s="1">
        <v>1</v>
      </c>
      <c r="G4" s="1">
        <v>20</v>
      </c>
    </row>
    <row r="5" spans="5:7" x14ac:dyDescent="0.25">
      <c r="E5" s="10" t="s">
        <v>149</v>
      </c>
      <c r="F5" s="1">
        <v>0</v>
      </c>
      <c r="G5" s="1">
        <v>15</v>
      </c>
    </row>
    <row r="6" spans="5:7" x14ac:dyDescent="0.25">
      <c r="E6" s="10" t="s">
        <v>150</v>
      </c>
      <c r="F6" s="1">
        <v>0</v>
      </c>
      <c r="G6" s="1">
        <v>30</v>
      </c>
    </row>
    <row r="7" spans="5:7" x14ac:dyDescent="0.25">
      <c r="E7" s="10" t="s">
        <v>151</v>
      </c>
      <c r="F7" s="1">
        <v>0</v>
      </c>
      <c r="G7" s="1">
        <v>15</v>
      </c>
    </row>
    <row r="8" spans="5:7" x14ac:dyDescent="0.25">
      <c r="E8" s="10" t="s">
        <v>152</v>
      </c>
      <c r="F8" s="1">
        <v>0</v>
      </c>
      <c r="G8" s="1">
        <v>10</v>
      </c>
    </row>
    <row r="9" spans="5:7" x14ac:dyDescent="0.25">
      <c r="E9" s="10" t="s">
        <v>153</v>
      </c>
      <c r="F9" s="1">
        <v>0</v>
      </c>
      <c r="G9" s="1">
        <v>10</v>
      </c>
    </row>
    <row r="10" spans="5:7" x14ac:dyDescent="0.25">
      <c r="E10" s="1"/>
      <c r="F10" s="1"/>
      <c r="G10" s="3">
        <f>SUM(G4:G9)</f>
        <v>100</v>
      </c>
    </row>
    <row r="11" spans="5:7" x14ac:dyDescent="0.25">
      <c r="E11" s="30" t="s">
        <v>146</v>
      </c>
      <c r="F11" s="5">
        <f>((F4*G4)+(F5*G5)+(F6*G6)+(F7*G7)+(F8*G8)+(F9*G9))/100</f>
        <v>0.2</v>
      </c>
    </row>
    <row r="13" spans="5:7" x14ac:dyDescent="0.25">
      <c r="E13" s="17" t="s">
        <v>139</v>
      </c>
    </row>
    <row r="14" spans="5:7" x14ac:dyDescent="0.25">
      <c r="E14" t="s">
        <v>161</v>
      </c>
    </row>
    <row r="15" spans="5:7" x14ac:dyDescent="0.25">
      <c r="E15" t="s">
        <v>162</v>
      </c>
    </row>
    <row r="16" spans="5:7" x14ac:dyDescent="0.25">
      <c r="E16" t="s">
        <v>203</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sqref="A1:XFD1"/>
    </sheetView>
  </sheetViews>
  <sheetFormatPr defaultRowHeight="15" x14ac:dyDescent="0.25"/>
  <cols>
    <col min="1" max="1" width="28.42578125" bestFit="1" customWidth="1"/>
  </cols>
  <sheetData>
    <row r="1" spans="1:1" x14ac:dyDescent="0.25">
      <c r="A1" t="s">
        <v>107</v>
      </c>
    </row>
    <row r="2" spans="1:1" x14ac:dyDescent="0.25">
      <c r="A2" t="s">
        <v>108</v>
      </c>
    </row>
    <row r="3" spans="1:1" x14ac:dyDescent="0.25">
      <c r="A3" t="s">
        <v>109</v>
      </c>
    </row>
    <row r="4" spans="1:1" x14ac:dyDescent="0.25">
      <c r="A4" t="s">
        <v>110</v>
      </c>
    </row>
    <row r="5" spans="1:1" x14ac:dyDescent="0.25">
      <c r="A5" t="s">
        <v>111</v>
      </c>
    </row>
    <row r="6" spans="1:1" x14ac:dyDescent="0.25">
      <c r="A6" t="s">
        <v>112</v>
      </c>
    </row>
    <row r="7" spans="1:1" x14ac:dyDescent="0.25">
      <c r="A7" t="s">
        <v>113</v>
      </c>
    </row>
    <row r="8" spans="1:1" x14ac:dyDescent="0.25">
      <c r="A8" t="s">
        <v>114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I15"/>
  <sheetViews>
    <sheetView zoomScale="85" zoomScaleNormal="85" workbookViewId="0">
      <selection activeCell="D4" sqref="D4"/>
    </sheetView>
  </sheetViews>
  <sheetFormatPr defaultRowHeight="15" x14ac:dyDescent="0.25"/>
  <cols>
    <col min="3" max="3" width="36.28515625" bestFit="1" customWidth="1"/>
    <col min="4" max="4" width="42.28515625" customWidth="1"/>
    <col min="5" max="5" width="35.140625" customWidth="1"/>
    <col min="9" max="9" width="109.42578125" customWidth="1"/>
  </cols>
  <sheetData>
    <row r="2" spans="3:9" x14ac:dyDescent="0.25">
      <c r="D2" s="13" t="s">
        <v>123</v>
      </c>
      <c r="E2" s="13" t="s">
        <v>121</v>
      </c>
    </row>
    <row r="3" spans="3:9" x14ac:dyDescent="0.25">
      <c r="C3" s="26" t="s">
        <v>21</v>
      </c>
      <c r="D3" s="10" t="s">
        <v>106</v>
      </c>
      <c r="E3" s="10" t="s">
        <v>122</v>
      </c>
    </row>
    <row r="4" spans="3:9" ht="75" x14ac:dyDescent="0.25">
      <c r="C4" s="26" t="s">
        <v>22</v>
      </c>
      <c r="D4" s="2" t="s">
        <v>209</v>
      </c>
      <c r="E4" s="2" t="s">
        <v>215</v>
      </c>
    </row>
    <row r="5" spans="3:9" x14ac:dyDescent="0.25">
      <c r="C5" s="26" t="s">
        <v>97</v>
      </c>
      <c r="D5" s="1" t="s">
        <v>108</v>
      </c>
      <c r="E5" s="1" t="s">
        <v>108</v>
      </c>
    </row>
    <row r="6" spans="3:9" x14ac:dyDescent="0.25">
      <c r="C6" s="26" t="s">
        <v>104</v>
      </c>
      <c r="D6" s="1" t="s">
        <v>124</v>
      </c>
      <c r="E6" s="9" t="s">
        <v>115</v>
      </c>
    </row>
    <row r="7" spans="3:9" ht="60" x14ac:dyDescent="0.25">
      <c r="C7" s="26" t="s">
        <v>95</v>
      </c>
      <c r="D7" s="2" t="s">
        <v>118</v>
      </c>
      <c r="E7" s="28" t="s">
        <v>210</v>
      </c>
    </row>
    <row r="8" spans="3:9" x14ac:dyDescent="0.25">
      <c r="C8" s="26" t="s">
        <v>96</v>
      </c>
      <c r="D8" s="1" t="s">
        <v>119</v>
      </c>
      <c r="E8" s="9" t="s">
        <v>119</v>
      </c>
    </row>
    <row r="9" spans="3:9" ht="30" x14ac:dyDescent="0.25">
      <c r="C9" s="26" t="s">
        <v>101</v>
      </c>
      <c r="D9" s="2" t="s">
        <v>213</v>
      </c>
      <c r="E9" s="1" t="s">
        <v>125</v>
      </c>
    </row>
    <row r="10" spans="3:9" x14ac:dyDescent="0.25">
      <c r="C10" s="35" t="s">
        <v>102</v>
      </c>
      <c r="D10" s="24" t="s">
        <v>168</v>
      </c>
      <c r="E10" s="24" t="s">
        <v>168</v>
      </c>
    </row>
    <row r="11" spans="3:9" ht="45" x14ac:dyDescent="0.25">
      <c r="C11" s="27" t="s">
        <v>103</v>
      </c>
      <c r="D11" s="1" t="s">
        <v>116</v>
      </c>
      <c r="E11" s="2" t="s">
        <v>126</v>
      </c>
      <c r="I11" s="17" t="s">
        <v>212</v>
      </c>
    </row>
    <row r="12" spans="3:9" ht="120" x14ac:dyDescent="0.25">
      <c r="C12" s="27" t="s">
        <v>105</v>
      </c>
      <c r="D12" s="2" t="s">
        <v>214</v>
      </c>
      <c r="E12" s="2" t="s">
        <v>211</v>
      </c>
      <c r="I12" s="25" t="s">
        <v>216</v>
      </c>
    </row>
    <row r="13" spans="3:9" x14ac:dyDescent="0.25">
      <c r="C13" s="26" t="s">
        <v>98</v>
      </c>
      <c r="D13" s="1" t="s">
        <v>120</v>
      </c>
      <c r="E13" s="1" t="s">
        <v>127</v>
      </c>
    </row>
    <row r="14" spans="3:9" x14ac:dyDescent="0.25">
      <c r="C14" s="26" t="s">
        <v>100</v>
      </c>
      <c r="D14" s="1" t="s">
        <v>117</v>
      </c>
      <c r="E14" s="1" t="s">
        <v>128</v>
      </c>
    </row>
    <row r="15" spans="3:9" x14ac:dyDescent="0.25">
      <c r="C15" s="26" t="s">
        <v>99</v>
      </c>
      <c r="D15" s="1" t="s">
        <v>116</v>
      </c>
      <c r="E15" s="1" t="s">
        <v>116</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promptTitle="Select From List">
          <x14:formula1>
            <xm:f>Lookup!$A$1:$A$11</xm:f>
          </x14:formula1>
          <xm:sqref>D5:E5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6"/>
  <sheetViews>
    <sheetView zoomScale="85" zoomScaleNormal="85" workbookViewId="0">
      <selection activeCell="G16" sqref="G16"/>
    </sheetView>
  </sheetViews>
  <sheetFormatPr defaultRowHeight="15" x14ac:dyDescent="0.25"/>
  <cols>
    <col min="1" max="1" width="13.42578125" bestFit="1" customWidth="1"/>
    <col min="2" max="2" width="21" bestFit="1" customWidth="1"/>
    <col min="3" max="3" width="20" bestFit="1" customWidth="1"/>
    <col min="4" max="4" width="17.28515625" bestFit="1" customWidth="1"/>
    <col min="5" max="5" width="21" bestFit="1" customWidth="1"/>
    <col min="6" max="6" width="27.42578125" customWidth="1"/>
    <col min="7" max="7" width="24.5703125" bestFit="1" customWidth="1"/>
    <col min="8" max="8" width="11.42578125" customWidth="1"/>
    <col min="9" max="9" width="12.140625" bestFit="1" customWidth="1"/>
    <col min="10" max="11" width="11.42578125" bestFit="1" customWidth="1"/>
    <col min="12" max="12" width="28.42578125" bestFit="1" customWidth="1"/>
  </cols>
  <sheetData>
    <row r="2" spans="1:12" ht="15.75" x14ac:dyDescent="0.25">
      <c r="G2" s="39"/>
      <c r="H2" s="39"/>
      <c r="I2" s="40" t="s">
        <v>178</v>
      </c>
      <c r="J2" s="40" t="s">
        <v>179</v>
      </c>
      <c r="K2" s="40" t="s">
        <v>180</v>
      </c>
      <c r="L2" s="40" t="s">
        <v>196</v>
      </c>
    </row>
    <row r="3" spans="1:12" x14ac:dyDescent="0.25">
      <c r="G3" s="10" t="s">
        <v>184</v>
      </c>
      <c r="H3" s="1"/>
      <c r="I3" s="1"/>
      <c r="J3" s="1"/>
      <c r="K3" s="1"/>
      <c r="L3" s="1"/>
    </row>
    <row r="4" spans="1:12" x14ac:dyDescent="0.25">
      <c r="G4" s="1" t="s">
        <v>165</v>
      </c>
      <c r="H4" s="1"/>
      <c r="I4" s="1">
        <f>'Initial Project Cost'!K14</f>
        <v>1646400</v>
      </c>
      <c r="J4" s="1"/>
      <c r="K4" s="1"/>
      <c r="L4" s="1"/>
    </row>
    <row r="5" spans="1:12" x14ac:dyDescent="0.25">
      <c r="G5" s="1" t="s">
        <v>138</v>
      </c>
      <c r="H5" s="1">
        <v>0.65</v>
      </c>
      <c r="I5" s="1">
        <f>I4*'Complexity Details'!F11</f>
        <v>1070160</v>
      </c>
      <c r="J5" s="1"/>
      <c r="K5" s="1"/>
      <c r="L5" s="1" t="s">
        <v>197</v>
      </c>
    </row>
    <row r="6" spans="1:12" x14ac:dyDescent="0.25">
      <c r="G6" s="1" t="s">
        <v>159</v>
      </c>
      <c r="H6" s="1"/>
      <c r="I6" s="31">
        <f>SUM('Infrastructure Cost'!J4:J6,'Infrastructure Cost'!J8)</f>
        <v>31650</v>
      </c>
      <c r="J6" s="1">
        <f>SUM('Infrastructure Cost'!J6:J8)</f>
        <v>33768</v>
      </c>
      <c r="K6" s="1">
        <f>SUM('Infrastructure Cost'!J6:J8)</f>
        <v>33768</v>
      </c>
      <c r="L6" s="1"/>
    </row>
    <row r="7" spans="1:12" x14ac:dyDescent="0.25">
      <c r="G7" s="1" t="s">
        <v>183</v>
      </c>
      <c r="H7" s="1"/>
      <c r="I7" s="1"/>
      <c r="J7" s="1">
        <f>'Lights On Operations Cost'!J10</f>
        <v>547200</v>
      </c>
      <c r="K7" s="1">
        <f>'Lights On Operations Cost'!J21</f>
        <v>240000</v>
      </c>
      <c r="L7" s="1"/>
    </row>
    <row r="8" spans="1:12" x14ac:dyDescent="0.25">
      <c r="A8" s="10" t="s">
        <v>163</v>
      </c>
      <c r="B8" s="10" t="s">
        <v>164</v>
      </c>
      <c r="C8" s="10" t="s">
        <v>165</v>
      </c>
      <c r="D8" s="10" t="s">
        <v>138</v>
      </c>
      <c r="G8" s="1" t="s">
        <v>160</v>
      </c>
      <c r="H8" s="1"/>
      <c r="I8" s="1"/>
      <c r="J8" s="1"/>
      <c r="K8" s="1"/>
      <c r="L8" s="1"/>
    </row>
    <row r="9" spans="1:12" x14ac:dyDescent="0.25">
      <c r="A9" s="1">
        <v>5000000</v>
      </c>
      <c r="B9" s="1">
        <v>0.2</v>
      </c>
      <c r="C9" s="1">
        <v>2481018</v>
      </c>
      <c r="D9" s="1">
        <v>0.65</v>
      </c>
      <c r="G9" s="1"/>
      <c r="H9" s="1"/>
      <c r="I9" s="1"/>
      <c r="J9" s="1"/>
      <c r="K9" s="1"/>
      <c r="L9" s="1"/>
    </row>
    <row r="10" spans="1:12" x14ac:dyDescent="0.25">
      <c r="A10" s="22"/>
      <c r="B10" s="22"/>
      <c r="C10" s="22"/>
      <c r="D10" s="22"/>
      <c r="G10" s="10" t="s">
        <v>185</v>
      </c>
      <c r="H10" s="1"/>
      <c r="I10" s="1"/>
      <c r="J10" s="1"/>
      <c r="K10" s="1"/>
      <c r="L10" s="1"/>
    </row>
    <row r="11" spans="1:12" x14ac:dyDescent="0.25">
      <c r="A11" s="22"/>
      <c r="B11" s="22"/>
      <c r="C11" s="22"/>
      <c r="D11" s="22"/>
      <c r="G11" s="1" t="s">
        <v>181</v>
      </c>
      <c r="H11" s="1">
        <v>0.5</v>
      </c>
      <c r="I11" s="1">
        <v>0</v>
      </c>
      <c r="J11" s="1">
        <f>5000000*0.5</f>
        <v>2500000</v>
      </c>
      <c r="K11" s="1">
        <v>5000000</v>
      </c>
      <c r="L11" s="1"/>
    </row>
    <row r="12" spans="1:12" x14ac:dyDescent="0.25">
      <c r="G12" s="1" t="s">
        <v>182</v>
      </c>
      <c r="H12" s="1">
        <v>0.2</v>
      </c>
      <c r="I12" s="1">
        <v>0</v>
      </c>
      <c r="J12" s="1">
        <f>J11*'Indirect Benefit Factor'!F11</f>
        <v>500000</v>
      </c>
      <c r="K12" s="1">
        <f>K11*H12</f>
        <v>1000000</v>
      </c>
      <c r="L12" s="1"/>
    </row>
    <row r="13" spans="1:12" x14ac:dyDescent="0.25">
      <c r="A13" s="17" t="s">
        <v>139</v>
      </c>
      <c r="G13" s="1"/>
      <c r="H13" s="1"/>
      <c r="I13" s="1"/>
      <c r="J13" s="1"/>
      <c r="K13" s="1"/>
      <c r="L13" s="1"/>
    </row>
    <row r="14" spans="1:12" ht="15.75" x14ac:dyDescent="0.25">
      <c r="A14" t="s">
        <v>169</v>
      </c>
      <c r="G14" s="41" t="s">
        <v>194</v>
      </c>
      <c r="H14" s="42"/>
      <c r="I14" s="43">
        <f>SUM(I11:I12)-SUM(I4:I8)</f>
        <v>-2748210</v>
      </c>
      <c r="J14" s="43">
        <f>SUM(J11:J12)-SUM(J4:J8)</f>
        <v>2419032</v>
      </c>
      <c r="K14" s="43">
        <f>SUM(K11:K12)-SUM(K4:K8)</f>
        <v>5726232</v>
      </c>
      <c r="L14" s="1"/>
    </row>
    <row r="15" spans="1:12" x14ac:dyDescent="0.25">
      <c r="A15" t="s">
        <v>170</v>
      </c>
    </row>
    <row r="16" spans="1:12" x14ac:dyDescent="0.25">
      <c r="A16" t="s">
        <v>171</v>
      </c>
      <c r="H16" s="44" t="s">
        <v>195</v>
      </c>
      <c r="I16" s="38">
        <f>SUM(I14:K14)</f>
        <v>5397054</v>
      </c>
    </row>
    <row r="17" spans="1:9" x14ac:dyDescent="0.25">
      <c r="A17" t="s">
        <v>177</v>
      </c>
      <c r="H17" s="44" t="s">
        <v>6</v>
      </c>
      <c r="I17" s="1">
        <f>SUM(I4:K7)</f>
        <v>3602946</v>
      </c>
    </row>
    <row r="18" spans="1:9" x14ac:dyDescent="0.25">
      <c r="A18" t="s">
        <v>176</v>
      </c>
    </row>
    <row r="19" spans="1:9" x14ac:dyDescent="0.25">
      <c r="H19" s="44" t="s">
        <v>186</v>
      </c>
      <c r="I19" s="45">
        <f>((I16-I17)/I17)*100</f>
        <v>49.795583947136599</v>
      </c>
    </row>
    <row r="21" spans="1:9" x14ac:dyDescent="0.25">
      <c r="G21" s="17" t="s">
        <v>187</v>
      </c>
    </row>
    <row r="22" spans="1:9" x14ac:dyDescent="0.25">
      <c r="G22" t="s">
        <v>188</v>
      </c>
    </row>
    <row r="23" spans="1:9" x14ac:dyDescent="0.25">
      <c r="G23" t="s">
        <v>189</v>
      </c>
    </row>
    <row r="24" spans="1:9" x14ac:dyDescent="0.25">
      <c r="G24" t="s">
        <v>190</v>
      </c>
    </row>
    <row r="25" spans="1:9" x14ac:dyDescent="0.25">
      <c r="G25" t="s">
        <v>193</v>
      </c>
    </row>
    <row r="26" spans="1:9" x14ac:dyDescent="0.25">
      <c r="G26" t="s">
        <v>198</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3:H13"/>
  <sheetViews>
    <sheetView workbookViewId="0">
      <selection activeCell="G13" sqref="G13"/>
    </sheetView>
  </sheetViews>
  <sheetFormatPr defaultRowHeight="15" x14ac:dyDescent="0.25"/>
  <cols>
    <col min="6" max="6" width="23.85546875" bestFit="1" customWidth="1"/>
    <col min="7" max="7" width="17.28515625" bestFit="1" customWidth="1"/>
  </cols>
  <sheetData>
    <row r="3" spans="6:8" x14ac:dyDescent="0.25">
      <c r="F3" s="34" t="s">
        <v>155</v>
      </c>
      <c r="G3" s="34" t="s">
        <v>156</v>
      </c>
    </row>
    <row r="4" spans="6:8" x14ac:dyDescent="0.25">
      <c r="F4" s="1" t="s">
        <v>157</v>
      </c>
      <c r="G4" s="1">
        <f>'Initial Project Cost'!K14</f>
        <v>1646400</v>
      </c>
    </row>
    <row r="5" spans="6:8" x14ac:dyDescent="0.25">
      <c r="F5" s="1" t="s">
        <v>158</v>
      </c>
      <c r="G5" s="1">
        <f>'Lights On Operations Cost'!J10+'Lights On Operations Cost'!J21</f>
        <v>787200</v>
      </c>
    </row>
    <row r="6" spans="6:8" x14ac:dyDescent="0.25">
      <c r="F6" s="1" t="s">
        <v>159</v>
      </c>
      <c r="G6" s="31">
        <f>'Infrastructure Cost'!J9</f>
        <v>47418</v>
      </c>
      <c r="H6" t="s">
        <v>166</v>
      </c>
    </row>
    <row r="7" spans="6:8" x14ac:dyDescent="0.25">
      <c r="F7" s="1" t="s">
        <v>160</v>
      </c>
      <c r="G7" s="31">
        <f>'Product Buy Cost'!H9</f>
        <v>0</v>
      </c>
    </row>
    <row r="8" spans="6:8" x14ac:dyDescent="0.25">
      <c r="F8" s="30" t="s">
        <v>6</v>
      </c>
      <c r="G8" s="32">
        <f>SUM(G4:G7)</f>
        <v>2481018</v>
      </c>
    </row>
    <row r="10" spans="6:8" x14ac:dyDescent="0.25">
      <c r="F10" s="17" t="s">
        <v>139</v>
      </c>
    </row>
    <row r="11" spans="6:8" x14ac:dyDescent="0.25">
      <c r="F11" t="s">
        <v>167</v>
      </c>
    </row>
    <row r="12" spans="6:8" x14ac:dyDescent="0.25">
      <c r="F12" t="s">
        <v>217</v>
      </c>
    </row>
    <row r="13" spans="6:8" x14ac:dyDescent="0.25">
      <c r="F13" t="s">
        <v>218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K28"/>
  <sheetViews>
    <sheetView topLeftCell="B1" workbookViewId="0">
      <selection activeCell="E8" sqref="E8"/>
    </sheetView>
  </sheetViews>
  <sheetFormatPr defaultRowHeight="15" x14ac:dyDescent="0.25"/>
  <cols>
    <col min="3" max="3" width="25.140625" bestFit="1" customWidth="1"/>
    <col min="4" max="4" width="17.5703125" bestFit="1" customWidth="1"/>
    <col min="5" max="5" width="13" customWidth="1"/>
    <col min="6" max="6" width="13.42578125" customWidth="1"/>
    <col min="7" max="7" width="13.5703125" bestFit="1" customWidth="1"/>
    <col min="8" max="8" width="20.140625" bestFit="1" customWidth="1"/>
    <col min="9" max="9" width="31.28515625" bestFit="1" customWidth="1"/>
    <col min="10" max="10" width="24.42578125" bestFit="1" customWidth="1"/>
    <col min="11" max="11" width="16.140625" customWidth="1"/>
  </cols>
  <sheetData>
    <row r="2" spans="3:11" ht="35.25" customHeight="1" x14ac:dyDescent="0.25">
      <c r="C2" s="6"/>
      <c r="D2" s="46" t="s">
        <v>20</v>
      </c>
      <c r="E2" s="47"/>
      <c r="F2" s="47"/>
      <c r="G2" s="47"/>
      <c r="H2" s="6"/>
      <c r="I2" s="6"/>
      <c r="J2" s="6"/>
      <c r="K2" s="6"/>
    </row>
    <row r="3" spans="3:11" ht="45" x14ac:dyDescent="0.25">
      <c r="C3" s="6" t="s">
        <v>1</v>
      </c>
      <c r="D3" s="7" t="s">
        <v>0</v>
      </c>
      <c r="E3" s="7" t="s">
        <v>2</v>
      </c>
      <c r="F3" s="7" t="s">
        <v>3</v>
      </c>
      <c r="G3" s="7" t="s">
        <v>4</v>
      </c>
      <c r="H3" s="6" t="s">
        <v>5</v>
      </c>
      <c r="I3" s="8" t="s">
        <v>17</v>
      </c>
      <c r="J3" s="8" t="s">
        <v>18</v>
      </c>
      <c r="K3" s="6" t="s">
        <v>19</v>
      </c>
    </row>
    <row r="4" spans="3:11" x14ac:dyDescent="0.25">
      <c r="C4" s="1" t="s">
        <v>7</v>
      </c>
      <c r="D4" s="1"/>
      <c r="E4" s="1">
        <v>1</v>
      </c>
      <c r="F4" s="1"/>
      <c r="G4" s="1"/>
      <c r="H4" s="1">
        <v>1</v>
      </c>
      <c r="I4" s="1">
        <v>120</v>
      </c>
      <c r="J4" s="1">
        <v>12</v>
      </c>
      <c r="K4" s="1">
        <f>(SUM(D4:G4)*H4*(20*8*I4*J4))</f>
        <v>230400</v>
      </c>
    </row>
    <row r="5" spans="3:11" x14ac:dyDescent="0.25">
      <c r="C5" s="1" t="s">
        <v>8</v>
      </c>
      <c r="D5" s="1"/>
      <c r="E5" s="1">
        <v>1</v>
      </c>
      <c r="F5" s="1"/>
      <c r="G5" s="1"/>
      <c r="H5" s="1">
        <v>0.5</v>
      </c>
      <c r="I5" s="1">
        <v>100</v>
      </c>
      <c r="J5" s="1">
        <v>12</v>
      </c>
      <c r="K5" s="1">
        <f t="shared" ref="K5:K13" si="0">(SUM(D5:G5)*H5*(20*8*I5*J5))</f>
        <v>96000</v>
      </c>
    </row>
    <row r="6" spans="3:11" x14ac:dyDescent="0.25">
      <c r="C6" s="1" t="s">
        <v>9</v>
      </c>
      <c r="D6" s="1"/>
      <c r="E6" s="1">
        <v>1</v>
      </c>
      <c r="F6" s="1"/>
      <c r="G6" s="1"/>
      <c r="H6" s="1">
        <v>0.75</v>
      </c>
      <c r="I6" s="1">
        <v>100</v>
      </c>
      <c r="J6" s="1">
        <v>12</v>
      </c>
      <c r="K6" s="1">
        <f t="shared" si="0"/>
        <v>144000</v>
      </c>
    </row>
    <row r="7" spans="3:11" x14ac:dyDescent="0.25">
      <c r="C7" s="1" t="s">
        <v>10</v>
      </c>
      <c r="D7" s="1"/>
      <c r="E7" s="1">
        <v>1</v>
      </c>
      <c r="F7" s="1"/>
      <c r="G7" s="1"/>
      <c r="H7" s="1">
        <v>0.25</v>
      </c>
      <c r="I7" s="1">
        <v>120</v>
      </c>
      <c r="J7" s="1">
        <v>12</v>
      </c>
      <c r="K7" s="1">
        <f t="shared" si="0"/>
        <v>57600</v>
      </c>
    </row>
    <row r="8" spans="3:11" x14ac:dyDescent="0.25">
      <c r="C8" s="1" t="s">
        <v>11</v>
      </c>
      <c r="D8" s="1"/>
      <c r="E8" s="1">
        <v>2</v>
      </c>
      <c r="F8" s="1"/>
      <c r="G8" s="1"/>
      <c r="H8" s="1">
        <v>1</v>
      </c>
      <c r="I8" s="1">
        <v>140</v>
      </c>
      <c r="J8" s="1">
        <v>12</v>
      </c>
      <c r="K8" s="1">
        <f t="shared" si="0"/>
        <v>537600</v>
      </c>
    </row>
    <row r="9" spans="3:11" x14ac:dyDescent="0.25">
      <c r="C9" s="1" t="s">
        <v>14</v>
      </c>
      <c r="D9" s="1"/>
      <c r="E9" s="1">
        <v>1</v>
      </c>
      <c r="F9" s="1"/>
      <c r="G9" s="1"/>
      <c r="H9" s="1">
        <v>1</v>
      </c>
      <c r="I9" s="1">
        <v>140</v>
      </c>
      <c r="J9" s="1">
        <v>12</v>
      </c>
      <c r="K9" s="1">
        <f t="shared" si="0"/>
        <v>268800</v>
      </c>
    </row>
    <row r="10" spans="3:11" x14ac:dyDescent="0.25">
      <c r="C10" s="1" t="s">
        <v>12</v>
      </c>
      <c r="D10" s="1"/>
      <c r="E10" s="1">
        <v>0</v>
      </c>
      <c r="F10" s="1"/>
      <c r="G10" s="1"/>
      <c r="H10" s="1">
        <v>0</v>
      </c>
      <c r="I10" s="1">
        <v>120</v>
      </c>
      <c r="J10" s="1">
        <v>12</v>
      </c>
      <c r="K10" s="1">
        <f t="shared" si="0"/>
        <v>0</v>
      </c>
    </row>
    <row r="11" spans="3:11" x14ac:dyDescent="0.25">
      <c r="C11" s="1" t="s">
        <v>13</v>
      </c>
      <c r="D11" s="1"/>
      <c r="E11" s="1">
        <v>1</v>
      </c>
      <c r="F11" s="1"/>
      <c r="G11" s="1"/>
      <c r="H11" s="1">
        <v>0.5</v>
      </c>
      <c r="I11" s="1">
        <v>90</v>
      </c>
      <c r="J11" s="1">
        <v>12</v>
      </c>
      <c r="K11" s="1">
        <f t="shared" si="0"/>
        <v>86400</v>
      </c>
    </row>
    <row r="12" spans="3:11" x14ac:dyDescent="0.25">
      <c r="C12" s="1" t="s">
        <v>15</v>
      </c>
      <c r="D12" s="1"/>
      <c r="E12" s="1">
        <v>1</v>
      </c>
      <c r="F12" s="1"/>
      <c r="G12" s="1"/>
      <c r="H12" s="1">
        <v>0.75</v>
      </c>
      <c r="I12" s="1">
        <v>90</v>
      </c>
      <c r="J12" s="1">
        <v>12</v>
      </c>
      <c r="K12" s="1">
        <f t="shared" si="0"/>
        <v>129600</v>
      </c>
    </row>
    <row r="13" spans="3:11" x14ac:dyDescent="0.25">
      <c r="C13" s="1" t="s">
        <v>16</v>
      </c>
      <c r="D13" s="1"/>
      <c r="E13" s="1">
        <v>1</v>
      </c>
      <c r="F13" s="1"/>
      <c r="G13" s="1"/>
      <c r="H13" s="1">
        <v>0.5</v>
      </c>
      <c r="I13" s="1">
        <v>100</v>
      </c>
      <c r="J13" s="1">
        <v>12</v>
      </c>
      <c r="K13" s="1">
        <f t="shared" si="0"/>
        <v>96000</v>
      </c>
    </row>
    <row r="14" spans="3:11" x14ac:dyDescent="0.25">
      <c r="J14" s="12" t="s">
        <v>6</v>
      </c>
      <c r="K14" s="11">
        <f>SUM(K4:K13)</f>
        <v>1646400</v>
      </c>
    </row>
    <row r="16" spans="3:11" x14ac:dyDescent="0.25">
      <c r="D16" s="17" t="s">
        <v>139</v>
      </c>
    </row>
    <row r="17" spans="4:8" x14ac:dyDescent="0.25">
      <c r="D17" t="s">
        <v>76</v>
      </c>
    </row>
    <row r="18" spans="4:8" x14ac:dyDescent="0.25">
      <c r="D18" t="s">
        <v>77</v>
      </c>
    </row>
    <row r="19" spans="4:8" x14ac:dyDescent="0.25">
      <c r="D19" t="s">
        <v>78</v>
      </c>
    </row>
    <row r="20" spans="4:8" x14ac:dyDescent="0.25">
      <c r="D20" t="s">
        <v>85</v>
      </c>
    </row>
    <row r="21" spans="4:8" x14ac:dyDescent="0.25">
      <c r="D21" t="s">
        <v>84</v>
      </c>
    </row>
    <row r="23" spans="4:8" x14ac:dyDescent="0.25">
      <c r="D23" s="17" t="s">
        <v>86</v>
      </c>
    </row>
    <row r="25" spans="4:8" x14ac:dyDescent="0.25">
      <c r="D25" s="4" t="s">
        <v>1</v>
      </c>
      <c r="E25" s="4" t="s">
        <v>87</v>
      </c>
      <c r="F25" s="4" t="s">
        <v>89</v>
      </c>
      <c r="G25" s="4" t="s">
        <v>88</v>
      </c>
    </row>
    <row r="26" spans="4:8" x14ac:dyDescent="0.25">
      <c r="D26" s="1" t="s">
        <v>11</v>
      </c>
      <c r="E26" s="1" t="s">
        <v>90</v>
      </c>
      <c r="F26" s="1">
        <v>0.8</v>
      </c>
      <c r="G26" s="1">
        <v>190</v>
      </c>
      <c r="H26" t="s">
        <v>92</v>
      </c>
    </row>
    <row r="27" spans="4:8" x14ac:dyDescent="0.25">
      <c r="D27" s="1" t="s">
        <v>11</v>
      </c>
      <c r="E27" s="1" t="s">
        <v>91</v>
      </c>
      <c r="F27" s="1">
        <v>1</v>
      </c>
      <c r="G27" s="1">
        <v>120</v>
      </c>
      <c r="H27" t="s">
        <v>93</v>
      </c>
    </row>
    <row r="28" spans="4:8" x14ac:dyDescent="0.25">
      <c r="F28" s="5" t="s">
        <v>94</v>
      </c>
      <c r="G28" s="5">
        <f>((F26*G26)+(F27*120))/COUNT(F26:F27)</f>
        <v>136</v>
      </c>
    </row>
  </sheetData>
  <mergeCells count="1">
    <mergeCell ref="D2:G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21"/>
  <sheetViews>
    <sheetView topLeftCell="A7" workbookViewId="0">
      <selection activeCell="M9" sqref="M9"/>
    </sheetView>
  </sheetViews>
  <sheetFormatPr defaultRowHeight="15" x14ac:dyDescent="0.25"/>
  <cols>
    <col min="2" max="2" width="25.140625" bestFit="1" customWidth="1"/>
    <col min="3" max="3" width="7.140625" bestFit="1" customWidth="1"/>
    <col min="4" max="4" width="17" bestFit="1" customWidth="1"/>
    <col min="5" max="5" width="8.85546875" bestFit="1" customWidth="1"/>
    <col min="6" max="6" width="13.5703125" bestFit="1" customWidth="1"/>
    <col min="8" max="8" width="8.85546875" bestFit="1" customWidth="1"/>
    <col min="9" max="9" width="9.7109375" bestFit="1" customWidth="1"/>
    <col min="10" max="10" width="14.28515625" bestFit="1" customWidth="1"/>
    <col min="13" max="13" width="49.28515625" bestFit="1" customWidth="1"/>
  </cols>
  <sheetData>
    <row r="2" spans="2:13" x14ac:dyDescent="0.25">
      <c r="B2" s="17" t="s">
        <v>23</v>
      </c>
    </row>
    <row r="4" spans="2:13" ht="42.75" customHeight="1" x14ac:dyDescent="0.25">
      <c r="B4" s="6"/>
      <c r="C4" s="46" t="s">
        <v>20</v>
      </c>
      <c r="D4" s="47"/>
      <c r="E4" s="47"/>
      <c r="F4" s="47"/>
      <c r="G4" s="6"/>
      <c r="H4" s="6"/>
      <c r="I4" s="6"/>
      <c r="J4" s="6"/>
    </row>
    <row r="5" spans="2:13" ht="75" x14ac:dyDescent="0.25">
      <c r="B5" s="6" t="s">
        <v>1</v>
      </c>
      <c r="C5" s="7" t="s">
        <v>0</v>
      </c>
      <c r="D5" s="7" t="s">
        <v>2</v>
      </c>
      <c r="E5" s="7" t="s">
        <v>3</v>
      </c>
      <c r="F5" s="7" t="s">
        <v>4</v>
      </c>
      <c r="G5" s="6" t="s">
        <v>5</v>
      </c>
      <c r="H5" s="8" t="s">
        <v>17</v>
      </c>
      <c r="I5" s="8" t="s">
        <v>18</v>
      </c>
      <c r="J5" s="6" t="s">
        <v>19</v>
      </c>
    </row>
    <row r="6" spans="2:13" x14ac:dyDescent="0.25">
      <c r="B6" s="1" t="s">
        <v>11</v>
      </c>
      <c r="C6" s="1"/>
      <c r="D6" s="1">
        <v>1</v>
      </c>
      <c r="E6" s="1"/>
      <c r="F6" s="1"/>
      <c r="G6" s="1">
        <v>0.25</v>
      </c>
      <c r="H6" s="1">
        <v>140</v>
      </c>
      <c r="I6" s="1">
        <v>12</v>
      </c>
      <c r="J6" s="1">
        <f t="shared" ref="J6:J9" si="0">(SUM(C6:F6)*G6*(20*8*H6*I6))</f>
        <v>67200</v>
      </c>
      <c r="M6" s="17" t="s">
        <v>72</v>
      </c>
    </row>
    <row r="7" spans="2:13" x14ac:dyDescent="0.25">
      <c r="B7" s="1" t="s">
        <v>14</v>
      </c>
      <c r="C7" s="1"/>
      <c r="D7" s="1">
        <v>1</v>
      </c>
      <c r="E7" s="1"/>
      <c r="F7" s="1"/>
      <c r="G7" s="1">
        <v>0.5</v>
      </c>
      <c r="H7" s="1">
        <v>140</v>
      </c>
      <c r="I7" s="1">
        <v>12</v>
      </c>
      <c r="J7" s="1">
        <f t="shared" si="0"/>
        <v>134400</v>
      </c>
      <c r="M7" t="s">
        <v>73</v>
      </c>
    </row>
    <row r="8" spans="2:13" x14ac:dyDescent="0.25">
      <c r="B8" s="1" t="s">
        <v>12</v>
      </c>
      <c r="C8" s="1"/>
      <c r="D8" s="1">
        <v>0</v>
      </c>
      <c r="E8" s="1"/>
      <c r="F8" s="1"/>
      <c r="G8" s="1">
        <v>0</v>
      </c>
      <c r="H8" s="1">
        <v>120</v>
      </c>
      <c r="I8" s="1">
        <v>12</v>
      </c>
      <c r="J8" s="1">
        <f t="shared" si="0"/>
        <v>0</v>
      </c>
      <c r="M8" t="s">
        <v>75</v>
      </c>
    </row>
    <row r="9" spans="2:13" x14ac:dyDescent="0.25">
      <c r="B9" s="1" t="s">
        <v>13</v>
      </c>
      <c r="C9" s="1"/>
      <c r="D9" s="1">
        <v>2</v>
      </c>
      <c r="E9" s="1"/>
      <c r="F9" s="1"/>
      <c r="G9" s="1">
        <v>1</v>
      </c>
      <c r="H9" s="1">
        <v>90</v>
      </c>
      <c r="I9" s="1">
        <v>12</v>
      </c>
      <c r="J9" s="1">
        <f t="shared" si="0"/>
        <v>345600</v>
      </c>
      <c r="M9" t="s">
        <v>74</v>
      </c>
    </row>
    <row r="10" spans="2:13" x14ac:dyDescent="0.25">
      <c r="I10" s="12" t="s">
        <v>6</v>
      </c>
      <c r="J10" s="11">
        <f>SUM(J6:J9)</f>
        <v>547200</v>
      </c>
    </row>
    <row r="13" spans="2:13" x14ac:dyDescent="0.25">
      <c r="B13" s="17" t="s">
        <v>24</v>
      </c>
    </row>
    <row r="15" spans="2:13" x14ac:dyDescent="0.25">
      <c r="B15" s="6"/>
      <c r="C15" s="46" t="s">
        <v>20</v>
      </c>
      <c r="D15" s="47"/>
      <c r="E15" s="47"/>
      <c r="F15" s="47"/>
      <c r="G15" s="6"/>
      <c r="H15" s="6"/>
      <c r="I15" s="6"/>
      <c r="J15" s="6"/>
    </row>
    <row r="16" spans="2:13" ht="75" x14ac:dyDescent="0.25">
      <c r="B16" s="6" t="s">
        <v>1</v>
      </c>
      <c r="C16" s="7" t="s">
        <v>0</v>
      </c>
      <c r="D16" s="7" t="s">
        <v>2</v>
      </c>
      <c r="E16" s="7" t="s">
        <v>3</v>
      </c>
      <c r="F16" s="7" t="s">
        <v>4</v>
      </c>
      <c r="G16" s="6" t="s">
        <v>5</v>
      </c>
      <c r="H16" s="8" t="s">
        <v>17</v>
      </c>
      <c r="I16" s="8" t="s">
        <v>18</v>
      </c>
      <c r="J16" s="6" t="s">
        <v>19</v>
      </c>
    </row>
    <row r="17" spans="2:10" x14ac:dyDescent="0.25">
      <c r="B17" s="1" t="s">
        <v>11</v>
      </c>
      <c r="C17" s="1"/>
      <c r="D17" s="1">
        <v>1</v>
      </c>
      <c r="E17" s="1"/>
      <c r="F17" s="1"/>
      <c r="G17" s="1">
        <v>0</v>
      </c>
      <c r="H17" s="1">
        <v>140</v>
      </c>
      <c r="I17" s="1">
        <v>12</v>
      </c>
      <c r="J17" s="1">
        <f t="shared" ref="J17:J20" si="1">(SUM(C17:F17)*G17*(20*8*H17*I17))</f>
        <v>0</v>
      </c>
    </row>
    <row r="18" spans="2:10" x14ac:dyDescent="0.25">
      <c r="B18" s="1" t="s">
        <v>14</v>
      </c>
      <c r="C18" s="1"/>
      <c r="D18" s="1">
        <v>1</v>
      </c>
      <c r="E18" s="1"/>
      <c r="F18" s="1"/>
      <c r="G18" s="1">
        <v>0.25</v>
      </c>
      <c r="H18" s="1">
        <v>140</v>
      </c>
      <c r="I18" s="1">
        <v>12</v>
      </c>
      <c r="J18" s="1">
        <f t="shared" si="1"/>
        <v>67200</v>
      </c>
    </row>
    <row r="19" spans="2:10" x14ac:dyDescent="0.25">
      <c r="B19" s="1" t="s">
        <v>12</v>
      </c>
      <c r="C19" s="1"/>
      <c r="D19" s="1">
        <v>0</v>
      </c>
      <c r="E19" s="1"/>
      <c r="F19" s="1"/>
      <c r="G19" s="1">
        <v>0</v>
      </c>
      <c r="H19" s="1">
        <v>120</v>
      </c>
      <c r="I19" s="1">
        <v>12</v>
      </c>
      <c r="J19" s="1">
        <f t="shared" si="1"/>
        <v>0</v>
      </c>
    </row>
    <row r="20" spans="2:10" x14ac:dyDescent="0.25">
      <c r="B20" s="1" t="s">
        <v>13</v>
      </c>
      <c r="C20" s="1"/>
      <c r="D20" s="1">
        <v>1</v>
      </c>
      <c r="E20" s="1"/>
      <c r="F20" s="1"/>
      <c r="G20" s="1">
        <v>1</v>
      </c>
      <c r="H20" s="1">
        <v>90</v>
      </c>
      <c r="I20" s="1">
        <v>12</v>
      </c>
      <c r="J20" s="1">
        <f t="shared" si="1"/>
        <v>172800</v>
      </c>
    </row>
    <row r="21" spans="2:10" x14ac:dyDescent="0.25">
      <c r="I21" s="12" t="s">
        <v>6</v>
      </c>
      <c r="J21" s="11">
        <f>SUM(J17:J20)</f>
        <v>240000</v>
      </c>
    </row>
  </sheetData>
  <mergeCells count="2">
    <mergeCell ref="C4:F4"/>
    <mergeCell ref="C15:F1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R28"/>
  <sheetViews>
    <sheetView workbookViewId="0">
      <selection activeCell="F19" sqref="F19"/>
    </sheetView>
  </sheetViews>
  <sheetFormatPr defaultRowHeight="15" x14ac:dyDescent="0.25"/>
  <cols>
    <col min="4" max="4" width="13.5703125" bestFit="1" customWidth="1"/>
    <col min="5" max="5" width="15.7109375" bestFit="1" customWidth="1"/>
    <col min="6" max="6" width="18.42578125" bestFit="1" customWidth="1"/>
    <col min="7" max="7" width="21.140625" bestFit="1" customWidth="1"/>
    <col min="8" max="8" width="12.85546875" bestFit="1" customWidth="1"/>
    <col min="9" max="9" width="10.85546875" bestFit="1" customWidth="1"/>
    <col min="10" max="10" width="21" bestFit="1" customWidth="1"/>
    <col min="14" max="14" width="28.7109375" bestFit="1" customWidth="1"/>
    <col min="15" max="15" width="13.5703125" customWidth="1"/>
    <col min="16" max="16" width="18" customWidth="1"/>
    <col min="17" max="17" width="13.140625" customWidth="1"/>
    <col min="18" max="18" width="12.28515625" customWidth="1"/>
  </cols>
  <sheetData>
    <row r="3" spans="3:18" x14ac:dyDescent="0.25">
      <c r="D3" s="19" t="s">
        <v>25</v>
      </c>
      <c r="E3" s="19" t="s">
        <v>67</v>
      </c>
      <c r="F3" s="19" t="s">
        <v>79</v>
      </c>
      <c r="G3" s="19" t="s">
        <v>64</v>
      </c>
      <c r="H3" s="19" t="s">
        <v>65</v>
      </c>
      <c r="I3" s="19" t="s">
        <v>174</v>
      </c>
      <c r="J3" s="19" t="s">
        <v>173</v>
      </c>
    </row>
    <row r="4" spans="3:18" x14ac:dyDescent="0.25">
      <c r="D4" s="1" t="s">
        <v>66</v>
      </c>
      <c r="E4" s="1" t="s">
        <v>68</v>
      </c>
      <c r="F4" s="1" t="s">
        <v>80</v>
      </c>
      <c r="G4" s="1">
        <v>5000</v>
      </c>
      <c r="H4" s="18">
        <v>2.48</v>
      </c>
      <c r="I4" s="31">
        <f>G4*H4</f>
        <v>12400</v>
      </c>
      <c r="J4" s="31">
        <f>I4</f>
        <v>12400</v>
      </c>
    </row>
    <row r="5" spans="3:18" x14ac:dyDescent="0.25">
      <c r="D5" s="1" t="s">
        <v>66</v>
      </c>
      <c r="E5" s="1" t="s">
        <v>69</v>
      </c>
      <c r="F5" s="1" t="s">
        <v>80</v>
      </c>
      <c r="G5" s="1">
        <v>5000</v>
      </c>
      <c r="H5" s="18">
        <v>0.25</v>
      </c>
      <c r="I5" s="31">
        <f>G5*H5</f>
        <v>1250</v>
      </c>
      <c r="J5" s="31">
        <f>I5</f>
        <v>1250</v>
      </c>
    </row>
    <row r="6" spans="3:18" x14ac:dyDescent="0.25">
      <c r="D6" s="1" t="s">
        <v>66</v>
      </c>
      <c r="E6" s="1" t="s">
        <v>69</v>
      </c>
      <c r="F6" s="1" t="s">
        <v>81</v>
      </c>
      <c r="G6" s="1">
        <v>10000</v>
      </c>
      <c r="H6" s="18">
        <v>0.55000000000000004</v>
      </c>
      <c r="I6" s="31">
        <f>G6*H6</f>
        <v>5500</v>
      </c>
      <c r="J6" s="1">
        <f>I6*3</f>
        <v>16500</v>
      </c>
      <c r="K6" t="s">
        <v>175</v>
      </c>
    </row>
    <row r="7" spans="3:18" x14ac:dyDescent="0.25">
      <c r="D7" s="1" t="s">
        <v>66</v>
      </c>
      <c r="E7" s="1" t="s">
        <v>83</v>
      </c>
      <c r="F7" s="1" t="s">
        <v>82</v>
      </c>
      <c r="G7" s="1">
        <v>17520</v>
      </c>
      <c r="H7" s="18">
        <v>0.45</v>
      </c>
      <c r="I7" s="31">
        <f>G7*H7</f>
        <v>7884</v>
      </c>
      <c r="J7" s="1">
        <f>I7*2</f>
        <v>15768</v>
      </c>
      <c r="K7" t="s">
        <v>175</v>
      </c>
    </row>
    <row r="8" spans="3:18" x14ac:dyDescent="0.25">
      <c r="D8" s="1" t="s">
        <v>70</v>
      </c>
      <c r="E8" s="1" t="s">
        <v>71</v>
      </c>
      <c r="F8" s="1"/>
      <c r="G8" s="1"/>
      <c r="H8" s="1"/>
      <c r="I8" s="31">
        <v>500</v>
      </c>
      <c r="J8" s="1">
        <f>I8*3</f>
        <v>1500</v>
      </c>
      <c r="K8" t="s">
        <v>175</v>
      </c>
    </row>
    <row r="9" spans="3:18" x14ac:dyDescent="0.25">
      <c r="D9" s="22"/>
      <c r="E9" s="22"/>
      <c r="F9" s="22"/>
      <c r="G9" s="22"/>
      <c r="I9" s="36" t="s">
        <v>6</v>
      </c>
      <c r="J9" s="37">
        <f>SUM(J4:J8)</f>
        <v>47418</v>
      </c>
      <c r="N9" s="13" t="s">
        <v>63</v>
      </c>
    </row>
    <row r="11" spans="3:18" ht="47.25" x14ac:dyDescent="0.25">
      <c r="N11" s="14" t="s">
        <v>26</v>
      </c>
      <c r="O11" s="14" t="s">
        <v>27</v>
      </c>
      <c r="P11" s="14" t="s">
        <v>28</v>
      </c>
      <c r="Q11" s="14" t="s">
        <v>29</v>
      </c>
      <c r="R11" s="14" t="s">
        <v>201</v>
      </c>
    </row>
    <row r="12" spans="3:18" x14ac:dyDescent="0.25">
      <c r="E12" s="17" t="s">
        <v>139</v>
      </c>
      <c r="N12" s="48" t="s">
        <v>30</v>
      </c>
      <c r="O12" s="15" t="s">
        <v>31</v>
      </c>
      <c r="P12" s="15" t="s">
        <v>32</v>
      </c>
      <c r="Q12" s="49" t="s">
        <v>33</v>
      </c>
      <c r="R12" s="49" t="s">
        <v>34</v>
      </c>
    </row>
    <row r="13" spans="3:18" x14ac:dyDescent="0.25">
      <c r="E13" t="s">
        <v>140</v>
      </c>
      <c r="N13" s="48"/>
      <c r="O13" s="15" t="s">
        <v>35</v>
      </c>
      <c r="P13" s="15" t="s">
        <v>36</v>
      </c>
      <c r="Q13" s="49"/>
      <c r="R13" s="49"/>
    </row>
    <row r="14" spans="3:18" x14ac:dyDescent="0.25">
      <c r="E14" t="s">
        <v>141</v>
      </c>
      <c r="N14" s="48"/>
      <c r="O14" s="15" t="s">
        <v>37</v>
      </c>
      <c r="P14" s="15" t="s">
        <v>38</v>
      </c>
      <c r="Q14" s="49"/>
      <c r="R14" s="49"/>
    </row>
    <row r="15" spans="3:18" x14ac:dyDescent="0.25">
      <c r="E15" t="s">
        <v>202</v>
      </c>
      <c r="N15" s="48" t="s">
        <v>39</v>
      </c>
      <c r="O15" s="15" t="s">
        <v>31</v>
      </c>
      <c r="P15" s="15" t="s">
        <v>40</v>
      </c>
      <c r="Q15" s="49" t="s">
        <v>41</v>
      </c>
      <c r="R15" s="49" t="s">
        <v>42</v>
      </c>
    </row>
    <row r="16" spans="3:18" x14ac:dyDescent="0.25">
      <c r="C16" t="s">
        <v>172</v>
      </c>
      <c r="N16" s="48"/>
      <c r="O16" s="15" t="s">
        <v>35</v>
      </c>
      <c r="P16" s="15" t="s">
        <v>43</v>
      </c>
      <c r="Q16" s="49"/>
      <c r="R16" s="49"/>
    </row>
    <row r="17" spans="14:18" x14ac:dyDescent="0.25">
      <c r="N17" s="48"/>
      <c r="O17" s="15" t="s">
        <v>37</v>
      </c>
      <c r="P17" s="15" t="s">
        <v>44</v>
      </c>
      <c r="Q17" s="49"/>
      <c r="R17" s="49"/>
    </row>
    <row r="18" spans="14:18" x14ac:dyDescent="0.25">
      <c r="N18" s="48" t="s">
        <v>45</v>
      </c>
      <c r="O18" s="15" t="s">
        <v>31</v>
      </c>
      <c r="P18" s="15" t="s">
        <v>46</v>
      </c>
      <c r="Q18" s="49" t="s">
        <v>47</v>
      </c>
      <c r="R18" s="49" t="s">
        <v>48</v>
      </c>
    </row>
    <row r="19" spans="14:18" x14ac:dyDescent="0.25">
      <c r="N19" s="48"/>
      <c r="O19" s="15" t="s">
        <v>35</v>
      </c>
      <c r="P19" s="15" t="s">
        <v>49</v>
      </c>
      <c r="Q19" s="49"/>
      <c r="R19" s="49"/>
    </row>
    <row r="20" spans="14:18" x14ac:dyDescent="0.25">
      <c r="N20" s="48"/>
      <c r="O20" s="15" t="s">
        <v>37</v>
      </c>
      <c r="P20" s="15" t="s">
        <v>50</v>
      </c>
      <c r="Q20" s="16"/>
      <c r="R20" s="49"/>
    </row>
    <row r="21" spans="14:18" x14ac:dyDescent="0.25">
      <c r="N21" s="48"/>
      <c r="O21" s="15" t="s">
        <v>51</v>
      </c>
      <c r="P21" s="15" t="s">
        <v>52</v>
      </c>
      <c r="Q21" s="16"/>
      <c r="R21" s="49"/>
    </row>
    <row r="22" spans="14:18" x14ac:dyDescent="0.25">
      <c r="N22" s="48" t="s">
        <v>53</v>
      </c>
      <c r="O22" s="15" t="s">
        <v>31</v>
      </c>
      <c r="P22" s="15" t="s">
        <v>46</v>
      </c>
      <c r="Q22" s="49" t="s">
        <v>54</v>
      </c>
      <c r="R22" s="49" t="s">
        <v>55</v>
      </c>
    </row>
    <row r="23" spans="14:18" x14ac:dyDescent="0.25">
      <c r="N23" s="48"/>
      <c r="O23" s="15" t="s">
        <v>35</v>
      </c>
      <c r="P23" s="15" t="s">
        <v>49</v>
      </c>
      <c r="Q23" s="49"/>
      <c r="R23" s="49"/>
    </row>
    <row r="24" spans="14:18" x14ac:dyDescent="0.25">
      <c r="N24" s="48"/>
      <c r="O24" s="15" t="s">
        <v>37</v>
      </c>
      <c r="P24" s="15" t="s">
        <v>50</v>
      </c>
      <c r="Q24" s="49"/>
      <c r="R24" s="49"/>
    </row>
    <row r="25" spans="14:18" x14ac:dyDescent="0.25">
      <c r="N25" s="48" t="s">
        <v>56</v>
      </c>
      <c r="O25" s="15" t="s">
        <v>31</v>
      </c>
      <c r="P25" s="15" t="s">
        <v>57</v>
      </c>
      <c r="Q25" s="49" t="s">
        <v>58</v>
      </c>
      <c r="R25" s="49" t="s">
        <v>59</v>
      </c>
    </row>
    <row r="26" spans="14:18" x14ac:dyDescent="0.25">
      <c r="N26" s="48"/>
      <c r="O26" s="15" t="s">
        <v>35</v>
      </c>
      <c r="P26" s="15" t="s">
        <v>60</v>
      </c>
      <c r="Q26" s="49"/>
      <c r="R26" s="49"/>
    </row>
    <row r="27" spans="14:18" x14ac:dyDescent="0.25">
      <c r="N27" s="48"/>
      <c r="O27" s="15" t="s">
        <v>37</v>
      </c>
      <c r="P27" s="15" t="s">
        <v>61</v>
      </c>
      <c r="Q27" s="49"/>
      <c r="R27" s="49"/>
    </row>
    <row r="28" spans="14:18" x14ac:dyDescent="0.25">
      <c r="N28" s="48"/>
      <c r="O28" s="15" t="s">
        <v>51</v>
      </c>
      <c r="P28" s="15" t="s">
        <v>62</v>
      </c>
      <c r="Q28" s="49"/>
      <c r="R28" s="49"/>
    </row>
  </sheetData>
  <mergeCells count="15">
    <mergeCell ref="N12:N14"/>
    <mergeCell ref="Q12:Q14"/>
    <mergeCell ref="R12:R14"/>
    <mergeCell ref="N15:N17"/>
    <mergeCell ref="Q15:Q17"/>
    <mergeCell ref="R15:R17"/>
    <mergeCell ref="N25:N28"/>
    <mergeCell ref="Q25:Q28"/>
    <mergeCell ref="R25:R28"/>
    <mergeCell ref="N18:N21"/>
    <mergeCell ref="Q18:Q19"/>
    <mergeCell ref="R18:R21"/>
    <mergeCell ref="N22:N24"/>
    <mergeCell ref="Q22:Q24"/>
    <mergeCell ref="R22:R24"/>
  </mergeCells>
  <hyperlinks>
    <hyperlink ref="N12" r:id="rId1" display="https://www.nvidia.com/en-us/data-center/tesla-t4/"/>
    <hyperlink ref="N15" r:id="rId2" display="https://www.nvidia.com/en-us/deep-learning-ai/inference-platform/hpc/"/>
    <hyperlink ref="N18" r:id="rId3" display="https://www.nvidia.com/en-us/data-center/tesla-v100/"/>
    <hyperlink ref="N22" r:id="rId4" display="https://www.nvidia.com/object/tesla-p100.html"/>
    <hyperlink ref="N25" r:id="rId5" display="https://www.nvidia.com/en-gb/data-center/tesla-k80/"/>
  </hyperlinks>
  <pageMargins left="0.7" right="0.7" top="0.75" bottom="0.75" header="0.3" footer="0.3"/>
  <pageSetup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H12"/>
  <sheetViews>
    <sheetView workbookViewId="0">
      <selection activeCell="J9" sqref="J9"/>
    </sheetView>
  </sheetViews>
  <sheetFormatPr defaultRowHeight="15" x14ac:dyDescent="0.25"/>
  <cols>
    <col min="5" max="5" width="13.5703125" bestFit="1" customWidth="1"/>
    <col min="6" max="6" width="18.42578125" bestFit="1" customWidth="1"/>
  </cols>
  <sheetData>
    <row r="3" spans="5:8" x14ac:dyDescent="0.25">
      <c r="E3" s="19" t="s">
        <v>25</v>
      </c>
      <c r="F3" s="19" t="s">
        <v>79</v>
      </c>
      <c r="G3" s="19" t="s">
        <v>65</v>
      </c>
      <c r="H3" s="19" t="s">
        <v>6</v>
      </c>
    </row>
    <row r="4" spans="5:8" x14ac:dyDescent="0.25">
      <c r="E4" s="1" t="s">
        <v>143</v>
      </c>
      <c r="F4" s="1"/>
      <c r="G4" s="18"/>
      <c r="H4" s="18"/>
    </row>
    <row r="5" spans="5:8" x14ac:dyDescent="0.25">
      <c r="E5" s="1" t="s">
        <v>144</v>
      </c>
      <c r="F5" s="1"/>
      <c r="G5" s="18"/>
      <c r="H5" s="18"/>
    </row>
    <row r="6" spans="5:8" x14ac:dyDescent="0.25">
      <c r="E6" s="1"/>
      <c r="F6" s="1"/>
      <c r="G6" s="18"/>
      <c r="H6" s="18"/>
    </row>
    <row r="7" spans="5:8" x14ac:dyDescent="0.25">
      <c r="E7" s="1"/>
      <c r="F7" s="1"/>
      <c r="G7" s="18"/>
      <c r="H7" s="18"/>
    </row>
    <row r="8" spans="5:8" x14ac:dyDescent="0.25">
      <c r="E8" s="20"/>
      <c r="F8" s="20"/>
      <c r="G8" s="20"/>
      <c r="H8" s="21"/>
    </row>
    <row r="9" spans="5:8" x14ac:dyDescent="0.25">
      <c r="E9" s="23"/>
      <c r="F9" s="23"/>
      <c r="G9" s="5" t="s">
        <v>6</v>
      </c>
      <c r="H9" s="33">
        <f>SUM(H4:H8)</f>
        <v>0</v>
      </c>
    </row>
    <row r="11" spans="5:8" x14ac:dyDescent="0.25">
      <c r="F11" s="17" t="s">
        <v>139</v>
      </c>
    </row>
    <row r="12" spans="5:8" x14ac:dyDescent="0.25">
      <c r="F12" t="s">
        <v>145</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G15"/>
  <sheetViews>
    <sheetView workbookViewId="0">
      <selection activeCell="G15" sqref="G15"/>
    </sheetView>
  </sheetViews>
  <sheetFormatPr defaultRowHeight="15" x14ac:dyDescent="0.25"/>
  <cols>
    <col min="5" max="5" width="28.85546875" bestFit="1" customWidth="1"/>
    <col min="6" max="6" width="36" customWidth="1"/>
    <col min="7" max="7" width="34.42578125" customWidth="1"/>
  </cols>
  <sheetData>
    <row r="3" spans="5:7" ht="51" customHeight="1" x14ac:dyDescent="0.25">
      <c r="E3" s="19" t="s">
        <v>129</v>
      </c>
      <c r="F3" s="29" t="s">
        <v>136</v>
      </c>
      <c r="G3" s="29" t="s">
        <v>135</v>
      </c>
    </row>
    <row r="4" spans="5:7" x14ac:dyDescent="0.25">
      <c r="E4" s="10" t="s">
        <v>137</v>
      </c>
      <c r="F4" s="1">
        <v>1</v>
      </c>
      <c r="G4" s="1">
        <v>20</v>
      </c>
    </row>
    <row r="5" spans="5:7" x14ac:dyDescent="0.25">
      <c r="E5" s="10" t="s">
        <v>130</v>
      </c>
      <c r="F5" s="1">
        <v>1</v>
      </c>
      <c r="G5" s="1">
        <v>15</v>
      </c>
    </row>
    <row r="6" spans="5:7" x14ac:dyDescent="0.25">
      <c r="E6" s="10" t="s">
        <v>131</v>
      </c>
      <c r="F6" s="1">
        <v>1</v>
      </c>
      <c r="G6" s="1">
        <v>30</v>
      </c>
    </row>
    <row r="7" spans="5:7" x14ac:dyDescent="0.25">
      <c r="E7" s="10" t="s">
        <v>132</v>
      </c>
      <c r="F7" s="1">
        <v>0</v>
      </c>
      <c r="G7" s="1">
        <v>15</v>
      </c>
    </row>
    <row r="8" spans="5:7" x14ac:dyDescent="0.25">
      <c r="E8" s="10" t="s">
        <v>133</v>
      </c>
      <c r="F8" s="1">
        <v>0</v>
      </c>
      <c r="G8" s="1">
        <v>10</v>
      </c>
    </row>
    <row r="9" spans="5:7" x14ac:dyDescent="0.25">
      <c r="E9" s="10" t="s">
        <v>134</v>
      </c>
      <c r="F9" s="1">
        <v>0</v>
      </c>
      <c r="G9" s="1">
        <v>10</v>
      </c>
    </row>
    <row r="10" spans="5:7" x14ac:dyDescent="0.25">
      <c r="E10" s="1"/>
      <c r="F10" s="1"/>
      <c r="G10" s="3">
        <f>SUM(G4:G9)</f>
        <v>100</v>
      </c>
    </row>
    <row r="11" spans="5:7" x14ac:dyDescent="0.25">
      <c r="E11" s="30" t="s">
        <v>138</v>
      </c>
      <c r="F11" s="5">
        <f>((F4*G4)+(F5*G5)+(F6*G6)+(F7*G7)+(F8*G8)+(F9*G9))/100</f>
        <v>0.65</v>
      </c>
    </row>
    <row r="14" spans="5:7" x14ac:dyDescent="0.25">
      <c r="E14" s="17" t="s">
        <v>72</v>
      </c>
    </row>
    <row r="15" spans="5:7" x14ac:dyDescent="0.25">
      <c r="E15" t="s">
        <v>142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Workbook Notes</vt:lpstr>
      <vt:lpstr>Use Case Details</vt:lpstr>
      <vt:lpstr>Return on Investment</vt:lpstr>
      <vt:lpstr>Total Implementation Cost</vt:lpstr>
      <vt:lpstr>Initial Project Cost</vt:lpstr>
      <vt:lpstr>Lights On Operations Cost</vt:lpstr>
      <vt:lpstr>Infrastructure Cost</vt:lpstr>
      <vt:lpstr>Product Buy Cost</vt:lpstr>
      <vt:lpstr>Complexity Details</vt:lpstr>
      <vt:lpstr>Indirect Benefit Factor</vt:lpstr>
      <vt:lpstr>Lookup</vt:lpstr>
    </vt:vector>
  </TitlesOfParts>
  <Company>Cognizant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2019-07-25T04:37:05Z</dcterms:created>
  <dcterms:modified xsi:type="dcterms:W3CDTF">2019-08-20T12:25:10Z</dcterms:modified>
</cp:coreProperties>
</file>