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18879.NET\Documents\Diff Pay\2022-23 salary schedules\"/>
    </mc:Choice>
  </mc:AlternateContent>
  <xr:revisionPtr revIDLastSave="0" documentId="8_{E61B0872-169A-4228-9A62-CB250B0860AB}" xr6:coauthVersionLast="47" xr6:coauthVersionMax="47" xr10:uidLastSave="{00000000-0000-0000-0000-000000000000}"/>
  <bookViews>
    <workbookView xWindow="780" yWindow="780" windowWidth="28800" windowHeight="15435" xr2:uid="{7703E179-05E4-D843-A069-B4FF32C88A83}"/>
  </bookViews>
  <sheets>
    <sheet name="BartlettCitySchoolsTeacherSala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1" l="1"/>
  <c r="K26" i="1"/>
  <c r="H26" i="1"/>
  <c r="I26" i="1"/>
  <c r="F26" i="1"/>
  <c r="G26" i="1"/>
  <c r="D26" i="1"/>
  <c r="E26" i="1"/>
  <c r="B26" i="1"/>
  <c r="C26" i="1"/>
  <c r="J25" i="1"/>
  <c r="K25" i="1"/>
  <c r="H25" i="1"/>
  <c r="I25" i="1"/>
  <c r="F25" i="1"/>
  <c r="G25" i="1"/>
  <c r="D25" i="1"/>
  <c r="E25" i="1"/>
  <c r="B25" i="1"/>
  <c r="C25" i="1"/>
  <c r="J24" i="1"/>
  <c r="K24" i="1"/>
  <c r="H24" i="1"/>
  <c r="I24" i="1"/>
  <c r="F24" i="1"/>
  <c r="G24" i="1"/>
  <c r="D24" i="1"/>
  <c r="E24" i="1"/>
  <c r="B24" i="1"/>
  <c r="C24" i="1"/>
  <c r="J23" i="1"/>
  <c r="K23" i="1"/>
  <c r="H23" i="1"/>
  <c r="I23" i="1"/>
  <c r="F23" i="1"/>
  <c r="G23" i="1"/>
  <c r="D23" i="1"/>
  <c r="E23" i="1"/>
  <c r="B23" i="1"/>
  <c r="C23" i="1"/>
  <c r="J22" i="1"/>
  <c r="K22" i="1"/>
  <c r="H22" i="1"/>
  <c r="I22" i="1"/>
  <c r="F22" i="1"/>
  <c r="G22" i="1"/>
  <c r="D22" i="1"/>
  <c r="E22" i="1"/>
  <c r="B22" i="1"/>
  <c r="C22" i="1"/>
  <c r="J21" i="1"/>
  <c r="K21" i="1"/>
  <c r="H21" i="1"/>
  <c r="I21" i="1"/>
  <c r="F21" i="1"/>
  <c r="G21" i="1"/>
  <c r="D21" i="1"/>
  <c r="E21" i="1"/>
  <c r="B21" i="1"/>
  <c r="C21" i="1"/>
  <c r="J20" i="1"/>
  <c r="K20" i="1"/>
  <c r="H20" i="1"/>
  <c r="I20" i="1"/>
  <c r="F20" i="1"/>
  <c r="G20" i="1"/>
  <c r="D20" i="1"/>
  <c r="E20" i="1"/>
  <c r="B20" i="1"/>
  <c r="C20" i="1"/>
  <c r="J19" i="1"/>
  <c r="K19" i="1"/>
  <c r="H19" i="1"/>
  <c r="I19" i="1"/>
  <c r="F19" i="1"/>
  <c r="G19" i="1"/>
  <c r="D19" i="1"/>
  <c r="E19" i="1"/>
  <c r="B19" i="1"/>
  <c r="C19" i="1"/>
  <c r="J18" i="1"/>
  <c r="K18" i="1"/>
  <c r="H18" i="1"/>
  <c r="I18" i="1"/>
  <c r="F18" i="1"/>
  <c r="G18" i="1"/>
  <c r="D18" i="1"/>
  <c r="E18" i="1"/>
  <c r="B18" i="1"/>
  <c r="C18" i="1"/>
  <c r="J17" i="1"/>
  <c r="K17" i="1"/>
  <c r="H17" i="1"/>
  <c r="I17" i="1"/>
  <c r="F17" i="1"/>
  <c r="G17" i="1"/>
  <c r="D17" i="1"/>
  <c r="E17" i="1"/>
  <c r="B17" i="1"/>
  <c r="C17" i="1"/>
  <c r="J16" i="1"/>
  <c r="K16" i="1"/>
  <c r="H16" i="1"/>
  <c r="I16" i="1"/>
  <c r="F16" i="1"/>
  <c r="G16" i="1"/>
  <c r="D16" i="1"/>
  <c r="E16" i="1"/>
  <c r="B16" i="1"/>
  <c r="C16" i="1"/>
  <c r="J15" i="1"/>
  <c r="K15" i="1"/>
  <c r="H15" i="1"/>
  <c r="I15" i="1"/>
  <c r="F15" i="1"/>
  <c r="G15" i="1"/>
  <c r="D15" i="1"/>
  <c r="E15" i="1"/>
  <c r="B15" i="1"/>
  <c r="C15" i="1"/>
  <c r="J14" i="1"/>
  <c r="K14" i="1"/>
  <c r="H14" i="1"/>
  <c r="I14" i="1"/>
  <c r="F14" i="1"/>
  <c r="G14" i="1"/>
  <c r="D14" i="1"/>
  <c r="E14" i="1"/>
  <c r="B14" i="1"/>
  <c r="C14" i="1"/>
  <c r="J13" i="1"/>
  <c r="K13" i="1"/>
  <c r="H13" i="1"/>
  <c r="I13" i="1"/>
  <c r="F13" i="1"/>
  <c r="G13" i="1"/>
  <c r="D13" i="1"/>
  <c r="E13" i="1"/>
  <c r="B13" i="1"/>
  <c r="C13" i="1"/>
  <c r="J12" i="1"/>
  <c r="K12" i="1"/>
  <c r="H12" i="1"/>
  <c r="I12" i="1"/>
  <c r="F12" i="1"/>
  <c r="G12" i="1"/>
  <c r="D12" i="1"/>
  <c r="E12" i="1"/>
  <c r="B12" i="1"/>
  <c r="C12" i="1"/>
  <c r="J11" i="1"/>
  <c r="K11" i="1"/>
  <c r="H11" i="1"/>
  <c r="I11" i="1"/>
  <c r="F11" i="1"/>
  <c r="G11" i="1"/>
  <c r="D11" i="1"/>
  <c r="E11" i="1" s="1"/>
  <c r="B11" i="1"/>
  <c r="C11" i="1"/>
  <c r="J10" i="1"/>
  <c r="K10" i="1" s="1"/>
  <c r="H10" i="1"/>
  <c r="I10" i="1"/>
  <c r="F10" i="1"/>
  <c r="G10" i="1" s="1"/>
  <c r="D10" i="1"/>
  <c r="E10" i="1"/>
  <c r="B10" i="1"/>
  <c r="C10" i="1" s="1"/>
  <c r="J9" i="1"/>
  <c r="K9" i="1"/>
  <c r="H9" i="1"/>
  <c r="I9" i="1" s="1"/>
  <c r="F9" i="1"/>
  <c r="G9" i="1"/>
  <c r="D9" i="1"/>
  <c r="E9" i="1" s="1"/>
  <c r="B9" i="1"/>
  <c r="C9" i="1"/>
  <c r="J8" i="1"/>
  <c r="K8" i="1" s="1"/>
  <c r="H8" i="1"/>
  <c r="I8" i="1"/>
  <c r="F8" i="1"/>
  <c r="G8" i="1" s="1"/>
  <c r="D8" i="1"/>
  <c r="E8" i="1"/>
  <c r="B8" i="1"/>
  <c r="C8" i="1" s="1"/>
  <c r="J7" i="1"/>
  <c r="K7" i="1"/>
  <c r="H7" i="1"/>
  <c r="I7" i="1" s="1"/>
  <c r="F7" i="1"/>
  <c r="G7" i="1"/>
  <c r="D7" i="1"/>
  <c r="E7" i="1" s="1"/>
  <c r="B7" i="1"/>
  <c r="C7" i="1"/>
</calcChain>
</file>

<file path=xl/sharedStrings.xml><?xml version="1.0" encoding="utf-8"?>
<sst xmlns="http://schemas.openxmlformats.org/spreadsheetml/2006/main" count="20" uniqueCount="12">
  <si>
    <t>2022-2023</t>
  </si>
  <si>
    <t>11 MONTH</t>
  </si>
  <si>
    <t>ALL GUIDANCE COUNSELORS/TEACHERS will follow this  salary schedule as of 7/1/2022</t>
  </si>
  <si>
    <t>STEP</t>
  </si>
  <si>
    <t>B.A.</t>
  </si>
  <si>
    <t>M.A.</t>
  </si>
  <si>
    <t>M.A. + 45</t>
  </si>
  <si>
    <t>EDS</t>
  </si>
  <si>
    <t>EDD</t>
  </si>
  <si>
    <t>ANNUAL</t>
  </si>
  <si>
    <t>SEMI-MO</t>
  </si>
  <si>
    <r>
      <t>BCS honors up to 10 years (Step 9) of verified, </t>
    </r>
    <r>
      <rPr>
        <u/>
        <sz val="14"/>
        <color rgb="FF616C6F"/>
        <rFont val="Arial"/>
        <family val="2"/>
      </rPr>
      <t>public school</t>
    </r>
    <r>
      <rPr>
        <sz val="14"/>
        <color rgb="FF616C6F"/>
        <rFont val="Arial"/>
        <family val="2"/>
      </rPr>
      <t> experience to determine teacher salaries.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</si>
</sst>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rgb="FF616C6F"/>
      <name val="Arial"/>
      <family val="2"/>
    </font>
    <font>
      <u/>
      <sz val="14"/>
      <color rgb="FF616C6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37" fontId="1" fillId="0" borderId="0" xfId="1" applyNumberFormat="1" applyFont="1" applyBorder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55CAC-5EBB-6C48-A71C-6ECE475B1A8A}">
  <dimension ref="A1:K30"/>
  <sheetViews>
    <sheetView tabSelected="1" workbookViewId="0">
      <selection activeCell="B7" sqref="B7"/>
    </sheetView>
  </sheetViews>
  <sheetFormatPr defaultColWidth="11" defaultRowHeight="15.75" x14ac:dyDescent="0.25"/>
  <sheetData>
    <row r="1" spans="1:11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5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5">
      <c r="A3" s="12" t="s">
        <v>2</v>
      </c>
      <c r="B3" s="12"/>
      <c r="C3" s="12"/>
      <c r="D3" s="12"/>
      <c r="E3" s="12"/>
      <c r="F3" s="12"/>
      <c r="G3" s="12"/>
      <c r="H3" s="12"/>
      <c r="I3" s="12"/>
      <c r="J3" s="12"/>
      <c r="K3" s="12"/>
    </row>
    <row r="5" spans="1:11" x14ac:dyDescent="0.25">
      <c r="A5" s="1" t="s">
        <v>3</v>
      </c>
      <c r="B5" s="2" t="s">
        <v>4</v>
      </c>
      <c r="C5" s="3"/>
      <c r="D5" s="2" t="s">
        <v>5</v>
      </c>
      <c r="E5" s="3"/>
      <c r="F5" s="2" t="s">
        <v>6</v>
      </c>
      <c r="G5" s="3"/>
      <c r="H5" s="2" t="s">
        <v>7</v>
      </c>
      <c r="I5" s="3"/>
      <c r="J5" s="2" t="s">
        <v>8</v>
      </c>
      <c r="K5" s="3"/>
    </row>
    <row r="6" spans="1:11" x14ac:dyDescent="0.25">
      <c r="A6" s="4"/>
      <c r="B6" s="5" t="s">
        <v>9</v>
      </c>
      <c r="C6" s="5" t="s">
        <v>10</v>
      </c>
      <c r="D6" s="5" t="s">
        <v>9</v>
      </c>
      <c r="E6" s="5" t="s">
        <v>10</v>
      </c>
      <c r="F6" s="5" t="s">
        <v>9</v>
      </c>
      <c r="G6" s="5" t="s">
        <v>10</v>
      </c>
      <c r="H6" s="5" t="s">
        <v>9</v>
      </c>
      <c r="I6" s="5" t="s">
        <v>10</v>
      </c>
      <c r="J6" s="5" t="s">
        <v>9</v>
      </c>
      <c r="K6" s="5" t="s">
        <v>10</v>
      </c>
    </row>
    <row r="7" spans="1:11" x14ac:dyDescent="0.25">
      <c r="A7" s="6">
        <v>0</v>
      </c>
      <c r="B7" s="7">
        <f>SUM(49671*1.02)</f>
        <v>50664.42</v>
      </c>
      <c r="C7" s="8">
        <f>B7/24</f>
        <v>2111.0174999999999</v>
      </c>
      <c r="D7" s="7">
        <f>SUM(53700*1.02)</f>
        <v>54774</v>
      </c>
      <c r="E7" s="8">
        <f>D7/24</f>
        <v>2282.25</v>
      </c>
      <c r="F7" s="7">
        <f>SUM(57865*1.02)</f>
        <v>59022.3</v>
      </c>
      <c r="G7" s="8">
        <f>F7/24</f>
        <v>2459.2625000000003</v>
      </c>
      <c r="H7" s="7">
        <f>SUM(58680*1.02)</f>
        <v>59853.599999999999</v>
      </c>
      <c r="I7" s="8">
        <f>H7/24</f>
        <v>2493.9</v>
      </c>
      <c r="J7" s="7">
        <f>SUM(60837*1.02)</f>
        <v>62053.74</v>
      </c>
      <c r="K7" s="8">
        <f>J7/24</f>
        <v>2585.5724999999998</v>
      </c>
    </row>
    <row r="8" spans="1:11" x14ac:dyDescent="0.25">
      <c r="A8" s="6">
        <v>1</v>
      </c>
      <c r="B8" s="7">
        <f>SUM(50684*1.02)</f>
        <v>51697.68</v>
      </c>
      <c r="C8" s="8">
        <f t="shared" ref="C8:C26" si="0">B8/24</f>
        <v>2154.0700000000002</v>
      </c>
      <c r="D8" s="7">
        <f>SUM(54953*1.02)</f>
        <v>56052.06</v>
      </c>
      <c r="E8" s="8">
        <f t="shared" ref="E8:E26" si="1">D8/24</f>
        <v>2335.5025000000001</v>
      </c>
      <c r="F8" s="7">
        <f>SUM(59319*1.02)</f>
        <v>60505.380000000005</v>
      </c>
      <c r="G8" s="8">
        <f t="shared" ref="G8:G26" si="2">F8/24</f>
        <v>2521.0575000000003</v>
      </c>
      <c r="H8" s="7">
        <f>SUM(60145*1.02)</f>
        <v>61347.9</v>
      </c>
      <c r="I8" s="8">
        <f t="shared" ref="I8:I26" si="3">H8/24</f>
        <v>2556.1624999999999</v>
      </c>
      <c r="J8" s="7">
        <f>SUM(62226*1.02)</f>
        <v>63470.520000000004</v>
      </c>
      <c r="K8" s="8">
        <f t="shared" ref="K8:K26" si="4">J8/24</f>
        <v>2644.605</v>
      </c>
    </row>
    <row r="9" spans="1:11" x14ac:dyDescent="0.25">
      <c r="A9" s="6">
        <v>2</v>
      </c>
      <c r="B9" s="7">
        <f>SUM(51917*1.02)</f>
        <v>52955.340000000004</v>
      </c>
      <c r="C9" s="8">
        <f t="shared" si="0"/>
        <v>2206.4725000000003</v>
      </c>
      <c r="D9" s="7">
        <f>SUM(56157*1.02)</f>
        <v>57280.14</v>
      </c>
      <c r="E9" s="8">
        <f t="shared" si="1"/>
        <v>2386.6725000000001</v>
      </c>
      <c r="F9" s="7">
        <f>SUM(60703*1.02)</f>
        <v>61917.06</v>
      </c>
      <c r="G9" s="8">
        <f t="shared" si="2"/>
        <v>2579.8775000000001</v>
      </c>
      <c r="H9" s="7">
        <f>SUM(61526*1.02)</f>
        <v>62756.520000000004</v>
      </c>
      <c r="I9" s="8">
        <f t="shared" si="3"/>
        <v>2614.855</v>
      </c>
      <c r="J9" s="7">
        <f>SUM(63607*1.02)</f>
        <v>64879.14</v>
      </c>
      <c r="K9" s="8">
        <f t="shared" si="4"/>
        <v>2703.2975000000001</v>
      </c>
    </row>
    <row r="10" spans="1:11" x14ac:dyDescent="0.25">
      <c r="A10" s="6">
        <v>3</v>
      </c>
      <c r="B10" s="7">
        <f>SUM(53070*1.02)</f>
        <v>54131.4</v>
      </c>
      <c r="C10" s="8">
        <f t="shared" si="0"/>
        <v>2255.4749999999999</v>
      </c>
      <c r="D10" s="7">
        <f>SUM(57316*1.02)</f>
        <v>58462.32</v>
      </c>
      <c r="E10" s="8">
        <f t="shared" si="1"/>
        <v>2435.9299999999998</v>
      </c>
      <c r="F10" s="7">
        <f>SUM(62058*1.02)</f>
        <v>63299.16</v>
      </c>
      <c r="G10" s="8">
        <f t="shared" si="2"/>
        <v>2637.4650000000001</v>
      </c>
      <c r="H10" s="7">
        <f>SUM(62885*1.02)</f>
        <v>64142.700000000004</v>
      </c>
      <c r="I10" s="8">
        <f t="shared" si="3"/>
        <v>2672.6125000000002</v>
      </c>
      <c r="J10" s="7">
        <f>SUM(64960*1.02)</f>
        <v>66259.199999999997</v>
      </c>
      <c r="K10" s="8">
        <f t="shared" si="4"/>
        <v>2760.7999999999997</v>
      </c>
    </row>
    <row r="11" spans="1:11" x14ac:dyDescent="0.25">
      <c r="A11" s="6">
        <v>4</v>
      </c>
      <c r="B11" s="7">
        <f>SUM(54149*1.02)</f>
        <v>55231.98</v>
      </c>
      <c r="C11" s="8">
        <f t="shared" si="0"/>
        <v>2301.3325</v>
      </c>
      <c r="D11" s="7">
        <f>SUM(58492*1.02)</f>
        <v>59661.840000000004</v>
      </c>
      <c r="E11" s="8">
        <f t="shared" si="1"/>
        <v>2485.9100000000003</v>
      </c>
      <c r="F11" s="7">
        <f>SUM(63542*1.02)</f>
        <v>64812.840000000004</v>
      </c>
      <c r="G11" s="8">
        <f t="shared" si="2"/>
        <v>2700.5350000000003</v>
      </c>
      <c r="H11" s="7">
        <f>SUM(64372*1.02)</f>
        <v>65659.44</v>
      </c>
      <c r="I11" s="8">
        <f t="shared" si="3"/>
        <v>2735.81</v>
      </c>
      <c r="J11" s="7">
        <f>SUM(66513*1.02)</f>
        <v>67843.259999999995</v>
      </c>
      <c r="K11" s="8">
        <f t="shared" si="4"/>
        <v>2826.8024999999998</v>
      </c>
    </row>
    <row r="12" spans="1:11" x14ac:dyDescent="0.25">
      <c r="A12" s="6">
        <v>5</v>
      </c>
      <c r="B12" s="7">
        <f>SUM(55104*1.02)</f>
        <v>56206.080000000002</v>
      </c>
      <c r="C12" s="8">
        <f t="shared" si="0"/>
        <v>2341.92</v>
      </c>
      <c r="D12" s="7">
        <f>SUM(59495*1.02)</f>
        <v>60684.9</v>
      </c>
      <c r="E12" s="8">
        <f t="shared" si="1"/>
        <v>2528.5374999999999</v>
      </c>
      <c r="F12" s="7">
        <f>SUM(64715*1.02)</f>
        <v>66009.3</v>
      </c>
      <c r="G12" s="8">
        <f t="shared" si="2"/>
        <v>2750.3875000000003</v>
      </c>
      <c r="H12" s="7">
        <f>SUM(65506*1.02)</f>
        <v>66816.12</v>
      </c>
      <c r="I12" s="8">
        <f t="shared" si="3"/>
        <v>2784.0049999999997</v>
      </c>
      <c r="J12" s="7">
        <f>SUM(67680*1.02)</f>
        <v>69033.600000000006</v>
      </c>
      <c r="K12" s="8">
        <f t="shared" si="4"/>
        <v>2876.4</v>
      </c>
    </row>
    <row r="13" spans="1:11" x14ac:dyDescent="0.25">
      <c r="A13" s="6">
        <v>6</v>
      </c>
      <c r="B13" s="7">
        <f>SUM(56456*1.02)</f>
        <v>57585.120000000003</v>
      </c>
      <c r="C13" s="8">
        <f t="shared" si="0"/>
        <v>2399.38</v>
      </c>
      <c r="D13" s="7">
        <f>SUM(60929*1.02)</f>
        <v>62147.58</v>
      </c>
      <c r="E13" s="8">
        <f t="shared" si="1"/>
        <v>2589.4825000000001</v>
      </c>
      <c r="F13" s="7">
        <f>SUM(66375*1.02)</f>
        <v>67702.5</v>
      </c>
      <c r="G13" s="8">
        <f t="shared" si="2"/>
        <v>2820.9375</v>
      </c>
      <c r="H13" s="7">
        <f>SUM(67177*1.02)</f>
        <v>68520.540000000008</v>
      </c>
      <c r="I13" s="8">
        <f t="shared" si="3"/>
        <v>2855.0225000000005</v>
      </c>
      <c r="J13" s="7">
        <f>SUM(69348*1.02)</f>
        <v>70734.960000000006</v>
      </c>
      <c r="K13" s="8">
        <f t="shared" si="4"/>
        <v>2947.2900000000004</v>
      </c>
    </row>
    <row r="14" spans="1:11" x14ac:dyDescent="0.25">
      <c r="A14" s="6">
        <v>7</v>
      </c>
      <c r="B14" s="7">
        <f>SUM(57149*1.02)</f>
        <v>58291.98</v>
      </c>
      <c r="C14" s="8">
        <f t="shared" si="0"/>
        <v>2428.8325</v>
      </c>
      <c r="D14" s="7">
        <f>SUM(61662*1.02)</f>
        <v>62895.24</v>
      </c>
      <c r="E14" s="8">
        <f t="shared" si="1"/>
        <v>2620.6349999999998</v>
      </c>
      <c r="F14" s="7">
        <f>SUM(67488*1.02)</f>
        <v>68837.759999999995</v>
      </c>
      <c r="G14" s="8">
        <f t="shared" si="2"/>
        <v>2868.24</v>
      </c>
      <c r="H14" s="7">
        <f>SUM(68327*1.02)</f>
        <v>69693.540000000008</v>
      </c>
      <c r="I14" s="8">
        <f t="shared" si="3"/>
        <v>2903.8975000000005</v>
      </c>
      <c r="J14" s="7">
        <f>SUM(70411*1.02)</f>
        <v>71819.22</v>
      </c>
      <c r="K14" s="8">
        <f t="shared" si="4"/>
        <v>2992.4675000000002</v>
      </c>
    </row>
    <row r="15" spans="1:11" x14ac:dyDescent="0.25">
      <c r="A15" s="6">
        <v>8</v>
      </c>
      <c r="B15" s="7">
        <f>SUM(58274*1.02)</f>
        <v>59439.48</v>
      </c>
      <c r="C15" s="8">
        <f t="shared" si="0"/>
        <v>2476.645</v>
      </c>
      <c r="D15" s="7">
        <f>SUM(62890*1.02)</f>
        <v>64147.8</v>
      </c>
      <c r="E15" s="8">
        <f t="shared" si="1"/>
        <v>2672.8250000000003</v>
      </c>
      <c r="F15" s="7">
        <f>SUM(68818*1.02)</f>
        <v>70194.36</v>
      </c>
      <c r="G15" s="8">
        <f t="shared" si="2"/>
        <v>2924.7649999999999</v>
      </c>
      <c r="H15" s="7">
        <f>SUM(69679*1.02)</f>
        <v>71072.58</v>
      </c>
      <c r="I15" s="8">
        <f t="shared" si="3"/>
        <v>2961.3575000000001</v>
      </c>
      <c r="J15" s="7">
        <f>SUM(71735*1.02)</f>
        <v>73169.7</v>
      </c>
      <c r="K15" s="8">
        <f t="shared" si="4"/>
        <v>3048.7374999999997</v>
      </c>
    </row>
    <row r="16" spans="1:11" x14ac:dyDescent="0.25">
      <c r="A16" s="6">
        <v>9</v>
      </c>
      <c r="B16" s="7">
        <f>SUM(58808*1.02)</f>
        <v>59984.160000000003</v>
      </c>
      <c r="C16" s="8">
        <f t="shared" si="0"/>
        <v>2499.34</v>
      </c>
      <c r="D16" s="7">
        <f>SUM(63475*1.02)</f>
        <v>64744.5</v>
      </c>
      <c r="E16" s="8">
        <f t="shared" si="1"/>
        <v>2697.6875</v>
      </c>
      <c r="F16" s="7">
        <f>SUM(69653*1.02)</f>
        <v>71046.06</v>
      </c>
      <c r="G16" s="8">
        <f t="shared" si="2"/>
        <v>2960.2525000000001</v>
      </c>
      <c r="H16" s="7">
        <f>SUM(70500*1.02)</f>
        <v>71910</v>
      </c>
      <c r="I16" s="8">
        <f t="shared" si="3"/>
        <v>2996.25</v>
      </c>
      <c r="J16" s="7">
        <f>SUM(73072*1.02)</f>
        <v>74533.440000000002</v>
      </c>
      <c r="K16" s="8">
        <f t="shared" si="4"/>
        <v>3105.56</v>
      </c>
    </row>
    <row r="17" spans="1:11" x14ac:dyDescent="0.25">
      <c r="A17" s="6">
        <v>10</v>
      </c>
      <c r="B17" s="7">
        <f>SUM(59986*1.02)</f>
        <v>61185.72</v>
      </c>
      <c r="C17" s="8">
        <f t="shared" si="0"/>
        <v>2549.4050000000002</v>
      </c>
      <c r="D17" s="7">
        <f>SUM(64755*1.02)</f>
        <v>66050.100000000006</v>
      </c>
      <c r="E17" s="8">
        <f t="shared" si="1"/>
        <v>2752.0875000000001</v>
      </c>
      <c r="F17" s="7">
        <f>SUM(71083*1.02)</f>
        <v>72504.66</v>
      </c>
      <c r="G17" s="8">
        <f t="shared" si="2"/>
        <v>3021.0275000000001</v>
      </c>
      <c r="H17" s="7">
        <f>SUM(71898*1.02)</f>
        <v>73335.960000000006</v>
      </c>
      <c r="I17" s="8">
        <f t="shared" si="3"/>
        <v>3055.6650000000004</v>
      </c>
      <c r="J17" s="7">
        <f>SUM(74021*1.02)</f>
        <v>75501.42</v>
      </c>
      <c r="K17" s="8">
        <f t="shared" si="4"/>
        <v>3145.8924999999999</v>
      </c>
    </row>
    <row r="18" spans="1:11" x14ac:dyDescent="0.25">
      <c r="A18" s="6">
        <v>11</v>
      </c>
      <c r="B18" s="7">
        <f>SUM(61617*1.02)</f>
        <v>62849.340000000004</v>
      </c>
      <c r="C18" s="8">
        <f t="shared" si="0"/>
        <v>2618.7225000000003</v>
      </c>
      <c r="D18" s="7">
        <f>SUM(66488*1.02)</f>
        <v>67817.759999999995</v>
      </c>
      <c r="E18" s="8">
        <f t="shared" si="1"/>
        <v>2825.74</v>
      </c>
      <c r="F18" s="7">
        <f>SUM(73219*1.02)</f>
        <v>74683.38</v>
      </c>
      <c r="G18" s="8">
        <f t="shared" si="2"/>
        <v>3111.8075000000003</v>
      </c>
      <c r="H18" s="7">
        <f>SUM(73995*1.02)</f>
        <v>75474.899999999994</v>
      </c>
      <c r="I18" s="8">
        <f t="shared" si="3"/>
        <v>3144.7874999999999</v>
      </c>
      <c r="J18" s="7">
        <f>SUM(76173*1.02)</f>
        <v>77696.460000000006</v>
      </c>
      <c r="K18" s="8">
        <f t="shared" si="4"/>
        <v>3237.3525000000004</v>
      </c>
    </row>
    <row r="19" spans="1:11" x14ac:dyDescent="0.25">
      <c r="A19" s="6">
        <v>12</v>
      </c>
      <c r="B19" s="7">
        <f>SUM(63099*1.02)</f>
        <v>64360.98</v>
      </c>
      <c r="C19" s="8">
        <f t="shared" si="0"/>
        <v>2681.7075</v>
      </c>
      <c r="D19" s="7">
        <f>SUM(67966*1.02)</f>
        <v>69325.320000000007</v>
      </c>
      <c r="E19" s="8">
        <f t="shared" si="1"/>
        <v>2888.5550000000003</v>
      </c>
      <c r="F19" s="7">
        <f>SUM(74825*1.02)</f>
        <v>76321.5</v>
      </c>
      <c r="G19" s="8">
        <f t="shared" si="2"/>
        <v>3180.0625</v>
      </c>
      <c r="H19" s="7">
        <f>SUM(75684*1.02)</f>
        <v>77197.680000000008</v>
      </c>
      <c r="I19" s="8">
        <f t="shared" si="3"/>
        <v>3216.57</v>
      </c>
      <c r="J19" s="7">
        <f>SUM(77751*1.02)</f>
        <v>79306.02</v>
      </c>
      <c r="K19" s="8">
        <f t="shared" si="4"/>
        <v>3304.4175</v>
      </c>
    </row>
    <row r="20" spans="1:11" x14ac:dyDescent="0.25">
      <c r="A20" s="6">
        <v>13</v>
      </c>
      <c r="B20" s="7">
        <f>SUM(64605*1.02)</f>
        <v>65897.100000000006</v>
      </c>
      <c r="C20" s="8">
        <f t="shared" si="0"/>
        <v>2745.7125000000001</v>
      </c>
      <c r="D20" s="7">
        <f>SUM(69423*1.02)</f>
        <v>70811.460000000006</v>
      </c>
      <c r="E20" s="8">
        <f t="shared" si="1"/>
        <v>2950.4775000000004</v>
      </c>
      <c r="F20" s="7">
        <f>SUM(76604*1.02)</f>
        <v>78136.08</v>
      </c>
      <c r="G20" s="8">
        <f t="shared" si="2"/>
        <v>3255.67</v>
      </c>
      <c r="H20" s="7">
        <f>SUM(77416*1.02)</f>
        <v>78964.320000000007</v>
      </c>
      <c r="I20" s="8">
        <f t="shared" si="3"/>
        <v>3290.1800000000003</v>
      </c>
      <c r="J20" s="7">
        <f>SUM(79594*1.02)</f>
        <v>81185.88</v>
      </c>
      <c r="K20" s="8">
        <f t="shared" si="4"/>
        <v>3382.7450000000003</v>
      </c>
    </row>
    <row r="21" spans="1:11" x14ac:dyDescent="0.25">
      <c r="A21" s="6">
        <v>14</v>
      </c>
      <c r="B21" s="7">
        <f>SUM(66009*1.02)</f>
        <v>67329.180000000008</v>
      </c>
      <c r="C21" s="8">
        <f t="shared" si="0"/>
        <v>2805.3825000000002</v>
      </c>
      <c r="D21" s="7">
        <f>SUM(70983*1.02)</f>
        <v>72402.66</v>
      </c>
      <c r="E21" s="8">
        <f t="shared" si="1"/>
        <v>3016.7775000000001</v>
      </c>
      <c r="F21" s="7">
        <f>SUM(78191*1.02)</f>
        <v>79754.820000000007</v>
      </c>
      <c r="G21" s="8">
        <f t="shared" si="2"/>
        <v>3323.1175000000003</v>
      </c>
      <c r="H21" s="7">
        <f>SUM(79051*1.02)</f>
        <v>80632.02</v>
      </c>
      <c r="I21" s="8">
        <f t="shared" si="3"/>
        <v>3359.6675</v>
      </c>
      <c r="J21" s="7">
        <f>SUM(81104*1.02)</f>
        <v>82726.080000000002</v>
      </c>
      <c r="K21" s="8">
        <f t="shared" si="4"/>
        <v>3446.92</v>
      </c>
    </row>
    <row r="22" spans="1:11" x14ac:dyDescent="0.25">
      <c r="A22" s="6">
        <v>15</v>
      </c>
      <c r="B22" s="7">
        <f>SUM(67520*1.02)</f>
        <v>68870.399999999994</v>
      </c>
      <c r="C22" s="8">
        <f t="shared" si="0"/>
        <v>2869.6</v>
      </c>
      <c r="D22" s="7">
        <f>SUM(72413*1.02)</f>
        <v>73861.259999999995</v>
      </c>
      <c r="E22" s="8">
        <f t="shared" si="1"/>
        <v>3077.5524999999998</v>
      </c>
      <c r="F22" s="7">
        <f>SUM(79920*1.02)</f>
        <v>81518.399999999994</v>
      </c>
      <c r="G22" s="8">
        <f t="shared" si="2"/>
        <v>3396.6</v>
      </c>
      <c r="H22" s="7">
        <f>SUM(80767*1.02)</f>
        <v>82382.34</v>
      </c>
      <c r="I22" s="8">
        <f t="shared" si="3"/>
        <v>3432.5974999999999</v>
      </c>
      <c r="J22" s="7">
        <f>SUM(82872*1.02)</f>
        <v>84529.44</v>
      </c>
      <c r="K22" s="8">
        <f t="shared" si="4"/>
        <v>3522.06</v>
      </c>
    </row>
    <row r="23" spans="1:11" x14ac:dyDescent="0.25">
      <c r="A23" s="6">
        <v>16</v>
      </c>
      <c r="B23" s="7">
        <f>SUM(68193*1.02)</f>
        <v>69556.86</v>
      </c>
      <c r="C23" s="8">
        <f t="shared" si="0"/>
        <v>2898.2024999999999</v>
      </c>
      <c r="D23" s="7">
        <f>SUM(73088*1.02)</f>
        <v>74549.759999999995</v>
      </c>
      <c r="E23" s="8">
        <f t="shared" si="1"/>
        <v>3106.24</v>
      </c>
      <c r="F23" s="7">
        <f>SUM(80595*1.02)</f>
        <v>82206.899999999994</v>
      </c>
      <c r="G23" s="8">
        <f t="shared" si="2"/>
        <v>3425.2874999999999</v>
      </c>
      <c r="H23" s="7">
        <f>SUM(81441*1.02)</f>
        <v>83069.820000000007</v>
      </c>
      <c r="I23" s="8">
        <f t="shared" si="3"/>
        <v>3461.2425000000003</v>
      </c>
      <c r="J23" s="7">
        <f>SUM(83547*1.02)</f>
        <v>85217.94</v>
      </c>
      <c r="K23" s="8">
        <f t="shared" si="4"/>
        <v>3550.7474999999999</v>
      </c>
    </row>
    <row r="24" spans="1:11" x14ac:dyDescent="0.25">
      <c r="A24" s="6">
        <v>17</v>
      </c>
      <c r="B24" s="7">
        <f>SUM(68869*1.02)</f>
        <v>70246.38</v>
      </c>
      <c r="C24" s="8">
        <f t="shared" si="0"/>
        <v>2926.9325000000003</v>
      </c>
      <c r="D24" s="7">
        <f>SUM(73762*1.02)</f>
        <v>75237.240000000005</v>
      </c>
      <c r="E24" s="8">
        <f t="shared" si="1"/>
        <v>3134.8850000000002</v>
      </c>
      <c r="F24" s="7">
        <f>SUM(81269*1.02)</f>
        <v>82894.38</v>
      </c>
      <c r="G24" s="8">
        <f t="shared" si="2"/>
        <v>3453.9325000000003</v>
      </c>
      <c r="H24" s="7">
        <f>SUM(82116*1.02)</f>
        <v>83758.320000000007</v>
      </c>
      <c r="I24" s="8">
        <f t="shared" si="3"/>
        <v>3489.9300000000003</v>
      </c>
      <c r="J24" s="7">
        <f>SUM(84221*1.02)</f>
        <v>85905.42</v>
      </c>
      <c r="K24" s="8">
        <f t="shared" si="4"/>
        <v>3579.3924999999999</v>
      </c>
    </row>
    <row r="25" spans="1:11" x14ac:dyDescent="0.25">
      <c r="A25" s="6">
        <v>18</v>
      </c>
      <c r="B25" s="7">
        <f>SUM(69816*1.02)</f>
        <v>71212.320000000007</v>
      </c>
      <c r="C25" s="8">
        <f t="shared" si="0"/>
        <v>2967.1800000000003</v>
      </c>
      <c r="D25" s="7">
        <f>SUM(74812*1.02)</f>
        <v>76308.240000000005</v>
      </c>
      <c r="E25" s="8">
        <f t="shared" si="1"/>
        <v>3179.51</v>
      </c>
      <c r="F25" s="7">
        <f>SUM(82470*1.02)</f>
        <v>84119.400000000009</v>
      </c>
      <c r="G25" s="8">
        <f t="shared" si="2"/>
        <v>3504.9750000000004</v>
      </c>
      <c r="H25" s="7">
        <f>SUM(83335*1.02)</f>
        <v>85001.7</v>
      </c>
      <c r="I25" s="8">
        <f t="shared" si="3"/>
        <v>3541.7374999999997</v>
      </c>
      <c r="J25" s="7">
        <f>SUM(85480*1.02)</f>
        <v>87189.6</v>
      </c>
      <c r="K25" s="8">
        <f t="shared" si="4"/>
        <v>3632.9</v>
      </c>
    </row>
    <row r="26" spans="1:11" x14ac:dyDescent="0.25">
      <c r="A26" s="9">
        <v>19</v>
      </c>
      <c r="B26" s="7">
        <f>SUM(71213*1.02)</f>
        <v>72637.259999999995</v>
      </c>
      <c r="C26" s="8">
        <f t="shared" si="0"/>
        <v>3026.5524999999998</v>
      </c>
      <c r="D26" s="7">
        <f>SUM(76308*1.02)</f>
        <v>77834.16</v>
      </c>
      <c r="E26" s="8">
        <f t="shared" si="1"/>
        <v>3243.09</v>
      </c>
      <c r="F26" s="7">
        <f>SUM(84118*1.02)</f>
        <v>85800.36</v>
      </c>
      <c r="G26" s="8">
        <f t="shared" si="2"/>
        <v>3575.0149999999999</v>
      </c>
      <c r="H26" s="7">
        <f>SUM(85002*1.02)</f>
        <v>86702.040000000008</v>
      </c>
      <c r="I26" s="8">
        <f t="shared" si="3"/>
        <v>3612.5850000000005</v>
      </c>
      <c r="J26" s="7">
        <f>SUM(87190*1.02)</f>
        <v>88933.8</v>
      </c>
      <c r="K26" s="8">
        <f t="shared" si="4"/>
        <v>3705.5750000000003</v>
      </c>
    </row>
    <row r="29" spans="1:11" x14ac:dyDescent="0.25">
      <c r="A29" s="10"/>
    </row>
    <row r="30" spans="1:11" ht="18" x14ac:dyDescent="0.25">
      <c r="B30" s="11" t="s">
        <v>11</v>
      </c>
    </row>
  </sheetData>
  <mergeCells count="3">
    <mergeCell ref="A1:K1"/>
    <mergeCell ref="A2:K2"/>
    <mergeCell ref="A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BartlettCitySchoolsTeacherSalar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Amelia Floyd</cp:lastModifiedBy>
  <dcterms:created xsi:type="dcterms:W3CDTF">2022-05-16T17:52:47Z</dcterms:created>
  <dcterms:modified xsi:type="dcterms:W3CDTF">2022-06-14T14:34:47Z</dcterms:modified>
</cp:coreProperties>
</file>