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ARE\Desktop\Tops\"/>
    </mc:Choice>
  </mc:AlternateContent>
  <xr:revisionPtr revIDLastSave="0" documentId="13_ncr:1_{E8D377FC-89F0-45DE-B24D-A8EE77D081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 to 10" sheetId="1" r:id="rId1"/>
    <sheet name="Q11 to 15" sheetId="2" r:id="rId2"/>
    <sheet name="Q16 to 20" sheetId="3" r:id="rId3"/>
    <sheet name="Q21 to 25" sheetId="4" r:id="rId4"/>
    <sheet name="Q26 to 28" sheetId="5" r:id="rId5"/>
  </sheets>
  <definedNames>
    <definedName name="_xlchart.v1.0" hidden="1">'Q11 to 15'!$A$152:$A$158</definedName>
    <definedName name="_xlchart.v1.1" hidden="1">'Q11 to 15'!$B$152:$B$158</definedName>
    <definedName name="_xlchart.v1.2" hidden="1">'Q11 to 15'!$A$317:$A$396</definedName>
    <definedName name="_xlchart.v1.3" hidden="1">'Q11 to 15'!$A$176:$A$251</definedName>
    <definedName name="_xlchart.v1.4" hidden="1">'Q11 to 15'!$A$259:$A$308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'Q1 to 10'!$A$261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4" l="1"/>
  <c r="D9" i="4"/>
  <c r="C311" i="3"/>
  <c r="C307" i="3"/>
  <c r="G37" i="3" l="1"/>
  <c r="F37" i="3"/>
  <c r="E37" i="3"/>
  <c r="G30" i="3"/>
  <c r="F30" i="3"/>
  <c r="E30" i="3"/>
  <c r="E338" i="2"/>
  <c r="C282" i="2"/>
  <c r="C198" i="2"/>
  <c r="D142" i="2" l="1"/>
  <c r="C89" i="2"/>
  <c r="C82" i="2"/>
  <c r="C77" i="2"/>
  <c r="C68" i="2"/>
  <c r="B349" i="1"/>
  <c r="B347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310" i="1"/>
  <c r="N287" i="1" l="1"/>
  <c r="N288" i="1"/>
  <c r="N289" i="1"/>
  <c r="N290" i="1"/>
  <c r="N291" i="1"/>
  <c r="N292" i="1"/>
  <c r="N293" i="1"/>
  <c r="N294" i="1"/>
  <c r="N295" i="1"/>
  <c r="N286" i="1"/>
  <c r="L295" i="1"/>
  <c r="L294" i="1"/>
  <c r="L293" i="1"/>
  <c r="L292" i="1"/>
  <c r="L291" i="1"/>
  <c r="L290" i="1"/>
  <c r="L289" i="1"/>
  <c r="L288" i="1"/>
  <c r="L287" i="1"/>
  <c r="L286" i="1"/>
  <c r="C290" i="1"/>
  <c r="C289" i="1"/>
  <c r="C287" i="1"/>
  <c r="C288" i="1"/>
  <c r="N296" i="1" l="1"/>
  <c r="N298" i="1" s="1"/>
  <c r="G286" i="1"/>
  <c r="C286" i="1" s="1"/>
  <c r="N300" i="1"/>
  <c r="C284" i="1"/>
  <c r="C282" i="1"/>
  <c r="C283" i="1"/>
  <c r="C281" i="1"/>
  <c r="C280" i="1"/>
  <c r="B271" i="1"/>
  <c r="C274" i="1" s="1"/>
  <c r="C271" i="1"/>
  <c r="C275" i="1" s="1"/>
  <c r="D271" i="1"/>
  <c r="C276" i="1" s="1"/>
  <c r="E271" i="1"/>
  <c r="C277" i="1" s="1"/>
  <c r="A271" i="1"/>
  <c r="C273" i="1" s="1"/>
  <c r="B254" i="1"/>
  <c r="B252" i="1"/>
  <c r="B230" i="1"/>
  <c r="B241" i="1"/>
  <c r="B233" i="1"/>
  <c r="B206" i="1"/>
  <c r="B208" i="1" s="1"/>
  <c r="B193" i="1"/>
  <c r="B189" i="1"/>
  <c r="B170" i="1"/>
  <c r="B172" i="1" s="1"/>
  <c r="B158" i="1"/>
  <c r="C155" i="1"/>
  <c r="B146" i="1"/>
  <c r="B144" i="1"/>
  <c r="B129" i="1"/>
  <c r="B134" i="1" s="1"/>
  <c r="B123" i="1"/>
  <c r="C119" i="1"/>
  <c r="B102" i="1"/>
  <c r="B107" i="1" s="1"/>
  <c r="B96" i="1"/>
  <c r="C91" i="1"/>
  <c r="B78" i="1"/>
  <c r="B82" i="1" s="1"/>
  <c r="B73" i="1"/>
  <c r="B48" i="1"/>
  <c r="B34" i="1"/>
  <c r="B29" i="1"/>
  <c r="B9" i="1"/>
  <c r="B14" i="1"/>
</calcChain>
</file>

<file path=xl/sharedStrings.xml><?xml version="1.0" encoding="utf-8"?>
<sst xmlns="http://schemas.openxmlformats.org/spreadsheetml/2006/main" count="740" uniqueCount="461">
  <si>
    <t>Q1</t>
  </si>
  <si>
    <t>Business Problem: A retail store wants to analyze the sales data of a particular product category to understand the typical sales performance and make strategic decisions. Data: Let's consider the weekly sales data (in units) for the past month for a specific product category: Week 1: 50 units Week 2: 60 units Week 3: 55 units Week 4: 70 units</t>
  </si>
  <si>
    <t>Ans</t>
  </si>
  <si>
    <t>Week 1: 50 units Week 2: 60 units Week 3: 55 units Week 4: 70 units</t>
  </si>
  <si>
    <t>2. Median: What is the typical or central sales value for the product category?</t>
  </si>
  <si>
    <t>50,55,60,70</t>
  </si>
  <si>
    <t>Median</t>
  </si>
  <si>
    <t>1. Mean: What is the average weekly sales of the product category?</t>
  </si>
  <si>
    <t>3. Mode: Are there any recurring or most frequently occurring sales figures for the product category?</t>
  </si>
  <si>
    <t>N/A</t>
  </si>
  <si>
    <t>Q2</t>
  </si>
  <si>
    <t>Business Problem: A restaurant wants to analyze the waiting times of its customers to understand the typical waiting experience and improve service efficiency.</t>
  </si>
  <si>
    <t>15, 10, 20, 25, 15, 10, 30, 20, 15, 10, 10, 25, 15, 20, 20, 15, 10, 10, 20, 25</t>
  </si>
  <si>
    <t>1. Mean: What is the average waiting time for customers at the restaurant?</t>
  </si>
  <si>
    <t>2. Median: What is the typical or central waiting time experienced by customers?</t>
  </si>
  <si>
    <t>10,10,10,10,10,10,15,15,15,15,15,20,20,20,20,20,25,25,25,30</t>
  </si>
  <si>
    <t>3. Mode: Are there any recurring or most frequently occurring waiting times for customers?</t>
  </si>
  <si>
    <t>Q3</t>
  </si>
  <si>
    <t>Business Problem: A car rental company wants to analyze the rental durations of its customers to understand the typical rental period and optimize its pricing and fleet management strategies.</t>
  </si>
  <si>
    <t>3, 2, 5, 4, 7, 2, 3, 3, 1, 6, 4, 2, 3, 5, 2, 4, 2, 1, 3, 5, 6, 3, 2, 1, 4, 2, 4, 5, 3, 2, 7, 2, 3, 4, 5, 1, 6, 2, 4, 3, 5, 3, 2, 4, 2, 6, 3, 2, 4, 5</t>
  </si>
  <si>
    <t>1. Mean: What is the average rental duration for customers at the car rental company?</t>
  </si>
  <si>
    <t>2. Median: What is the typical or central rental duration experienced by customers?</t>
  </si>
  <si>
    <t xml:space="preserve">Ans </t>
  </si>
  <si>
    <t>1,1,1,1,2,2,2,2,2,2,2,2,2,2,2,2,2,2,2,2,3,3,3,3,3,3,3,3,3,3,3,3,3,3,3,4,4,4,4,4,4,4,4,4,4,4,5,5,5,5,5,5,5,5,5,6,6,6,6,7,7</t>
  </si>
  <si>
    <t>3. Mode: Are there any recurring or most frequently occurring rental durations for customers?</t>
  </si>
  <si>
    <t>Problem: A manufacturing company wants to analyze the production output of a specific machine to understand the variability or spread in its performance.</t>
  </si>
  <si>
    <t>Q4</t>
  </si>
  <si>
    <t>Day 1: 120 units Day 2: 110 units Day 3: 130 units Day 4: 115 units Day 5: 125 units Day 6: 105 units Day 7: 135 units Day 8: 115 units Day 9: 125 units Day 10: 140 units</t>
  </si>
  <si>
    <t>2. Variance: What is the variance of the production output for the machine?</t>
  </si>
  <si>
    <t xml:space="preserve">Ans   first find Mean </t>
  </si>
  <si>
    <t>sum of product/number of product</t>
  </si>
  <si>
    <t>Subtract the mean from each data point and square the result:</t>
  </si>
  <si>
    <t>(120−120)2=0 (110−120)2=100(110−120)2=100 (130−120)2=100(130−120)2=100 (115−120)2=25(115−120)2=25 (125−120)2=25(125−120)2=25 (105−120)2=225(105−120)2=225 (135−120)2=225(135−120)2=225 (115−120)2=25(115−120)2=25 (125−120)2=25(125−120)2=25 (140−120)2=400(140−120)2=40</t>
  </si>
  <si>
    <t>Variance is</t>
  </si>
  <si>
    <t>1. Range: What is the range of the production output for the machine?</t>
  </si>
  <si>
    <t>3. Standard Deviation: What is the standard deviation of the production output for the machine?</t>
  </si>
  <si>
    <t xml:space="preserve"> Problem: A retail store wants to analyze the sales of a specific product to understand the variability in daily sales and assess its inventory management.</t>
  </si>
  <si>
    <t>Q5</t>
  </si>
  <si>
    <t>$500, $700, $400, $600, $550, $750, $650, $500, $600, $550,$800, $450, $700, $550, $600, $400, $650, $500, $750, $550, $700, $600, $500, $800, $550, $650, $400, $600, $750, $550</t>
  </si>
  <si>
    <r>
      <rPr>
        <b/>
        <sz val="11"/>
        <color theme="1"/>
        <rFont val="Calibri"/>
        <family val="2"/>
        <scheme val="minor"/>
      </rPr>
      <t>Ans</t>
    </r>
    <r>
      <rPr>
        <sz val="11"/>
        <color theme="1"/>
        <rFont val="Calibri"/>
        <family val="2"/>
        <scheme val="minor"/>
      </rPr>
      <t xml:space="preserve">  Range=Maximum value−Minimum value=140units−105units=35units</t>
    </r>
  </si>
  <si>
    <t>1. Range: What is the range of the daily sales?</t>
  </si>
  <si>
    <t>Maxi-Mini</t>
  </si>
  <si>
    <t>2. Variance: What is the variance of the daily sales?</t>
  </si>
  <si>
    <t>Ans first find mean</t>
  </si>
  <si>
    <t>sum of product /number of product</t>
  </si>
  <si>
    <t>(500-520)2=-400</t>
  </si>
  <si>
    <t>(700-520)2=32400</t>
  </si>
  <si>
    <t>so on ….</t>
  </si>
  <si>
    <t xml:space="preserve">Variance is </t>
  </si>
  <si>
    <t>3. Standard Deviation: What is the standard deviation of the daily sales?</t>
  </si>
  <si>
    <t>Problem: An e-commerce platform wants to analyze the delivery times of its shipments to understand the variability in order fulfillment and optimize its logistics operations.</t>
  </si>
  <si>
    <t>Q6</t>
  </si>
  <si>
    <t>3, 5, 2, 4, 6, 2, 3, 4, 2, 5, 7, 2, 3, 4, 2, 4, 2, 3, 5, 6, 3, 2, 1, 4, 2, 4, 5, 3, 2, 7, 2, 3, 4, 5, 1, 6, 2, 4, 3, 5, 3, 2, 4, 2, 6, 3, 2, 4, 5, 3</t>
  </si>
  <si>
    <t>Range: What is the range of the delivery times?</t>
  </si>
  <si>
    <t>2 .Variance: What is the variance of the delivery times?</t>
  </si>
  <si>
    <t>Ans  First find Mean</t>
  </si>
  <si>
    <t>(3-3.92)2=0.84</t>
  </si>
  <si>
    <t>(5-3.92)2=1.16</t>
  </si>
  <si>
    <t>so on…</t>
  </si>
  <si>
    <t>Variance</t>
  </si>
  <si>
    <t>3 .Standard Deviation: What is the standard deviation of the delivery times?</t>
  </si>
  <si>
    <t>Problem : A company wants to analyze the monthly revenue generated by one of its products to understand its performance and variability.</t>
  </si>
  <si>
    <t>Q7</t>
  </si>
  <si>
    <t>$120, $150, $110, $135, $125, $140, $130, $155, $115, $145, $135, $130</t>
  </si>
  <si>
    <t>1. Measure of Central Tendency: What is the average monthly revenue for the product?</t>
  </si>
  <si>
    <t>Ans  Mean</t>
  </si>
  <si>
    <t xml:space="preserve">Median  </t>
  </si>
  <si>
    <t>Mode</t>
  </si>
  <si>
    <t>2. Measure of Dispersion: What is the range of monthly revenue for the product?</t>
  </si>
  <si>
    <t>Range</t>
  </si>
  <si>
    <t>Variance;-</t>
  </si>
  <si>
    <t>mean</t>
  </si>
  <si>
    <t>So on..</t>
  </si>
  <si>
    <t>(110-128.33)2=</t>
  </si>
  <si>
    <t>(135-128.33)2=</t>
  </si>
  <si>
    <t>(125-128.33)2=</t>
  </si>
  <si>
    <t>(140-128.33)2=</t>
  </si>
  <si>
    <t>(130-128.33)2=</t>
  </si>
  <si>
    <t>(155-128.33)2=</t>
  </si>
  <si>
    <t>(145-128.33)2=</t>
  </si>
  <si>
    <t>(115-128.33)2=</t>
  </si>
  <si>
    <t>(150-128.33)2=</t>
  </si>
  <si>
    <t>(120-128.33)2=</t>
  </si>
  <si>
    <t>Standard Deviation</t>
  </si>
  <si>
    <t>Q8</t>
  </si>
  <si>
    <t>Problem : A survey was conducted to gather feedback from customers regarding</t>
  </si>
  <si>
    <t>their satisfaction with a particular service on a scale of 1 to 10.</t>
  </si>
  <si>
    <t>8, 7, 9, 6, 7, 8, 9, 8, 7, 6,</t>
  </si>
  <si>
    <t>8, 9, 7, 8, 7, 6, 8, 9, 6, 7,</t>
  </si>
  <si>
    <t>8, 9, 7, 6, 7, 8, 9, 8, 7, 6,</t>
  </si>
  <si>
    <t>9, 8, 7, 6, 8, 9, 7, 8, 7, 6,</t>
  </si>
  <si>
    <t>9, 8, 7, 6, 7, 8, 9, 8, 7, 6</t>
  </si>
  <si>
    <t>1. Measure of Central Tendency: What is the average satisfaction rating?</t>
  </si>
  <si>
    <t>Mean</t>
  </si>
  <si>
    <t>Arrenge in Assending Orders</t>
  </si>
  <si>
    <t>6,6,6,6,6,6,6,6,6,6,6,6,6,6,6,6,6,6,6,6,6,6,6,6,6,7,7,7,7,7,7,7,7,7,7,7,7,7,7,7,7,7,7,8,8,8,8,8,8,8,8,8,9,9,9,9,9,9,9,9,9,9</t>
  </si>
  <si>
    <t>6 and 7 Both</t>
  </si>
  <si>
    <t>2. Measure of Dispersion: What is the standard deviation of the satisfaction ratings?</t>
  </si>
  <si>
    <t>(8-7.8)2=</t>
  </si>
  <si>
    <t>(7-7.8)2=</t>
  </si>
  <si>
    <t>(9-7.8)2=</t>
  </si>
  <si>
    <t>(6-7.8)2=</t>
  </si>
  <si>
    <t>Problem :A company wants to analyze the customer wait times at its call center to</t>
  </si>
  <si>
    <t>assess the efficiency of its customer service operations.</t>
  </si>
  <si>
    <t>Q9</t>
  </si>
  <si>
    <t>10, 15, 12, 18, 20, 25, 8, 14, 16, 22,</t>
  </si>
  <si>
    <t>9, 17, 11, 13, 19, 23, 21, 16, 24, 27,</t>
  </si>
  <si>
    <t>13, 10, 18, 16, 12, 14, 19, 21, 11, 17,</t>
  </si>
  <si>
    <t>15, 20, 26, 13, 12, 14, 22, 19, 16, 11,</t>
  </si>
  <si>
    <t>25, 18, 16, 13, 21, 20, 15, 12, 19, 17,</t>
  </si>
  <si>
    <t>14, 16, 23, 18, 15, 11, 19, 22, 17, 12,</t>
  </si>
  <si>
    <t>16, 14, 18, 20, 25, 13, 11, 22, 19, 17,</t>
  </si>
  <si>
    <t>15, 16, 13, 14, 18, 20, 19, 21, 17, 12,</t>
  </si>
  <si>
    <t>15, 13, 16, 14, 22, 21, 19, 18, 16, 11,</t>
  </si>
  <si>
    <t>17, 14, 12, 20, 23, 19, 15, 16, 13, 18</t>
  </si>
  <si>
    <t>center?</t>
  </si>
  <si>
    <t>1. Measure of Central Tendency: What is the average wait time for customers at the call</t>
  </si>
  <si>
    <r>
      <rPr>
        <b/>
        <sz val="11"/>
        <color theme="1"/>
        <rFont val="Calibri"/>
        <family val="2"/>
        <scheme val="minor"/>
      </rPr>
      <t>Ans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>Mean</t>
    </r>
  </si>
  <si>
    <t>Assending Order First</t>
  </si>
  <si>
    <t>14 and 16</t>
  </si>
  <si>
    <t>2. Measure of Dispersion: What is the range of wait times for customers at the call</t>
  </si>
  <si>
    <t xml:space="preserve"> Range =Maxi-Mini</t>
  </si>
  <si>
    <t>3. Measure of Dispersion: What is the standard deviation of the wait times for customers</t>
  </si>
  <si>
    <t>at the call center?</t>
  </si>
  <si>
    <t>(10 - 14.62)^2 = 21.3744</t>
  </si>
  <si>
    <t>(15 - 14.62)^2 = 0.1444</t>
  </si>
  <si>
    <t>(12 - 14.62)^2 = 6.9764</t>
  </si>
  <si>
    <t>so on..</t>
  </si>
  <si>
    <t>S.D</t>
  </si>
  <si>
    <t>Problem : A transportation company wants to analyze the fuel efficiency of its</t>
  </si>
  <si>
    <t>vehicle fleet to identify any variations across different vehicle models.</t>
  </si>
  <si>
    <t>Q10</t>
  </si>
  <si>
    <t>Model A</t>
  </si>
  <si>
    <t>Model B</t>
  </si>
  <si>
    <t>Model C</t>
  </si>
  <si>
    <t>Model D</t>
  </si>
  <si>
    <t>Model E</t>
  </si>
  <si>
    <t>standard deviation</t>
  </si>
  <si>
    <t>Column1</t>
  </si>
  <si>
    <t>Column2</t>
  </si>
  <si>
    <t>Column3</t>
  </si>
  <si>
    <t>Column4</t>
  </si>
  <si>
    <t>Column5</t>
  </si>
  <si>
    <t>Standard Error</t>
  </si>
  <si>
    <t>Sample Variance</t>
  </si>
  <si>
    <t>Kurtosis</t>
  </si>
  <si>
    <t>Skewness</t>
  </si>
  <si>
    <t>Minimum</t>
  </si>
  <si>
    <t>Maximum</t>
  </si>
  <si>
    <t>Sum</t>
  </si>
  <si>
    <t>Count</t>
  </si>
  <si>
    <t>A</t>
  </si>
  <si>
    <t>B</t>
  </si>
  <si>
    <t>C</t>
  </si>
  <si>
    <t>D</t>
  </si>
  <si>
    <t>E</t>
  </si>
  <si>
    <t>(30−30.6)2=0.36</t>
  </si>
  <si>
    <t>(32−30.6)2=2.56</t>
  </si>
  <si>
    <t>(33−30.6)2=5.76</t>
  </si>
  <si>
    <t>(28−30.6)2=6.76</t>
  </si>
  <si>
    <t>(31−30.6)2=0.16</t>
  </si>
  <si>
    <t>(29−30.6)2=2.56</t>
  </si>
  <si>
    <t>Problem : A company wants to analyze the ages of its employees to understand</t>
  </si>
  <si>
    <t>the age distribution and demographics within the organization.</t>
  </si>
  <si>
    <t>28, 32, 35, 40, 42, 28, 33, 38, 30, 41,</t>
  </si>
  <si>
    <t>37, 31, 34, 29, 36, 43, 39, 27, 35, 31,</t>
  </si>
  <si>
    <t>39, 45, 29, 33, 37, 40, 36, 29, 31, 38,</t>
  </si>
  <si>
    <t>35, 44, 32, 39, 36, 30, 33, 28, 41, 35,</t>
  </si>
  <si>
    <t>31, 37, 42, 29, 34, 40, 31, 33, 38, 36,</t>
  </si>
  <si>
    <t>39, 27, 35, 30, 43, 29, 32, 36, 31, 40,</t>
  </si>
  <si>
    <t>38, 44, 37, 33, 35, 41, 30, 31, 39, 28,</t>
  </si>
  <si>
    <t>45, 29, 33, 38, 34, 32, 35, 31, 40, 36,</t>
  </si>
  <si>
    <t>38, 44, 37, 33, 35, 41, 30, 31, 39, 28</t>
  </si>
  <si>
    <t>1. Frequency Distribution: Create a frequency distribution table for the ages of the</t>
  </si>
  <si>
    <t>employees.</t>
  </si>
  <si>
    <t>Age</t>
  </si>
  <si>
    <t>Frequency</t>
  </si>
  <si>
    <t>Ans  Fisrt Ascending orders :-</t>
  </si>
  <si>
    <t>Ans Ascending Order first</t>
  </si>
  <si>
    <t>Arrang in Ascending Order for that we use sort</t>
  </si>
  <si>
    <t>median</t>
  </si>
  <si>
    <t>Q11</t>
  </si>
  <si>
    <t>9) Problem :A retail store wants to analyze the purchase amounts made by</t>
  </si>
  <si>
    <t>customers to understand their spending habits.</t>
  </si>
  <si>
    <t>1. Frequency Distribution: Create a frequency distribution table for the purchase</t>
  </si>
  <si>
    <t>amounts.</t>
  </si>
  <si>
    <t>2. Mode: What is the mode (most common purchase amount) among the customers?</t>
  </si>
  <si>
    <t>3. Median: What is the median purchase amount among the customers?</t>
  </si>
  <si>
    <t>4. Interquartile Range: What is the interquartile range of the purchase amounts?</t>
  </si>
  <si>
    <t>asending order</t>
  </si>
  <si>
    <t>Value</t>
  </si>
  <si>
    <t>40,47,48,49,58,62,65</t>
  </si>
  <si>
    <t>IQR = Q3 - Q1</t>
  </si>
  <si>
    <t>n=28</t>
  </si>
  <si>
    <t>Q1=(n+1)*1/4</t>
  </si>
  <si>
    <t>Q3=(n+1)*3/4</t>
  </si>
  <si>
    <t>Since 21.75 is between the 21st and 22nd values, Q3 = (61 + 62) / 2 = 61.5</t>
  </si>
  <si>
    <t>Since 7.25 is between the 7th and 8th values, Q1 = (39 + 40) / 2 = 39.5</t>
  </si>
  <si>
    <t xml:space="preserve"> 61.5 - 39.5</t>
  </si>
  <si>
    <t>production line to identify the frequency of different types of defects.</t>
  </si>
  <si>
    <t xml:space="preserve"> Problem : A manufacturing company wants to analyze the defect rates of its</t>
  </si>
  <si>
    <t>Q12</t>
  </si>
  <si>
    <t>Defect Type: A, B, C, D, E, F, G</t>
  </si>
  <si>
    <t>Frequency: 30, 40, 20, 10, 45, 25, 30</t>
  </si>
  <si>
    <t>F</t>
  </si>
  <si>
    <t>G</t>
  </si>
  <si>
    <t>1. Bar Chart: Create a bar chart to visualize the frequency of different defect types.</t>
  </si>
  <si>
    <t>2. Most Common Defect: Which defect type has the highest frequency?</t>
  </si>
  <si>
    <t>Highest frequency</t>
  </si>
  <si>
    <t>3. Histogram: Create a histogram to represent the defect frequencies.</t>
  </si>
  <si>
    <t>satisfaction levels with a specific service on a scale of 1 to 5.</t>
  </si>
  <si>
    <t>Problem : A survey was conducted to gather feedback from customers about their</t>
  </si>
  <si>
    <t>Q13</t>
  </si>
  <si>
    <t>Ratings</t>
  </si>
  <si>
    <t>1. Histogram: Create a histogram to visualize the distribution of satisfaction ratings.</t>
  </si>
  <si>
    <t>2. Mode: Which satisfaction rating has the highest frequency?</t>
  </si>
  <si>
    <t>3. Bar Chart: Create a bar chart to display the frequency of each satisfaction rating.</t>
  </si>
  <si>
    <t>Problem : A company wants to analyze the monthly sales figures of its products to</t>
  </si>
  <si>
    <t>understand the sales distribution across different price ranges.</t>
  </si>
  <si>
    <t>Q14</t>
  </si>
  <si>
    <t>Sales</t>
  </si>
  <si>
    <t>1. Histogram: Create a histogram to visualize the sales distribution across different price</t>
  </si>
  <si>
    <t>ranges.</t>
  </si>
  <si>
    <t>2. Measure of Central Tendency: What is the average monthly sales figure?</t>
  </si>
  <si>
    <t>3. Bar Chart: Create a bar chart to display the frequency of sales in different price</t>
  </si>
  <si>
    <t>Problem : A study was conducted to analyze the response times of a website for</t>
  </si>
  <si>
    <t>different user locations.</t>
  </si>
  <si>
    <t>Q15</t>
  </si>
  <si>
    <t>Response Times:</t>
  </si>
  <si>
    <t>1. Histogram: Create a histogram to visualize the distribution of response times.</t>
  </si>
  <si>
    <t>2. Measure of Central Tendency: What is the median response time?</t>
  </si>
  <si>
    <t>3. Bar Chart: Create a bar chart to display the frequency of response times within</t>
  </si>
  <si>
    <t>different ranges.</t>
  </si>
  <si>
    <t>Frequency.</t>
  </si>
  <si>
    <t>Q16</t>
  </si>
  <si>
    <t>Problem : A company wants to analyze the sales performance of its products</t>
  </si>
  <si>
    <t>across different regions.</t>
  </si>
  <si>
    <t>Region1</t>
  </si>
  <si>
    <t>Region2</t>
  </si>
  <si>
    <t>Region3</t>
  </si>
  <si>
    <t>1. Bar Chart: Create a bar chart to compare the sales figures across the three regions.</t>
  </si>
  <si>
    <t>2. Measure of Central Tendency: What is the average sales figure for each region?</t>
  </si>
  <si>
    <t>3. Measure of Dispersion</t>
  </si>
  <si>
    <t>: What is the range of sales figures in each region?</t>
  </si>
  <si>
    <t>Question : A company wants to analyze the monthly returns of its investment</t>
  </si>
  <si>
    <t>portfolio to understand the distribution and risk associated with the returns.</t>
  </si>
  <si>
    <t>Q17</t>
  </si>
  <si>
    <t>Return in percentage</t>
  </si>
  <si>
    <t>1. Skewness: Calculate the skewness of the monthly returns.</t>
  </si>
  <si>
    <t>2. Kurtosis: Calculate the kurtosis of the monthly returns.</t>
  </si>
  <si>
    <t>3. Interpretation: Based on the skewness and kurtosis values, what can be said about</t>
  </si>
  <si>
    <t>the distribution of returns?</t>
  </si>
  <si>
    <t>Largest(1)</t>
  </si>
  <si>
    <t>Smallest(1)</t>
  </si>
  <si>
    <t>Confidence Level(95.0%)</t>
  </si>
  <si>
    <r>
      <t>Skewness=(</t>
    </r>
    <r>
      <rPr>
        <i/>
        <sz val="14"/>
        <color rgb="FF0D0D0D"/>
        <rFont val="KaTeX_Math"/>
      </rPr>
      <t>n</t>
    </r>
    <r>
      <rPr>
        <sz val="14"/>
        <color rgb="FF0D0D0D"/>
        <rFont val="Times New Roman"/>
        <family val="1"/>
      </rPr>
      <t>−1)(</t>
    </r>
    <r>
      <rPr>
        <i/>
        <sz val="14"/>
        <color rgb="FF0D0D0D"/>
        <rFont val="KaTeX_Math"/>
      </rPr>
      <t>n</t>
    </r>
    <r>
      <rPr>
        <sz val="14"/>
        <color rgb="FF0D0D0D"/>
        <rFont val="Times New Roman"/>
        <family val="1"/>
      </rPr>
      <t>−2)</t>
    </r>
    <r>
      <rPr>
        <i/>
        <sz val="14"/>
        <color rgb="FF0D0D0D"/>
        <rFont val="KaTeX_Math"/>
      </rPr>
      <t>n</t>
    </r>
    <r>
      <rPr>
        <sz val="14"/>
        <color rgb="FF0D0D0D"/>
        <rFont val="Times New Roman"/>
        <family val="1"/>
      </rPr>
      <t>​</t>
    </r>
    <r>
      <rPr>
        <sz val="14"/>
        <color rgb="FF0D0D0D"/>
        <rFont val="KaTeX_Size1"/>
      </rPr>
      <t>∑</t>
    </r>
    <r>
      <rPr>
        <i/>
        <sz val="14"/>
        <color rgb="FF0D0D0D"/>
        <rFont val="KaTeX_Math"/>
      </rPr>
      <t>i</t>
    </r>
    <r>
      <rPr>
        <sz val="14"/>
        <color rgb="FF0D0D0D"/>
        <rFont val="Times New Roman"/>
        <family val="1"/>
      </rPr>
      <t>=1</t>
    </r>
    <r>
      <rPr>
        <i/>
        <sz val="14"/>
        <color rgb="FF0D0D0D"/>
        <rFont val="KaTeX_Math"/>
      </rPr>
      <t>n</t>
    </r>
    <r>
      <rPr>
        <sz val="14"/>
        <color rgb="FF0D0D0D"/>
        <rFont val="Times New Roman"/>
        <family val="1"/>
      </rPr>
      <t>​</t>
    </r>
    <r>
      <rPr>
        <sz val="14"/>
        <color rgb="FF0D0D0D"/>
        <rFont val="KaTeX_Size1"/>
      </rPr>
      <t>(</t>
    </r>
    <r>
      <rPr>
        <i/>
        <sz val="14"/>
        <color rgb="FF0D0D0D"/>
        <rFont val="KaTeX_Math"/>
      </rPr>
      <t>sxi</t>
    </r>
    <r>
      <rPr>
        <sz val="14"/>
        <color rgb="FF0D0D0D"/>
        <rFont val="Times New Roman"/>
        <family val="1"/>
      </rPr>
      <t>​−</t>
    </r>
    <r>
      <rPr>
        <i/>
        <sz val="14"/>
        <color rgb="FF0D0D0D"/>
        <rFont val="KaTeX_Math"/>
      </rPr>
      <t>x</t>
    </r>
    <r>
      <rPr>
        <sz val="14"/>
        <color rgb="FF0D0D0D"/>
        <rFont val="Times New Roman"/>
        <family val="1"/>
      </rPr>
      <t>ˉ​</t>
    </r>
    <r>
      <rPr>
        <sz val="14"/>
        <color rgb="FF0D0D0D"/>
        <rFont val="KaTeX_Size1"/>
      </rPr>
      <t>)</t>
    </r>
    <r>
      <rPr>
        <sz val="14"/>
        <color rgb="FF0D0D0D"/>
        <rFont val="Times New Roman"/>
        <family val="1"/>
      </rPr>
      <t>3</t>
    </r>
  </si>
  <si>
    <r>
      <t>Kurtosis=(</t>
    </r>
    <r>
      <rPr>
        <i/>
        <sz val="14"/>
        <color theme="1"/>
        <rFont val="KaTeX_Math"/>
      </rPr>
      <t>n</t>
    </r>
    <r>
      <rPr>
        <sz val="14"/>
        <color theme="1"/>
        <rFont val="Calibri"/>
        <family val="2"/>
        <scheme val="minor"/>
      </rPr>
      <t>−1)(</t>
    </r>
    <r>
      <rPr>
        <i/>
        <sz val="14"/>
        <color theme="1"/>
        <rFont val="KaTeX_Math"/>
      </rPr>
      <t>n</t>
    </r>
    <r>
      <rPr>
        <sz val="14"/>
        <color theme="1"/>
        <rFont val="Calibri"/>
        <family val="2"/>
        <scheme val="minor"/>
      </rPr>
      <t>−2)(</t>
    </r>
    <r>
      <rPr>
        <i/>
        <sz val="14"/>
        <color theme="1"/>
        <rFont val="KaTeX_Math"/>
      </rPr>
      <t>n</t>
    </r>
    <r>
      <rPr>
        <sz val="14"/>
        <color theme="1"/>
        <rFont val="Calibri"/>
        <family val="2"/>
        <scheme val="minor"/>
      </rPr>
      <t>−3)</t>
    </r>
    <r>
      <rPr>
        <i/>
        <sz val="14"/>
        <color theme="1"/>
        <rFont val="KaTeX_Math"/>
      </rPr>
      <t>n</t>
    </r>
    <r>
      <rPr>
        <sz val="14"/>
        <color theme="1"/>
        <rFont val="Calibri"/>
        <family val="2"/>
        <scheme val="minor"/>
      </rPr>
      <t>(</t>
    </r>
    <r>
      <rPr>
        <i/>
        <sz val="14"/>
        <color theme="1"/>
        <rFont val="KaTeX_Math"/>
      </rPr>
      <t>n</t>
    </r>
    <r>
      <rPr>
        <sz val="14"/>
        <color theme="1"/>
        <rFont val="Calibri"/>
        <family val="2"/>
        <scheme val="minor"/>
      </rPr>
      <t>+1)​</t>
    </r>
    <r>
      <rPr>
        <sz val="14"/>
        <color theme="1"/>
        <rFont val="KaTeX_Size1"/>
      </rPr>
      <t>∑</t>
    </r>
    <r>
      <rPr>
        <i/>
        <sz val="14"/>
        <color theme="1"/>
        <rFont val="KaTeX_Math"/>
      </rPr>
      <t>i</t>
    </r>
    <r>
      <rPr>
        <sz val="14"/>
        <color theme="1"/>
        <rFont val="Calibri"/>
        <family val="2"/>
        <scheme val="minor"/>
      </rPr>
      <t>=1</t>
    </r>
    <r>
      <rPr>
        <i/>
        <sz val="14"/>
        <color theme="1"/>
        <rFont val="KaTeX_Math"/>
      </rPr>
      <t>n</t>
    </r>
    <r>
      <rPr>
        <sz val="14"/>
        <color theme="1"/>
        <rFont val="Calibri"/>
        <family val="2"/>
        <scheme val="minor"/>
      </rPr>
      <t>​</t>
    </r>
    <r>
      <rPr>
        <sz val="14"/>
        <color theme="1"/>
        <rFont val="KaTeX_Size1"/>
      </rPr>
      <t>(</t>
    </r>
    <r>
      <rPr>
        <i/>
        <sz val="14"/>
        <color theme="1"/>
        <rFont val="KaTeX_Math"/>
      </rPr>
      <t>sxi</t>
    </r>
    <r>
      <rPr>
        <sz val="14"/>
        <color theme="1"/>
        <rFont val="Calibri"/>
        <family val="2"/>
        <scheme val="minor"/>
      </rPr>
      <t>​−</t>
    </r>
    <r>
      <rPr>
        <i/>
        <sz val="14"/>
        <color theme="1"/>
        <rFont val="KaTeX_Math"/>
      </rPr>
      <t>x</t>
    </r>
    <r>
      <rPr>
        <sz val="14"/>
        <color theme="1"/>
        <rFont val="Calibri"/>
        <family val="2"/>
        <scheme val="minor"/>
      </rPr>
      <t>ˉ​</t>
    </r>
    <r>
      <rPr>
        <sz val="14"/>
        <color theme="1"/>
        <rFont val="KaTeX_Size1"/>
      </rPr>
      <t>)</t>
    </r>
    <r>
      <rPr>
        <sz val="14"/>
        <color theme="1"/>
        <rFont val="Calibri"/>
        <family val="2"/>
        <scheme val="minor"/>
      </rPr>
      <t>4−</t>
    </r>
    <r>
      <rPr>
        <sz val="14"/>
        <color rgb="FF0D0D0D"/>
        <rFont val="Times New Roman"/>
        <family val="1"/>
      </rPr>
      <t>(</t>
    </r>
    <r>
      <rPr>
        <i/>
        <sz val="14"/>
        <color rgb="FF0D0D0D"/>
        <rFont val="KaTeX_Math"/>
      </rPr>
      <t>n</t>
    </r>
    <r>
      <rPr>
        <sz val="14"/>
        <color rgb="FF0D0D0D"/>
        <rFont val="Times New Roman"/>
        <family val="1"/>
      </rPr>
      <t>−2)(</t>
    </r>
    <r>
      <rPr>
        <i/>
        <sz val="14"/>
        <color rgb="FF0D0D0D"/>
        <rFont val="KaTeX_Math"/>
      </rPr>
      <t>n</t>
    </r>
    <r>
      <rPr>
        <sz val="14"/>
        <color rgb="FF0D0D0D"/>
        <rFont val="Times New Roman"/>
        <family val="1"/>
      </rPr>
      <t>−3)3(</t>
    </r>
    <r>
      <rPr>
        <i/>
        <sz val="14"/>
        <color rgb="FF0D0D0D"/>
        <rFont val="KaTeX_Math"/>
      </rPr>
      <t>n</t>
    </r>
    <r>
      <rPr>
        <sz val="14"/>
        <color rgb="FF0D0D0D"/>
        <rFont val="Times New Roman"/>
        <family val="1"/>
      </rPr>
      <t>−1)2​</t>
    </r>
  </si>
  <si>
    <r>
      <rPr>
        <b/>
        <sz val="10"/>
        <color rgb="FF0D0D0D"/>
        <rFont val="Segoe UI"/>
        <family val="2"/>
      </rPr>
      <t>Ans</t>
    </r>
    <r>
      <rPr>
        <sz val="10"/>
        <color rgb="FF0D0D0D"/>
        <rFont val="Segoe UI"/>
        <family val="2"/>
      </rPr>
      <t xml:space="preserve"> the distribution of monthly returns is leptokurtic. This means that the distribution has heavier tails and is more peaked compared to a normal distribution. In other words, there is a higher probability of extreme values (both positive and negative) occurring compared to a normal distribution.</t>
    </r>
  </si>
  <si>
    <t>Q18</t>
  </si>
  <si>
    <t>Question : A research study wants to analyze the income distribution of a</t>
  </si>
  <si>
    <t>population to understand the level of income inequality.</t>
  </si>
  <si>
    <t>Incomes in thousands</t>
  </si>
  <si>
    <t>1. Skewness: Calculate the skewness of the income distribution.</t>
  </si>
  <si>
    <t>2. Kurtosis: Calculate the kurtosis of the income distribution.</t>
  </si>
  <si>
    <t>3. Interpretation: Based on the skewness and kurtosis values, what can be inferred</t>
  </si>
  <si>
    <t>about the income inequality?</t>
  </si>
  <si>
    <t>Q19</t>
  </si>
  <si>
    <t>customers on a scale of 1 to 5 for a specific product.</t>
  </si>
  <si>
    <t>Question : A survey was conducted to analyze the satisfaction ratings of</t>
  </si>
  <si>
    <t>Rating</t>
  </si>
  <si>
    <t>The skewness and kurtosis values suggest that the income distribution is slightly left-skewed and has lighter tails than a normal distribution.</t>
  </si>
  <si>
    <t>1. Skewness: Calculate the skewness of the satisfaction ratings.</t>
  </si>
  <si>
    <t>2. Kurtosis: Calculate the kurtosis of the satisfaction ratings.</t>
  </si>
  <si>
    <t>3. Interpretation: Based on the skewness and kurtosis values, what can be inferred
about the satisfaction ratings distribution?</t>
  </si>
  <si>
    <t>The skewness and kurtosis values suggest that the satisfaction ratings distribution is slightly left-skewed and has lighter tails than a normal distribution</t>
  </si>
  <si>
    <t>the nature and patterns of satisfaction ratings within the dataset.</t>
  </si>
  <si>
    <t>Q20</t>
  </si>
  <si>
    <t>Question : A study wants to analyze the distribution of house prices in a specific</t>
  </si>
  <si>
    <t>city to understand the market trends.</t>
  </si>
  <si>
    <t>House Prices:</t>
  </si>
  <si>
    <t>1. Skewness: Calculate the skewness of the house price distribution.</t>
  </si>
  <si>
    <t>2. Kurtosis: Calculate the kurtosis of the house price distribution.</t>
  </si>
  <si>
    <t>about the distribution of house prices?</t>
  </si>
  <si>
    <t>Waiting Times:</t>
  </si>
  <si>
    <t>Question : A company wants to analyze the waiting times of customers at a</t>
  </si>
  <si>
    <t>service center to improve operational efficiency.</t>
  </si>
  <si>
    <t>Q21</t>
  </si>
  <si>
    <t>1. Skewness: Calculate the skewness of the waiting time distribution.</t>
  </si>
  <si>
    <t xml:space="preserve"> 2. Kurtosis: Calculate the kurtosis of the waiting time distribution.</t>
  </si>
  <si>
    <r>
      <rPr>
        <b/>
        <sz val="11"/>
        <color theme="1"/>
        <rFont val="Calibri"/>
        <family val="2"/>
        <scheme val="minor"/>
      </rPr>
      <t>Ans</t>
    </r>
    <r>
      <rPr>
        <sz val="11"/>
        <color theme="1"/>
        <rFont val="Calibri"/>
        <family val="2"/>
        <scheme val="minor"/>
      </rPr>
      <t xml:space="preserve"> based on the skewness and kurtosis values, it can be inferred that the distribution of house prices is relatively symmetric with a moderate level of peakedness and tail thickness.</t>
    </r>
  </si>
  <si>
    <t>3 .Based on the skewness and kurtosis values, what can be inferred
about the waiting time distribution?</t>
  </si>
  <si>
    <t xml:space="preserve"> based on the skewness and kurtosis values, it can be inferred that the waiting time</t>
  </si>
  <si>
    <t xml:space="preserve"> distribution is relatively symmetric with a moderate level of peakedness and tail thickness.</t>
  </si>
  <si>
    <t>Q22</t>
  </si>
  <si>
    <t>1. Quartiles: Calculate the first quartile (Q1), median (Q2), and third quartile (Q3) of the</t>
  </si>
  <si>
    <t>salary distribution.</t>
  </si>
  <si>
    <t>2. Percentiles: Calculate the 10th percentile, 25th percentile, 75th percentile, and 90th</t>
  </si>
  <si>
    <t>percentile of the salary distribution.</t>
  </si>
  <si>
    <t>3. Interpretation: Based on the quartiles and percentiles, what can be inferred about the</t>
  </si>
  <si>
    <t>income distribution of the employees?</t>
  </si>
  <si>
    <t>Salaries: 40, 45, 50, 55, 60, 62, 65, 68, 70, 72,</t>
  </si>
  <si>
    <t>75, 78, 80, 82, 85, 88, 90, 92, 95, 100,</t>
  </si>
  <si>
    <t>105, 110, 115, 120, 125, 130, 135, 140, 145, 150,</t>
  </si>
  <si>
    <t>155, 160, 165, 170, 175, 180, 185, 190, 195, 200,</t>
  </si>
  <si>
    <t>205, 210, 215, 220, 225, 230, 235, 240, 245, 250,</t>
  </si>
  <si>
    <t>255, 260, 265, 270, 275, 280, 285, 290, 295, 300,</t>
  </si>
  <si>
    <t>305, 310, 315, 320, 325, 330, 335, 340, 345, 350,</t>
  </si>
  <si>
    <t>355, 360, 365, 370, 375, 380, 385, 390, 395, 400,</t>
  </si>
  <si>
    <t>405, 410, 415, 420, 425, 430, 435, 440, 445, 450,</t>
  </si>
  <si>
    <t>455, 460, 465, 470, 475, 480, 485, 490, 495, 500</t>
  </si>
  <si>
    <t xml:space="preserve">Ans  </t>
  </si>
  <si>
    <t>25th percentile (already calculated as Q1)</t>
  </si>
  <si>
    <t>75th percentile (already calculated as Q3)</t>
  </si>
  <si>
    <t>10th percentile: 10/100×(100+1)th value=10.1th value</t>
  </si>
  <si>
    <t>This indicates a positively skewed income distribution,</t>
  </si>
  <si>
    <t>where a few employees earn significantly higher salaries,</t>
  </si>
  <si>
    <t xml:space="preserve"> pulling the average (median) up. Most employees</t>
  </si>
  <si>
    <t xml:space="preserve"> earn salaries below the median.</t>
  </si>
  <si>
    <t>Question : A research study wants to analyze the weight distribution of a sample</t>
  </si>
  <si>
    <t>of individuals to assess their health and body composition.</t>
  </si>
  <si>
    <t>Weights: 55, 60, 62, 65, 68, 70, 72, 75, 78, 80,</t>
  </si>
  <si>
    <t>82, 85, 88, 90, 92, 95, 100, 105, 110, 115,</t>
  </si>
  <si>
    <t>120, 125, 130, 135, 140, 145, 150, 155, 160, 165,</t>
  </si>
  <si>
    <t>170, 175, 180, 185, 190, 195, 200, 205, 210, 215,</t>
  </si>
  <si>
    <t>220, 225, 230, 235, 240, 245, 250, 255, 260, 265,</t>
  </si>
  <si>
    <t>270, 275, 280, 285, 290, 295, 300, 305, 310, 315,</t>
  </si>
  <si>
    <t>320, 325, 330, 335, 340, 345, 350, 355, 360, 365,</t>
  </si>
  <si>
    <t>370, 375,</t>
  </si>
  <si>
    <t>380, 385, 390, 395, 400, 405, 410, 415,</t>
  </si>
  <si>
    <t>420, 425, 430, 435, 440, 445, 450, 455, 460, 465,</t>
  </si>
  <si>
    <t>470, 475, 480, 485, 490, 495, 500, 505, 510, 515</t>
  </si>
  <si>
    <t>90th percentile: 90/100×(100+1)th value=90.1</t>
  </si>
  <si>
    <t>weight distribution.</t>
  </si>
  <si>
    <t>2. Percentiles: Calculate the 15th percentile, 50th percentile, and 85th percentile of the</t>
  </si>
  <si>
    <t>50th percentile (already calculated as Q2)</t>
  </si>
  <si>
    <t>15th percentile: 15/100×(100+1)th value=15.15th value</t>
  </si>
  <si>
    <t>85th percentile: 85100×(100+1)th value=85.85th value</t>
  </si>
  <si>
    <t>weight distribution of the individuals?</t>
  </si>
  <si>
    <t xml:space="preserve">This suggests a positively skewed weight distribution, with a few individuals having significantly higher weights, </t>
  </si>
  <si>
    <t>pulling the average (median) up. Most individuals have weights below the median</t>
  </si>
  <si>
    <t>Q23</t>
  </si>
  <si>
    <t>Question : A retail store wants to analyze the distribution of customer purchase</t>
  </si>
  <si>
    <t>amounts to identify their spending patterns.</t>
  </si>
  <si>
    <t>Purchase Amounts: 20, 25, 30, 35, 40, 45, 50, 55, 60, 65,</t>
  </si>
  <si>
    <t>70, 75, 80, 85, 90, 95, 100, 105, 110, 115,</t>
  </si>
  <si>
    <t>370, 375, 380, 385, 390, 395, 400, 405, 410, 415,</t>
  </si>
  <si>
    <t>470, 475, 480, 485, 490, 495, 500, 505, 510, 515,</t>
  </si>
  <si>
    <t>520, 525, 530, 535, 540, 545, 550, 555, 560, 565</t>
  </si>
  <si>
    <t>purchase amount distribution.</t>
  </si>
  <si>
    <t>2. Percentiles: Calculate the 20th percentile, 40th percentile, and 80th percentile of the</t>
  </si>
  <si>
    <t>20th percentile: 20/100×(120+1)th value=24.2</t>
  </si>
  <si>
    <t>40th percentile: 40100×(120+1)th value=48.4</t>
  </si>
  <si>
    <t>80th percentile: 80100×(120+1)th value=96.8</t>
  </si>
  <si>
    <t>spending patterns of the customers?</t>
  </si>
  <si>
    <t>This suggests that the spending patterns of the customers are varied, with a significant portion spending</t>
  </si>
  <si>
    <t xml:space="preserve"> relatively low amounts while others spend substantially higher amounts. </t>
  </si>
  <si>
    <t>The distribution appears to be positively skewed, with a few customers contributing to higher spending amounts.</t>
  </si>
  <si>
    <t>Q24</t>
  </si>
  <si>
    <t>Question : A study wants to analyze the distribution of commute times of</t>
  </si>
  <si>
    <t>employees to determine the average time spent traveling to work.</t>
  </si>
  <si>
    <t>Commute Times: 15, 20, 25, 30, 35, 40, 45, 50, 55, 60,</t>
  </si>
  <si>
    <t>65, 70, 75, 80, 85, 90, 95, 100, 105, 110,</t>
  </si>
  <si>
    <t>115, 120, 125, 130, 135, 140, 145, 150, 155, 160,</t>
  </si>
  <si>
    <t>165, 170, 175, 180, 185, 190, 195, 200, 205, 210,</t>
  </si>
  <si>
    <t>215, 220, 225, 230, 235, 240, 245, 250, 255, 260,</t>
  </si>
  <si>
    <t>265, 270, 275, 280, 285, 290, 295, 300, 305, 310,</t>
  </si>
  <si>
    <t>315, 320, 325, 330, 335, 340, 345, 350, 355, 360,</t>
  </si>
  <si>
    <t>365, 370, 375, 380, 385, 390, 395, 400, 405, 410,</t>
  </si>
  <si>
    <t>415, 420, 425, 430, 435, 440, 445, 450, 455, 460,</t>
  </si>
  <si>
    <t>465, 470, 475, 480, 485, 490, 495, 500, 505, 510,</t>
  </si>
  <si>
    <t>515, 520, 525, 530, 535, 540, 545, 550, 555, 560,</t>
  </si>
  <si>
    <t>565, 570, 575, 580, 585, 590, 595, 600, 605, 610</t>
  </si>
  <si>
    <t>commute time distribution.</t>
  </si>
  <si>
    <t>Q1: Q1=Value at 610/4=Value at 152.5=Average of Value at 152 and Value at 153</t>
  </si>
  <si>
    <t>Q2 (Median): Q2=Value at 610/2=Value at 305</t>
  </si>
  <si>
    <t>Q3: Q3=Value at 3(610)/4=Value at 457.5=Average of Value at 457 and Value at 458</t>
  </si>
  <si>
    <t>2. Percentiles: Calculate the 30th percentile, 50th percentile, and 70th percentile of the</t>
  </si>
  <si>
    <t>50th Percentile (Median): Same as Q2.</t>
  </si>
  <si>
    <t>30th Percentile: Value at 0.3(610)=Value at 183</t>
  </si>
  <si>
    <t>70th Percentile: Value at 0.7(610)=Value at 427</t>
  </si>
  <si>
    <t>average commute time of the employees?</t>
  </si>
  <si>
    <t xml:space="preserve">Based on these values, it can be inferred that the average commute time of the employees is relatively high, </t>
  </si>
  <si>
    <t>a significant portion of employees (around 25%) have a commute time exceeding 7 hours.</t>
  </si>
  <si>
    <t>with 50% of employees spending around 5 hours or more commuting daily. Additionally,</t>
  </si>
  <si>
    <t>Q25</t>
  </si>
  <si>
    <t>Question : A manufacturing company wants to analyze the defect rates in its</t>
  </si>
  <si>
    <t>production process to evaluate product quality.</t>
  </si>
  <si>
    <t>Defect Rates: 0.5, 1.0, 0.2, 0.7, 0.3, 0.9, 1.2, 0.6, 0.4, 1.1,</t>
  </si>
  <si>
    <t>0.8, 0.5, 0.3, 0.6, 1.0, 0.4, 0.5, 0.7, 0.9, 1.3,</t>
  </si>
  <si>
    <t>0.8, 0.6, 0.4, 0.7, 0.9, 0.5, 0.2, 1.0, 0.8, 0.3,</t>
  </si>
  <si>
    <t>0.6, 0.4, 0.7, 0.9, 1.2, 0.8, 0.3, 0.6, 0.5, 0.4,</t>
  </si>
  <si>
    <t>0.7, 0.9, 1.1, 0.3, 1.4, 0,9, 0.6, 0.2, 1.5, 1.0</t>
  </si>
  <si>
    <t>0.6, 0.4, 0.7, 1.0, 0.8, 0.3, 0.5, 0.8, 0.6, 0.3, 0.9</t>
  </si>
  <si>
    <t>0.4, 0.7, 0.9, 1.0, 0.8, 0.3, 0.5, 0.6, 0.4, 0.7,</t>
  </si>
  <si>
    <t>0.9, 1.1, 0.8, 0.3, 0.5, 0.6, 0.4, 0.7, 0.9, 1.0,</t>
  </si>
  <si>
    <t>0.8, 0.3, 0.5, 0.6, 0.4, 0.7, 0.9, 1.1, 0.8, 0.3,</t>
  </si>
  <si>
    <t>0.5, 0.6, 0.4, 0.7, 0.9, 1.0, 0.8, 0.3, 0.5, 0.6,</t>
  </si>
  <si>
    <t>0.4, 0.7, 0.9, 1.1, 0.8, 0.3, 0.5, 0.6, 0.4, 0.7,</t>
  </si>
  <si>
    <t>0.9, 1.0, 0.8, 0.3, 0.5, 0.6, 0.4, 0.7, 0.9, 1.1</t>
  </si>
  <si>
    <t>defect rate distribution.</t>
  </si>
  <si>
    <r>
      <t xml:space="preserve"> Q1 is at (124+1)/4 = 31.25, which is between the 31st and 32nd values. So, Q1 = (155+160)/2 = </t>
    </r>
    <r>
      <rPr>
        <b/>
        <sz val="11"/>
        <color rgb="FF111111"/>
        <rFont val="Calibri"/>
        <family val="2"/>
        <scheme val="minor"/>
      </rPr>
      <t>157.5</t>
    </r>
    <r>
      <rPr>
        <sz val="11"/>
        <color rgb="FF111111"/>
        <rFont val="Calibri"/>
        <family val="2"/>
        <scheme val="minor"/>
      </rPr>
      <t>.</t>
    </r>
  </si>
  <si>
    <t>Question : A marketing department wants to understand the relationship between</t>
  </si>
  <si>
    <t>advertising expenditure and sales revenue to assess the effectiveness of their</t>
  </si>
  <si>
    <t>advertising campaigns.</t>
  </si>
  <si>
    <t>Q26</t>
  </si>
  <si>
    <t>Advertising Expenditure: 10, 12, 15, 18, 20, 22, 25, 28, 30, 32, 35, 38</t>
  </si>
  <si>
    <t>Sales Revenue: 50, 55, 60, 65, 70, 75, 80, 85, 90, 95, 100, 105</t>
  </si>
  <si>
    <t>Interpret the value of the correlation coefficient and explain the nature of the relationship</t>
  </si>
  <si>
    <t>between advertising expenditure and sales revenue.</t>
  </si>
  <si>
    <t>1. Calculate the correlation coefficient between advertising expenditure and sales revenue.</t>
  </si>
  <si>
    <t>Mean of Advertising Expenditure (AE) = (10+12+15+18+20+22+25+28+30+32+35+38)/12 = 23.5</t>
  </si>
  <si>
    <t>Mean of Sales Revenue (SR) = (50+55+60+65+70+75+80+85+90+95+100+105)/12 = 77.5</t>
  </si>
  <si>
    <t>calculate the deviations from the mean for each data poin</t>
  </si>
  <si>
    <t>Σ(AE - mean(AE)) * (SR - mean(SR)) = 404</t>
  </si>
  <si>
    <t>Σ(AE - mean(AE))^2 = 406</t>
  </si>
  <si>
    <t>Σ(SR - mean(SR))^2 = 930</t>
  </si>
  <si>
    <r>
      <t>calculate the correlation coefficient </t>
    </r>
    <r>
      <rPr>
        <sz val="10"/>
        <color rgb="FF111111"/>
        <rFont val="Arial Unicode MS"/>
        <family val="2"/>
      </rPr>
      <t>r</t>
    </r>
    <r>
      <rPr>
        <sz val="10"/>
        <color rgb="FF111111"/>
        <rFont val="Segoe UI"/>
        <family val="2"/>
      </rPr>
      <t> as</t>
    </r>
  </si>
  <si>
    <t>r = Σ(AE - mean(AE)) * (SR - mean(SR)) / sqrt[ Σ(AE - mean(AE))^2 * Σ(SR - mean(SR))^2 ] = 404 / sqrt(406*930) = 0.44</t>
  </si>
  <si>
    <r>
      <t>A correlation coefficient of </t>
    </r>
    <r>
      <rPr>
        <sz val="10"/>
        <color rgb="FF111111"/>
        <rFont val="Arial Unicode MS"/>
        <family val="2"/>
      </rPr>
      <t>0.44</t>
    </r>
    <r>
      <rPr>
        <sz val="10"/>
        <color rgb="FF111111"/>
        <rFont val="Segoe UI"/>
        <family val="2"/>
      </rPr>
      <t xml:space="preserve"> suggests a moderate positive relationship between advertising expenditure and sales revenue. </t>
    </r>
  </si>
  <si>
    <t xml:space="preserve">There may be other factors at play affecting sales revenue, or the relationship may not be linear. </t>
  </si>
  <si>
    <t>Please note that correlation does not imply causation, and further investigation would be needed to determine whether increasing advertising expenditure directly causes an increase in sales revenue.</t>
  </si>
  <si>
    <t>Question : An investment analyst wants to assess the relationship between the</t>
  </si>
  <si>
    <t>stock prices of two companies to identify potential investment opportunities.</t>
  </si>
  <si>
    <t>Q27</t>
  </si>
  <si>
    <t>Company A: 45, 47, 48, 50, 52, 53, 55, 56, 58, 60, 62, 64, 65, 67, 69, 70, 72, 74, 76, 77</t>
  </si>
  <si>
    <t>Company B: 52, 54, 55, 57, 59, 60, 61, 62, 64, 66, 67, 69, 71, 73, 74, 76, 78, 80, 82, 83</t>
  </si>
  <si>
    <t>1. Calculate the covariance between the stock prices of Company A and Company B.</t>
  </si>
  <si>
    <t>Interpret the value of the covariance and explain the nature of the relationship between</t>
  </si>
  <si>
    <t>the two stocks.</t>
  </si>
  <si>
    <t>Mean of Company A (A) = (45+47+48+50+52+53+55+56+58+60+62+64+65+67+69+70+72+74+76+77)/20 = 60.5</t>
  </si>
  <si>
    <t>Mean of Company B (B) = (52+54+55+57+59+60+61+62+64+66+67+69+71+73+74+76+78+80+82+83)/20 = 67.5</t>
  </si>
  <si>
    <t>calculate the deviations</t>
  </si>
  <si>
    <t>Σ(A - mean(A)) * (B - mean(B)) = 228</t>
  </si>
  <si>
    <t>calculate the covariance</t>
  </si>
  <si>
    <t>Covariance = Σ(A - mean(A)) * (B - mean(B)) / (n - 1) = 228 / 19 = 12</t>
  </si>
  <si>
    <r>
      <t>A covariance of </t>
    </r>
    <r>
      <rPr>
        <sz val="10"/>
        <color rgb="FF111111"/>
        <rFont val="Arial Unicode MS"/>
        <family val="2"/>
      </rPr>
      <t>12</t>
    </r>
    <r>
      <rPr>
        <sz val="10"/>
        <color rgb="FF111111"/>
        <rFont val="Segoe UI"/>
        <family val="2"/>
      </rPr>
      <t xml:space="preserve"> suggests a positive relationship between the stock prices of Company A and Company B. </t>
    </r>
  </si>
  <si>
    <t xml:space="preserve">This means that as the stock price of Company A increases, the stock price of Company B also tends to increase. </t>
  </si>
  <si>
    <t xml:space="preserve">However, covariance doesn’t have a simple scale like correlation (which ranges from -1 to 1), </t>
  </si>
  <si>
    <t xml:space="preserve">so it’s hard to interpret the strength of the relationship from the covariance alone. </t>
  </si>
  <si>
    <t>It’s mainly used to calculate correlation, standard deviation, and other statistics</t>
  </si>
  <si>
    <t>Q28</t>
  </si>
  <si>
    <t>52, 55, 58, 60, 62, 65, 68, 70, 72, 75, 78, 80, 82</t>
  </si>
  <si>
    <t>Exam Scores: 60, 65, 70, 75, 80, 82, 85, 88, 90, 92, 93, 95, 96, 97, 98, 99, 100, 102,</t>
  </si>
  <si>
    <t>105, 106, 107, 108, 110, 112, 114, 115, 116, 118, 120, 122</t>
  </si>
  <si>
    <t>scores. Interpret the value of the correlation coefficient and explain the nature of the</t>
  </si>
  <si>
    <t>relationship between studying hours and exam scores.</t>
  </si>
  <si>
    <t>1 .Calculate the correlation coefficient between the hours spent studying and the exam</t>
  </si>
  <si>
    <t>Mean of Hours Spent Studying (HSS) = (10+12+15+18+20+22+25+28+30+32+35+38+40+42+45+48+50+52+55+58+60+62+65+68+70+72+75+78+80+82)/30 = 45</t>
  </si>
  <si>
    <t>Mean of Exam Scores (ES) = (60+65+70+75+80+82+85+88+90+92+93+95+96+97+98+99+100+102+105+106+107+108+110+112+114+115+116+118+120+122)/30 = 92.5</t>
  </si>
  <si>
    <t>Σ(HSS - mean(HSS)) * (ES - mean(ES)) = 1230</t>
  </si>
  <si>
    <t>Σ(HSS - mean(HSS))^2 = 1230</t>
  </si>
  <si>
    <t>Σ(ES - mean(ES))^2 = 1230</t>
  </si>
  <si>
    <t>calculate the correlation coefficient</t>
  </si>
  <si>
    <t>r = Σ(HSS - mean(HSS)) * (ES - mean(ES)) / sqrt[ Σ(HSS - mean(HSS))^2 * Σ(ES - mean(ES))^2 ] = 1230 / sqrt(1230*1230) = 1</t>
  </si>
  <si>
    <r>
      <t>A correlation coefficient of </t>
    </r>
    <r>
      <rPr>
        <sz val="10"/>
        <color rgb="FF111111"/>
        <rFont val="Arial Unicode MS"/>
        <family val="2"/>
      </rPr>
      <t>1</t>
    </r>
    <r>
      <rPr>
        <sz val="10"/>
        <color rgb="FF111111"/>
        <rFont val="Segoe UI"/>
        <family val="2"/>
      </rPr>
      <t xml:space="preserve"> suggests a perfect positive relationship between the hours spent studying and the exam scores. </t>
    </r>
  </si>
  <si>
    <t xml:space="preserve">This means that as the hours spent studying increase, the exam scores also increase. </t>
  </si>
  <si>
    <t xml:space="preserve">This could suggest that studying more leads to higher exam scores. </t>
  </si>
  <si>
    <t>However, correlation does not imply causation, and further investigation would be needed to determine whether increasing studying hours directly causes an increase in exam scores.</t>
  </si>
  <si>
    <t>Question : A researcher wants to examine the relationship between the hours</t>
  </si>
  <si>
    <t>spent studying and the exam scores of a group of students.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</si>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</sst>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rgb="FF0D0D0D"/>
      <name val="Segoe UI"/>
      <family val="2"/>
    </font>
    <font>
      <sz val="10"/>
      <color theme="1"/>
      <name val="Calibri"/>
      <family val="2"/>
      <scheme val="minor"/>
    </font>
    <font>
      <sz val="10"/>
      <color rgb="FF0D0D0D"/>
      <name val="Calibri"/>
      <family val="2"/>
      <scheme val="minor"/>
    </font>
    <font>
      <sz val="11"/>
      <color rgb="FF0D0D0D"/>
      <name val="Calibri"/>
      <family val="2"/>
      <scheme val="minor"/>
    </font>
    <font>
      <sz val="12"/>
      <color rgb="FF0D0D0D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.6"/>
      <color rgb="FF0D0D0D"/>
      <name val="Segoe UI"/>
      <family val="2"/>
    </font>
    <font>
      <sz val="14"/>
      <color rgb="FF0D0D0D"/>
      <name val="Times New Roman"/>
      <family val="1"/>
    </font>
    <font>
      <i/>
      <sz val="14"/>
      <color rgb="FF0D0D0D"/>
      <name val="KaTeX_Math"/>
    </font>
    <font>
      <sz val="14"/>
      <color rgb="FF0D0D0D"/>
      <name val="KaTeX_Size1"/>
    </font>
    <font>
      <sz val="14"/>
      <color theme="1"/>
      <name val="Calibri"/>
      <family val="2"/>
      <scheme val="minor"/>
    </font>
    <font>
      <i/>
      <sz val="14"/>
      <color theme="1"/>
      <name val="KaTeX_Math"/>
    </font>
    <font>
      <sz val="14"/>
      <color theme="1"/>
      <name val="KaTeX_Size1"/>
    </font>
    <font>
      <b/>
      <sz val="10"/>
      <color rgb="FF0D0D0D"/>
      <name val="Segoe UI"/>
      <family val="2"/>
    </font>
    <font>
      <sz val="10"/>
      <color rgb="FF111111"/>
      <name val="Segoe UI"/>
      <family val="2"/>
    </font>
    <font>
      <sz val="11"/>
      <color rgb="FF111111"/>
      <name val="Calibri"/>
      <family val="2"/>
      <scheme val="minor"/>
    </font>
    <font>
      <b/>
      <sz val="11"/>
      <color rgb="FF111111"/>
      <name val="Calibri"/>
      <family val="2"/>
      <scheme val="minor"/>
    </font>
    <font>
      <u/>
      <sz val="11"/>
      <color rgb="FF111111"/>
      <name val="Calibri"/>
      <family val="2"/>
      <scheme val="minor"/>
    </font>
    <font>
      <sz val="10"/>
      <color rgb="FF111111"/>
      <name val="Arial Unicode MS"/>
      <family val="2"/>
    </font>
    <font>
      <u/>
      <sz val="11"/>
      <color theme="1"/>
      <name val="Calibri"/>
      <family val="2"/>
      <scheme val="minor"/>
    </font>
    <font>
      <u/>
      <sz val="10"/>
      <color rgb="FF111111"/>
      <name val="Segoe UI"/>
      <family val="2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/>
    <xf numFmtId="0" fontId="4" fillId="0" borderId="0" xfId="0" applyFont="1"/>
    <xf numFmtId="0" fontId="2" fillId="0" borderId="0" xfId="0" applyFont="1"/>
    <xf numFmtId="0" fontId="8" fillId="0" borderId="0" xfId="0" applyFont="1"/>
    <xf numFmtId="0" fontId="5" fillId="0" borderId="0" xfId="0" applyFont="1"/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wrapText="1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8" fillId="0" borderId="0" xfId="0" applyFont="1" applyAlignment="1">
      <alignment horizontal="left" vertical="center" indent="1"/>
    </xf>
    <xf numFmtId="0" fontId="0" fillId="0" borderId="4" xfId="0" applyBorder="1"/>
    <xf numFmtId="0" fontId="10" fillId="0" borderId="5" xfId="0" applyFont="1" applyBorder="1" applyAlignment="1">
      <alignment horizontal="center"/>
    </xf>
    <xf numFmtId="0" fontId="8" fillId="0" borderId="1" xfId="0" applyFont="1" applyBorder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1" fillId="0" borderId="0" xfId="0" applyFont="1"/>
    <xf numFmtId="165" fontId="11" fillId="0" borderId="0" xfId="0" applyNumberFormat="1" applyFont="1"/>
    <xf numFmtId="0" fontId="12" fillId="2" borderId="6" xfId="0" applyFont="1" applyFill="1" applyBorder="1" applyAlignment="1">
      <alignment horizontal="center" wrapText="1"/>
    </xf>
    <xf numFmtId="0" fontId="12" fillId="2" borderId="7" xfId="0" applyFont="1" applyFill="1" applyBorder="1" applyAlignment="1">
      <alignment horizontal="center" wrapText="1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8" fillId="2" borderId="8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46" fontId="0" fillId="0" borderId="0" xfId="0" applyNumberFormat="1"/>
    <xf numFmtId="46" fontId="10" fillId="0" borderId="0" xfId="0" applyNumberFormat="1" applyFont="1" applyAlignment="1">
      <alignment horizontal="center"/>
    </xf>
    <xf numFmtId="0" fontId="8" fillId="2" borderId="0" xfId="0" applyFont="1" applyFill="1" applyAlignment="1">
      <alignment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5" xfId="0" applyFont="1" applyBorder="1" applyAlignment="1">
      <alignment horizontal="centerContinuous"/>
    </xf>
    <xf numFmtId="0" fontId="13" fillId="0" borderId="0" xfId="0" applyFont="1" applyAlignment="1">
      <alignment horizontal="left"/>
    </xf>
    <xf numFmtId="0" fontId="16" fillId="0" borderId="0" xfId="0" applyFont="1"/>
    <xf numFmtId="0" fontId="10" fillId="0" borderId="0" xfId="0" applyFont="1"/>
    <xf numFmtId="0" fontId="0" fillId="0" borderId="0" xfId="0" applyAlignment="1">
      <alignment horizontal="left" wrapText="1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8" fillId="0" borderId="0" xfId="0" applyFont="1" applyAlignment="1">
      <alignment horizontal="left" vertical="top" indent="1"/>
    </xf>
    <xf numFmtId="0" fontId="8" fillId="0" borderId="0" xfId="0" applyFont="1" applyAlignment="1">
      <alignment horizontal="left" vertical="center" indent="2"/>
    </xf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horizontal="left" vertical="top"/>
    </xf>
    <xf numFmtId="0" fontId="27" fillId="0" borderId="0" xfId="0" applyFont="1"/>
    <xf numFmtId="0" fontId="0" fillId="0" borderId="0" xfId="0" applyFont="1"/>
    <xf numFmtId="0" fontId="1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 wrapText="1"/>
    </xf>
    <xf numFmtId="0" fontId="0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95427214654901"/>
          <c:y val="0.10010583845626335"/>
          <c:w val="0.6839319388230316"/>
          <c:h val="0.6744593245686384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'Q11 to 15'!$A$112:$A$118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'Q11 to 15'!$B$112:$B$118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9-4909-B6CF-A01C2F8A6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6319487"/>
        <c:axId val="706320447"/>
      </c:barChart>
      <c:catAx>
        <c:axId val="7063194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20447"/>
        <c:crosses val="autoZero"/>
        <c:auto val="1"/>
        <c:lblAlgn val="ctr"/>
        <c:lblOffset val="100"/>
        <c:noMultiLvlLbl val="0"/>
      </c:catAx>
      <c:valAx>
        <c:axId val="7063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19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'Q11 to 15'!$A$176:$A$251</c:f>
              <c:numCache>
                <c:formatCode>General</c:formatCode>
                <c:ptCount val="76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1-49B9-A6AB-6756D619F5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7677679"/>
        <c:axId val="567667599"/>
      </c:barChart>
      <c:catAx>
        <c:axId val="56767767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67599"/>
        <c:crosses val="autoZero"/>
        <c:auto val="1"/>
        <c:lblAlgn val="ctr"/>
        <c:lblOffset val="100"/>
        <c:noMultiLvlLbl val="0"/>
      </c:catAx>
      <c:valAx>
        <c:axId val="56766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7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price in diffrernt range</a:t>
            </a:r>
            <a:endParaRPr lang="en-US"/>
          </a:p>
        </c:rich>
      </c:tx>
      <c:layout>
        <c:manualLayout>
          <c:xMode val="edge"/>
          <c:yMode val="edge"/>
          <c:x val="0.362270778652668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'Q11 to 15'!$L$258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'Q11 to 15'!$L$259:$L$308</c:f>
              <c:numCache>
                <c:formatCode>General</c:formatCode>
                <c:ptCount val="5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32</c:v>
                </c:pt>
                <c:pt idx="14">
                  <c:v>32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34</c:v>
                </c:pt>
                <c:pt idx="19">
                  <c:v>34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40</c:v>
                </c:pt>
                <c:pt idx="37">
                  <c:v>40</c:v>
                </c:pt>
                <c:pt idx="38">
                  <c:v>41</c:v>
                </c:pt>
                <c:pt idx="39">
                  <c:v>41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7-480A-AAFF-83EB3AEEFF2E}"/>
            </c:ext>
          </c:extLst>
        </c:ser>
        <c:ser>
          <c:idx val="1"/>
          <c:order val="1"/>
          <c:tx>
            <c:strRef>
              <c:f>'Q11 to 15'!$M$258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'Q11 to 15'!$M$259:$M$308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7-480A-AAFF-83EB3AEE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1090256"/>
        <c:axId val="1501096976"/>
      </c:barChart>
      <c:catAx>
        <c:axId val="15010902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96976"/>
        <c:crosses val="autoZero"/>
        <c:auto val="1"/>
        <c:lblAlgn val="ctr"/>
        <c:lblOffset val="100"/>
        <c:noMultiLvlLbl val="0"/>
      </c:catAx>
      <c:valAx>
        <c:axId val="150109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with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'Q11 to 15'!$N$316</c:f>
              <c:strCache>
                <c:ptCount val="1"/>
                <c:pt idx="0">
                  <c:v>Response Times: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'Q11 to 15'!$N$317:$N$396</c:f>
              <c:numCache>
                <c:formatCode>General</c:formatCode>
                <c:ptCount val="80"/>
                <c:pt idx="0">
                  <c:v>118</c:v>
                </c:pt>
                <c:pt idx="1">
                  <c:v>119</c:v>
                </c:pt>
                <c:pt idx="2">
                  <c:v>119</c:v>
                </c:pt>
                <c:pt idx="3">
                  <c:v>119</c:v>
                </c:pt>
                <c:pt idx="4">
                  <c:v>120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123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126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129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134</c:v>
                </c:pt>
                <c:pt idx="56">
                  <c:v>134</c:v>
                </c:pt>
                <c:pt idx="57">
                  <c:v>134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136</c:v>
                </c:pt>
                <c:pt idx="63">
                  <c:v>136</c:v>
                </c:pt>
                <c:pt idx="64">
                  <c:v>136</c:v>
                </c:pt>
                <c:pt idx="65">
                  <c:v>136</c:v>
                </c:pt>
                <c:pt idx="66">
                  <c:v>136</c:v>
                </c:pt>
                <c:pt idx="67">
                  <c:v>136</c:v>
                </c:pt>
                <c:pt idx="68">
                  <c:v>136</c:v>
                </c:pt>
                <c:pt idx="69">
                  <c:v>137</c:v>
                </c:pt>
                <c:pt idx="70">
                  <c:v>138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141</c:v>
                </c:pt>
                <c:pt idx="75">
                  <c:v>141</c:v>
                </c:pt>
                <c:pt idx="76">
                  <c:v>141</c:v>
                </c:pt>
                <c:pt idx="77">
                  <c:v>141</c:v>
                </c:pt>
                <c:pt idx="78">
                  <c:v>145</c:v>
                </c:pt>
                <c:pt idx="7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9-4BAB-B1B9-AB5A12A3F294}"/>
            </c:ext>
          </c:extLst>
        </c:ser>
        <c:ser>
          <c:idx val="1"/>
          <c:order val="1"/>
          <c:tx>
            <c:strRef>
              <c:f>'Q11 to 15'!$O$316</c:f>
              <c:strCache>
                <c:ptCount val="1"/>
                <c:pt idx="0">
                  <c:v>Frequency.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'Q11 to 15'!$O$317:$O$396</c:f>
              <c:numCache>
                <c:formatCode>General</c:formatCode>
                <c:ptCount val="8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9-4BAB-B1B9-AB5A12A3F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1102256"/>
        <c:axId val="1501098416"/>
      </c:barChart>
      <c:catAx>
        <c:axId val="15011022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98416"/>
        <c:crosses val="autoZero"/>
        <c:auto val="1"/>
        <c:lblAlgn val="ctr"/>
        <c:lblOffset val="100"/>
        <c:noMultiLvlLbl val="0"/>
      </c:catAx>
      <c:valAx>
        <c:axId val="150109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figures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'Q16 to 20'!$A$7:$C$7</c:f>
              <c:strCache>
                <c:ptCount val="3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</c:strCache>
            </c:strRef>
          </c:cat>
          <c:val>
            <c:numRef>
              <c:f>'Q16 to 20'!$A$8:$C$8</c:f>
              <c:numCache>
                <c:formatCode>General</c:formatCode>
                <c:ptCount val="3"/>
                <c:pt idx="0">
                  <c:v>45</c:v>
                </c:pt>
                <c:pt idx="1">
                  <c:v>32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E-4638-B15F-1ACC4BB5323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'Q16 to 20'!$A$7:$C$7</c:f>
              <c:strCache>
                <c:ptCount val="3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</c:strCache>
            </c:strRef>
          </c:cat>
          <c:val>
            <c:numRef>
              <c:f>'Q16 to 20'!$A$9:$C$9</c:f>
              <c:numCache>
                <c:formatCode>General</c:formatCode>
                <c:ptCount val="3"/>
                <c:pt idx="0">
                  <c:v>35</c:v>
                </c:pt>
                <c:pt idx="1">
                  <c:v>28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E-4638-B15F-1ACC4BB5323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'Q16 to 20'!$A$7:$C$7</c:f>
              <c:strCache>
                <c:ptCount val="3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</c:strCache>
            </c:strRef>
          </c:cat>
          <c:val>
            <c:numRef>
              <c:f>'Q16 to 20'!$A$10:$C$10</c:f>
              <c:numCache>
                <c:formatCode>General</c:formatCode>
                <c:ptCount val="3"/>
                <c:pt idx="0">
                  <c:v>40</c:v>
                </c:pt>
                <c:pt idx="1">
                  <c:v>30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E-4638-B15F-1ACC4BB5323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'Q16 to 20'!$A$7:$C$7</c:f>
              <c:strCache>
                <c:ptCount val="3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</c:strCache>
            </c:strRef>
          </c:cat>
          <c:val>
            <c:numRef>
              <c:f>'Q16 to 20'!$A$11:$C$11</c:f>
              <c:numCache>
                <c:formatCode>General</c:formatCode>
                <c:ptCount val="3"/>
                <c:pt idx="0">
                  <c:v>38</c:v>
                </c:pt>
                <c:pt idx="1">
                  <c:v>34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E-4638-B15F-1ACC4BB5323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'Q16 to 20'!$A$7:$C$7</c:f>
              <c:strCache>
                <c:ptCount val="3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</c:strCache>
            </c:strRef>
          </c:cat>
          <c:val>
            <c:numRef>
              <c:f>'Q16 to 20'!$A$12:$C$12</c:f>
              <c:numCache>
                <c:formatCode>General</c:formatCode>
                <c:ptCount val="3"/>
                <c:pt idx="0">
                  <c:v>42</c:v>
                </c:pt>
                <c:pt idx="1">
                  <c:v>33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E-4638-B15F-1ACC4BB5323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'Q16 to 20'!$A$7:$C$7</c:f>
              <c:strCache>
                <c:ptCount val="3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</c:strCache>
            </c:strRef>
          </c:cat>
          <c:val>
            <c:numRef>
              <c:f>'Q16 to 20'!$A$13:$C$13</c:f>
              <c:numCache>
                <c:formatCode>General</c:formatCode>
                <c:ptCount val="3"/>
                <c:pt idx="0">
                  <c:v>37</c:v>
                </c:pt>
                <c:pt idx="1">
                  <c:v>35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E-4638-B15F-1ACC4BB5323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'Q16 to 20'!$A$7:$C$7</c:f>
              <c:strCache>
                <c:ptCount val="3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</c:strCache>
            </c:strRef>
          </c:cat>
          <c:val>
            <c:numRef>
              <c:f>'Q16 to 20'!$A$14:$C$14</c:f>
              <c:numCache>
                <c:formatCode>General</c:formatCode>
                <c:ptCount val="3"/>
                <c:pt idx="0">
                  <c:v>39</c:v>
                </c:pt>
                <c:pt idx="1">
                  <c:v>31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E-4638-B15F-1ACC4BB5323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'Q16 to 20'!$A$7:$C$7</c:f>
              <c:strCache>
                <c:ptCount val="3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</c:strCache>
            </c:strRef>
          </c:cat>
          <c:val>
            <c:numRef>
              <c:f>'Q16 to 20'!$A$15:$C$15</c:f>
              <c:numCache>
                <c:formatCode>General</c:formatCode>
                <c:ptCount val="3"/>
                <c:pt idx="0">
                  <c:v>43</c:v>
                </c:pt>
                <c:pt idx="1">
                  <c:v>29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FE-4638-B15F-1ACC4BB5323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'Q16 to 20'!$A$7:$C$7</c:f>
              <c:strCache>
                <c:ptCount val="3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</c:strCache>
            </c:strRef>
          </c:cat>
          <c:val>
            <c:numRef>
              <c:f>'Q16 to 20'!$A$16:$C$16</c:f>
              <c:numCache>
                <c:formatCode>General</c:formatCode>
                <c:ptCount val="3"/>
                <c:pt idx="0">
                  <c:v>44</c:v>
                </c:pt>
                <c:pt idx="1">
                  <c:v>36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FE-4638-B15F-1ACC4BB5323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'Q16 to 20'!$A$7:$C$7</c:f>
              <c:strCache>
                <c:ptCount val="3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</c:strCache>
            </c:strRef>
          </c:cat>
          <c:val>
            <c:numRef>
              <c:f>'Q16 to 20'!$A$17:$C$17</c:f>
              <c:numCache>
                <c:formatCode>General</c:formatCode>
                <c:ptCount val="3"/>
                <c:pt idx="0">
                  <c:v>41</c:v>
                </c:pt>
                <c:pt idx="1">
                  <c:v>37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FE-4638-B15F-1ACC4BB5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1089776"/>
        <c:axId val="1501097456"/>
      </c:barChart>
      <c:catAx>
        <c:axId val="150108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97456"/>
        <c:crosses val="autoZero"/>
        <c:auto val="1"/>
        <c:lblAlgn val="ctr"/>
        <c:lblOffset val="100"/>
        <c:noMultiLvlLbl val="0"/>
      </c:catAx>
      <c:valAx>
        <c:axId val="15010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clusteredColumn" uniqueId="{68DB3859-99E7-47B5-BE81-A0306BD946FC}">
          <cx:dataId val="0"/>
          <cx:layoutPr>
            <cx:aggregation/>
          </cx:layoutPr>
          <cx:axisId val="1"/>
        </cx:series>
        <cx:series layoutId="paretoLine" ownerIdx="0" uniqueId="{445FE292-FD99-400E-A6C3-02043003245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Rating</a:t>
          </a:r>
        </a:p>
      </cx:txPr>
    </cx:title>
    <cx:plotArea>
      <cx:plotAreaRegion>
        <cx:series layoutId="clusteredColumn" uniqueId="{BDE62AD9-4946-4AD3-B2EC-B1CAF840EE8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/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70416205-3D85-4CF4-B2F4-F86A75CD892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Response time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Response time </a:t>
          </a:r>
        </a:p>
      </cx:txPr>
    </cx:title>
    <cx:plotArea>
      <cx:plotAreaRegion>
        <cx:series layoutId="clusteredColumn" uniqueId="{69A46F00-DB2A-43E3-9971-D82FB4B048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137160</xdr:colOff>
      <xdr:row>269</xdr:row>
      <xdr:rowOff>15240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F128B1-129F-0945-F782-3354AB8D5BC1}"/>
            </a:ext>
          </a:extLst>
        </xdr:cNvPr>
        <xdr:cNvSpPr txBox="1"/>
      </xdr:nvSpPr>
      <xdr:spPr>
        <a:xfrm>
          <a:off x="6629400" y="54315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42353</xdr:colOff>
      <xdr:row>121</xdr:row>
      <xdr:rowOff>24101</xdr:rowOff>
    </xdr:from>
    <xdr:to>
      <xdr:col>6</xdr:col>
      <xdr:colOff>604107</xdr:colOff>
      <xdr:row>136</xdr:row>
      <xdr:rowOff>24100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4DED2-52A4-2597-E101-A2C9653E8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804333</xdr:colOff>
      <xdr:row>150</xdr:row>
      <xdr:rowOff>177800</xdr:rowOff>
    </xdr:from>
    <xdr:to>
      <xdr:col>9</xdr:col>
      <xdr:colOff>491066</xdr:colOff>
      <xdr:row>164</xdr:row>
      <xdr:rowOff>97366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39A1C1B-4729-7004-01BB-3D903EE7E1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4053" y="27632660"/>
              <a:ext cx="4312073" cy="24798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84668</xdr:colOff>
      <xdr:row>177</xdr:row>
      <xdr:rowOff>139702</xdr:rowOff>
    </xdr:from>
    <xdr:to>
      <xdr:col>9</xdr:col>
      <xdr:colOff>33868</xdr:colOff>
      <xdr:row>192</xdr:row>
      <xdr:rowOff>88902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E11E1B-898E-22E6-C274-29E55A3BEB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4388" y="32532322"/>
              <a:ext cx="4574540" cy="269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202</xdr:row>
      <xdr:rowOff>38485</xdr:rowOff>
    </xdr:from>
    <xdr:to>
      <xdr:col>18</xdr:col>
      <xdr:colOff>548640</xdr:colOff>
      <xdr:row>251</xdr:row>
      <xdr:rowOff>121919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46D20F-02BB-CAF3-0B4F-73F383B51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</xdr:colOff>
      <xdr:row>261</xdr:row>
      <xdr:rowOff>13855</xdr:rowOff>
    </xdr:from>
    <xdr:to>
      <xdr:col>8</xdr:col>
      <xdr:colOff>561880</xdr:colOff>
      <xdr:row>275</xdr:row>
      <xdr:rowOff>170873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8EEDAF8-BB79-B07B-2452-FEB489CD49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9721" y="47768395"/>
              <a:ext cx="4577619" cy="2717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177030</xdr:colOff>
      <xdr:row>288</xdr:row>
      <xdr:rowOff>75430</xdr:rowOff>
    </xdr:from>
    <xdr:to>
      <xdr:col>10</xdr:col>
      <xdr:colOff>515697</xdr:colOff>
      <xdr:row>308</xdr:row>
      <xdr:rowOff>15394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35B81A-0F86-268F-1EDA-4EE0B29E4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15393</xdr:colOff>
      <xdr:row>318</xdr:row>
      <xdr:rowOff>6157</xdr:rowOff>
    </xdr:from>
    <xdr:to>
      <xdr:col>10</xdr:col>
      <xdr:colOff>608060</xdr:colOff>
      <xdr:row>332</xdr:row>
      <xdr:rowOff>163176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596429E-40B8-08BD-32DD-BAE6927D1A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2853" y="58200097"/>
              <a:ext cx="4859867" cy="27173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592667</xdr:colOff>
      <xdr:row>343</xdr:row>
      <xdr:rowOff>6156</xdr:rowOff>
    </xdr:from>
    <xdr:to>
      <xdr:col>11</xdr:col>
      <xdr:colOff>592666</xdr:colOff>
      <xdr:row>395</xdr:row>
      <xdr:rowOff>153939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FD0D03-4F88-E668-7542-C62395016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8</xdr:row>
      <xdr:rowOff>106680</xdr:rowOff>
    </xdr:from>
    <xdr:to>
      <xdr:col>11</xdr:col>
      <xdr:colOff>594360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F2BB1-097E-FE94-AB30-B6E77DB53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</xdr:colOff>
      <xdr:row>111</xdr:row>
      <xdr:rowOff>15240</xdr:rowOff>
    </xdr:from>
    <xdr:to>
      <xdr:col>13</xdr:col>
      <xdr:colOff>30480</xdr:colOff>
      <xdr:row>124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2FAC25-A763-2EF3-DD70-F86385118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20688300"/>
          <a:ext cx="4282440" cy="239268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381001</xdr:colOff>
      <xdr:row>152</xdr:row>
      <xdr:rowOff>114300</xdr:rowOff>
    </xdr:from>
    <xdr:to>
      <xdr:col>12</xdr:col>
      <xdr:colOff>86178</xdr:colOff>
      <xdr:row>165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98B9A5-DD98-9E58-4389-EB0A53E6C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8561" y="28300680"/>
          <a:ext cx="3972377" cy="2301240"/>
        </a:xfrm>
        <a:prstGeom prst="rect">
          <a:avLst/>
        </a:prstGeom>
      </xdr:spPr>
    </xdr:pic>
    <xdr:clientData/>
  </xdr:twoCellAnchor>
  <xdr:twoCellAnchor editAs="oneCell">
    <xdr:from>
      <xdr:col>6</xdr:col>
      <xdr:colOff>594361</xdr:colOff>
      <xdr:row>188</xdr:row>
      <xdr:rowOff>1</xdr:rowOff>
    </xdr:from>
    <xdr:to>
      <xdr:col>13</xdr:col>
      <xdr:colOff>152401</xdr:colOff>
      <xdr:row>199</xdr:row>
      <xdr:rowOff>91440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5CEB7C-02D4-17A4-952C-C1F2C496F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1521" y="34785301"/>
          <a:ext cx="3825240" cy="21031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7883D7-CE93-4394-840E-DF56DCFC1F7E}" name="Table1" displayName="Table1" ref="G309:H409" totalsRowShown="0">
  <autoFilter ref="G309:H409" xr:uid="{E57883D7-CE93-4394-840E-DF56DCFC1F7E}"/>
  <tableColumns count="2">
    <tableColumn id="1" xr3:uid="{1FFFA4CC-2552-4E90-9018-731466A38941}" name="Column1"/>
    <tableColumn id="2" xr3:uid="{ABA30330-7D56-49BC-AF37-7CE6E96D29E2}" name="Column2">
      <calculatedColumnFormula>COUNTIF($G$310:$G$409,G310)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09"/>
  <sheetViews>
    <sheetView showGridLines="0" tabSelected="1" workbookViewId="0">
      <selection activeCell="A87" sqref="A87"/>
    </sheetView>
  </sheetViews>
  <sheetFormatPr defaultRowHeight="14.4"/>
  <cols>
    <col min="1" max="1" width="22.5546875" customWidth="1"/>
    <col min="2" max="2" width="10.33203125" bestFit="1" customWidth="1"/>
    <col min="3" max="3" width="10.88671875" customWidth="1"/>
    <col min="6" max="6" width="15.33203125" bestFit="1" customWidth="1"/>
    <col min="7" max="7" width="10.44140625" customWidth="1"/>
    <col min="8" max="8" width="16.5546875" bestFit="1" customWidth="1"/>
    <col min="9" max="9" width="8.88671875" customWidth="1"/>
    <col min="10" max="10" width="16.5546875" bestFit="1" customWidth="1"/>
    <col min="11" max="11" width="21" customWidth="1"/>
    <col min="12" max="12" width="16.5546875" bestFit="1" customWidth="1"/>
    <col min="17" max="17" width="12.6640625" bestFit="1" customWidth="1"/>
  </cols>
  <sheetData>
    <row r="2" spans="1:2" ht="15.6">
      <c r="A2" s="1" t="s">
        <v>0</v>
      </c>
    </row>
    <row r="3" spans="1:2" s="3" customFormat="1" ht="15.6">
      <c r="A3" s="61" t="s">
        <v>1</v>
      </c>
    </row>
    <row r="4" spans="1:2" s="4" customFormat="1"/>
    <row r="5" spans="1:2" s="4" customFormat="1" ht="42" customHeight="1">
      <c r="A5" s="66" t="s">
        <v>3</v>
      </c>
    </row>
    <row r="7" spans="1:2">
      <c r="A7" s="5" t="s">
        <v>7</v>
      </c>
    </row>
    <row r="9" spans="1:2">
      <c r="A9" s="5" t="s">
        <v>2</v>
      </c>
      <c r="B9">
        <f>(50+60+55+70)/4</f>
        <v>58.75</v>
      </c>
    </row>
    <row r="11" spans="1:2">
      <c r="A11" s="5" t="s">
        <v>4</v>
      </c>
    </row>
    <row r="13" spans="1:2">
      <c r="A13" s="5" t="s">
        <v>177</v>
      </c>
      <c r="B13" t="s">
        <v>5</v>
      </c>
    </row>
    <row r="14" spans="1:2">
      <c r="A14" s="5" t="s">
        <v>6</v>
      </c>
      <c r="B14">
        <f>(55+60)/2</f>
        <v>57.5</v>
      </c>
    </row>
    <row r="17" spans="1:2">
      <c r="A17" s="5" t="s">
        <v>8</v>
      </c>
    </row>
    <row r="19" spans="1:2">
      <c r="A19" s="5" t="s">
        <v>2</v>
      </c>
      <c r="B19" t="s">
        <v>9</v>
      </c>
    </row>
    <row r="22" spans="1:2" ht="15.6">
      <c r="A22" s="1" t="s">
        <v>10</v>
      </c>
    </row>
    <row r="23" spans="1:2" s="6" customFormat="1" ht="15.6">
      <c r="A23" s="62" t="s">
        <v>11</v>
      </c>
    </row>
    <row r="25" spans="1:2" ht="43.2">
      <c r="A25" s="65" t="s">
        <v>12</v>
      </c>
    </row>
    <row r="27" spans="1:2">
      <c r="A27" s="5" t="s">
        <v>13</v>
      </c>
    </row>
    <row r="29" spans="1:2">
      <c r="A29" s="5" t="s">
        <v>2</v>
      </c>
      <c r="B29">
        <f>(15+10+20+25+15+10+30+15+10+10+25+15+20+20+15+10+10+20+25)/20</f>
        <v>16</v>
      </c>
    </row>
    <row r="31" spans="1:2" s="5" customFormat="1">
      <c r="A31" s="5" t="s">
        <v>14</v>
      </c>
    </row>
    <row r="33" spans="1:2">
      <c r="A33" s="5" t="s">
        <v>178</v>
      </c>
      <c r="B33" t="s">
        <v>15</v>
      </c>
    </row>
    <row r="34" spans="1:2">
      <c r="A34" s="5" t="s">
        <v>6</v>
      </c>
      <c r="B34">
        <f>(15+15)/2</f>
        <v>15</v>
      </c>
    </row>
    <row r="36" spans="1:2">
      <c r="A36" s="5" t="s">
        <v>16</v>
      </c>
    </row>
    <row r="37" spans="1:2">
      <c r="A37" s="5"/>
    </row>
    <row r="38" spans="1:2">
      <c r="A38" s="5" t="s">
        <v>2</v>
      </c>
      <c r="B38">
        <v>10</v>
      </c>
    </row>
    <row r="41" spans="1:2">
      <c r="A41" s="5" t="s">
        <v>17</v>
      </c>
    </row>
    <row r="42" spans="1:2" s="6" customFormat="1" ht="15.6">
      <c r="A42" s="62" t="s">
        <v>18</v>
      </c>
    </row>
    <row r="44" spans="1:2" s="7" customFormat="1" ht="81" customHeight="1">
      <c r="A44" s="65" t="s">
        <v>19</v>
      </c>
    </row>
    <row r="46" spans="1:2">
      <c r="A46" s="5" t="s">
        <v>20</v>
      </c>
    </row>
    <row r="48" spans="1:2">
      <c r="A48" s="5" t="s">
        <v>2</v>
      </c>
      <c r="B48">
        <f>(3+2+5+4+7+2+3+3+1+6+4+2+3+5+2+4+2+1+3+5+6+3+2+1+4+2+4+5+3+2+7+2+3+4+5+1+6+2+4+3+5+3+2+4+2+6+3+2+4+5)/50</f>
        <v>3.44</v>
      </c>
    </row>
    <row r="50" spans="1:2" s="5" customFormat="1">
      <c r="A50" s="5" t="s">
        <v>21</v>
      </c>
    </row>
    <row r="52" spans="1:2">
      <c r="A52" s="5" t="s">
        <v>22</v>
      </c>
      <c r="B52" s="8" t="s">
        <v>23</v>
      </c>
    </row>
    <row r="53" spans="1:2">
      <c r="A53" s="5" t="s">
        <v>6</v>
      </c>
      <c r="B53">
        <v>3</v>
      </c>
    </row>
    <row r="55" spans="1:2" s="5" customFormat="1">
      <c r="A55" s="5" t="s">
        <v>24</v>
      </c>
    </row>
    <row r="57" spans="1:2">
      <c r="A57" s="5" t="s">
        <v>2</v>
      </c>
      <c r="B57">
        <v>2</v>
      </c>
    </row>
    <row r="59" spans="1:2" ht="15.6">
      <c r="A59" s="1" t="s">
        <v>26</v>
      </c>
    </row>
    <row r="60" spans="1:2" s="6" customFormat="1" ht="15.6">
      <c r="A60" s="62" t="s">
        <v>25</v>
      </c>
    </row>
    <row r="63" spans="1:2">
      <c r="A63" s="63" t="s">
        <v>27</v>
      </c>
    </row>
    <row r="66" spans="1:2" s="5" customFormat="1">
      <c r="A66" s="5" t="s">
        <v>34</v>
      </c>
    </row>
    <row r="67" spans="1:2" s="5" customFormat="1"/>
    <row r="68" spans="1:2">
      <c r="A68" t="s">
        <v>39</v>
      </c>
    </row>
    <row r="70" spans="1:2" s="5" customFormat="1">
      <c r="A70" s="5" t="s">
        <v>28</v>
      </c>
    </row>
    <row r="72" spans="1:2" s="5" customFormat="1">
      <c r="A72" s="5" t="s">
        <v>29</v>
      </c>
      <c r="B72" s="5" t="s">
        <v>30</v>
      </c>
    </row>
    <row r="73" spans="1:2">
      <c r="B73">
        <f>1200/10</f>
        <v>120</v>
      </c>
    </row>
    <row r="74" spans="1:2" ht="15">
      <c r="A74" s="9" t="s">
        <v>31</v>
      </c>
    </row>
    <row r="76" spans="1:2" s="11" customFormat="1" ht="162.6" customHeight="1">
      <c r="A76" s="10" t="s">
        <v>32</v>
      </c>
    </row>
    <row r="78" spans="1:2">
      <c r="A78" s="12" t="s">
        <v>33</v>
      </c>
      <c r="B78">
        <f>1550/10</f>
        <v>155</v>
      </c>
    </row>
    <row r="80" spans="1:2" s="5" customFormat="1">
      <c r="A80" s="5" t="s">
        <v>35</v>
      </c>
    </row>
    <row r="82" spans="1:3">
      <c r="A82" s="5" t="s">
        <v>2</v>
      </c>
      <c r="B82" s="13" t="str">
        <f>IMSQRT(B78)</f>
        <v>12.4498995979887</v>
      </c>
    </row>
    <row r="84" spans="1:3" ht="15.6">
      <c r="A84" s="1" t="s">
        <v>37</v>
      </c>
    </row>
    <row r="85" spans="1:3" s="6" customFormat="1" ht="15.6">
      <c r="A85" s="62" t="s">
        <v>36</v>
      </c>
    </row>
    <row r="87" spans="1:3" s="12" customFormat="1" ht="115.2">
      <c r="A87" s="64" t="s">
        <v>38</v>
      </c>
    </row>
    <row r="89" spans="1:3">
      <c r="A89" s="5" t="s">
        <v>40</v>
      </c>
    </row>
    <row r="91" spans="1:3">
      <c r="A91" s="5" t="s">
        <v>22</v>
      </c>
      <c r="B91" t="s">
        <v>41</v>
      </c>
      <c r="C91">
        <f>800-400</f>
        <v>400</v>
      </c>
    </row>
    <row r="93" spans="1:3">
      <c r="A93" s="5" t="s">
        <v>42</v>
      </c>
    </row>
    <row r="95" spans="1:3">
      <c r="A95" s="5" t="s">
        <v>43</v>
      </c>
      <c r="B95" t="s">
        <v>44</v>
      </c>
    </row>
    <row r="96" spans="1:3">
      <c r="B96">
        <f>15600/30</f>
        <v>520</v>
      </c>
    </row>
    <row r="98" spans="1:4">
      <c r="A98" t="s">
        <v>45</v>
      </c>
    </row>
    <row r="99" spans="1:4">
      <c r="A99" t="s">
        <v>46</v>
      </c>
    </row>
    <row r="100" spans="1:4">
      <c r="A100" t="s">
        <v>47</v>
      </c>
      <c r="D100" s="14"/>
    </row>
    <row r="102" spans="1:4">
      <c r="A102" t="s">
        <v>48</v>
      </c>
      <c r="B102">
        <f>212300/30</f>
        <v>7076.666666666667</v>
      </c>
    </row>
    <row r="105" spans="1:4">
      <c r="A105" s="5" t="s">
        <v>49</v>
      </c>
    </row>
    <row r="107" spans="1:4">
      <c r="A107" s="5" t="s">
        <v>22</v>
      </c>
      <c r="B107" t="str">
        <f>IMSQRT(B102)</f>
        <v>84.1229259278745</v>
      </c>
    </row>
    <row r="111" spans="1:4" ht="15.6">
      <c r="A111" s="1" t="s">
        <v>51</v>
      </c>
    </row>
    <row r="112" spans="1:4" s="6" customFormat="1" ht="15.6">
      <c r="A112" s="62" t="s">
        <v>50</v>
      </c>
    </row>
    <row r="114" spans="1:3" ht="78" customHeight="1">
      <c r="A114" s="65" t="s">
        <v>52</v>
      </c>
    </row>
    <row r="117" spans="1:3">
      <c r="A117" s="5" t="s">
        <v>53</v>
      </c>
    </row>
    <row r="119" spans="1:3">
      <c r="A119" s="5" t="s">
        <v>2</v>
      </c>
      <c r="B119" t="s">
        <v>41</v>
      </c>
      <c r="C119">
        <f>7-1</f>
        <v>6</v>
      </c>
    </row>
    <row r="121" spans="1:3" s="5" customFormat="1">
      <c r="A121" s="5" t="s">
        <v>54</v>
      </c>
    </row>
    <row r="123" spans="1:3">
      <c r="A123" s="5" t="s">
        <v>55</v>
      </c>
      <c r="B123">
        <f>196/50</f>
        <v>3.92</v>
      </c>
    </row>
    <row r="125" spans="1:3">
      <c r="A125" t="s">
        <v>56</v>
      </c>
    </row>
    <row r="126" spans="1:3">
      <c r="A126" t="s">
        <v>57</v>
      </c>
    </row>
    <row r="127" spans="1:3">
      <c r="A127" t="s">
        <v>58</v>
      </c>
    </row>
    <row r="129" spans="1:2">
      <c r="A129" t="s">
        <v>59</v>
      </c>
      <c r="B129">
        <f>55.52/50</f>
        <v>1.1104000000000001</v>
      </c>
    </row>
    <row r="132" spans="1:2" s="5" customFormat="1">
      <c r="A132" s="5" t="s">
        <v>60</v>
      </c>
    </row>
    <row r="134" spans="1:2">
      <c r="A134" s="5" t="s">
        <v>2</v>
      </c>
      <c r="B134" t="str">
        <f>IMSQRT(B129)</f>
        <v>1.05375518978556</v>
      </c>
    </row>
    <row r="137" spans="1:2">
      <c r="A137" s="5" t="s">
        <v>62</v>
      </c>
    </row>
    <row r="138" spans="1:2" s="6" customFormat="1" ht="15.6">
      <c r="A138" s="62" t="s">
        <v>61</v>
      </c>
    </row>
    <row r="140" spans="1:2">
      <c r="A140" t="s">
        <v>63</v>
      </c>
    </row>
    <row r="142" spans="1:2">
      <c r="A142" s="5" t="s">
        <v>64</v>
      </c>
    </row>
    <row r="144" spans="1:2">
      <c r="A144" s="5" t="s">
        <v>65</v>
      </c>
      <c r="B144" s="14">
        <f>1540/12</f>
        <v>128.33333333333334</v>
      </c>
    </row>
    <row r="146" spans="1:3">
      <c r="A146" s="5" t="s">
        <v>66</v>
      </c>
      <c r="B146">
        <f>(130+130)/2</f>
        <v>130</v>
      </c>
      <c r="C146" s="15"/>
    </row>
    <row r="147" spans="1:3" ht="15.6">
      <c r="A147" s="16"/>
    </row>
    <row r="148" spans="1:3">
      <c r="A148" s="17" t="s">
        <v>67</v>
      </c>
      <c r="B148">
        <v>130</v>
      </c>
    </row>
    <row r="151" spans="1:3">
      <c r="A151" s="5" t="s">
        <v>68</v>
      </c>
    </row>
    <row r="153" spans="1:3">
      <c r="A153" s="18" t="s">
        <v>22</v>
      </c>
    </row>
    <row r="155" spans="1:3">
      <c r="A155" s="5" t="s">
        <v>69</v>
      </c>
      <c r="B155" t="s">
        <v>41</v>
      </c>
      <c r="C155">
        <f>155-110</f>
        <v>45</v>
      </c>
    </row>
    <row r="157" spans="1:3">
      <c r="A157" s="5" t="s">
        <v>70</v>
      </c>
    </row>
    <row r="158" spans="1:3">
      <c r="A158" t="s">
        <v>71</v>
      </c>
      <c r="B158" s="14">
        <f>1540/12</f>
        <v>128.33333333333334</v>
      </c>
    </row>
    <row r="159" spans="1:3">
      <c r="A159" t="s">
        <v>82</v>
      </c>
    </row>
    <row r="160" spans="1:3">
      <c r="A160" t="s">
        <v>81</v>
      </c>
    </row>
    <row r="161" spans="1:2">
      <c r="A161" t="s">
        <v>73</v>
      </c>
    </row>
    <row r="162" spans="1:2">
      <c r="A162" t="s">
        <v>74</v>
      </c>
    </row>
    <row r="163" spans="1:2">
      <c r="A163" t="s">
        <v>75</v>
      </c>
    </row>
    <row r="164" spans="1:2">
      <c r="A164" t="s">
        <v>76</v>
      </c>
    </row>
    <row r="165" spans="1:2">
      <c r="A165" t="s">
        <v>77</v>
      </c>
    </row>
    <row r="166" spans="1:2">
      <c r="A166" t="s">
        <v>78</v>
      </c>
    </row>
    <row r="167" spans="1:2">
      <c r="A167" t="s">
        <v>79</v>
      </c>
    </row>
    <row r="168" spans="1:2">
      <c r="A168" t="s">
        <v>74</v>
      </c>
    </row>
    <row r="169" spans="1:2">
      <c r="A169" t="s">
        <v>77</v>
      </c>
    </row>
    <row r="170" spans="1:2">
      <c r="A170" t="s">
        <v>80</v>
      </c>
      <c r="B170">
        <f>1886.86/12</f>
        <v>157.23833333333332</v>
      </c>
    </row>
    <row r="172" spans="1:2">
      <c r="A172" s="5" t="s">
        <v>83</v>
      </c>
      <c r="B172" t="str">
        <f>IMSQRT(B170)</f>
        <v>12.5394710148927</v>
      </c>
    </row>
    <row r="175" spans="1:2" ht="15.6">
      <c r="A175" s="1" t="s">
        <v>84</v>
      </c>
    </row>
    <row r="176" spans="1:2" s="2" customFormat="1" ht="15.6">
      <c r="A176" s="61" t="s">
        <v>85</v>
      </c>
    </row>
    <row r="177" spans="1:2" s="2" customFormat="1" ht="15.6">
      <c r="A177" s="61" t="s">
        <v>86</v>
      </c>
    </row>
    <row r="179" spans="1:2">
      <c r="A179" s="63" t="s">
        <v>87</v>
      </c>
    </row>
    <row r="180" spans="1:2">
      <c r="A180" s="63" t="s">
        <v>88</v>
      </c>
    </row>
    <row r="181" spans="1:2">
      <c r="A181" s="63" t="s">
        <v>89</v>
      </c>
    </row>
    <row r="182" spans="1:2">
      <c r="A182" s="63" t="s">
        <v>90</v>
      </c>
      <c r="B182" s="19"/>
    </row>
    <row r="183" spans="1:2">
      <c r="A183" s="63" t="s">
        <v>91</v>
      </c>
    </row>
    <row r="185" spans="1:2">
      <c r="A185" s="5"/>
    </row>
    <row r="186" spans="1:2">
      <c r="A186" s="5" t="s">
        <v>92</v>
      </c>
    </row>
    <row r="188" spans="1:2">
      <c r="A188" s="5" t="s">
        <v>2</v>
      </c>
    </row>
    <row r="189" spans="1:2">
      <c r="A189" s="5" t="s">
        <v>93</v>
      </c>
      <c r="B189">
        <f>390/50</f>
        <v>7.8</v>
      </c>
    </row>
    <row r="191" spans="1:2">
      <c r="A191" s="5" t="s">
        <v>6</v>
      </c>
    </row>
    <row r="192" spans="1:2">
      <c r="A192" s="5" t="s">
        <v>94</v>
      </c>
      <c r="B192" s="8" t="s">
        <v>95</v>
      </c>
    </row>
    <row r="193" spans="1:2">
      <c r="B193">
        <f>(6+7)/2</f>
        <v>6.5</v>
      </c>
    </row>
    <row r="194" spans="1:2">
      <c r="A194" s="5" t="s">
        <v>67</v>
      </c>
      <c r="B194" s="20" t="s">
        <v>96</v>
      </c>
    </row>
    <row r="197" spans="1:2">
      <c r="A197" s="5" t="s">
        <v>97</v>
      </c>
    </row>
    <row r="199" spans="1:2">
      <c r="A199" s="5" t="s">
        <v>93</v>
      </c>
      <c r="B199">
        <v>7.8</v>
      </c>
    </row>
    <row r="201" spans="1:2">
      <c r="A201" s="5" t="s">
        <v>59</v>
      </c>
    </row>
    <row r="202" spans="1:2">
      <c r="A202" t="s">
        <v>98</v>
      </c>
    </row>
    <row r="203" spans="1:2">
      <c r="A203" t="s">
        <v>99</v>
      </c>
    </row>
    <row r="204" spans="1:2">
      <c r="A204" t="s">
        <v>100</v>
      </c>
    </row>
    <row r="205" spans="1:2">
      <c r="A205" t="s">
        <v>101</v>
      </c>
    </row>
    <row r="206" spans="1:2">
      <c r="A206" t="s">
        <v>72</v>
      </c>
      <c r="B206">
        <f>101.2/50</f>
        <v>2.024</v>
      </c>
    </row>
    <row r="208" spans="1:2">
      <c r="A208" s="5" t="s">
        <v>83</v>
      </c>
      <c r="B208" t="str">
        <f>IMSQRT(B206)</f>
        <v>1.4226735395023</v>
      </c>
    </row>
    <row r="211" spans="1:9" ht="15.6">
      <c r="A211" s="1" t="s">
        <v>104</v>
      </c>
    </row>
    <row r="212" spans="1:9" s="6" customFormat="1" ht="15.6">
      <c r="A212" s="1" t="s">
        <v>102</v>
      </c>
    </row>
    <row r="213" spans="1:9" s="6" customFormat="1" ht="15.6">
      <c r="A213" s="1" t="s">
        <v>103</v>
      </c>
    </row>
    <row r="214" spans="1:9" ht="15">
      <c r="I214" s="9"/>
    </row>
    <row r="215" spans="1:9">
      <c r="A215" s="63" t="s">
        <v>105</v>
      </c>
    </row>
    <row r="216" spans="1:9">
      <c r="A216" s="63" t="s">
        <v>106</v>
      </c>
    </row>
    <row r="217" spans="1:9">
      <c r="A217" s="63" t="s">
        <v>107</v>
      </c>
    </row>
    <row r="218" spans="1:9">
      <c r="A218" s="63" t="s">
        <v>108</v>
      </c>
    </row>
    <row r="219" spans="1:9">
      <c r="A219" s="63" t="s">
        <v>109</v>
      </c>
    </row>
    <row r="220" spans="1:9">
      <c r="A220" s="63" t="s">
        <v>110</v>
      </c>
    </row>
    <row r="221" spans="1:9">
      <c r="A221" s="63" t="s">
        <v>111</v>
      </c>
    </row>
    <row r="222" spans="1:9">
      <c r="A222" s="63" t="s">
        <v>112</v>
      </c>
    </row>
    <row r="223" spans="1:9">
      <c r="A223" s="63" t="s">
        <v>113</v>
      </c>
    </row>
    <row r="224" spans="1:9">
      <c r="A224" s="63" t="s">
        <v>114</v>
      </c>
    </row>
    <row r="227" spans="1:2">
      <c r="A227" s="5" t="s">
        <v>116</v>
      </c>
    </row>
    <row r="228" spans="1:2">
      <c r="A228" s="5" t="s">
        <v>115</v>
      </c>
    </row>
    <row r="230" spans="1:2">
      <c r="A230" t="s">
        <v>117</v>
      </c>
      <c r="B230">
        <f>1460/100</f>
        <v>14.6</v>
      </c>
    </row>
    <row r="232" spans="1:2">
      <c r="A232" s="5" t="s">
        <v>6</v>
      </c>
    </row>
    <row r="233" spans="1:2">
      <c r="A233" t="s">
        <v>118</v>
      </c>
      <c r="B233">
        <f>(14+14)/2</f>
        <v>14</v>
      </c>
    </row>
    <row r="235" spans="1:2">
      <c r="A235" s="5" t="s">
        <v>67</v>
      </c>
      <c r="B235" t="s">
        <v>119</v>
      </c>
    </row>
    <row r="237" spans="1:2">
      <c r="A237" s="5" t="s">
        <v>120</v>
      </c>
    </row>
    <row r="238" spans="1:2">
      <c r="A238" s="5" t="s">
        <v>115</v>
      </c>
    </row>
    <row r="240" spans="1:2">
      <c r="A240" s="5" t="s">
        <v>2</v>
      </c>
    </row>
    <row r="241" spans="1:2">
      <c r="A241" s="5" t="s">
        <v>121</v>
      </c>
      <c r="B241">
        <f>27-8</f>
        <v>19</v>
      </c>
    </row>
    <row r="243" spans="1:2">
      <c r="A243" s="5" t="s">
        <v>122</v>
      </c>
    </row>
    <row r="244" spans="1:2">
      <c r="A244" s="5" t="s">
        <v>123</v>
      </c>
    </row>
    <row r="246" spans="1:2">
      <c r="A246" s="5" t="s">
        <v>2</v>
      </c>
    </row>
    <row r="247" spans="1:2">
      <c r="A247" s="5" t="s">
        <v>93</v>
      </c>
      <c r="B247">
        <v>14.62</v>
      </c>
    </row>
    <row r="249" spans="1:2">
      <c r="A249" t="s">
        <v>124</v>
      </c>
    </row>
    <row r="250" spans="1:2">
      <c r="A250" t="s">
        <v>125</v>
      </c>
    </row>
    <row r="251" spans="1:2">
      <c r="A251" t="s">
        <v>126</v>
      </c>
    </row>
    <row r="252" spans="1:2">
      <c r="A252" t="s">
        <v>127</v>
      </c>
      <c r="B252">
        <f>4158.56/100</f>
        <v>41.585600000000007</v>
      </c>
    </row>
    <row r="254" spans="1:2">
      <c r="A254" t="s">
        <v>128</v>
      </c>
      <c r="B254" t="str">
        <f>IMSQRT(B252)</f>
        <v>6.44868978940684</v>
      </c>
    </row>
    <row r="256" spans="1:2">
      <c r="A256" s="5" t="s">
        <v>131</v>
      </c>
    </row>
    <row r="257" spans="1:17">
      <c r="A257" s="5" t="s">
        <v>129</v>
      </c>
      <c r="B257" s="5"/>
      <c r="C257" s="5"/>
      <c r="D257" s="5"/>
      <c r="E257" s="5"/>
    </row>
    <row r="258" spans="1:17">
      <c r="A258" s="5" t="s">
        <v>130</v>
      </c>
      <c r="B258" s="5"/>
      <c r="C258" s="5"/>
      <c r="D258" s="5"/>
      <c r="E258" s="5"/>
    </row>
    <row r="259" spans="1:17" ht="15" thickBot="1"/>
    <row r="260" spans="1:17">
      <c r="A260" s="21" t="s">
        <v>132</v>
      </c>
      <c r="B260" s="21" t="s">
        <v>133</v>
      </c>
      <c r="C260" s="21" t="s">
        <v>134</v>
      </c>
      <c r="D260" s="21" t="s">
        <v>135</v>
      </c>
      <c r="E260" s="21" t="s">
        <v>136</v>
      </c>
      <c r="H260" s="27" t="s">
        <v>138</v>
      </c>
      <c r="I260" s="27"/>
      <c r="J260" s="27" t="s">
        <v>139</v>
      </c>
      <c r="K260" s="27"/>
      <c r="L260" s="27" t="s">
        <v>140</v>
      </c>
      <c r="M260" s="27"/>
      <c r="N260" s="27" t="s">
        <v>141</v>
      </c>
      <c r="O260" s="27"/>
      <c r="P260" s="27" t="s">
        <v>142</v>
      </c>
      <c r="Q260" s="27"/>
    </row>
    <row r="261" spans="1:17">
      <c r="A261" s="21">
        <v>30</v>
      </c>
      <c r="B261" s="21">
        <v>25</v>
      </c>
      <c r="C261" s="21">
        <v>22</v>
      </c>
      <c r="D261" s="21">
        <v>18</v>
      </c>
      <c r="E261" s="21">
        <v>35</v>
      </c>
    </row>
    <row r="262" spans="1:17">
      <c r="A262" s="21">
        <v>32</v>
      </c>
      <c r="B262" s="21">
        <v>27</v>
      </c>
      <c r="C262" s="21">
        <v>23</v>
      </c>
      <c r="D262" s="21">
        <v>17</v>
      </c>
      <c r="E262" s="21">
        <v>36</v>
      </c>
      <c r="H262" t="s">
        <v>93</v>
      </c>
      <c r="I262">
        <v>30.6</v>
      </c>
      <c r="J262" t="s">
        <v>93</v>
      </c>
      <c r="K262">
        <v>25.9</v>
      </c>
      <c r="L262" t="s">
        <v>93</v>
      </c>
      <c r="M262">
        <v>22.9</v>
      </c>
      <c r="N262" t="s">
        <v>93</v>
      </c>
      <c r="O262">
        <v>18.8</v>
      </c>
      <c r="P262" t="s">
        <v>93</v>
      </c>
      <c r="Q262">
        <v>34.200000000000003</v>
      </c>
    </row>
    <row r="263" spans="1:17">
      <c r="A263" s="21">
        <v>33</v>
      </c>
      <c r="B263" s="21">
        <v>26</v>
      </c>
      <c r="C263" s="21">
        <v>20</v>
      </c>
      <c r="D263" s="21">
        <v>19</v>
      </c>
      <c r="E263" s="21">
        <v>34</v>
      </c>
      <c r="H263" t="s">
        <v>143</v>
      </c>
      <c r="I263">
        <v>0.47609522856952335</v>
      </c>
      <c r="J263" t="s">
        <v>143</v>
      </c>
      <c r="K263">
        <v>0.52599112793531677</v>
      </c>
      <c r="L263" t="s">
        <v>143</v>
      </c>
      <c r="M263">
        <v>0.52599112793531677</v>
      </c>
      <c r="N263" t="s">
        <v>143</v>
      </c>
      <c r="O263">
        <v>0.41633319989322654</v>
      </c>
      <c r="P263" t="s">
        <v>143</v>
      </c>
      <c r="Q263">
        <v>0.41633319989322654</v>
      </c>
    </row>
    <row r="264" spans="1:17">
      <c r="A264" s="21">
        <v>28</v>
      </c>
      <c r="B264" s="21">
        <v>23</v>
      </c>
      <c r="C264" s="21">
        <v>25</v>
      </c>
      <c r="D264" s="21">
        <v>20</v>
      </c>
      <c r="E264" s="21">
        <v>35</v>
      </c>
      <c r="H264" t="s">
        <v>6</v>
      </c>
      <c r="I264">
        <v>30.5</v>
      </c>
      <c r="J264" t="s">
        <v>6</v>
      </c>
      <c r="K264">
        <v>26</v>
      </c>
      <c r="L264" t="s">
        <v>6</v>
      </c>
      <c r="M264">
        <v>23</v>
      </c>
      <c r="N264" t="s">
        <v>6</v>
      </c>
      <c r="O264">
        <v>19</v>
      </c>
      <c r="P264" t="s">
        <v>6</v>
      </c>
      <c r="Q264">
        <v>34</v>
      </c>
    </row>
    <row r="265" spans="1:17">
      <c r="A265" s="21">
        <v>31</v>
      </c>
      <c r="B265" s="21">
        <v>28</v>
      </c>
      <c r="C265" s="21">
        <v>21</v>
      </c>
      <c r="D265" s="21">
        <v>21</v>
      </c>
      <c r="E265" s="21">
        <v>33</v>
      </c>
      <c r="H265" t="s">
        <v>67</v>
      </c>
      <c r="I265">
        <v>30</v>
      </c>
      <c r="J265" t="s">
        <v>67</v>
      </c>
      <c r="K265">
        <v>25</v>
      </c>
      <c r="L265" t="s">
        <v>67</v>
      </c>
      <c r="M265">
        <v>22</v>
      </c>
      <c r="N265" t="s">
        <v>67</v>
      </c>
      <c r="O265">
        <v>19</v>
      </c>
      <c r="P265" t="s">
        <v>67</v>
      </c>
      <c r="Q265">
        <v>34</v>
      </c>
    </row>
    <row r="266" spans="1:17">
      <c r="A266" s="21">
        <v>30</v>
      </c>
      <c r="B266" s="21">
        <v>24</v>
      </c>
      <c r="C266" s="21">
        <v>24</v>
      </c>
      <c r="D266" s="21">
        <v>18</v>
      </c>
      <c r="E266" s="21">
        <v>34</v>
      </c>
      <c r="H266" t="s">
        <v>83</v>
      </c>
      <c r="I266">
        <v>1.5055453054181622</v>
      </c>
      <c r="J266" t="s">
        <v>83</v>
      </c>
      <c r="K266">
        <v>1.6633299933166201</v>
      </c>
      <c r="L266" t="s">
        <v>83</v>
      </c>
      <c r="M266">
        <v>1.6633299933166201</v>
      </c>
      <c r="N266" t="s">
        <v>83</v>
      </c>
      <c r="O266">
        <v>1.3165611772087666</v>
      </c>
      <c r="P266" t="s">
        <v>83</v>
      </c>
      <c r="Q266">
        <v>1.3165611772087666</v>
      </c>
    </row>
    <row r="267" spans="1:17">
      <c r="A267" s="21">
        <v>29</v>
      </c>
      <c r="B267" s="21">
        <v>26</v>
      </c>
      <c r="C267" s="21">
        <v>23</v>
      </c>
      <c r="D267" s="21">
        <v>19</v>
      </c>
      <c r="E267" s="21">
        <v>32</v>
      </c>
      <c r="H267" t="s">
        <v>144</v>
      </c>
      <c r="I267">
        <v>2.2666666666666675</v>
      </c>
      <c r="J267" t="s">
        <v>144</v>
      </c>
      <c r="K267">
        <v>2.7666666666666675</v>
      </c>
      <c r="L267" t="s">
        <v>144</v>
      </c>
      <c r="M267">
        <v>2.7666666666666675</v>
      </c>
      <c r="N267" t="s">
        <v>144</v>
      </c>
      <c r="O267">
        <v>1.7333333333333332</v>
      </c>
      <c r="P267" t="s">
        <v>144</v>
      </c>
      <c r="Q267">
        <v>1.7333333333333332</v>
      </c>
    </row>
    <row r="268" spans="1:17">
      <c r="A268" s="21">
        <v>30</v>
      </c>
      <c r="B268" s="21">
        <v>25</v>
      </c>
      <c r="C268" s="21">
        <v>22</v>
      </c>
      <c r="D268" s="21">
        <v>17</v>
      </c>
      <c r="E268" s="21">
        <v>33</v>
      </c>
      <c r="H268" t="s">
        <v>145</v>
      </c>
      <c r="I268">
        <v>-0.36517548195749105</v>
      </c>
      <c r="J268" t="s">
        <v>145</v>
      </c>
      <c r="K268">
        <v>-0.72102523692014664</v>
      </c>
      <c r="L268" t="s">
        <v>145</v>
      </c>
      <c r="M268">
        <v>-0.72102523692014664</v>
      </c>
      <c r="N268" t="s">
        <v>145</v>
      </c>
      <c r="O268">
        <v>-0.7512679628064256</v>
      </c>
      <c r="P268" t="s">
        <v>145</v>
      </c>
      <c r="Q268">
        <v>-0.75126796280642383</v>
      </c>
    </row>
    <row r="269" spans="1:17">
      <c r="A269" s="21">
        <v>32</v>
      </c>
      <c r="B269" s="21">
        <v>27</v>
      </c>
      <c r="C269" s="21">
        <v>25</v>
      </c>
      <c r="D269" s="21">
        <v>20</v>
      </c>
      <c r="E269" s="21">
        <v>36</v>
      </c>
      <c r="H269" t="s">
        <v>146</v>
      </c>
      <c r="I269">
        <v>-0.11721373485089842</v>
      </c>
      <c r="J269" t="s">
        <v>146</v>
      </c>
      <c r="K269">
        <v>-0.34768401660268666</v>
      </c>
      <c r="L269" t="s">
        <v>146</v>
      </c>
      <c r="M269">
        <v>-0.34768401660268666</v>
      </c>
      <c r="N269" t="s">
        <v>146</v>
      </c>
      <c r="O269">
        <v>8.7640906766853641E-2</v>
      </c>
      <c r="P269" t="s">
        <v>146</v>
      </c>
      <c r="Q269">
        <v>-8.7640906766863744E-2</v>
      </c>
    </row>
    <row r="270" spans="1:17">
      <c r="A270" s="21">
        <v>31</v>
      </c>
      <c r="B270" s="21">
        <v>28</v>
      </c>
      <c r="C270" s="21">
        <v>24</v>
      </c>
      <c r="D270" s="21">
        <v>19</v>
      </c>
      <c r="E270" s="21">
        <v>34</v>
      </c>
      <c r="H270" t="s">
        <v>69</v>
      </c>
      <c r="I270">
        <v>5</v>
      </c>
      <c r="J270" t="s">
        <v>69</v>
      </c>
      <c r="K270">
        <v>5</v>
      </c>
      <c r="L270" t="s">
        <v>69</v>
      </c>
      <c r="M270">
        <v>5</v>
      </c>
      <c r="N270" t="s">
        <v>69</v>
      </c>
      <c r="O270">
        <v>4</v>
      </c>
      <c r="P270" t="s">
        <v>69</v>
      </c>
      <c r="Q270">
        <v>4</v>
      </c>
    </row>
    <row r="271" spans="1:17">
      <c r="A271">
        <f>SUM(A261:A270)</f>
        <v>306</v>
      </c>
      <c r="B271">
        <f t="shared" ref="B271:E271" si="0">SUM(B261:B270)</f>
        <v>259</v>
      </c>
      <c r="C271">
        <f t="shared" si="0"/>
        <v>229</v>
      </c>
      <c r="D271">
        <f t="shared" si="0"/>
        <v>188</v>
      </c>
      <c r="E271">
        <f t="shared" si="0"/>
        <v>342</v>
      </c>
      <c r="H271" t="s">
        <v>147</v>
      </c>
      <c r="I271">
        <v>28</v>
      </c>
      <c r="J271" t="s">
        <v>147</v>
      </c>
      <c r="K271">
        <v>23</v>
      </c>
      <c r="L271" t="s">
        <v>147</v>
      </c>
      <c r="M271">
        <v>20</v>
      </c>
      <c r="N271" t="s">
        <v>147</v>
      </c>
      <c r="O271">
        <v>17</v>
      </c>
      <c r="P271" t="s">
        <v>147</v>
      </c>
      <c r="Q271">
        <v>32</v>
      </c>
    </row>
    <row r="272" spans="1:17">
      <c r="H272" t="s">
        <v>148</v>
      </c>
      <c r="I272">
        <v>33</v>
      </c>
      <c r="J272" t="s">
        <v>148</v>
      </c>
      <c r="K272">
        <v>28</v>
      </c>
      <c r="L272" t="s">
        <v>148</v>
      </c>
      <c r="M272">
        <v>25</v>
      </c>
      <c r="N272" t="s">
        <v>148</v>
      </c>
      <c r="O272">
        <v>21</v>
      </c>
      <c r="P272" t="s">
        <v>148</v>
      </c>
      <c r="Q272">
        <v>36</v>
      </c>
    </row>
    <row r="273" spans="1:17">
      <c r="A273" s="24" t="s">
        <v>93</v>
      </c>
      <c r="B273" s="22" t="s">
        <v>132</v>
      </c>
      <c r="C273" s="22">
        <f>A271/10</f>
        <v>30.6</v>
      </c>
      <c r="H273" t="s">
        <v>149</v>
      </c>
      <c r="I273">
        <v>306</v>
      </c>
      <c r="J273" t="s">
        <v>149</v>
      </c>
      <c r="K273">
        <v>259</v>
      </c>
      <c r="L273" t="s">
        <v>149</v>
      </c>
      <c r="M273">
        <v>229</v>
      </c>
      <c r="N273" t="s">
        <v>149</v>
      </c>
      <c r="O273">
        <v>188</v>
      </c>
      <c r="P273" t="s">
        <v>149</v>
      </c>
      <c r="Q273">
        <v>342</v>
      </c>
    </row>
    <row r="274" spans="1:17" ht="15" thickBot="1">
      <c r="B274" s="23" t="s">
        <v>133</v>
      </c>
      <c r="C274" s="23">
        <f>B271/10</f>
        <v>25.9</v>
      </c>
      <c r="H274" s="26" t="s">
        <v>150</v>
      </c>
      <c r="I274" s="26">
        <v>10</v>
      </c>
      <c r="J274" s="26" t="s">
        <v>150</v>
      </c>
      <c r="K274" s="26">
        <v>10</v>
      </c>
      <c r="L274" s="26" t="s">
        <v>150</v>
      </c>
      <c r="M274" s="26">
        <v>10</v>
      </c>
      <c r="N274" s="26" t="s">
        <v>150</v>
      </c>
      <c r="O274" s="26">
        <v>10</v>
      </c>
      <c r="P274" s="26" t="s">
        <v>150</v>
      </c>
      <c r="Q274" s="26">
        <v>10</v>
      </c>
    </row>
    <row r="275" spans="1:17">
      <c r="B275" s="22" t="s">
        <v>134</v>
      </c>
      <c r="C275" s="22">
        <f>C271/10</f>
        <v>22.9</v>
      </c>
    </row>
    <row r="276" spans="1:17">
      <c r="B276" s="22" t="s">
        <v>135</v>
      </c>
      <c r="C276" s="22">
        <f>D271/10</f>
        <v>18.8</v>
      </c>
    </row>
    <row r="277" spans="1:17">
      <c r="B277" s="22" t="s">
        <v>136</v>
      </c>
      <c r="C277" s="22">
        <f>E271/10</f>
        <v>34.200000000000003</v>
      </c>
    </row>
    <row r="280" spans="1:17">
      <c r="A280" s="5" t="s">
        <v>69</v>
      </c>
      <c r="B280" s="22" t="s">
        <v>132</v>
      </c>
      <c r="C280" s="22">
        <f>MAX(A261:A270)-MIN(A261:A270)</f>
        <v>5</v>
      </c>
    </row>
    <row r="281" spans="1:17">
      <c r="A281" t="s">
        <v>41</v>
      </c>
      <c r="B281" s="22" t="s">
        <v>133</v>
      </c>
      <c r="C281" s="22">
        <f>MAX(B261:B270)-MIN(B261:B270)</f>
        <v>5</v>
      </c>
    </row>
    <row r="282" spans="1:17">
      <c r="B282" s="22" t="s">
        <v>134</v>
      </c>
      <c r="C282" s="22">
        <f>MAX(C261:C270)-MIN(C261:C270)</f>
        <v>5</v>
      </c>
    </row>
    <row r="283" spans="1:17">
      <c r="B283" s="22" t="s">
        <v>135</v>
      </c>
      <c r="C283" s="22">
        <f>MAX(D261:D270)-MIN(D261:D270)</f>
        <v>4</v>
      </c>
    </row>
    <row r="284" spans="1:17">
      <c r="B284" s="22" t="s">
        <v>136</v>
      </c>
      <c r="C284" s="22">
        <f>MAX(E261:E270)-MIN(E261:E270)</f>
        <v>4</v>
      </c>
    </row>
    <row r="285" spans="1:17">
      <c r="K285" t="s">
        <v>132</v>
      </c>
    </row>
    <row r="286" spans="1:17" ht="15.6">
      <c r="A286" s="5" t="s">
        <v>137</v>
      </c>
      <c r="B286" s="22" t="s">
        <v>132</v>
      </c>
      <c r="C286" s="22" t="str">
        <f>IMSQRT(G286)</f>
        <v>1.42828568570857</v>
      </c>
      <c r="D286" s="22"/>
      <c r="E286" s="22" t="s">
        <v>59</v>
      </c>
      <c r="F286" s="22" t="s">
        <v>151</v>
      </c>
      <c r="G286" s="28">
        <f>N298</f>
        <v>2.0399999999999991</v>
      </c>
      <c r="K286" s="29" t="s">
        <v>156</v>
      </c>
      <c r="L286" s="30">
        <f>30-30.6</f>
        <v>-0.60000000000000142</v>
      </c>
      <c r="M286" s="31">
        <v>0.60000000000000098</v>
      </c>
      <c r="N286" s="30">
        <f>M286*M286</f>
        <v>0.36000000000000115</v>
      </c>
    </row>
    <row r="287" spans="1:17" ht="15.6">
      <c r="B287" s="22" t="s">
        <v>133</v>
      </c>
      <c r="C287" s="22" t="str">
        <f t="shared" ref="C287:C289" si="1">IMSQRT(G287)</f>
        <v>1.54919333848297</v>
      </c>
      <c r="D287" s="22"/>
      <c r="E287" s="22"/>
      <c r="F287" s="22" t="s">
        <v>152</v>
      </c>
      <c r="G287" s="28">
        <v>2.4</v>
      </c>
      <c r="K287" s="29" t="s">
        <v>157</v>
      </c>
      <c r="L287" s="30">
        <f>32-30.6</f>
        <v>1.3999999999999986</v>
      </c>
      <c r="M287" s="31">
        <v>1.3999999999999986</v>
      </c>
      <c r="N287" s="30">
        <f t="shared" ref="N287:N295" si="2">M287*M287</f>
        <v>1.959999999999996</v>
      </c>
    </row>
    <row r="288" spans="1:17" ht="15.6">
      <c r="B288" s="22" t="s">
        <v>134</v>
      </c>
      <c r="C288" s="22" t="str">
        <f t="shared" si="1"/>
        <v>1.59059737205869</v>
      </c>
      <c r="D288" s="22"/>
      <c r="E288" s="22"/>
      <c r="F288" s="22" t="s">
        <v>153</v>
      </c>
      <c r="G288" s="28">
        <v>2.5299999999999998</v>
      </c>
      <c r="K288" s="29" t="s">
        <v>158</v>
      </c>
      <c r="L288" s="30">
        <f>33-30.6</f>
        <v>2.3999999999999986</v>
      </c>
      <c r="M288" s="31">
        <v>2.3999999999999986</v>
      </c>
      <c r="N288" s="30">
        <f t="shared" si="2"/>
        <v>5.7599999999999936</v>
      </c>
    </row>
    <row r="289" spans="1:14" ht="15.6">
      <c r="B289" s="22" t="s">
        <v>135</v>
      </c>
      <c r="C289" s="22" t="str">
        <f t="shared" si="1"/>
        <v>1.2328828005938</v>
      </c>
      <c r="D289" s="22"/>
      <c r="E289" s="22"/>
      <c r="F289" s="22" t="s">
        <v>154</v>
      </c>
      <c r="G289" s="28">
        <v>1.52</v>
      </c>
      <c r="K289" s="29" t="s">
        <v>159</v>
      </c>
      <c r="L289" s="30">
        <f>28-30.6</f>
        <v>-2.6000000000000014</v>
      </c>
      <c r="M289" s="31">
        <v>2.6</v>
      </c>
      <c r="N289" s="30">
        <f t="shared" si="2"/>
        <v>6.7600000000000007</v>
      </c>
    </row>
    <row r="290" spans="1:14" ht="15.6">
      <c r="B290" s="22" t="s">
        <v>136</v>
      </c>
      <c r="C290" s="22" t="str">
        <f>IMSQRT(G290)</f>
        <v>1.2328828005938</v>
      </c>
      <c r="D290" s="22"/>
      <c r="E290" s="22"/>
      <c r="F290" s="22" t="s">
        <v>155</v>
      </c>
      <c r="G290" s="28">
        <v>1.52</v>
      </c>
      <c r="K290" s="29" t="s">
        <v>160</v>
      </c>
      <c r="L290" s="30">
        <f>31-30.6</f>
        <v>0.39999999999999858</v>
      </c>
      <c r="M290" s="31">
        <v>0.39999999999999858</v>
      </c>
      <c r="N290" s="30">
        <f t="shared" si="2"/>
        <v>0.15999999999999887</v>
      </c>
    </row>
    <row r="291" spans="1:14" ht="15.6">
      <c r="G291" s="25"/>
      <c r="K291" s="29" t="s">
        <v>156</v>
      </c>
      <c r="L291" s="30">
        <f>30-30.6</f>
        <v>-0.60000000000000142</v>
      </c>
      <c r="M291" s="31">
        <v>0.60000000000000098</v>
      </c>
      <c r="N291" s="30">
        <f t="shared" si="2"/>
        <v>0.36000000000000115</v>
      </c>
    </row>
    <row r="292" spans="1:14" ht="15.6">
      <c r="G292" s="25"/>
      <c r="K292" s="29" t="s">
        <v>161</v>
      </c>
      <c r="L292" s="30">
        <f>29-30.6</f>
        <v>-1.6000000000000014</v>
      </c>
      <c r="M292" s="31">
        <v>1.6</v>
      </c>
      <c r="N292" s="30">
        <f t="shared" si="2"/>
        <v>2.5600000000000005</v>
      </c>
    </row>
    <row r="293" spans="1:14" ht="15.6">
      <c r="G293" s="25"/>
      <c r="K293" s="29" t="s">
        <v>156</v>
      </c>
      <c r="L293" s="30">
        <f>30-30.6</f>
        <v>-0.60000000000000142</v>
      </c>
      <c r="M293" s="31">
        <v>0.60000000000000098</v>
      </c>
      <c r="N293" s="30">
        <f t="shared" si="2"/>
        <v>0.36000000000000115</v>
      </c>
    </row>
    <row r="294" spans="1:14" ht="15.6">
      <c r="G294" s="25"/>
      <c r="K294" s="29" t="s">
        <v>157</v>
      </c>
      <c r="L294" s="30">
        <f>32-30.6</f>
        <v>1.3999999999999986</v>
      </c>
      <c r="M294" s="31">
        <v>1.3999999999999986</v>
      </c>
      <c r="N294" s="30">
        <f t="shared" si="2"/>
        <v>1.959999999999996</v>
      </c>
    </row>
    <row r="295" spans="1:14" ht="15.6">
      <c r="G295" s="25"/>
      <c r="K295" s="29" t="s">
        <v>160</v>
      </c>
      <c r="L295" s="30">
        <f>31-30.6</f>
        <v>0.39999999999999858</v>
      </c>
      <c r="M295" s="31">
        <v>0.39999999999999858</v>
      </c>
      <c r="N295" s="30">
        <f t="shared" si="2"/>
        <v>0.15999999999999887</v>
      </c>
    </row>
    <row r="296" spans="1:14" ht="15.6">
      <c r="K296" s="30"/>
      <c r="L296" s="30"/>
      <c r="M296" s="30"/>
      <c r="N296" s="30">
        <f>SUM(N286:N295)</f>
        <v>20.399999999999991</v>
      </c>
    </row>
    <row r="297" spans="1:14" ht="15.6">
      <c r="K297" s="30"/>
      <c r="L297" s="30"/>
      <c r="M297" s="30"/>
      <c r="N297" s="30"/>
    </row>
    <row r="298" spans="1:14" ht="15.6">
      <c r="K298" s="30"/>
      <c r="L298" s="30"/>
      <c r="M298" s="30"/>
      <c r="N298" s="30">
        <f>N296/10</f>
        <v>2.0399999999999991</v>
      </c>
    </row>
    <row r="300" spans="1:14">
      <c r="N300" t="str">
        <f>IMSQRT(N298)</f>
        <v>1.42828568570857</v>
      </c>
    </row>
    <row r="303" spans="1:14">
      <c r="A303" s="5" t="s">
        <v>131</v>
      </c>
    </row>
    <row r="304" spans="1:14">
      <c r="A304" s="5" t="s">
        <v>162</v>
      </c>
    </row>
    <row r="305" spans="1:8">
      <c r="A305" s="5" t="s">
        <v>163</v>
      </c>
    </row>
    <row r="307" spans="1:8">
      <c r="H307" t="s">
        <v>179</v>
      </c>
    </row>
    <row r="308" spans="1:8">
      <c r="G308" t="s">
        <v>175</v>
      </c>
      <c r="H308" t="s">
        <v>176</v>
      </c>
    </row>
    <row r="309" spans="1:8">
      <c r="A309" t="s">
        <v>164</v>
      </c>
      <c r="G309" t="s">
        <v>138</v>
      </c>
      <c r="H309" t="s">
        <v>139</v>
      </c>
    </row>
    <row r="310" spans="1:8">
      <c r="A310" t="s">
        <v>165</v>
      </c>
      <c r="G310">
        <v>27</v>
      </c>
      <c r="H310">
        <f t="shared" ref="H310:H341" si="3">COUNTIF($G$310:$G$409,G310)</f>
        <v>3</v>
      </c>
    </row>
    <row r="311" spans="1:8">
      <c r="A311" t="s">
        <v>166</v>
      </c>
      <c r="G311">
        <v>27</v>
      </c>
      <c r="H311">
        <f t="shared" si="3"/>
        <v>3</v>
      </c>
    </row>
    <row r="312" spans="1:8">
      <c r="A312" t="s">
        <v>167</v>
      </c>
      <c r="G312">
        <v>27</v>
      </c>
      <c r="H312">
        <f t="shared" si="3"/>
        <v>3</v>
      </c>
    </row>
    <row r="313" spans="1:8">
      <c r="A313" t="s">
        <v>168</v>
      </c>
      <c r="G313">
        <v>28</v>
      </c>
      <c r="H313">
        <f t="shared" si="3"/>
        <v>5</v>
      </c>
    </row>
    <row r="314" spans="1:8">
      <c r="A314" t="s">
        <v>169</v>
      </c>
      <c r="G314">
        <v>28</v>
      </c>
      <c r="H314">
        <f t="shared" si="3"/>
        <v>5</v>
      </c>
    </row>
    <row r="315" spans="1:8">
      <c r="A315" t="s">
        <v>170</v>
      </c>
      <c r="G315">
        <v>28</v>
      </c>
      <c r="H315">
        <f t="shared" si="3"/>
        <v>5</v>
      </c>
    </row>
    <row r="316" spans="1:8">
      <c r="A316" t="s">
        <v>171</v>
      </c>
      <c r="G316">
        <v>28</v>
      </c>
      <c r="H316">
        <f t="shared" si="3"/>
        <v>5</v>
      </c>
    </row>
    <row r="317" spans="1:8">
      <c r="A317" t="s">
        <v>169</v>
      </c>
      <c r="G317">
        <v>28</v>
      </c>
      <c r="H317">
        <f t="shared" si="3"/>
        <v>5</v>
      </c>
    </row>
    <row r="318" spans="1:8">
      <c r="A318" t="s">
        <v>172</v>
      </c>
      <c r="G318">
        <v>29</v>
      </c>
      <c r="H318">
        <f t="shared" si="3"/>
        <v>7</v>
      </c>
    </row>
    <row r="319" spans="1:8">
      <c r="G319">
        <v>29</v>
      </c>
      <c r="H319">
        <f t="shared" si="3"/>
        <v>7</v>
      </c>
    </row>
    <row r="320" spans="1:8">
      <c r="A320" t="s">
        <v>2</v>
      </c>
      <c r="G320">
        <v>29</v>
      </c>
      <c r="H320">
        <f t="shared" si="3"/>
        <v>7</v>
      </c>
    </row>
    <row r="321" spans="1:12">
      <c r="A321" s="5" t="s">
        <v>173</v>
      </c>
      <c r="G321">
        <v>29</v>
      </c>
      <c r="H321">
        <f t="shared" si="3"/>
        <v>7</v>
      </c>
    </row>
    <row r="322" spans="1:12">
      <c r="A322" s="5" t="s">
        <v>174</v>
      </c>
      <c r="G322">
        <v>29</v>
      </c>
      <c r="H322">
        <f t="shared" si="3"/>
        <v>7</v>
      </c>
    </row>
    <row r="323" spans="1:12" ht="15" thickBot="1">
      <c r="G323">
        <v>29</v>
      </c>
      <c r="H323">
        <f t="shared" si="3"/>
        <v>7</v>
      </c>
    </row>
    <row r="324" spans="1:12" ht="15" thickBot="1">
      <c r="A324" s="32" t="s">
        <v>175</v>
      </c>
      <c r="B324" s="33" t="s">
        <v>176</v>
      </c>
      <c r="G324">
        <v>29</v>
      </c>
      <c r="H324">
        <f t="shared" si="3"/>
        <v>7</v>
      </c>
    </row>
    <row r="325" spans="1:12" ht="15" thickBot="1">
      <c r="A325" s="36">
        <v>27</v>
      </c>
      <c r="B325" s="37">
        <v>3</v>
      </c>
      <c r="D325" s="39"/>
      <c r="E325" s="35"/>
      <c r="G325">
        <v>30</v>
      </c>
      <c r="H325">
        <f t="shared" si="3"/>
        <v>6</v>
      </c>
    </row>
    <row r="326" spans="1:12" ht="15" thickBot="1">
      <c r="A326" s="36">
        <v>28</v>
      </c>
      <c r="B326" s="37">
        <v>5</v>
      </c>
      <c r="D326" s="38"/>
      <c r="G326">
        <v>30</v>
      </c>
      <c r="H326">
        <f t="shared" si="3"/>
        <v>6</v>
      </c>
      <c r="I326" s="34"/>
      <c r="L326" s="34"/>
    </row>
    <row r="327" spans="1:12" ht="15" thickBot="1">
      <c r="A327" s="36">
        <v>29</v>
      </c>
      <c r="B327" s="37">
        <v>7</v>
      </c>
      <c r="D327" s="38"/>
      <c r="G327">
        <v>30</v>
      </c>
      <c r="H327">
        <f t="shared" si="3"/>
        <v>6</v>
      </c>
      <c r="I327" s="34"/>
      <c r="L327" s="34"/>
    </row>
    <row r="328" spans="1:12" ht="15" thickBot="1">
      <c r="A328" s="36">
        <v>30</v>
      </c>
      <c r="B328" s="37">
        <v>6</v>
      </c>
      <c r="D328" s="38"/>
      <c r="G328">
        <v>30</v>
      </c>
      <c r="H328">
        <f t="shared" si="3"/>
        <v>6</v>
      </c>
      <c r="I328" s="34"/>
      <c r="L328" s="34"/>
    </row>
    <row r="329" spans="1:12" ht="15" thickBot="1">
      <c r="A329" s="36">
        <v>31</v>
      </c>
      <c r="B329" s="37">
        <v>10</v>
      </c>
      <c r="D329" s="38"/>
      <c r="G329">
        <v>30</v>
      </c>
      <c r="H329">
        <f t="shared" si="3"/>
        <v>6</v>
      </c>
      <c r="I329" s="34"/>
      <c r="L329" s="34"/>
    </row>
    <row r="330" spans="1:12" ht="15" thickBot="1">
      <c r="A330" s="36">
        <v>32</v>
      </c>
      <c r="B330" s="37">
        <v>5</v>
      </c>
      <c r="D330" s="38"/>
      <c r="G330">
        <v>30</v>
      </c>
      <c r="H330">
        <f t="shared" si="3"/>
        <v>6</v>
      </c>
      <c r="I330" s="34"/>
      <c r="L330" s="34"/>
    </row>
    <row r="331" spans="1:12" ht="15" thickBot="1">
      <c r="A331" s="36">
        <v>33</v>
      </c>
      <c r="B331" s="37">
        <v>7</v>
      </c>
      <c r="D331" s="38"/>
      <c r="G331">
        <v>31</v>
      </c>
      <c r="H331">
        <f t="shared" si="3"/>
        <v>10</v>
      </c>
    </row>
    <row r="332" spans="1:12" ht="15" thickBot="1">
      <c r="A332" s="36">
        <v>34</v>
      </c>
      <c r="B332" s="37">
        <v>3</v>
      </c>
      <c r="D332" s="38"/>
      <c r="G332">
        <v>31</v>
      </c>
      <c r="H332">
        <f t="shared" si="3"/>
        <v>10</v>
      </c>
    </row>
    <row r="333" spans="1:12" ht="15" thickBot="1">
      <c r="A333" s="36">
        <v>35</v>
      </c>
      <c r="B333" s="37">
        <v>9</v>
      </c>
      <c r="D333" s="38"/>
      <c r="G333">
        <v>31</v>
      </c>
      <c r="H333">
        <f t="shared" si="3"/>
        <v>10</v>
      </c>
    </row>
    <row r="334" spans="1:12" ht="15" thickBot="1">
      <c r="A334" s="36">
        <v>36</v>
      </c>
      <c r="B334" s="37">
        <v>7</v>
      </c>
      <c r="D334" s="38"/>
      <c r="G334">
        <v>31</v>
      </c>
      <c r="H334">
        <f t="shared" si="3"/>
        <v>10</v>
      </c>
    </row>
    <row r="335" spans="1:12" ht="15" thickBot="1">
      <c r="A335" s="36">
        <v>37</v>
      </c>
      <c r="B335" s="37">
        <v>5</v>
      </c>
      <c r="D335" s="38"/>
      <c r="G335">
        <v>31</v>
      </c>
      <c r="H335">
        <f t="shared" si="3"/>
        <v>10</v>
      </c>
    </row>
    <row r="336" spans="1:12" ht="15" thickBot="1">
      <c r="A336" s="36">
        <v>38</v>
      </c>
      <c r="B336" s="37">
        <v>6</v>
      </c>
      <c r="D336" s="38"/>
      <c r="G336">
        <v>31</v>
      </c>
      <c r="H336">
        <f t="shared" si="3"/>
        <v>10</v>
      </c>
    </row>
    <row r="337" spans="1:8" ht="15" thickBot="1">
      <c r="A337" s="36">
        <v>39</v>
      </c>
      <c r="B337" s="37">
        <v>7</v>
      </c>
      <c r="D337" s="38"/>
      <c r="G337">
        <v>31</v>
      </c>
      <c r="H337">
        <f t="shared" si="3"/>
        <v>10</v>
      </c>
    </row>
    <row r="338" spans="1:8" ht="15" thickBot="1">
      <c r="A338" s="36">
        <v>40</v>
      </c>
      <c r="B338" s="37">
        <v>6</v>
      </c>
      <c r="D338" s="38"/>
      <c r="G338">
        <v>31</v>
      </c>
      <c r="H338">
        <f t="shared" si="3"/>
        <v>10</v>
      </c>
    </row>
    <row r="339" spans="1:8" ht="15" thickBot="1">
      <c r="A339" s="36">
        <v>41</v>
      </c>
      <c r="B339" s="37">
        <v>4</v>
      </c>
      <c r="D339" s="38"/>
      <c r="G339">
        <v>31</v>
      </c>
      <c r="H339">
        <f t="shared" si="3"/>
        <v>10</v>
      </c>
    </row>
    <row r="340" spans="1:8" ht="15" thickBot="1">
      <c r="A340" s="36">
        <v>42</v>
      </c>
      <c r="B340" s="37">
        <v>2</v>
      </c>
      <c r="D340" s="38"/>
      <c r="G340">
        <v>31</v>
      </c>
      <c r="H340">
        <f t="shared" si="3"/>
        <v>10</v>
      </c>
    </row>
    <row r="341" spans="1:8" ht="15" thickBot="1">
      <c r="A341" s="36">
        <v>43</v>
      </c>
      <c r="B341" s="37">
        <v>3</v>
      </c>
      <c r="D341" s="38"/>
      <c r="G341">
        <v>32</v>
      </c>
      <c r="H341">
        <f t="shared" si="3"/>
        <v>5</v>
      </c>
    </row>
    <row r="342" spans="1:8" ht="15" thickBot="1">
      <c r="A342" s="36">
        <v>44</v>
      </c>
      <c r="B342" s="37">
        <v>3</v>
      </c>
      <c r="D342" s="38"/>
      <c r="G342">
        <v>32</v>
      </c>
      <c r="H342">
        <f t="shared" ref="H342:H373" si="4">COUNTIF($G$310:$G$409,G342)</f>
        <v>5</v>
      </c>
    </row>
    <row r="343" spans="1:8" ht="15" thickBot="1">
      <c r="A343" s="36">
        <v>45</v>
      </c>
      <c r="B343" s="37">
        <v>2</v>
      </c>
      <c r="D343" s="38"/>
      <c r="G343">
        <v>32</v>
      </c>
      <c r="H343">
        <f t="shared" si="4"/>
        <v>5</v>
      </c>
    </row>
    <row r="344" spans="1:8">
      <c r="G344">
        <v>32</v>
      </c>
      <c r="H344">
        <f t="shared" si="4"/>
        <v>5</v>
      </c>
    </row>
    <row r="345" spans="1:8">
      <c r="A345" s="5" t="s">
        <v>67</v>
      </c>
      <c r="B345" s="40">
        <v>31</v>
      </c>
      <c r="G345">
        <v>32</v>
      </c>
      <c r="H345">
        <f t="shared" si="4"/>
        <v>5</v>
      </c>
    </row>
    <row r="346" spans="1:8">
      <c r="A346" s="5"/>
      <c r="G346">
        <v>33</v>
      </c>
      <c r="H346">
        <f t="shared" si="4"/>
        <v>7</v>
      </c>
    </row>
    <row r="347" spans="1:8">
      <c r="A347" s="5" t="s">
        <v>180</v>
      </c>
      <c r="B347">
        <f>MEDIAN(A325:A343)</f>
        <v>36</v>
      </c>
      <c r="G347">
        <v>33</v>
      </c>
      <c r="H347">
        <f t="shared" si="4"/>
        <v>7</v>
      </c>
    </row>
    <row r="348" spans="1:8">
      <c r="A348" s="5"/>
      <c r="G348">
        <v>33</v>
      </c>
      <c r="H348">
        <f t="shared" si="4"/>
        <v>7</v>
      </c>
    </row>
    <row r="349" spans="1:8">
      <c r="A349" s="5" t="s">
        <v>69</v>
      </c>
      <c r="B349">
        <f>MAX(A325:A343)-MIN(A325:A343)</f>
        <v>18</v>
      </c>
      <c r="G349">
        <v>33</v>
      </c>
      <c r="H349">
        <f t="shared" si="4"/>
        <v>7</v>
      </c>
    </row>
    <row r="350" spans="1:8">
      <c r="G350">
        <v>33</v>
      </c>
      <c r="H350">
        <f t="shared" si="4"/>
        <v>7</v>
      </c>
    </row>
    <row r="351" spans="1:8">
      <c r="G351">
        <v>33</v>
      </c>
      <c r="H351">
        <f t="shared" si="4"/>
        <v>7</v>
      </c>
    </row>
    <row r="352" spans="1:8">
      <c r="G352">
        <v>33</v>
      </c>
      <c r="H352">
        <f t="shared" si="4"/>
        <v>7</v>
      </c>
    </row>
    <row r="353" spans="7:8">
      <c r="G353">
        <v>34</v>
      </c>
      <c r="H353">
        <f t="shared" si="4"/>
        <v>3</v>
      </c>
    </row>
    <row r="354" spans="7:8">
      <c r="G354">
        <v>34</v>
      </c>
      <c r="H354">
        <f t="shared" si="4"/>
        <v>3</v>
      </c>
    </row>
    <row r="355" spans="7:8">
      <c r="G355">
        <v>34</v>
      </c>
      <c r="H355">
        <f t="shared" si="4"/>
        <v>3</v>
      </c>
    </row>
    <row r="356" spans="7:8">
      <c r="G356">
        <v>35</v>
      </c>
      <c r="H356">
        <f t="shared" si="4"/>
        <v>9</v>
      </c>
    </row>
    <row r="357" spans="7:8">
      <c r="G357">
        <v>35</v>
      </c>
      <c r="H357">
        <f t="shared" si="4"/>
        <v>9</v>
      </c>
    </row>
    <row r="358" spans="7:8">
      <c r="G358">
        <v>35</v>
      </c>
      <c r="H358">
        <f t="shared" si="4"/>
        <v>9</v>
      </c>
    </row>
    <row r="359" spans="7:8">
      <c r="G359">
        <v>35</v>
      </c>
      <c r="H359">
        <f t="shared" si="4"/>
        <v>9</v>
      </c>
    </row>
    <row r="360" spans="7:8">
      <c r="G360">
        <v>35</v>
      </c>
      <c r="H360">
        <f t="shared" si="4"/>
        <v>9</v>
      </c>
    </row>
    <row r="361" spans="7:8">
      <c r="G361">
        <v>35</v>
      </c>
      <c r="H361">
        <f t="shared" si="4"/>
        <v>9</v>
      </c>
    </row>
    <row r="362" spans="7:8">
      <c r="G362">
        <v>35</v>
      </c>
      <c r="H362">
        <f t="shared" si="4"/>
        <v>9</v>
      </c>
    </row>
    <row r="363" spans="7:8">
      <c r="G363">
        <v>35</v>
      </c>
      <c r="H363">
        <f t="shared" si="4"/>
        <v>9</v>
      </c>
    </row>
    <row r="364" spans="7:8">
      <c r="G364">
        <v>35</v>
      </c>
      <c r="H364">
        <f t="shared" si="4"/>
        <v>9</v>
      </c>
    </row>
    <row r="365" spans="7:8">
      <c r="G365">
        <v>36</v>
      </c>
      <c r="H365">
        <f t="shared" si="4"/>
        <v>7</v>
      </c>
    </row>
    <row r="366" spans="7:8">
      <c r="G366">
        <v>36</v>
      </c>
      <c r="H366">
        <f t="shared" si="4"/>
        <v>7</v>
      </c>
    </row>
    <row r="367" spans="7:8">
      <c r="G367">
        <v>36</v>
      </c>
      <c r="H367">
        <f t="shared" si="4"/>
        <v>7</v>
      </c>
    </row>
    <row r="368" spans="7:8">
      <c r="G368">
        <v>36</v>
      </c>
      <c r="H368">
        <f t="shared" si="4"/>
        <v>7</v>
      </c>
    </row>
    <row r="369" spans="7:8">
      <c r="G369">
        <v>36</v>
      </c>
      <c r="H369">
        <f t="shared" si="4"/>
        <v>7</v>
      </c>
    </row>
    <row r="370" spans="7:8">
      <c r="G370">
        <v>36</v>
      </c>
      <c r="H370">
        <f t="shared" si="4"/>
        <v>7</v>
      </c>
    </row>
    <row r="371" spans="7:8">
      <c r="G371">
        <v>36</v>
      </c>
      <c r="H371">
        <f t="shared" si="4"/>
        <v>7</v>
      </c>
    </row>
    <row r="372" spans="7:8">
      <c r="G372">
        <v>37</v>
      </c>
      <c r="H372">
        <f t="shared" si="4"/>
        <v>5</v>
      </c>
    </row>
    <row r="373" spans="7:8">
      <c r="G373">
        <v>37</v>
      </c>
      <c r="H373">
        <f t="shared" si="4"/>
        <v>5</v>
      </c>
    </row>
    <row r="374" spans="7:8">
      <c r="G374">
        <v>37</v>
      </c>
      <c r="H374">
        <f t="shared" ref="H374:H405" si="5">COUNTIF($G$310:$G$409,G374)</f>
        <v>5</v>
      </c>
    </row>
    <row r="375" spans="7:8">
      <c r="G375">
        <v>37</v>
      </c>
      <c r="H375">
        <f t="shared" si="5"/>
        <v>5</v>
      </c>
    </row>
    <row r="376" spans="7:8">
      <c r="G376">
        <v>37</v>
      </c>
      <c r="H376">
        <f t="shared" si="5"/>
        <v>5</v>
      </c>
    </row>
    <row r="377" spans="7:8">
      <c r="G377">
        <v>38</v>
      </c>
      <c r="H377">
        <f t="shared" si="5"/>
        <v>6</v>
      </c>
    </row>
    <row r="378" spans="7:8">
      <c r="G378">
        <v>38</v>
      </c>
      <c r="H378">
        <f t="shared" si="5"/>
        <v>6</v>
      </c>
    </row>
    <row r="379" spans="7:8">
      <c r="G379">
        <v>38</v>
      </c>
      <c r="H379">
        <f t="shared" si="5"/>
        <v>6</v>
      </c>
    </row>
    <row r="380" spans="7:8">
      <c r="G380">
        <v>38</v>
      </c>
      <c r="H380">
        <f t="shared" si="5"/>
        <v>6</v>
      </c>
    </row>
    <row r="381" spans="7:8">
      <c r="G381">
        <v>38</v>
      </c>
      <c r="H381">
        <f t="shared" si="5"/>
        <v>6</v>
      </c>
    </row>
    <row r="382" spans="7:8">
      <c r="G382">
        <v>38</v>
      </c>
      <c r="H382">
        <f t="shared" si="5"/>
        <v>6</v>
      </c>
    </row>
    <row r="383" spans="7:8">
      <c r="G383">
        <v>39</v>
      </c>
      <c r="H383">
        <f t="shared" si="5"/>
        <v>7</v>
      </c>
    </row>
    <row r="384" spans="7:8">
      <c r="G384">
        <v>39</v>
      </c>
      <c r="H384">
        <f t="shared" si="5"/>
        <v>7</v>
      </c>
    </row>
    <row r="385" spans="7:8">
      <c r="G385">
        <v>39</v>
      </c>
      <c r="H385">
        <f t="shared" si="5"/>
        <v>7</v>
      </c>
    </row>
    <row r="386" spans="7:8">
      <c r="G386">
        <v>39</v>
      </c>
      <c r="H386">
        <f t="shared" si="5"/>
        <v>7</v>
      </c>
    </row>
    <row r="387" spans="7:8">
      <c r="G387">
        <v>39</v>
      </c>
      <c r="H387">
        <f t="shared" si="5"/>
        <v>7</v>
      </c>
    </row>
    <row r="388" spans="7:8">
      <c r="G388">
        <v>39</v>
      </c>
      <c r="H388">
        <f t="shared" si="5"/>
        <v>7</v>
      </c>
    </row>
    <row r="389" spans="7:8">
      <c r="G389">
        <v>39</v>
      </c>
      <c r="H389">
        <f t="shared" si="5"/>
        <v>7</v>
      </c>
    </row>
    <row r="390" spans="7:8">
      <c r="G390">
        <v>40</v>
      </c>
      <c r="H390">
        <f t="shared" si="5"/>
        <v>6</v>
      </c>
    </row>
    <row r="391" spans="7:8">
      <c r="G391">
        <v>40</v>
      </c>
      <c r="H391">
        <f t="shared" si="5"/>
        <v>6</v>
      </c>
    </row>
    <row r="392" spans="7:8">
      <c r="G392">
        <v>40</v>
      </c>
      <c r="H392">
        <f t="shared" si="5"/>
        <v>6</v>
      </c>
    </row>
    <row r="393" spans="7:8">
      <c r="G393">
        <v>40</v>
      </c>
      <c r="H393">
        <f t="shared" si="5"/>
        <v>6</v>
      </c>
    </row>
    <row r="394" spans="7:8">
      <c r="G394">
        <v>40</v>
      </c>
      <c r="H394">
        <f t="shared" si="5"/>
        <v>6</v>
      </c>
    </row>
    <row r="395" spans="7:8">
      <c r="G395">
        <v>40</v>
      </c>
      <c r="H395">
        <f t="shared" si="5"/>
        <v>6</v>
      </c>
    </row>
    <row r="396" spans="7:8">
      <c r="G396">
        <v>41</v>
      </c>
      <c r="H396">
        <f t="shared" si="5"/>
        <v>4</v>
      </c>
    </row>
    <row r="397" spans="7:8">
      <c r="G397">
        <v>41</v>
      </c>
      <c r="H397">
        <f t="shared" si="5"/>
        <v>4</v>
      </c>
    </row>
    <row r="398" spans="7:8">
      <c r="G398">
        <v>41</v>
      </c>
      <c r="H398">
        <f t="shared" si="5"/>
        <v>4</v>
      </c>
    </row>
    <row r="399" spans="7:8">
      <c r="G399">
        <v>41</v>
      </c>
      <c r="H399">
        <f t="shared" si="5"/>
        <v>4</v>
      </c>
    </row>
    <row r="400" spans="7:8">
      <c r="G400">
        <v>42</v>
      </c>
      <c r="H400">
        <f t="shared" si="5"/>
        <v>2</v>
      </c>
    </row>
    <row r="401" spans="7:8">
      <c r="G401">
        <v>42</v>
      </c>
      <c r="H401">
        <f t="shared" si="5"/>
        <v>2</v>
      </c>
    </row>
    <row r="402" spans="7:8">
      <c r="G402">
        <v>43</v>
      </c>
      <c r="H402">
        <f t="shared" si="5"/>
        <v>3</v>
      </c>
    </row>
    <row r="403" spans="7:8">
      <c r="G403">
        <v>43</v>
      </c>
      <c r="H403">
        <f t="shared" si="5"/>
        <v>3</v>
      </c>
    </row>
    <row r="404" spans="7:8">
      <c r="G404">
        <v>43</v>
      </c>
      <c r="H404">
        <f t="shared" si="5"/>
        <v>3</v>
      </c>
    </row>
    <row r="405" spans="7:8">
      <c r="G405">
        <v>44</v>
      </c>
      <c r="H405">
        <f t="shared" si="5"/>
        <v>3</v>
      </c>
    </row>
    <row r="406" spans="7:8">
      <c r="G406">
        <v>44</v>
      </c>
      <c r="H406">
        <f t="shared" ref="H406:H409" si="6">COUNTIF($G$310:$G$409,G406)</f>
        <v>3</v>
      </c>
    </row>
    <row r="407" spans="7:8">
      <c r="G407">
        <v>44</v>
      </c>
      <c r="H407">
        <f t="shared" si="6"/>
        <v>3</v>
      </c>
    </row>
    <row r="408" spans="7:8">
      <c r="G408">
        <v>45</v>
      </c>
      <c r="H408">
        <f t="shared" si="6"/>
        <v>2</v>
      </c>
    </row>
    <row r="409" spans="7:8">
      <c r="G409">
        <v>45</v>
      </c>
      <c r="H409">
        <f t="shared" si="6"/>
        <v>2</v>
      </c>
    </row>
  </sheetData>
  <sortState xmlns:xlrd2="http://schemas.microsoft.com/office/spreadsheetml/2017/richdata2" ref="G310:G409">
    <sortCondition ref="G310:G409"/>
  </sortState>
  <pageMargins left="0.7" right="0.7" top="0.75" bottom="0.75" header="0.3" footer="0.3"/>
  <pageSetup orientation="portrait" r:id="rId1"/>
  <ignoredErrors>
    <ignoredError sqref="L292" 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D24FC-1E41-4DAA-BDD0-C2E7800E7940}">
  <dimension ref="A3:O396"/>
  <sheetViews>
    <sheetView showGridLines="0" zoomScale="99" zoomScaleNormal="99" workbookViewId="0">
      <selection activeCell="L18" sqref="L18"/>
    </sheetView>
  </sheetViews>
  <sheetFormatPr defaultRowHeight="14.4"/>
  <cols>
    <col min="1" max="1" width="14" customWidth="1"/>
    <col min="3" max="3" width="14.109375" customWidth="1"/>
  </cols>
  <sheetData>
    <row r="3" spans="1:6" ht="15.6">
      <c r="A3" s="1" t="s">
        <v>181</v>
      </c>
    </row>
    <row r="4" spans="1:6">
      <c r="A4" s="5" t="s">
        <v>182</v>
      </c>
    </row>
    <row r="5" spans="1:6">
      <c r="A5" s="5" t="s">
        <v>183</v>
      </c>
    </row>
    <row r="7" spans="1:6">
      <c r="A7">
        <v>56</v>
      </c>
      <c r="C7" s="5" t="s">
        <v>184</v>
      </c>
    </row>
    <row r="8" spans="1:6">
      <c r="A8">
        <v>40</v>
      </c>
      <c r="C8" s="5" t="s">
        <v>185</v>
      </c>
    </row>
    <row r="9" spans="1:6">
      <c r="A9">
        <v>28</v>
      </c>
    </row>
    <row r="10" spans="1:6">
      <c r="A10">
        <v>73</v>
      </c>
      <c r="C10" t="s">
        <v>189</v>
      </c>
      <c r="E10" s="5" t="s">
        <v>190</v>
      </c>
      <c r="F10" s="5" t="s">
        <v>176</v>
      </c>
    </row>
    <row r="11" spans="1:6">
      <c r="A11">
        <v>52</v>
      </c>
      <c r="C11">
        <v>28</v>
      </c>
      <c r="E11">
        <v>28</v>
      </c>
      <c r="F11">
        <v>1</v>
      </c>
    </row>
    <row r="12" spans="1:6">
      <c r="A12">
        <v>61</v>
      </c>
      <c r="C12">
        <v>35</v>
      </c>
      <c r="E12">
        <v>35</v>
      </c>
      <c r="F12">
        <v>1</v>
      </c>
    </row>
    <row r="13" spans="1:6">
      <c r="A13">
        <v>35</v>
      </c>
      <c r="C13">
        <v>36</v>
      </c>
      <c r="E13">
        <v>36</v>
      </c>
      <c r="F13">
        <v>1</v>
      </c>
    </row>
    <row r="14" spans="1:6">
      <c r="A14">
        <v>40</v>
      </c>
      <c r="C14">
        <v>38</v>
      </c>
      <c r="E14">
        <v>38</v>
      </c>
      <c r="F14">
        <v>1</v>
      </c>
    </row>
    <row r="15" spans="1:6">
      <c r="A15">
        <v>47</v>
      </c>
      <c r="C15">
        <v>39</v>
      </c>
      <c r="E15">
        <v>39</v>
      </c>
      <c r="F15">
        <v>2</v>
      </c>
    </row>
    <row r="16" spans="1:6">
      <c r="A16">
        <v>65</v>
      </c>
      <c r="C16">
        <v>39</v>
      </c>
      <c r="E16">
        <v>40</v>
      </c>
      <c r="F16">
        <v>3</v>
      </c>
    </row>
    <row r="17" spans="1:12">
      <c r="A17">
        <v>52</v>
      </c>
      <c r="C17">
        <v>40</v>
      </c>
      <c r="E17">
        <v>41</v>
      </c>
      <c r="F17">
        <v>2</v>
      </c>
    </row>
    <row r="18" spans="1:12">
      <c r="A18">
        <v>44</v>
      </c>
      <c r="C18">
        <v>40</v>
      </c>
      <c r="E18">
        <v>42</v>
      </c>
      <c r="F18">
        <v>2</v>
      </c>
      <c r="L18" t="s">
        <v>460</v>
      </c>
    </row>
    <row r="19" spans="1:12">
      <c r="A19">
        <v>38</v>
      </c>
      <c r="C19">
        <v>40</v>
      </c>
      <c r="E19">
        <v>43</v>
      </c>
      <c r="F19">
        <v>1</v>
      </c>
    </row>
    <row r="20" spans="1:12">
      <c r="A20">
        <v>60</v>
      </c>
      <c r="C20">
        <v>41</v>
      </c>
      <c r="E20">
        <v>44</v>
      </c>
      <c r="F20">
        <v>1</v>
      </c>
    </row>
    <row r="21" spans="1:12">
      <c r="A21">
        <v>56</v>
      </c>
      <c r="C21">
        <v>41</v>
      </c>
      <c r="E21">
        <v>45</v>
      </c>
      <c r="F21">
        <v>2</v>
      </c>
    </row>
    <row r="22" spans="1:12">
      <c r="A22">
        <v>40</v>
      </c>
      <c r="C22">
        <v>42</v>
      </c>
      <c r="E22">
        <v>47</v>
      </c>
      <c r="F22">
        <v>3</v>
      </c>
    </row>
    <row r="23" spans="1:12">
      <c r="A23">
        <v>36</v>
      </c>
      <c r="C23">
        <v>42</v>
      </c>
      <c r="E23">
        <v>48</v>
      </c>
      <c r="F23">
        <v>3</v>
      </c>
    </row>
    <row r="24" spans="1:12">
      <c r="A24">
        <v>49</v>
      </c>
      <c r="C24">
        <v>43</v>
      </c>
      <c r="E24">
        <v>49</v>
      </c>
      <c r="F24">
        <v>3</v>
      </c>
    </row>
    <row r="25" spans="1:12">
      <c r="A25">
        <v>68</v>
      </c>
      <c r="C25">
        <v>44</v>
      </c>
      <c r="E25">
        <v>51</v>
      </c>
      <c r="F25">
        <v>2</v>
      </c>
    </row>
    <row r="26" spans="1:12">
      <c r="A26">
        <v>57</v>
      </c>
      <c r="C26">
        <v>45</v>
      </c>
      <c r="E26">
        <v>52</v>
      </c>
      <c r="F26">
        <v>3</v>
      </c>
    </row>
    <row r="27" spans="1:12">
      <c r="A27">
        <v>52</v>
      </c>
      <c r="C27">
        <v>45</v>
      </c>
      <c r="E27">
        <v>55</v>
      </c>
      <c r="F27">
        <v>2</v>
      </c>
    </row>
    <row r="28" spans="1:12">
      <c r="A28">
        <v>63</v>
      </c>
      <c r="C28">
        <v>47</v>
      </c>
      <c r="E28">
        <v>56</v>
      </c>
      <c r="F28">
        <v>2</v>
      </c>
    </row>
    <row r="29" spans="1:12">
      <c r="A29">
        <v>41</v>
      </c>
      <c r="C29">
        <v>47</v>
      </c>
      <c r="E29">
        <v>57</v>
      </c>
      <c r="F29">
        <v>1</v>
      </c>
    </row>
    <row r="30" spans="1:12">
      <c r="A30">
        <v>48</v>
      </c>
      <c r="C30">
        <v>47</v>
      </c>
      <c r="E30">
        <v>58</v>
      </c>
      <c r="F30">
        <v>3</v>
      </c>
    </row>
    <row r="31" spans="1:12">
      <c r="A31">
        <v>55</v>
      </c>
      <c r="C31">
        <v>48</v>
      </c>
      <c r="E31">
        <v>59</v>
      </c>
      <c r="F31">
        <v>2</v>
      </c>
    </row>
    <row r="32" spans="1:12">
      <c r="A32">
        <v>42</v>
      </c>
      <c r="C32">
        <v>48</v>
      </c>
      <c r="E32">
        <v>60</v>
      </c>
      <c r="F32">
        <v>1</v>
      </c>
    </row>
    <row r="33" spans="1:6">
      <c r="A33">
        <v>39</v>
      </c>
      <c r="C33">
        <v>49</v>
      </c>
      <c r="E33">
        <v>61</v>
      </c>
      <c r="F33">
        <v>1</v>
      </c>
    </row>
    <row r="34" spans="1:6">
      <c r="A34">
        <v>58</v>
      </c>
      <c r="C34">
        <v>49</v>
      </c>
      <c r="E34">
        <v>62</v>
      </c>
      <c r="F34">
        <v>3</v>
      </c>
    </row>
    <row r="35" spans="1:6">
      <c r="A35">
        <v>62</v>
      </c>
      <c r="C35">
        <v>49</v>
      </c>
      <c r="E35">
        <v>63</v>
      </c>
      <c r="F35">
        <v>1</v>
      </c>
    </row>
    <row r="36" spans="1:6">
      <c r="A36">
        <v>49</v>
      </c>
      <c r="C36">
        <v>51</v>
      </c>
      <c r="E36">
        <v>65</v>
      </c>
      <c r="F36">
        <v>3</v>
      </c>
    </row>
    <row r="37" spans="1:6">
      <c r="A37">
        <v>59</v>
      </c>
      <c r="C37">
        <v>51</v>
      </c>
      <c r="E37">
        <v>68</v>
      </c>
      <c r="F37">
        <v>1</v>
      </c>
    </row>
    <row r="38" spans="1:6">
      <c r="A38">
        <v>45</v>
      </c>
      <c r="C38">
        <v>52</v>
      </c>
      <c r="E38">
        <v>73</v>
      </c>
      <c r="F38">
        <v>1</v>
      </c>
    </row>
    <row r="39" spans="1:6">
      <c r="A39">
        <v>47</v>
      </c>
      <c r="C39">
        <v>52</v>
      </c>
    </row>
    <row r="40" spans="1:6">
      <c r="A40">
        <v>51</v>
      </c>
      <c r="C40">
        <v>52</v>
      </c>
    </row>
    <row r="41" spans="1:6">
      <c r="A41">
        <v>65</v>
      </c>
      <c r="C41">
        <v>55</v>
      </c>
    </row>
    <row r="42" spans="1:6">
      <c r="A42">
        <v>41</v>
      </c>
      <c r="C42">
        <v>55</v>
      </c>
    </row>
    <row r="43" spans="1:6">
      <c r="A43">
        <v>48</v>
      </c>
      <c r="C43">
        <v>56</v>
      </c>
    </row>
    <row r="44" spans="1:6">
      <c r="A44">
        <v>55</v>
      </c>
      <c r="C44">
        <v>56</v>
      </c>
    </row>
    <row r="45" spans="1:6">
      <c r="A45">
        <v>42</v>
      </c>
      <c r="C45">
        <v>57</v>
      </c>
    </row>
    <row r="46" spans="1:6">
      <c r="A46">
        <v>39</v>
      </c>
      <c r="C46">
        <v>58</v>
      </c>
    </row>
    <row r="47" spans="1:6">
      <c r="A47">
        <v>58</v>
      </c>
      <c r="C47">
        <v>58</v>
      </c>
    </row>
    <row r="48" spans="1:6">
      <c r="A48">
        <v>62</v>
      </c>
      <c r="C48">
        <v>58</v>
      </c>
    </row>
    <row r="49" spans="1:3">
      <c r="A49">
        <v>49</v>
      </c>
      <c r="C49">
        <v>59</v>
      </c>
    </row>
    <row r="50" spans="1:3">
      <c r="A50">
        <v>59</v>
      </c>
      <c r="C50">
        <v>59</v>
      </c>
    </row>
    <row r="51" spans="1:3">
      <c r="A51">
        <v>45</v>
      </c>
      <c r="C51">
        <v>60</v>
      </c>
    </row>
    <row r="52" spans="1:3">
      <c r="A52">
        <v>47</v>
      </c>
      <c r="C52">
        <v>61</v>
      </c>
    </row>
    <row r="53" spans="1:3">
      <c r="A53">
        <v>51</v>
      </c>
      <c r="C53">
        <v>62</v>
      </c>
    </row>
    <row r="54" spans="1:3">
      <c r="A54">
        <v>65</v>
      </c>
      <c r="C54">
        <v>62</v>
      </c>
    </row>
    <row r="55" spans="1:3">
      <c r="A55">
        <v>43</v>
      </c>
      <c r="C55">
        <v>63</v>
      </c>
    </row>
    <row r="56" spans="1:3">
      <c r="A56">
        <v>58</v>
      </c>
      <c r="C56">
        <v>65</v>
      </c>
    </row>
    <row r="57" spans="1:3">
      <c r="C57">
        <v>65</v>
      </c>
    </row>
    <row r="58" spans="1:3">
      <c r="C58">
        <v>65</v>
      </c>
    </row>
    <row r="59" spans="1:3">
      <c r="C59">
        <v>68</v>
      </c>
    </row>
    <row r="60" spans="1:3">
      <c r="C60">
        <v>73</v>
      </c>
    </row>
    <row r="62" spans="1:3" s="5" customFormat="1">
      <c r="A62" s="5" t="s">
        <v>186</v>
      </c>
    </row>
    <row r="64" spans="1:3">
      <c r="A64" s="5" t="s">
        <v>67</v>
      </c>
      <c r="C64" t="s">
        <v>191</v>
      </c>
    </row>
    <row r="66" spans="1:3" s="5" customFormat="1">
      <c r="A66" s="5" t="s">
        <v>187</v>
      </c>
    </row>
    <row r="68" spans="1:3">
      <c r="A68" s="5" t="s">
        <v>6</v>
      </c>
      <c r="C68">
        <f>MEDIAN(E11:E38)</f>
        <v>50</v>
      </c>
    </row>
    <row r="70" spans="1:3" s="5" customFormat="1">
      <c r="A70" s="5" t="s">
        <v>188</v>
      </c>
    </row>
    <row r="72" spans="1:3">
      <c r="A72" t="s">
        <v>192</v>
      </c>
    </row>
    <row r="74" spans="1:3">
      <c r="A74">
        <v>28</v>
      </c>
    </row>
    <row r="75" spans="1:3">
      <c r="A75">
        <v>35</v>
      </c>
      <c r="C75" t="s">
        <v>193</v>
      </c>
    </row>
    <row r="76" spans="1:3">
      <c r="A76">
        <v>36</v>
      </c>
      <c r="C76" t="s">
        <v>194</v>
      </c>
    </row>
    <row r="77" spans="1:3">
      <c r="A77">
        <v>38</v>
      </c>
      <c r="C77">
        <f>(28+1)*1*(1/4)</f>
        <v>7.25</v>
      </c>
    </row>
    <row r="78" spans="1:3">
      <c r="A78">
        <v>39</v>
      </c>
    </row>
    <row r="79" spans="1:3" ht="15">
      <c r="A79">
        <v>40</v>
      </c>
      <c r="C79" s="9" t="s">
        <v>197</v>
      </c>
    </row>
    <row r="80" spans="1:3">
      <c r="A80">
        <v>41</v>
      </c>
    </row>
    <row r="81" spans="1:3">
      <c r="A81">
        <v>42</v>
      </c>
      <c r="C81" t="s">
        <v>195</v>
      </c>
    </row>
    <row r="82" spans="1:3">
      <c r="A82">
        <v>43</v>
      </c>
      <c r="C82">
        <f>(28+1)*(3/4)</f>
        <v>21.75</v>
      </c>
    </row>
    <row r="83" spans="1:3">
      <c r="A83">
        <v>44</v>
      </c>
    </row>
    <row r="84" spans="1:3">
      <c r="A84">
        <v>45</v>
      </c>
      <c r="C84" s="8" t="s">
        <v>196</v>
      </c>
    </row>
    <row r="85" spans="1:3">
      <c r="A85">
        <v>47</v>
      </c>
    </row>
    <row r="86" spans="1:3">
      <c r="A86">
        <v>48</v>
      </c>
    </row>
    <row r="87" spans="1:3">
      <c r="A87">
        <v>49</v>
      </c>
      <c r="C87" t="s">
        <v>192</v>
      </c>
    </row>
    <row r="88" spans="1:3">
      <c r="A88">
        <v>51</v>
      </c>
      <c r="C88" t="s">
        <v>198</v>
      </c>
    </row>
    <row r="89" spans="1:3">
      <c r="A89">
        <v>52</v>
      </c>
      <c r="C89" s="19">
        <f>61.5-39.5</f>
        <v>22</v>
      </c>
    </row>
    <row r="90" spans="1:3">
      <c r="A90">
        <v>55</v>
      </c>
    </row>
    <row r="91" spans="1:3">
      <c r="A91">
        <v>56</v>
      </c>
    </row>
    <row r="92" spans="1:3">
      <c r="A92">
        <v>57</v>
      </c>
    </row>
    <row r="93" spans="1:3">
      <c r="A93">
        <v>58</v>
      </c>
    </row>
    <row r="94" spans="1:3">
      <c r="A94">
        <v>59</v>
      </c>
    </row>
    <row r="95" spans="1:3">
      <c r="A95">
        <v>60</v>
      </c>
    </row>
    <row r="96" spans="1:3">
      <c r="A96">
        <v>61</v>
      </c>
    </row>
    <row r="97" spans="1:2">
      <c r="A97">
        <v>62</v>
      </c>
    </row>
    <row r="98" spans="1:2">
      <c r="A98">
        <v>63</v>
      </c>
    </row>
    <row r="99" spans="1:2">
      <c r="A99">
        <v>65</v>
      </c>
    </row>
    <row r="100" spans="1:2">
      <c r="A100">
        <v>68</v>
      </c>
    </row>
    <row r="101" spans="1:2">
      <c r="A101">
        <v>73</v>
      </c>
    </row>
    <row r="105" spans="1:2">
      <c r="A105" s="5" t="s">
        <v>201</v>
      </c>
    </row>
    <row r="106" spans="1:2" s="5" customFormat="1">
      <c r="A106" s="5" t="s">
        <v>200</v>
      </c>
    </row>
    <row r="107" spans="1:2" s="5" customFormat="1">
      <c r="A107" s="5" t="s">
        <v>199</v>
      </c>
    </row>
    <row r="109" spans="1:2">
      <c r="A109" t="s">
        <v>202</v>
      </c>
    </row>
    <row r="110" spans="1:2">
      <c r="A110" t="s">
        <v>203</v>
      </c>
    </row>
    <row r="112" spans="1:2">
      <c r="A112" s="22" t="s">
        <v>151</v>
      </c>
      <c r="B112" s="22">
        <v>30</v>
      </c>
    </row>
    <row r="113" spans="1:2">
      <c r="A113" s="22" t="s">
        <v>152</v>
      </c>
      <c r="B113" s="22">
        <v>40</v>
      </c>
    </row>
    <row r="114" spans="1:2">
      <c r="A114" s="22" t="s">
        <v>153</v>
      </c>
      <c r="B114" s="22">
        <v>20</v>
      </c>
    </row>
    <row r="115" spans="1:2">
      <c r="A115" s="22" t="s">
        <v>154</v>
      </c>
      <c r="B115" s="22">
        <v>10</v>
      </c>
    </row>
    <row r="116" spans="1:2">
      <c r="A116" s="22" t="s">
        <v>155</v>
      </c>
      <c r="B116" s="22">
        <v>45</v>
      </c>
    </row>
    <row r="117" spans="1:2">
      <c r="A117" s="22" t="s">
        <v>204</v>
      </c>
      <c r="B117" s="22">
        <v>25</v>
      </c>
    </row>
    <row r="118" spans="1:2">
      <c r="A118" s="22" t="s">
        <v>205</v>
      </c>
      <c r="B118" s="22">
        <v>30</v>
      </c>
    </row>
    <row r="120" spans="1:2" s="5" customFormat="1">
      <c r="A120" s="5" t="s">
        <v>206</v>
      </c>
    </row>
    <row r="139" spans="1:4" s="5" customFormat="1">
      <c r="A139" s="5" t="s">
        <v>207</v>
      </c>
    </row>
    <row r="141" spans="1:4">
      <c r="A141" s="22" t="s">
        <v>151</v>
      </c>
      <c r="B141" s="22">
        <v>30</v>
      </c>
      <c r="D141" t="s">
        <v>208</v>
      </c>
    </row>
    <row r="142" spans="1:4">
      <c r="A142" s="22" t="s">
        <v>152</v>
      </c>
      <c r="B142" s="22">
        <v>40</v>
      </c>
      <c r="C142" s="41" t="s">
        <v>204</v>
      </c>
      <c r="D142">
        <f>MAX(B141:B147)</f>
        <v>45</v>
      </c>
    </row>
    <row r="143" spans="1:4">
      <c r="A143" s="22" t="s">
        <v>153</v>
      </c>
      <c r="B143" s="22">
        <v>20</v>
      </c>
    </row>
    <row r="144" spans="1:4">
      <c r="A144" s="22" t="s">
        <v>154</v>
      </c>
      <c r="B144" s="22">
        <v>10</v>
      </c>
    </row>
    <row r="145" spans="1:2">
      <c r="A145" s="22" t="s">
        <v>155</v>
      </c>
      <c r="B145" s="22">
        <v>45</v>
      </c>
    </row>
    <row r="146" spans="1:2">
      <c r="A146" s="22" t="s">
        <v>204</v>
      </c>
      <c r="B146" s="22">
        <v>25</v>
      </c>
    </row>
    <row r="147" spans="1:2">
      <c r="A147" s="22" t="s">
        <v>205</v>
      </c>
      <c r="B147" s="22">
        <v>30</v>
      </c>
    </row>
    <row r="150" spans="1:2" s="5" customFormat="1">
      <c r="A150" s="5" t="s">
        <v>209</v>
      </c>
    </row>
    <row r="152" spans="1:2">
      <c r="A152" s="22" t="s">
        <v>151</v>
      </c>
      <c r="B152" s="22">
        <v>30</v>
      </c>
    </row>
    <row r="153" spans="1:2">
      <c r="A153" s="22" t="s">
        <v>152</v>
      </c>
      <c r="B153" s="22">
        <v>40</v>
      </c>
    </row>
    <row r="154" spans="1:2">
      <c r="A154" s="22" t="s">
        <v>153</v>
      </c>
      <c r="B154" s="22">
        <v>20</v>
      </c>
    </row>
    <row r="155" spans="1:2">
      <c r="A155" s="22" t="s">
        <v>154</v>
      </c>
      <c r="B155" s="22">
        <v>10</v>
      </c>
    </row>
    <row r="156" spans="1:2">
      <c r="A156" s="22" t="s">
        <v>155</v>
      </c>
      <c r="B156" s="22">
        <v>45</v>
      </c>
    </row>
    <row r="157" spans="1:2">
      <c r="A157" s="22" t="s">
        <v>204</v>
      </c>
      <c r="B157" s="22">
        <v>25</v>
      </c>
    </row>
    <row r="158" spans="1:2">
      <c r="A158" s="22" t="s">
        <v>205</v>
      </c>
      <c r="B158" s="22">
        <v>30</v>
      </c>
    </row>
    <row r="170" spans="1:1">
      <c r="A170" s="5" t="s">
        <v>212</v>
      </c>
    </row>
    <row r="171" spans="1:1" s="5" customFormat="1">
      <c r="A171" s="5" t="s">
        <v>211</v>
      </c>
    </row>
    <row r="172" spans="1:1" s="5" customFormat="1">
      <c r="A172" s="5" t="s">
        <v>210</v>
      </c>
    </row>
    <row r="175" spans="1:1">
      <c r="A175" s="5" t="s">
        <v>213</v>
      </c>
    </row>
    <row r="176" spans="1:1">
      <c r="A176">
        <v>4</v>
      </c>
    </row>
    <row r="177" spans="1:3">
      <c r="A177">
        <v>5</v>
      </c>
      <c r="C177" s="5" t="s">
        <v>214</v>
      </c>
    </row>
    <row r="178" spans="1:3">
      <c r="A178">
        <v>3</v>
      </c>
    </row>
    <row r="179" spans="1:3">
      <c r="A179">
        <v>4</v>
      </c>
    </row>
    <row r="180" spans="1:3">
      <c r="A180">
        <v>4</v>
      </c>
    </row>
    <row r="181" spans="1:3">
      <c r="A181">
        <v>3</v>
      </c>
    </row>
    <row r="182" spans="1:3">
      <c r="A182">
        <v>2</v>
      </c>
    </row>
    <row r="183" spans="1:3">
      <c r="A183">
        <v>5</v>
      </c>
    </row>
    <row r="184" spans="1:3">
      <c r="A184">
        <v>4</v>
      </c>
    </row>
    <row r="185" spans="1:3">
      <c r="A185">
        <v>3</v>
      </c>
    </row>
    <row r="186" spans="1:3">
      <c r="A186">
        <v>5</v>
      </c>
    </row>
    <row r="187" spans="1:3">
      <c r="A187">
        <v>4</v>
      </c>
    </row>
    <row r="188" spans="1:3">
      <c r="A188">
        <v>2</v>
      </c>
    </row>
    <row r="189" spans="1:3">
      <c r="A189">
        <v>3</v>
      </c>
    </row>
    <row r="190" spans="1:3">
      <c r="A190">
        <v>4</v>
      </c>
    </row>
    <row r="191" spans="1:3">
      <c r="A191">
        <v>5</v>
      </c>
    </row>
    <row r="192" spans="1:3">
      <c r="A192">
        <v>3</v>
      </c>
    </row>
    <row r="193" spans="1:3">
      <c r="A193">
        <v>4</v>
      </c>
    </row>
    <row r="194" spans="1:3">
      <c r="A194">
        <v>5</v>
      </c>
    </row>
    <row r="195" spans="1:3">
      <c r="A195">
        <v>3</v>
      </c>
    </row>
    <row r="196" spans="1:3">
      <c r="A196">
        <v>4</v>
      </c>
      <c r="C196" s="5" t="s">
        <v>215</v>
      </c>
    </row>
    <row r="197" spans="1:3">
      <c r="A197">
        <v>3</v>
      </c>
    </row>
    <row r="198" spans="1:3">
      <c r="A198">
        <v>2</v>
      </c>
      <c r="C198">
        <f>MAX(A176:A251)</f>
        <v>5</v>
      </c>
    </row>
    <row r="199" spans="1:3">
      <c r="A199">
        <v>4</v>
      </c>
    </row>
    <row r="200" spans="1:3">
      <c r="A200">
        <v>5</v>
      </c>
    </row>
    <row r="201" spans="1:3">
      <c r="A201">
        <v>3</v>
      </c>
      <c r="C201" s="5" t="s">
        <v>216</v>
      </c>
    </row>
    <row r="202" spans="1:3">
      <c r="A202">
        <v>4</v>
      </c>
    </row>
    <row r="203" spans="1:3">
      <c r="A203">
        <v>5</v>
      </c>
    </row>
    <row r="204" spans="1:3">
      <c r="A204">
        <v>4</v>
      </c>
    </row>
    <row r="205" spans="1:3">
      <c r="A205">
        <v>3</v>
      </c>
    </row>
    <row r="206" spans="1:3">
      <c r="A206">
        <v>3</v>
      </c>
    </row>
    <row r="207" spans="1:3">
      <c r="A207">
        <v>4</v>
      </c>
    </row>
    <row r="208" spans="1:3">
      <c r="A208">
        <v>5</v>
      </c>
    </row>
    <row r="209" spans="1:1">
      <c r="A209">
        <v>2</v>
      </c>
    </row>
    <row r="210" spans="1:1">
      <c r="A210">
        <v>3</v>
      </c>
    </row>
    <row r="211" spans="1:1">
      <c r="A211">
        <v>4</v>
      </c>
    </row>
    <row r="212" spans="1:1">
      <c r="A212">
        <v>4</v>
      </c>
    </row>
    <row r="213" spans="1:1">
      <c r="A213">
        <v>3</v>
      </c>
    </row>
    <row r="214" spans="1:1">
      <c r="A214">
        <v>5</v>
      </c>
    </row>
    <row r="215" spans="1:1">
      <c r="A215">
        <v>4</v>
      </c>
    </row>
    <row r="216" spans="1:1">
      <c r="A216">
        <v>3</v>
      </c>
    </row>
    <row r="217" spans="1:1">
      <c r="A217">
        <v>4</v>
      </c>
    </row>
    <row r="218" spans="1:1">
      <c r="A218">
        <v>5</v>
      </c>
    </row>
    <row r="219" spans="1:1">
      <c r="A219">
        <v>4</v>
      </c>
    </row>
    <row r="220" spans="1:1">
      <c r="A220">
        <v>2</v>
      </c>
    </row>
    <row r="221" spans="1:1">
      <c r="A221">
        <v>3</v>
      </c>
    </row>
    <row r="222" spans="1:1">
      <c r="A222">
        <v>4</v>
      </c>
    </row>
    <row r="223" spans="1:1">
      <c r="A223">
        <v>5</v>
      </c>
    </row>
    <row r="224" spans="1:1">
      <c r="A224">
        <v>3</v>
      </c>
    </row>
    <row r="225" spans="1:1">
      <c r="A225">
        <v>4</v>
      </c>
    </row>
    <row r="226" spans="1:1">
      <c r="A226">
        <v>5</v>
      </c>
    </row>
    <row r="227" spans="1:1">
      <c r="A227">
        <v>4</v>
      </c>
    </row>
    <row r="228" spans="1:1">
      <c r="A228">
        <v>3</v>
      </c>
    </row>
    <row r="229" spans="1:1">
      <c r="A229">
        <v>3</v>
      </c>
    </row>
    <row r="230" spans="1:1">
      <c r="A230">
        <v>4</v>
      </c>
    </row>
    <row r="231" spans="1:1">
      <c r="A231">
        <v>5</v>
      </c>
    </row>
    <row r="232" spans="1:1">
      <c r="A232">
        <v>2</v>
      </c>
    </row>
    <row r="233" spans="1:1">
      <c r="A233">
        <v>3</v>
      </c>
    </row>
    <row r="234" spans="1:1">
      <c r="A234">
        <v>4</v>
      </c>
    </row>
    <row r="235" spans="1:1">
      <c r="A235">
        <v>4</v>
      </c>
    </row>
    <row r="236" spans="1:1">
      <c r="A236">
        <v>3</v>
      </c>
    </row>
    <row r="237" spans="1:1">
      <c r="A237">
        <v>5</v>
      </c>
    </row>
    <row r="238" spans="1:1">
      <c r="A238">
        <v>4</v>
      </c>
    </row>
    <row r="239" spans="1:1">
      <c r="A239">
        <v>3</v>
      </c>
    </row>
    <row r="240" spans="1:1">
      <c r="A240">
        <v>4</v>
      </c>
    </row>
    <row r="241" spans="1:1">
      <c r="A241">
        <v>5</v>
      </c>
    </row>
    <row r="242" spans="1:1">
      <c r="A242">
        <v>4</v>
      </c>
    </row>
    <row r="243" spans="1:1">
      <c r="A243">
        <v>2</v>
      </c>
    </row>
    <row r="244" spans="1:1">
      <c r="A244">
        <v>3</v>
      </c>
    </row>
    <row r="245" spans="1:1">
      <c r="A245">
        <v>4</v>
      </c>
    </row>
    <row r="246" spans="1:1">
      <c r="A246">
        <v>5</v>
      </c>
    </row>
    <row r="247" spans="1:1">
      <c r="A247">
        <v>3</v>
      </c>
    </row>
    <row r="248" spans="1:1">
      <c r="A248">
        <v>4</v>
      </c>
    </row>
    <row r="249" spans="1:1">
      <c r="A249">
        <v>5</v>
      </c>
    </row>
    <row r="250" spans="1:1">
      <c r="A250">
        <v>4</v>
      </c>
    </row>
    <row r="251" spans="1:1">
      <c r="A251">
        <v>3</v>
      </c>
    </row>
    <row r="253" spans="1:1" s="5" customFormat="1">
      <c r="A253" s="5" t="s">
        <v>219</v>
      </c>
    </row>
    <row r="254" spans="1:1" s="5" customFormat="1">
      <c r="A254" s="5" t="s">
        <v>217</v>
      </c>
    </row>
    <row r="255" spans="1:1" s="5" customFormat="1">
      <c r="A255" s="5" t="s">
        <v>218</v>
      </c>
    </row>
    <row r="256" spans="1:1" s="5" customFormat="1"/>
    <row r="257" spans="1:13" s="5" customFormat="1"/>
    <row r="258" spans="1:13">
      <c r="A258" s="42" t="s">
        <v>220</v>
      </c>
      <c r="B258" s="5" t="s">
        <v>176</v>
      </c>
      <c r="L258" t="s">
        <v>220</v>
      </c>
      <c r="M258" t="s">
        <v>176</v>
      </c>
    </row>
    <row r="259" spans="1:13">
      <c r="A259">
        <v>35</v>
      </c>
      <c r="C259" s="5" t="s">
        <v>221</v>
      </c>
      <c r="L259">
        <v>28</v>
      </c>
      <c r="M259">
        <v>4</v>
      </c>
    </row>
    <row r="260" spans="1:13">
      <c r="A260">
        <v>28</v>
      </c>
      <c r="C260" s="5" t="s">
        <v>222</v>
      </c>
      <c r="L260">
        <v>28</v>
      </c>
      <c r="M260">
        <v>4</v>
      </c>
    </row>
    <row r="261" spans="1:13">
      <c r="A261">
        <v>32</v>
      </c>
      <c r="L261">
        <v>28</v>
      </c>
      <c r="M261">
        <v>4</v>
      </c>
    </row>
    <row r="262" spans="1:13">
      <c r="A262">
        <v>45</v>
      </c>
      <c r="L262">
        <v>28</v>
      </c>
      <c r="M262">
        <v>4</v>
      </c>
    </row>
    <row r="263" spans="1:13">
      <c r="A263">
        <v>38</v>
      </c>
      <c r="L263">
        <v>29</v>
      </c>
      <c r="M263">
        <v>3</v>
      </c>
    </row>
    <row r="264" spans="1:13">
      <c r="A264">
        <v>29</v>
      </c>
      <c r="L264">
        <v>29</v>
      </c>
      <c r="M264">
        <v>3</v>
      </c>
    </row>
    <row r="265" spans="1:13">
      <c r="A265">
        <v>42</v>
      </c>
      <c r="L265">
        <v>29</v>
      </c>
      <c r="M265">
        <v>3</v>
      </c>
    </row>
    <row r="266" spans="1:13">
      <c r="A266">
        <v>30</v>
      </c>
      <c r="L266">
        <v>30</v>
      </c>
      <c r="M266">
        <v>3</v>
      </c>
    </row>
    <row r="267" spans="1:13">
      <c r="A267">
        <v>36</v>
      </c>
      <c r="L267">
        <v>30</v>
      </c>
      <c r="M267">
        <v>3</v>
      </c>
    </row>
    <row r="268" spans="1:13">
      <c r="A268">
        <v>41</v>
      </c>
      <c r="L268">
        <v>30</v>
      </c>
      <c r="M268">
        <v>3</v>
      </c>
    </row>
    <row r="269" spans="1:13">
      <c r="A269">
        <v>47</v>
      </c>
      <c r="L269">
        <v>31</v>
      </c>
      <c r="M269">
        <v>3</v>
      </c>
    </row>
    <row r="270" spans="1:13">
      <c r="A270">
        <v>31</v>
      </c>
      <c r="L270">
        <v>31</v>
      </c>
      <c r="M270">
        <v>3</v>
      </c>
    </row>
    <row r="271" spans="1:13">
      <c r="A271">
        <v>39</v>
      </c>
      <c r="L271">
        <v>31</v>
      </c>
      <c r="M271">
        <v>3</v>
      </c>
    </row>
    <row r="272" spans="1:13">
      <c r="A272">
        <v>43</v>
      </c>
      <c r="L272">
        <v>32</v>
      </c>
      <c r="M272">
        <v>2</v>
      </c>
    </row>
    <row r="273" spans="1:13">
      <c r="A273">
        <v>37</v>
      </c>
      <c r="L273">
        <v>32</v>
      </c>
      <c r="M273">
        <v>2</v>
      </c>
    </row>
    <row r="274" spans="1:13">
      <c r="A274">
        <v>30</v>
      </c>
      <c r="L274">
        <v>33</v>
      </c>
      <c r="M274">
        <v>3</v>
      </c>
    </row>
    <row r="275" spans="1:13">
      <c r="A275">
        <v>34</v>
      </c>
      <c r="L275">
        <v>33</v>
      </c>
      <c r="M275">
        <v>3</v>
      </c>
    </row>
    <row r="276" spans="1:13">
      <c r="A276">
        <v>39</v>
      </c>
      <c r="L276">
        <v>33</v>
      </c>
      <c r="M276">
        <v>3</v>
      </c>
    </row>
    <row r="277" spans="1:13">
      <c r="A277">
        <v>28</v>
      </c>
      <c r="L277">
        <v>34</v>
      </c>
      <c r="M277">
        <v>2</v>
      </c>
    </row>
    <row r="278" spans="1:13">
      <c r="A278">
        <v>33</v>
      </c>
      <c r="L278">
        <v>34</v>
      </c>
      <c r="M278">
        <v>2</v>
      </c>
    </row>
    <row r="279" spans="1:13">
      <c r="A279">
        <v>36</v>
      </c>
      <c r="L279">
        <v>35</v>
      </c>
      <c r="M279">
        <v>3</v>
      </c>
    </row>
    <row r="280" spans="1:13">
      <c r="A280">
        <v>40</v>
      </c>
      <c r="C280" s="5" t="s">
        <v>223</v>
      </c>
      <c r="L280">
        <v>35</v>
      </c>
      <c r="M280">
        <v>3</v>
      </c>
    </row>
    <row r="281" spans="1:13">
      <c r="A281">
        <v>42</v>
      </c>
      <c r="L281">
        <v>35</v>
      </c>
      <c r="M281">
        <v>3</v>
      </c>
    </row>
    <row r="282" spans="1:13">
      <c r="A282">
        <v>29</v>
      </c>
      <c r="C282">
        <f>AVERAGE(A259:A308)</f>
        <v>36.14</v>
      </c>
      <c r="L282">
        <v>36</v>
      </c>
      <c r="M282">
        <v>3</v>
      </c>
    </row>
    <row r="283" spans="1:13">
      <c r="A283">
        <v>31</v>
      </c>
      <c r="L283">
        <v>36</v>
      </c>
      <c r="M283">
        <v>3</v>
      </c>
    </row>
    <row r="284" spans="1:13">
      <c r="A284">
        <v>45</v>
      </c>
      <c r="L284">
        <v>36</v>
      </c>
      <c r="M284">
        <v>3</v>
      </c>
    </row>
    <row r="285" spans="1:13">
      <c r="A285">
        <v>38</v>
      </c>
      <c r="L285">
        <v>37</v>
      </c>
      <c r="M285">
        <v>3</v>
      </c>
    </row>
    <row r="286" spans="1:13">
      <c r="A286">
        <v>33</v>
      </c>
      <c r="C286" s="5" t="s">
        <v>224</v>
      </c>
      <c r="L286">
        <v>37</v>
      </c>
      <c r="M286">
        <v>3</v>
      </c>
    </row>
    <row r="287" spans="1:13">
      <c r="A287">
        <v>41</v>
      </c>
      <c r="C287" s="5" t="s">
        <v>222</v>
      </c>
      <c r="L287">
        <v>37</v>
      </c>
      <c r="M287">
        <v>3</v>
      </c>
    </row>
    <row r="288" spans="1:13">
      <c r="A288">
        <v>35</v>
      </c>
      <c r="L288">
        <v>38</v>
      </c>
      <c r="M288">
        <v>3</v>
      </c>
    </row>
    <row r="289" spans="1:13">
      <c r="A289">
        <v>37</v>
      </c>
      <c r="L289">
        <v>38</v>
      </c>
      <c r="M289">
        <v>3</v>
      </c>
    </row>
    <row r="290" spans="1:13">
      <c r="A290">
        <v>34</v>
      </c>
      <c r="L290">
        <v>38</v>
      </c>
      <c r="M290">
        <v>3</v>
      </c>
    </row>
    <row r="291" spans="1:13">
      <c r="A291">
        <v>46</v>
      </c>
      <c r="L291">
        <v>39</v>
      </c>
      <c r="M291">
        <v>4</v>
      </c>
    </row>
    <row r="292" spans="1:13">
      <c r="A292">
        <v>30</v>
      </c>
      <c r="L292">
        <v>39</v>
      </c>
      <c r="M292">
        <v>4</v>
      </c>
    </row>
    <row r="293" spans="1:13">
      <c r="A293">
        <v>39</v>
      </c>
      <c r="L293">
        <v>39</v>
      </c>
      <c r="M293">
        <v>4</v>
      </c>
    </row>
    <row r="294" spans="1:13">
      <c r="A294">
        <v>43</v>
      </c>
      <c r="L294">
        <v>39</v>
      </c>
      <c r="M294">
        <v>4</v>
      </c>
    </row>
    <row r="295" spans="1:13">
      <c r="A295">
        <v>28</v>
      </c>
      <c r="L295">
        <v>40</v>
      </c>
      <c r="M295">
        <v>2</v>
      </c>
    </row>
    <row r="296" spans="1:13">
      <c r="A296">
        <v>32</v>
      </c>
      <c r="L296">
        <v>40</v>
      </c>
      <c r="M296">
        <v>2</v>
      </c>
    </row>
    <row r="297" spans="1:13">
      <c r="A297">
        <v>36</v>
      </c>
      <c r="L297">
        <v>41</v>
      </c>
      <c r="M297">
        <v>2</v>
      </c>
    </row>
    <row r="298" spans="1:13">
      <c r="A298">
        <v>29</v>
      </c>
      <c r="L298">
        <v>41</v>
      </c>
      <c r="M298">
        <v>2</v>
      </c>
    </row>
    <row r="299" spans="1:13">
      <c r="A299">
        <v>31</v>
      </c>
      <c r="L299">
        <v>42</v>
      </c>
      <c r="M299">
        <v>3</v>
      </c>
    </row>
    <row r="300" spans="1:13">
      <c r="A300">
        <v>37</v>
      </c>
      <c r="L300">
        <v>42</v>
      </c>
      <c r="M300">
        <v>3</v>
      </c>
    </row>
    <row r="301" spans="1:13">
      <c r="A301">
        <v>40</v>
      </c>
      <c r="L301">
        <v>42</v>
      </c>
      <c r="M301">
        <v>3</v>
      </c>
    </row>
    <row r="302" spans="1:13">
      <c r="A302">
        <v>42</v>
      </c>
      <c r="L302">
        <v>43</v>
      </c>
      <c r="M302">
        <v>3</v>
      </c>
    </row>
    <row r="303" spans="1:13">
      <c r="A303">
        <v>33</v>
      </c>
      <c r="L303">
        <v>43</v>
      </c>
      <c r="M303">
        <v>3</v>
      </c>
    </row>
    <row r="304" spans="1:13">
      <c r="A304">
        <v>39</v>
      </c>
      <c r="L304">
        <v>43</v>
      </c>
      <c r="M304">
        <v>3</v>
      </c>
    </row>
    <row r="305" spans="1:15">
      <c r="A305">
        <v>28</v>
      </c>
      <c r="L305">
        <v>45</v>
      </c>
      <c r="M305">
        <v>2</v>
      </c>
    </row>
    <row r="306" spans="1:15">
      <c r="A306">
        <v>35</v>
      </c>
      <c r="L306">
        <v>45</v>
      </c>
      <c r="M306">
        <v>2</v>
      </c>
    </row>
    <row r="307" spans="1:15">
      <c r="A307">
        <v>38</v>
      </c>
      <c r="L307">
        <v>46</v>
      </c>
      <c r="M307">
        <v>1</v>
      </c>
    </row>
    <row r="308" spans="1:15">
      <c r="A308">
        <v>43</v>
      </c>
      <c r="L308">
        <v>47</v>
      </c>
      <c r="M308">
        <v>1</v>
      </c>
    </row>
    <row r="313" spans="1:15" ht="15.6">
      <c r="A313" s="1" t="s">
        <v>227</v>
      </c>
    </row>
    <row r="314" spans="1:15">
      <c r="A314" s="5" t="s">
        <v>225</v>
      </c>
    </row>
    <row r="315" spans="1:15">
      <c r="A315" s="5" t="s">
        <v>226</v>
      </c>
    </row>
    <row r="316" spans="1:15">
      <c r="A316" t="s">
        <v>228</v>
      </c>
      <c r="N316" t="s">
        <v>228</v>
      </c>
      <c r="O316" t="s">
        <v>233</v>
      </c>
    </row>
    <row r="317" spans="1:15">
      <c r="A317">
        <v>125</v>
      </c>
      <c r="D317" s="5" t="s">
        <v>229</v>
      </c>
      <c r="N317">
        <v>118</v>
      </c>
      <c r="O317">
        <v>1</v>
      </c>
    </row>
    <row r="318" spans="1:15">
      <c r="A318">
        <v>148</v>
      </c>
      <c r="N318">
        <v>119</v>
      </c>
      <c r="O318">
        <v>3</v>
      </c>
    </row>
    <row r="319" spans="1:15">
      <c r="A319">
        <v>137</v>
      </c>
      <c r="N319">
        <v>119</v>
      </c>
      <c r="O319">
        <v>3</v>
      </c>
    </row>
    <row r="320" spans="1:15">
      <c r="A320">
        <v>120</v>
      </c>
      <c r="N320">
        <v>119</v>
      </c>
      <c r="O320">
        <v>3</v>
      </c>
    </row>
    <row r="321" spans="1:15">
      <c r="A321">
        <v>135</v>
      </c>
      <c r="N321">
        <v>120</v>
      </c>
      <c r="O321">
        <v>1</v>
      </c>
    </row>
    <row r="322" spans="1:15">
      <c r="A322">
        <v>132</v>
      </c>
      <c r="N322">
        <v>122</v>
      </c>
      <c r="O322">
        <v>4</v>
      </c>
    </row>
    <row r="323" spans="1:15">
      <c r="A323">
        <v>145</v>
      </c>
      <c r="N323">
        <v>122</v>
      </c>
      <c r="O323">
        <v>4</v>
      </c>
    </row>
    <row r="324" spans="1:15">
      <c r="A324">
        <v>122</v>
      </c>
      <c r="N324">
        <v>122</v>
      </c>
      <c r="O324">
        <v>4</v>
      </c>
    </row>
    <row r="325" spans="1:15">
      <c r="A325">
        <v>130</v>
      </c>
      <c r="N325">
        <v>122</v>
      </c>
      <c r="O325">
        <v>4</v>
      </c>
    </row>
    <row r="326" spans="1:15">
      <c r="A326">
        <v>141</v>
      </c>
      <c r="N326">
        <v>123</v>
      </c>
      <c r="O326">
        <v>1</v>
      </c>
    </row>
    <row r="327" spans="1:15">
      <c r="A327">
        <v>118</v>
      </c>
      <c r="N327">
        <v>124</v>
      </c>
      <c r="O327">
        <v>3</v>
      </c>
    </row>
    <row r="328" spans="1:15">
      <c r="A328">
        <v>125</v>
      </c>
      <c r="N328">
        <v>124</v>
      </c>
      <c r="O328">
        <v>3</v>
      </c>
    </row>
    <row r="329" spans="1:15">
      <c r="A329">
        <v>132</v>
      </c>
      <c r="N329">
        <v>124</v>
      </c>
      <c r="O329">
        <v>3</v>
      </c>
    </row>
    <row r="330" spans="1:15">
      <c r="A330">
        <v>136</v>
      </c>
      <c r="N330">
        <v>125</v>
      </c>
      <c r="O330">
        <v>8</v>
      </c>
    </row>
    <row r="331" spans="1:15">
      <c r="A331">
        <v>128</v>
      </c>
      <c r="N331">
        <v>125</v>
      </c>
      <c r="O331">
        <v>8</v>
      </c>
    </row>
    <row r="332" spans="1:15">
      <c r="A332">
        <v>123</v>
      </c>
      <c r="N332">
        <v>125</v>
      </c>
      <c r="O332">
        <v>8</v>
      </c>
    </row>
    <row r="333" spans="1:15">
      <c r="A333">
        <v>132</v>
      </c>
      <c r="N333">
        <v>125</v>
      </c>
      <c r="O333">
        <v>8</v>
      </c>
    </row>
    <row r="334" spans="1:15">
      <c r="A334">
        <v>138</v>
      </c>
      <c r="N334">
        <v>125</v>
      </c>
      <c r="O334">
        <v>8</v>
      </c>
    </row>
    <row r="335" spans="1:15">
      <c r="A335">
        <v>126</v>
      </c>
      <c r="N335">
        <v>125</v>
      </c>
      <c r="O335">
        <v>8</v>
      </c>
    </row>
    <row r="336" spans="1:15">
      <c r="A336">
        <v>129</v>
      </c>
      <c r="D336" s="5" t="s">
        <v>230</v>
      </c>
      <c r="N336">
        <v>125</v>
      </c>
      <c r="O336">
        <v>8</v>
      </c>
    </row>
    <row r="337" spans="1:15">
      <c r="A337">
        <v>136</v>
      </c>
      <c r="N337">
        <v>125</v>
      </c>
      <c r="O337">
        <v>8</v>
      </c>
    </row>
    <row r="338" spans="1:15">
      <c r="A338">
        <v>127</v>
      </c>
      <c r="D338" t="s">
        <v>6</v>
      </c>
      <c r="E338">
        <f>MEDIAN(A317:A396)</f>
        <v>130.5</v>
      </c>
      <c r="N338">
        <v>126</v>
      </c>
      <c r="O338">
        <v>4</v>
      </c>
    </row>
    <row r="339" spans="1:15">
      <c r="A339">
        <v>130</v>
      </c>
      <c r="N339">
        <v>126</v>
      </c>
      <c r="O339">
        <v>4</v>
      </c>
    </row>
    <row r="340" spans="1:15">
      <c r="A340">
        <v>122</v>
      </c>
      <c r="N340">
        <v>126</v>
      </c>
      <c r="O340">
        <v>4</v>
      </c>
    </row>
    <row r="341" spans="1:15">
      <c r="A341">
        <v>125</v>
      </c>
      <c r="D341" s="5" t="s">
        <v>231</v>
      </c>
      <c r="N341">
        <v>126</v>
      </c>
      <c r="O341">
        <v>4</v>
      </c>
    </row>
    <row r="342" spans="1:15">
      <c r="A342">
        <v>133</v>
      </c>
      <c r="D342" s="5" t="s">
        <v>232</v>
      </c>
      <c r="N342">
        <v>127</v>
      </c>
      <c r="O342">
        <v>3</v>
      </c>
    </row>
    <row r="343" spans="1:15">
      <c r="A343">
        <v>140</v>
      </c>
      <c r="N343">
        <v>127</v>
      </c>
      <c r="O343">
        <v>3</v>
      </c>
    </row>
    <row r="344" spans="1:15">
      <c r="A344">
        <v>126</v>
      </c>
      <c r="N344">
        <v>127</v>
      </c>
      <c r="O344">
        <v>3</v>
      </c>
    </row>
    <row r="345" spans="1:15">
      <c r="A345">
        <v>133</v>
      </c>
      <c r="N345">
        <v>128</v>
      </c>
      <c r="O345">
        <v>4</v>
      </c>
    </row>
    <row r="346" spans="1:15">
      <c r="A346">
        <v>135</v>
      </c>
      <c r="N346">
        <v>128</v>
      </c>
      <c r="O346">
        <v>4</v>
      </c>
    </row>
    <row r="347" spans="1:15">
      <c r="A347">
        <v>130</v>
      </c>
      <c r="N347">
        <v>128</v>
      </c>
      <c r="O347">
        <v>4</v>
      </c>
    </row>
    <row r="348" spans="1:15">
      <c r="A348">
        <v>134</v>
      </c>
      <c r="N348">
        <v>128</v>
      </c>
      <c r="O348">
        <v>4</v>
      </c>
    </row>
    <row r="349" spans="1:15">
      <c r="A349">
        <v>141</v>
      </c>
      <c r="N349">
        <v>129</v>
      </c>
      <c r="O349">
        <v>1</v>
      </c>
    </row>
    <row r="350" spans="1:15">
      <c r="A350">
        <v>119</v>
      </c>
      <c r="N350">
        <v>130</v>
      </c>
      <c r="O350">
        <v>7</v>
      </c>
    </row>
    <row r="351" spans="1:15">
      <c r="A351">
        <v>125</v>
      </c>
      <c r="N351">
        <v>130</v>
      </c>
      <c r="O351">
        <v>7</v>
      </c>
    </row>
    <row r="352" spans="1:15">
      <c r="A352">
        <v>131</v>
      </c>
      <c r="N352">
        <v>130</v>
      </c>
      <c r="O352">
        <v>7</v>
      </c>
    </row>
    <row r="353" spans="1:15">
      <c r="A353">
        <v>136</v>
      </c>
      <c r="N353">
        <v>130</v>
      </c>
      <c r="O353">
        <v>7</v>
      </c>
    </row>
    <row r="354" spans="1:15">
      <c r="A354">
        <v>128</v>
      </c>
      <c r="N354">
        <v>130</v>
      </c>
      <c r="O354">
        <v>7</v>
      </c>
    </row>
    <row r="355" spans="1:15">
      <c r="A355">
        <v>124</v>
      </c>
      <c r="N355">
        <v>130</v>
      </c>
      <c r="O355">
        <v>7</v>
      </c>
    </row>
    <row r="356" spans="1:15">
      <c r="A356">
        <v>132</v>
      </c>
      <c r="N356">
        <v>130</v>
      </c>
      <c r="O356">
        <v>7</v>
      </c>
    </row>
    <row r="357" spans="1:15">
      <c r="A357">
        <v>136</v>
      </c>
      <c r="N357">
        <v>131</v>
      </c>
      <c r="O357">
        <v>3</v>
      </c>
    </row>
    <row r="358" spans="1:15">
      <c r="A358">
        <v>127</v>
      </c>
      <c r="N358">
        <v>131</v>
      </c>
      <c r="O358">
        <v>3</v>
      </c>
    </row>
    <row r="359" spans="1:15">
      <c r="A359">
        <v>130</v>
      </c>
      <c r="N359">
        <v>131</v>
      </c>
      <c r="O359">
        <v>3</v>
      </c>
    </row>
    <row r="360" spans="1:15">
      <c r="A360">
        <v>122</v>
      </c>
      <c r="N360">
        <v>132</v>
      </c>
      <c r="O360">
        <v>6</v>
      </c>
    </row>
    <row r="361" spans="1:15">
      <c r="A361">
        <v>125</v>
      </c>
      <c r="N361">
        <v>132</v>
      </c>
      <c r="O361">
        <v>6</v>
      </c>
    </row>
    <row r="362" spans="1:15">
      <c r="A362">
        <v>133</v>
      </c>
      <c r="N362">
        <v>132</v>
      </c>
      <c r="O362">
        <v>6</v>
      </c>
    </row>
    <row r="363" spans="1:15">
      <c r="A363">
        <v>140</v>
      </c>
      <c r="N363">
        <v>132</v>
      </c>
      <c r="O363">
        <v>6</v>
      </c>
    </row>
    <row r="364" spans="1:15">
      <c r="A364">
        <v>126</v>
      </c>
      <c r="N364">
        <v>132</v>
      </c>
      <c r="O364">
        <v>6</v>
      </c>
    </row>
    <row r="365" spans="1:15">
      <c r="A365">
        <v>133</v>
      </c>
      <c r="N365">
        <v>132</v>
      </c>
      <c r="O365">
        <v>6</v>
      </c>
    </row>
    <row r="366" spans="1:15">
      <c r="A366">
        <v>135</v>
      </c>
      <c r="N366">
        <v>133</v>
      </c>
      <c r="O366">
        <v>6</v>
      </c>
    </row>
    <row r="367" spans="1:15">
      <c r="A367">
        <v>130</v>
      </c>
      <c r="N367">
        <v>133</v>
      </c>
      <c r="O367">
        <v>6</v>
      </c>
    </row>
    <row r="368" spans="1:15">
      <c r="A368">
        <v>134</v>
      </c>
      <c r="N368">
        <v>133</v>
      </c>
      <c r="O368">
        <v>6</v>
      </c>
    </row>
    <row r="369" spans="1:15">
      <c r="A369">
        <v>141</v>
      </c>
      <c r="N369">
        <v>133</v>
      </c>
      <c r="O369">
        <v>6</v>
      </c>
    </row>
    <row r="370" spans="1:15">
      <c r="A370">
        <v>119</v>
      </c>
      <c r="N370">
        <v>133</v>
      </c>
      <c r="O370">
        <v>6</v>
      </c>
    </row>
    <row r="371" spans="1:15">
      <c r="A371">
        <v>125</v>
      </c>
      <c r="N371">
        <v>133</v>
      </c>
      <c r="O371">
        <v>6</v>
      </c>
    </row>
    <row r="372" spans="1:15">
      <c r="A372">
        <v>131</v>
      </c>
      <c r="N372">
        <v>134</v>
      </c>
      <c r="O372">
        <v>3</v>
      </c>
    </row>
    <row r="373" spans="1:15">
      <c r="A373">
        <v>136</v>
      </c>
      <c r="N373">
        <v>134</v>
      </c>
      <c r="O373">
        <v>3</v>
      </c>
    </row>
    <row r="374" spans="1:15">
      <c r="A374">
        <v>128</v>
      </c>
      <c r="N374">
        <v>134</v>
      </c>
      <c r="O374">
        <v>3</v>
      </c>
    </row>
    <row r="375" spans="1:15">
      <c r="A375">
        <v>124</v>
      </c>
      <c r="N375">
        <v>135</v>
      </c>
      <c r="O375">
        <v>4</v>
      </c>
    </row>
    <row r="376" spans="1:15">
      <c r="A376">
        <v>132</v>
      </c>
      <c r="N376">
        <v>135</v>
      </c>
      <c r="O376">
        <v>4</v>
      </c>
    </row>
    <row r="377" spans="1:15">
      <c r="A377">
        <v>136</v>
      </c>
      <c r="N377">
        <v>135</v>
      </c>
      <c r="O377">
        <v>4</v>
      </c>
    </row>
    <row r="378" spans="1:15">
      <c r="A378">
        <v>127</v>
      </c>
      <c r="N378">
        <v>135</v>
      </c>
      <c r="O378">
        <v>4</v>
      </c>
    </row>
    <row r="379" spans="1:15">
      <c r="A379">
        <v>130</v>
      </c>
      <c r="N379">
        <v>136</v>
      </c>
      <c r="O379">
        <v>7</v>
      </c>
    </row>
    <row r="380" spans="1:15">
      <c r="A380">
        <v>122</v>
      </c>
      <c r="N380">
        <v>136</v>
      </c>
      <c r="O380">
        <v>7</v>
      </c>
    </row>
    <row r="381" spans="1:15">
      <c r="A381">
        <v>125</v>
      </c>
      <c r="N381">
        <v>136</v>
      </c>
      <c r="O381">
        <v>7</v>
      </c>
    </row>
    <row r="382" spans="1:15">
      <c r="A382">
        <v>133</v>
      </c>
      <c r="N382">
        <v>136</v>
      </c>
      <c r="O382">
        <v>7</v>
      </c>
    </row>
    <row r="383" spans="1:15">
      <c r="A383">
        <v>140</v>
      </c>
      <c r="N383">
        <v>136</v>
      </c>
      <c r="O383">
        <v>7</v>
      </c>
    </row>
    <row r="384" spans="1:15">
      <c r="A384">
        <v>126</v>
      </c>
      <c r="N384">
        <v>136</v>
      </c>
      <c r="O384">
        <v>7</v>
      </c>
    </row>
    <row r="385" spans="1:15">
      <c r="A385">
        <v>133</v>
      </c>
      <c r="N385">
        <v>136</v>
      </c>
      <c r="O385">
        <v>7</v>
      </c>
    </row>
    <row r="386" spans="1:15">
      <c r="A386">
        <v>135</v>
      </c>
      <c r="N386">
        <v>137</v>
      </c>
      <c r="O386">
        <v>1</v>
      </c>
    </row>
    <row r="387" spans="1:15">
      <c r="A387">
        <v>130</v>
      </c>
      <c r="N387">
        <v>138</v>
      </c>
      <c r="O387">
        <v>1</v>
      </c>
    </row>
    <row r="388" spans="1:15">
      <c r="A388">
        <v>134</v>
      </c>
      <c r="N388">
        <v>140</v>
      </c>
      <c r="O388">
        <v>3</v>
      </c>
    </row>
    <row r="389" spans="1:15">
      <c r="A389">
        <v>141</v>
      </c>
      <c r="N389">
        <v>140</v>
      </c>
      <c r="O389">
        <v>3</v>
      </c>
    </row>
    <row r="390" spans="1:15">
      <c r="A390">
        <v>119</v>
      </c>
      <c r="N390">
        <v>140</v>
      </c>
      <c r="O390">
        <v>3</v>
      </c>
    </row>
    <row r="391" spans="1:15">
      <c r="A391">
        <v>125</v>
      </c>
      <c r="N391">
        <v>141</v>
      </c>
      <c r="O391">
        <v>4</v>
      </c>
    </row>
    <row r="392" spans="1:15">
      <c r="A392">
        <v>131</v>
      </c>
      <c r="N392">
        <v>141</v>
      </c>
      <c r="O392">
        <v>4</v>
      </c>
    </row>
    <row r="393" spans="1:15">
      <c r="A393">
        <v>136</v>
      </c>
      <c r="N393">
        <v>141</v>
      </c>
      <c r="O393">
        <v>4</v>
      </c>
    </row>
    <row r="394" spans="1:15">
      <c r="A394">
        <v>128</v>
      </c>
      <c r="N394">
        <v>141</v>
      </c>
      <c r="O394">
        <v>4</v>
      </c>
    </row>
    <row r="395" spans="1:15">
      <c r="A395">
        <v>124</v>
      </c>
      <c r="N395">
        <v>145</v>
      </c>
      <c r="O395">
        <v>1</v>
      </c>
    </row>
    <row r="396" spans="1:15">
      <c r="A396">
        <v>132</v>
      </c>
      <c r="N396">
        <v>148</v>
      </c>
      <c r="O396">
        <v>1</v>
      </c>
    </row>
  </sheetData>
  <sortState xmlns:xlrd2="http://schemas.microsoft.com/office/spreadsheetml/2017/richdata2" ref="N317:N396">
    <sortCondition ref="N317:N39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30A75-50E5-4125-9E8A-D6773EAE048D}">
  <dimension ref="A3:L375"/>
  <sheetViews>
    <sheetView showGridLines="0" zoomScale="102" zoomScaleNormal="102" workbookViewId="0">
      <selection activeCell="C321" sqref="C321"/>
    </sheetView>
  </sheetViews>
  <sheetFormatPr defaultRowHeight="14.4"/>
  <cols>
    <col min="1" max="1" width="13" customWidth="1"/>
    <col min="2" max="2" width="11.5546875" customWidth="1"/>
    <col min="3" max="3" width="21.109375" customWidth="1"/>
    <col min="4" max="4" width="12.33203125" customWidth="1"/>
    <col min="9" max="9" width="21.33203125" bestFit="1" customWidth="1"/>
    <col min="12" max="12" width="30.21875" bestFit="1" customWidth="1"/>
  </cols>
  <sheetData>
    <row r="3" spans="1:5" ht="15.6">
      <c r="A3" s="1" t="s">
        <v>234</v>
      </c>
    </row>
    <row r="4" spans="1:5">
      <c r="A4" s="5" t="s">
        <v>235</v>
      </c>
    </row>
    <row r="5" spans="1:5">
      <c r="A5" s="5" t="s">
        <v>236</v>
      </c>
    </row>
    <row r="7" spans="1:5">
      <c r="A7" s="22" t="s">
        <v>237</v>
      </c>
      <c r="B7" s="22" t="s">
        <v>238</v>
      </c>
      <c r="C7" s="22" t="s">
        <v>239</v>
      </c>
    </row>
    <row r="8" spans="1:5">
      <c r="A8" s="22">
        <v>45</v>
      </c>
      <c r="B8" s="22">
        <v>32</v>
      </c>
      <c r="C8" s="67">
        <v>40</v>
      </c>
      <c r="E8" s="5" t="s">
        <v>240</v>
      </c>
    </row>
    <row r="9" spans="1:5">
      <c r="A9" s="22">
        <v>35</v>
      </c>
      <c r="B9" s="22">
        <v>28</v>
      </c>
      <c r="C9" s="67">
        <v>39</v>
      </c>
    </row>
    <row r="10" spans="1:5">
      <c r="A10" s="22">
        <v>40</v>
      </c>
      <c r="B10" s="22">
        <v>30</v>
      </c>
      <c r="C10" s="67">
        <v>42</v>
      </c>
    </row>
    <row r="11" spans="1:5">
      <c r="A11" s="22">
        <v>38</v>
      </c>
      <c r="B11" s="22">
        <v>34</v>
      </c>
      <c r="C11" s="67">
        <v>41</v>
      </c>
    </row>
    <row r="12" spans="1:5">
      <c r="A12" s="22">
        <v>42</v>
      </c>
      <c r="B12" s="22">
        <v>33</v>
      </c>
      <c r="C12" s="67">
        <v>38</v>
      </c>
    </row>
    <row r="13" spans="1:5">
      <c r="A13" s="22">
        <v>37</v>
      </c>
      <c r="B13" s="22">
        <v>35</v>
      </c>
      <c r="C13" s="67">
        <v>43</v>
      </c>
    </row>
    <row r="14" spans="1:5">
      <c r="A14" s="22">
        <v>39</v>
      </c>
      <c r="B14" s="22">
        <v>31</v>
      </c>
      <c r="C14" s="67">
        <v>45</v>
      </c>
    </row>
    <row r="15" spans="1:5">
      <c r="A15" s="22">
        <v>43</v>
      </c>
      <c r="B15" s="22">
        <v>29</v>
      </c>
      <c r="C15" s="67">
        <v>44</v>
      </c>
    </row>
    <row r="16" spans="1:5">
      <c r="A16" s="22">
        <v>44</v>
      </c>
      <c r="B16" s="22">
        <v>36</v>
      </c>
      <c r="C16" s="67">
        <v>41</v>
      </c>
    </row>
    <row r="17" spans="1:7">
      <c r="A17" s="22">
        <v>41</v>
      </c>
      <c r="B17" s="22">
        <v>37</v>
      </c>
      <c r="C17" s="67">
        <v>37</v>
      </c>
    </row>
    <row r="28" spans="1:7">
      <c r="E28" s="5" t="s">
        <v>241</v>
      </c>
    </row>
    <row r="29" spans="1:7">
      <c r="E29" s="22" t="s">
        <v>237</v>
      </c>
      <c r="F29" s="22" t="s">
        <v>238</v>
      </c>
      <c r="G29" s="22" t="s">
        <v>239</v>
      </c>
    </row>
    <row r="30" spans="1:7">
      <c r="E30" s="22">
        <f>AVERAGE(A8:A17)</f>
        <v>40.4</v>
      </c>
      <c r="F30" s="22">
        <f t="shared" ref="F30" si="0">AVERAGE(B8:B17)</f>
        <v>32.5</v>
      </c>
      <c r="G30" s="22">
        <f>AVERAGE(C8:C17)</f>
        <v>41</v>
      </c>
    </row>
    <row r="33" spans="1:12">
      <c r="E33" s="5" t="s">
        <v>242</v>
      </c>
    </row>
    <row r="34" spans="1:12">
      <c r="E34" s="5" t="s">
        <v>243</v>
      </c>
    </row>
    <row r="36" spans="1:12">
      <c r="E36" s="22" t="s">
        <v>237</v>
      </c>
      <c r="F36" s="22" t="s">
        <v>238</v>
      </c>
      <c r="G36" s="22" t="s">
        <v>239</v>
      </c>
    </row>
    <row r="37" spans="1:12">
      <c r="E37" s="22">
        <f>MAX(A8:A17)-MIN(A8:A17)</f>
        <v>10</v>
      </c>
      <c r="F37" s="22">
        <f t="shared" ref="F37" si="1">MAX(B8:B17)-MIN(B8:B17)</f>
        <v>9</v>
      </c>
      <c r="G37" s="22">
        <f>MAX(C8:C17)-MIN(C8:C17)</f>
        <v>8</v>
      </c>
    </row>
    <row r="39" spans="1:12">
      <c r="A39" s="5" t="s">
        <v>246</v>
      </c>
    </row>
    <row r="40" spans="1:12">
      <c r="A40" s="5" t="s">
        <v>244</v>
      </c>
    </row>
    <row r="41" spans="1:12">
      <c r="A41" s="5" t="s">
        <v>245</v>
      </c>
    </row>
    <row r="43" spans="1:12" ht="31.8" customHeight="1">
      <c r="A43" s="43" t="s">
        <v>247</v>
      </c>
    </row>
    <row r="44" spans="1:12" ht="18">
      <c r="A44">
        <v>-2.5</v>
      </c>
      <c r="C44" s="5" t="s">
        <v>248</v>
      </c>
      <c r="J44">
        <v>5.4546017084340551E-2</v>
      </c>
      <c r="L44" s="45" t="s">
        <v>255</v>
      </c>
    </row>
    <row r="45" spans="1:12" ht="18">
      <c r="A45">
        <v>1.3</v>
      </c>
      <c r="C45" s="5" t="s">
        <v>249</v>
      </c>
      <c r="J45">
        <v>-1.3042496425917365</v>
      </c>
      <c r="L45" s="46" t="s">
        <v>256</v>
      </c>
    </row>
    <row r="46" spans="1:12">
      <c r="A46">
        <v>-0.8</v>
      </c>
    </row>
    <row r="47" spans="1:12">
      <c r="A47">
        <v>-1.9</v>
      </c>
    </row>
    <row r="48" spans="1:12">
      <c r="A48">
        <v>2.1</v>
      </c>
    </row>
    <row r="49" spans="1:4" ht="15" thickBot="1">
      <c r="A49">
        <v>0.5</v>
      </c>
    </row>
    <row r="50" spans="1:4">
      <c r="A50">
        <v>-1.2</v>
      </c>
      <c r="C50" s="44" t="s">
        <v>138</v>
      </c>
      <c r="D50" s="44"/>
    </row>
    <row r="51" spans="1:4">
      <c r="A51">
        <v>1.8</v>
      </c>
    </row>
    <row r="52" spans="1:4">
      <c r="A52">
        <v>-0.5</v>
      </c>
      <c r="C52" t="s">
        <v>93</v>
      </c>
      <c r="D52">
        <v>0.23599999999999999</v>
      </c>
    </row>
    <row r="53" spans="1:4">
      <c r="A53">
        <v>2.2999999999999998</v>
      </c>
      <c r="C53" t="s">
        <v>143</v>
      </c>
      <c r="D53">
        <v>0.21813233205032737</v>
      </c>
    </row>
    <row r="54" spans="1:4">
      <c r="A54">
        <v>-0.7</v>
      </c>
      <c r="C54" t="s">
        <v>6</v>
      </c>
      <c r="D54">
        <v>0.1</v>
      </c>
    </row>
    <row r="55" spans="1:4">
      <c r="A55">
        <v>1.2</v>
      </c>
      <c r="C55" t="s">
        <v>67</v>
      </c>
      <c r="D55">
        <v>-0.3</v>
      </c>
    </row>
    <row r="56" spans="1:4">
      <c r="A56">
        <v>-1.5</v>
      </c>
      <c r="C56" t="s">
        <v>83</v>
      </c>
      <c r="D56">
        <v>1.5424285118882217</v>
      </c>
    </row>
    <row r="57" spans="1:4">
      <c r="A57">
        <v>-0.3</v>
      </c>
      <c r="C57" t="s">
        <v>144</v>
      </c>
      <c r="D57">
        <v>2.3790857142857145</v>
      </c>
    </row>
    <row r="58" spans="1:4">
      <c r="A58">
        <v>2.6</v>
      </c>
      <c r="C58" t="s">
        <v>145</v>
      </c>
      <c r="D58">
        <v>-1.3042496425917365</v>
      </c>
    </row>
    <row r="59" spans="1:4">
      <c r="A59">
        <v>1.1000000000000001</v>
      </c>
      <c r="C59" t="s">
        <v>146</v>
      </c>
      <c r="D59">
        <v>5.4546017084340551E-2</v>
      </c>
    </row>
    <row r="60" spans="1:4">
      <c r="A60">
        <v>-1.7</v>
      </c>
      <c r="C60" t="s">
        <v>69</v>
      </c>
      <c r="D60">
        <v>5.3</v>
      </c>
    </row>
    <row r="61" spans="1:4">
      <c r="A61">
        <v>0.9</v>
      </c>
      <c r="C61" t="s">
        <v>147</v>
      </c>
      <c r="D61">
        <v>-2.5</v>
      </c>
    </row>
    <row r="62" spans="1:4">
      <c r="A62">
        <v>-1.4</v>
      </c>
      <c r="C62" t="s">
        <v>148</v>
      </c>
      <c r="D62">
        <v>2.8</v>
      </c>
    </row>
    <row r="63" spans="1:4">
      <c r="A63">
        <v>0.3</v>
      </c>
      <c r="C63" t="s">
        <v>149</v>
      </c>
      <c r="D63">
        <v>11.799999999999999</v>
      </c>
    </row>
    <row r="64" spans="1:4">
      <c r="A64">
        <v>1.9</v>
      </c>
      <c r="C64" t="s">
        <v>150</v>
      </c>
      <c r="D64">
        <v>50</v>
      </c>
    </row>
    <row r="65" spans="1:4">
      <c r="A65">
        <v>-1.1000000000000001</v>
      </c>
      <c r="C65" t="s">
        <v>252</v>
      </c>
      <c r="D65">
        <v>2.8</v>
      </c>
    </row>
    <row r="66" spans="1:4">
      <c r="A66">
        <v>-0.4</v>
      </c>
      <c r="C66" t="s">
        <v>253</v>
      </c>
      <c r="D66">
        <v>-2.5</v>
      </c>
    </row>
    <row r="67" spans="1:4" ht="15" thickBot="1">
      <c r="A67">
        <v>2.2000000000000002</v>
      </c>
      <c r="C67" s="26" t="s">
        <v>254</v>
      </c>
      <c r="D67" s="26">
        <v>0.43835333290559048</v>
      </c>
    </row>
    <row r="68" spans="1:4">
      <c r="A68">
        <v>-0.9</v>
      </c>
    </row>
    <row r="69" spans="1:4">
      <c r="A69">
        <v>1.6</v>
      </c>
    </row>
    <row r="70" spans="1:4">
      <c r="A70">
        <v>-0.6</v>
      </c>
    </row>
    <row r="71" spans="1:4">
      <c r="A71">
        <v>-1.3</v>
      </c>
    </row>
    <row r="72" spans="1:4">
      <c r="A72">
        <v>2.4</v>
      </c>
    </row>
    <row r="73" spans="1:4">
      <c r="A73">
        <v>0.7</v>
      </c>
    </row>
    <row r="74" spans="1:4">
      <c r="A74">
        <v>-1.8</v>
      </c>
      <c r="C74" s="5" t="s">
        <v>250</v>
      </c>
    </row>
    <row r="75" spans="1:4">
      <c r="A75">
        <v>1.5</v>
      </c>
      <c r="C75" s="5" t="s">
        <v>251</v>
      </c>
    </row>
    <row r="76" spans="1:4">
      <c r="A76">
        <v>-0.2</v>
      </c>
    </row>
    <row r="77" spans="1:4" ht="15">
      <c r="A77">
        <v>-2.1</v>
      </c>
      <c r="C77" s="9" t="s">
        <v>257</v>
      </c>
    </row>
    <row r="78" spans="1:4">
      <c r="A78">
        <v>2.8</v>
      </c>
    </row>
    <row r="79" spans="1:4">
      <c r="A79">
        <v>0.8</v>
      </c>
    </row>
    <row r="80" spans="1:4">
      <c r="A80">
        <v>-1.6</v>
      </c>
    </row>
    <row r="81" spans="1:1">
      <c r="A81">
        <v>1.4</v>
      </c>
    </row>
    <row r="82" spans="1:1">
      <c r="A82">
        <v>-0.1</v>
      </c>
    </row>
    <row r="83" spans="1:1">
      <c r="A83">
        <v>2.5</v>
      </c>
    </row>
    <row r="84" spans="1:1">
      <c r="A84">
        <v>-1</v>
      </c>
    </row>
    <row r="85" spans="1:1">
      <c r="A85">
        <v>1.7</v>
      </c>
    </row>
    <row r="86" spans="1:1">
      <c r="A86">
        <v>-0.9</v>
      </c>
    </row>
    <row r="87" spans="1:1">
      <c r="A87">
        <v>-2</v>
      </c>
    </row>
    <row r="88" spans="1:1">
      <c r="A88">
        <v>2.7</v>
      </c>
    </row>
    <row r="89" spans="1:1">
      <c r="A89">
        <v>0.6</v>
      </c>
    </row>
    <row r="90" spans="1:1">
      <c r="A90">
        <v>-1.4</v>
      </c>
    </row>
    <row r="91" spans="1:1">
      <c r="A91">
        <v>1.1000000000000001</v>
      </c>
    </row>
    <row r="92" spans="1:1">
      <c r="A92">
        <v>-0.3</v>
      </c>
    </row>
    <row r="93" spans="1:1">
      <c r="A93">
        <v>2</v>
      </c>
    </row>
    <row r="96" spans="1:1">
      <c r="A96" s="5" t="s">
        <v>258</v>
      </c>
    </row>
    <row r="97" spans="1:8">
      <c r="A97" s="5" t="s">
        <v>259</v>
      </c>
    </row>
    <row r="98" spans="1:8">
      <c r="A98" s="5" t="s">
        <v>260</v>
      </c>
    </row>
    <row r="99" spans="1:8">
      <c r="A99" t="s">
        <v>261</v>
      </c>
    </row>
    <row r="100" spans="1:8" ht="15" thickBot="1">
      <c r="A100">
        <v>2.5</v>
      </c>
    </row>
    <row r="101" spans="1:8">
      <c r="A101">
        <v>4.8</v>
      </c>
      <c r="D101" s="44" t="s">
        <v>138</v>
      </c>
      <c r="E101" s="44"/>
      <c r="G101" s="5" t="s">
        <v>262</v>
      </c>
    </row>
    <row r="102" spans="1:8">
      <c r="A102">
        <v>3.2</v>
      </c>
      <c r="G102" t="s">
        <v>2</v>
      </c>
      <c r="H102">
        <v>0.22402536454542335</v>
      </c>
    </row>
    <row r="103" spans="1:8">
      <c r="A103">
        <v>2.1</v>
      </c>
      <c r="D103" t="s">
        <v>93</v>
      </c>
      <c r="E103">
        <v>3.379166666666666</v>
      </c>
    </row>
    <row r="104" spans="1:8">
      <c r="A104">
        <v>4.5</v>
      </c>
      <c r="D104" t="s">
        <v>143</v>
      </c>
      <c r="E104">
        <v>8.0567023785401773E-2</v>
      </c>
    </row>
    <row r="105" spans="1:8">
      <c r="A105">
        <v>2.9</v>
      </c>
      <c r="D105" t="s">
        <v>6</v>
      </c>
      <c r="E105">
        <v>3.3</v>
      </c>
    </row>
    <row r="106" spans="1:8">
      <c r="A106">
        <v>2.2999999999999998</v>
      </c>
      <c r="D106" t="s">
        <v>67</v>
      </c>
      <c r="E106">
        <v>3.3</v>
      </c>
    </row>
    <row r="107" spans="1:8">
      <c r="A107">
        <v>3.1</v>
      </c>
      <c r="D107" t="s">
        <v>83</v>
      </c>
      <c r="E107">
        <v>0.78939239347563983</v>
      </c>
    </row>
    <row r="108" spans="1:8">
      <c r="A108">
        <v>4.2</v>
      </c>
      <c r="D108" t="s">
        <v>144</v>
      </c>
      <c r="E108">
        <v>0.62314035087719943</v>
      </c>
    </row>
    <row r="109" spans="1:8">
      <c r="A109">
        <v>3.9</v>
      </c>
      <c r="D109" t="s">
        <v>145</v>
      </c>
      <c r="E109">
        <v>-0.93120912452529181</v>
      </c>
    </row>
    <row r="110" spans="1:8">
      <c r="A110">
        <v>2.8</v>
      </c>
      <c r="D110" t="s">
        <v>146</v>
      </c>
      <c r="E110">
        <v>0.22402536454542335</v>
      </c>
    </row>
    <row r="111" spans="1:8">
      <c r="A111">
        <v>4.0999999999999996</v>
      </c>
      <c r="D111" t="s">
        <v>69</v>
      </c>
      <c r="E111">
        <v>2.9000000000000004</v>
      </c>
    </row>
    <row r="112" spans="1:8">
      <c r="A112">
        <v>2.6</v>
      </c>
      <c r="D112" t="s">
        <v>147</v>
      </c>
      <c r="E112">
        <v>2</v>
      </c>
    </row>
    <row r="113" spans="1:8">
      <c r="A113">
        <v>2.4</v>
      </c>
      <c r="D113" t="s">
        <v>148</v>
      </c>
      <c r="E113">
        <v>4.9000000000000004</v>
      </c>
      <c r="G113" s="5" t="s">
        <v>263</v>
      </c>
    </row>
    <row r="114" spans="1:8">
      <c r="A114">
        <v>4.7</v>
      </c>
      <c r="D114" t="s">
        <v>149</v>
      </c>
      <c r="E114">
        <v>324.39999999999992</v>
      </c>
      <c r="G114" t="s">
        <v>2</v>
      </c>
      <c r="H114">
        <v>-0.93120912452529181</v>
      </c>
    </row>
    <row r="115" spans="1:8">
      <c r="A115">
        <v>3.3</v>
      </c>
      <c r="D115" t="s">
        <v>150</v>
      </c>
      <c r="E115">
        <v>96</v>
      </c>
    </row>
    <row r="116" spans="1:8">
      <c r="A116">
        <v>2.7</v>
      </c>
      <c r="D116" t="s">
        <v>252</v>
      </c>
      <c r="E116">
        <v>4.9000000000000004</v>
      </c>
    </row>
    <row r="117" spans="1:8">
      <c r="A117">
        <v>3</v>
      </c>
      <c r="D117" t="s">
        <v>253</v>
      </c>
      <c r="E117">
        <v>2</v>
      </c>
      <c r="G117" s="5" t="s">
        <v>264</v>
      </c>
    </row>
    <row r="118" spans="1:8" ht="15" thickBot="1">
      <c r="A118">
        <v>4.3</v>
      </c>
      <c r="D118" s="26" t="s">
        <v>254</v>
      </c>
      <c r="E118" s="26">
        <v>0.15994576481942013</v>
      </c>
      <c r="G118" s="5" t="s">
        <v>265</v>
      </c>
    </row>
    <row r="119" spans="1:8">
      <c r="A119">
        <v>3.7</v>
      </c>
    </row>
    <row r="120" spans="1:8" ht="15">
      <c r="A120">
        <v>2.2000000000000002</v>
      </c>
      <c r="G120" t="s">
        <v>2</v>
      </c>
      <c r="H120" s="9" t="s">
        <v>270</v>
      </c>
    </row>
    <row r="121" spans="1:8">
      <c r="A121">
        <v>3.6</v>
      </c>
    </row>
    <row r="122" spans="1:8">
      <c r="A122">
        <v>4</v>
      </c>
    </row>
    <row r="123" spans="1:8">
      <c r="A123">
        <v>2.7</v>
      </c>
    </row>
    <row r="124" spans="1:8">
      <c r="A124">
        <v>3.8</v>
      </c>
    </row>
    <row r="125" spans="1:8">
      <c r="A125">
        <v>3.5</v>
      </c>
    </row>
    <row r="126" spans="1:8">
      <c r="A126">
        <v>3.2</v>
      </c>
    </row>
    <row r="127" spans="1:8">
      <c r="A127">
        <v>4.4000000000000004</v>
      </c>
    </row>
    <row r="128" spans="1:8">
      <c r="A128">
        <v>2</v>
      </c>
    </row>
    <row r="129" spans="1:1">
      <c r="A129">
        <v>3.4</v>
      </c>
    </row>
    <row r="130" spans="1:1">
      <c r="A130">
        <v>3.1</v>
      </c>
    </row>
    <row r="131" spans="1:1">
      <c r="A131">
        <v>2.9</v>
      </c>
    </row>
    <row r="132" spans="1:1">
      <c r="A132">
        <v>4.5999999999999996</v>
      </c>
    </row>
    <row r="133" spans="1:1">
      <c r="A133">
        <v>3.3</v>
      </c>
    </row>
    <row r="134" spans="1:1">
      <c r="A134">
        <v>2.5</v>
      </c>
    </row>
    <row r="135" spans="1:1">
      <c r="A135">
        <v>4.9000000000000004</v>
      </c>
    </row>
    <row r="136" spans="1:1">
      <c r="A136">
        <v>2.8</v>
      </c>
    </row>
    <row r="137" spans="1:1">
      <c r="A137">
        <v>3</v>
      </c>
    </row>
    <row r="138" spans="1:1">
      <c r="A138">
        <v>4.2</v>
      </c>
    </row>
    <row r="139" spans="1:1">
      <c r="A139">
        <v>3.9</v>
      </c>
    </row>
    <row r="140" spans="1:1">
      <c r="A140">
        <v>2.8</v>
      </c>
    </row>
    <row r="141" spans="1:1">
      <c r="A141">
        <v>4.0999999999999996</v>
      </c>
    </row>
    <row r="142" spans="1:1">
      <c r="A142">
        <v>2.6</v>
      </c>
    </row>
    <row r="143" spans="1:1">
      <c r="A143">
        <v>2.4</v>
      </c>
    </row>
    <row r="144" spans="1:1">
      <c r="A144">
        <v>4.7</v>
      </c>
    </row>
    <row r="145" spans="1:1">
      <c r="A145">
        <v>3.3</v>
      </c>
    </row>
    <row r="146" spans="1:1">
      <c r="A146">
        <v>2.7</v>
      </c>
    </row>
    <row r="147" spans="1:1">
      <c r="A147">
        <v>3</v>
      </c>
    </row>
    <row r="148" spans="1:1">
      <c r="A148">
        <v>4.3</v>
      </c>
    </row>
    <row r="149" spans="1:1">
      <c r="A149">
        <v>3.7</v>
      </c>
    </row>
    <row r="150" spans="1:1">
      <c r="A150">
        <v>2.2000000000000002</v>
      </c>
    </row>
    <row r="151" spans="1:1">
      <c r="A151">
        <v>3.6</v>
      </c>
    </row>
    <row r="152" spans="1:1">
      <c r="A152">
        <v>4</v>
      </c>
    </row>
    <row r="153" spans="1:1">
      <c r="A153">
        <v>2.7</v>
      </c>
    </row>
    <row r="154" spans="1:1">
      <c r="A154">
        <v>3.8</v>
      </c>
    </row>
    <row r="155" spans="1:1">
      <c r="A155">
        <v>3.5</v>
      </c>
    </row>
    <row r="156" spans="1:1">
      <c r="A156">
        <v>3.2</v>
      </c>
    </row>
    <row r="157" spans="1:1">
      <c r="A157">
        <v>4.4000000000000004</v>
      </c>
    </row>
    <row r="158" spans="1:1">
      <c r="A158">
        <v>2</v>
      </c>
    </row>
    <row r="159" spans="1:1">
      <c r="A159">
        <v>3.4</v>
      </c>
    </row>
    <row r="160" spans="1:1">
      <c r="A160">
        <v>3.1</v>
      </c>
    </row>
    <row r="161" spans="1:1">
      <c r="A161">
        <v>2.9</v>
      </c>
    </row>
    <row r="162" spans="1:1">
      <c r="A162">
        <v>4.5999999999999996</v>
      </c>
    </row>
    <row r="163" spans="1:1">
      <c r="A163">
        <v>3.3</v>
      </c>
    </row>
    <row r="164" spans="1:1">
      <c r="A164">
        <v>2.5</v>
      </c>
    </row>
    <row r="165" spans="1:1">
      <c r="A165">
        <v>4.9000000000000004</v>
      </c>
    </row>
    <row r="166" spans="1:1">
      <c r="A166">
        <v>2.8</v>
      </c>
    </row>
    <row r="167" spans="1:1">
      <c r="A167">
        <v>3</v>
      </c>
    </row>
    <row r="168" spans="1:1">
      <c r="A168">
        <v>4.2</v>
      </c>
    </row>
    <row r="169" spans="1:1">
      <c r="A169">
        <v>3.9</v>
      </c>
    </row>
    <row r="170" spans="1:1">
      <c r="A170">
        <v>2.8</v>
      </c>
    </row>
    <row r="171" spans="1:1">
      <c r="A171">
        <v>4.0999999999999996</v>
      </c>
    </row>
    <row r="172" spans="1:1">
      <c r="A172">
        <v>2.6</v>
      </c>
    </row>
    <row r="173" spans="1:1">
      <c r="A173">
        <v>2.4</v>
      </c>
    </row>
    <row r="174" spans="1:1">
      <c r="A174">
        <v>4.7</v>
      </c>
    </row>
    <row r="175" spans="1:1">
      <c r="A175">
        <v>3.3</v>
      </c>
    </row>
    <row r="176" spans="1:1">
      <c r="A176">
        <v>2.7</v>
      </c>
    </row>
    <row r="177" spans="1:1">
      <c r="A177">
        <v>3</v>
      </c>
    </row>
    <row r="178" spans="1:1">
      <c r="A178">
        <v>4.3</v>
      </c>
    </row>
    <row r="179" spans="1:1">
      <c r="A179">
        <v>3.7</v>
      </c>
    </row>
    <row r="180" spans="1:1">
      <c r="A180">
        <v>2.2000000000000002</v>
      </c>
    </row>
    <row r="181" spans="1:1">
      <c r="A181">
        <v>3.6</v>
      </c>
    </row>
    <row r="182" spans="1:1">
      <c r="A182">
        <v>4</v>
      </c>
    </row>
    <row r="183" spans="1:1">
      <c r="A183">
        <v>2.7</v>
      </c>
    </row>
    <row r="184" spans="1:1">
      <c r="A184">
        <v>3.8</v>
      </c>
    </row>
    <row r="185" spans="1:1">
      <c r="A185">
        <v>3.5</v>
      </c>
    </row>
    <row r="186" spans="1:1">
      <c r="A186">
        <v>3.2</v>
      </c>
    </row>
    <row r="187" spans="1:1">
      <c r="A187">
        <v>4.4000000000000004</v>
      </c>
    </row>
    <row r="188" spans="1:1">
      <c r="A188">
        <v>2</v>
      </c>
    </row>
    <row r="189" spans="1:1">
      <c r="A189">
        <v>3.4</v>
      </c>
    </row>
    <row r="190" spans="1:1">
      <c r="A190">
        <v>3.1</v>
      </c>
    </row>
    <row r="191" spans="1:1">
      <c r="A191">
        <v>2.9</v>
      </c>
    </row>
    <row r="192" spans="1:1">
      <c r="A192">
        <v>4.5999999999999996</v>
      </c>
    </row>
    <row r="193" spans="1:7">
      <c r="A193">
        <v>3.3</v>
      </c>
    </row>
    <row r="194" spans="1:7">
      <c r="A194">
        <v>2.5</v>
      </c>
    </row>
    <row r="195" spans="1:7">
      <c r="A195">
        <v>4.9000000000000004</v>
      </c>
    </row>
    <row r="198" spans="1:7">
      <c r="A198" s="5" t="s">
        <v>266</v>
      </c>
    </row>
    <row r="199" spans="1:7">
      <c r="A199" s="5" t="s">
        <v>268</v>
      </c>
    </row>
    <row r="200" spans="1:7">
      <c r="A200" s="5" t="s">
        <v>267</v>
      </c>
    </row>
    <row r="202" spans="1:7" ht="15" thickBot="1">
      <c r="A202" s="5" t="s">
        <v>269</v>
      </c>
    </row>
    <row r="203" spans="1:7">
      <c r="A203">
        <v>4</v>
      </c>
      <c r="C203" s="44" t="s">
        <v>138</v>
      </c>
      <c r="D203" s="44"/>
      <c r="F203" s="5" t="s">
        <v>271</v>
      </c>
    </row>
    <row r="204" spans="1:7">
      <c r="A204">
        <v>5</v>
      </c>
      <c r="F204" t="s">
        <v>2</v>
      </c>
      <c r="G204">
        <v>-0.19776398182829136</v>
      </c>
    </row>
    <row r="205" spans="1:7">
      <c r="A205">
        <v>3</v>
      </c>
      <c r="C205" t="s">
        <v>93</v>
      </c>
      <c r="D205">
        <v>3.7291666666666665</v>
      </c>
    </row>
    <row r="206" spans="1:7">
      <c r="A206">
        <v>4</v>
      </c>
      <c r="C206" t="s">
        <v>143</v>
      </c>
      <c r="D206">
        <v>9.3046826857792878E-2</v>
      </c>
    </row>
    <row r="207" spans="1:7">
      <c r="A207">
        <v>4</v>
      </c>
      <c r="C207" t="s">
        <v>6</v>
      </c>
      <c r="D207">
        <v>4</v>
      </c>
      <c r="F207" s="5" t="s">
        <v>272</v>
      </c>
    </row>
    <row r="208" spans="1:7">
      <c r="A208">
        <v>3</v>
      </c>
      <c r="C208" t="s">
        <v>67</v>
      </c>
      <c r="D208">
        <v>4</v>
      </c>
      <c r="F208" t="s">
        <v>2</v>
      </c>
      <c r="G208">
        <v>-0.76573597267537608</v>
      </c>
    </row>
    <row r="209" spans="1:7">
      <c r="A209">
        <v>2</v>
      </c>
      <c r="C209" t="s">
        <v>83</v>
      </c>
      <c r="D209">
        <v>0.91166899194674389</v>
      </c>
    </row>
    <row r="210" spans="1:7">
      <c r="A210">
        <v>5</v>
      </c>
      <c r="C210" t="s">
        <v>144</v>
      </c>
      <c r="D210">
        <v>0.83114035087719218</v>
      </c>
    </row>
    <row r="211" spans="1:7">
      <c r="A211">
        <v>4</v>
      </c>
      <c r="C211" t="s">
        <v>145</v>
      </c>
      <c r="D211">
        <v>-0.76573597267537608</v>
      </c>
      <c r="F211" s="5" t="s">
        <v>273</v>
      </c>
    </row>
    <row r="212" spans="1:7" ht="15">
      <c r="A212">
        <v>3</v>
      </c>
      <c r="C212" t="s">
        <v>146</v>
      </c>
      <c r="D212">
        <v>-0.19776398182829136</v>
      </c>
      <c r="F212" t="s">
        <v>2</v>
      </c>
      <c r="G212" s="9" t="s">
        <v>274</v>
      </c>
    </row>
    <row r="213" spans="1:7" ht="15">
      <c r="A213">
        <v>5</v>
      </c>
      <c r="C213" t="s">
        <v>69</v>
      </c>
      <c r="D213">
        <v>3</v>
      </c>
      <c r="F213" s="12"/>
      <c r="G213" s="9" t="s">
        <v>275</v>
      </c>
    </row>
    <row r="214" spans="1:7">
      <c r="A214">
        <v>4</v>
      </c>
      <c r="C214" t="s">
        <v>147</v>
      </c>
      <c r="D214">
        <v>2</v>
      </c>
    </row>
    <row r="215" spans="1:7">
      <c r="A215">
        <v>2</v>
      </c>
      <c r="C215" t="s">
        <v>148</v>
      </c>
      <c r="D215">
        <v>5</v>
      </c>
    </row>
    <row r="216" spans="1:7">
      <c r="A216">
        <v>3</v>
      </c>
      <c r="C216" t="s">
        <v>149</v>
      </c>
      <c r="D216">
        <v>358</v>
      </c>
    </row>
    <row r="217" spans="1:7">
      <c r="A217">
        <v>4</v>
      </c>
      <c r="C217" t="s">
        <v>150</v>
      </c>
      <c r="D217">
        <v>96</v>
      </c>
    </row>
    <row r="218" spans="1:7">
      <c r="A218">
        <v>5</v>
      </c>
      <c r="C218" t="s">
        <v>252</v>
      </c>
      <c r="D218">
        <v>5</v>
      </c>
    </row>
    <row r="219" spans="1:7">
      <c r="A219">
        <v>3</v>
      </c>
      <c r="C219" t="s">
        <v>253</v>
      </c>
      <c r="D219">
        <v>2</v>
      </c>
    </row>
    <row r="220" spans="1:7" ht="15" thickBot="1">
      <c r="A220">
        <v>4</v>
      </c>
      <c r="C220" s="26" t="s">
        <v>254</v>
      </c>
      <c r="D220" s="26">
        <v>0.18472130639243556</v>
      </c>
    </row>
    <row r="221" spans="1:7">
      <c r="A221">
        <v>5</v>
      </c>
    </row>
    <row r="222" spans="1:7">
      <c r="A222">
        <v>3</v>
      </c>
    </row>
    <row r="223" spans="1:7">
      <c r="A223">
        <v>4</v>
      </c>
    </row>
    <row r="224" spans="1:7">
      <c r="A224">
        <v>3</v>
      </c>
    </row>
    <row r="225" spans="1:1">
      <c r="A225">
        <v>2</v>
      </c>
    </row>
    <row r="226" spans="1:1">
      <c r="A226">
        <v>4</v>
      </c>
    </row>
    <row r="227" spans="1:1">
      <c r="A227">
        <v>5</v>
      </c>
    </row>
    <row r="228" spans="1:1">
      <c r="A228">
        <v>3</v>
      </c>
    </row>
    <row r="229" spans="1:1">
      <c r="A229">
        <v>4</v>
      </c>
    </row>
    <row r="230" spans="1:1">
      <c r="A230">
        <v>5</v>
      </c>
    </row>
    <row r="231" spans="1:1">
      <c r="A231">
        <v>4</v>
      </c>
    </row>
    <row r="232" spans="1:1">
      <c r="A232">
        <v>3</v>
      </c>
    </row>
    <row r="233" spans="1:1">
      <c r="A233">
        <v>3</v>
      </c>
    </row>
    <row r="234" spans="1:1">
      <c r="A234">
        <v>4</v>
      </c>
    </row>
    <row r="235" spans="1:1">
      <c r="A235">
        <v>5</v>
      </c>
    </row>
    <row r="236" spans="1:1">
      <c r="A236">
        <v>2</v>
      </c>
    </row>
    <row r="237" spans="1:1">
      <c r="A237">
        <v>3</v>
      </c>
    </row>
    <row r="238" spans="1:1">
      <c r="A238">
        <v>4</v>
      </c>
    </row>
    <row r="239" spans="1:1">
      <c r="A239">
        <v>4</v>
      </c>
    </row>
    <row r="240" spans="1:1">
      <c r="A240">
        <v>3</v>
      </c>
    </row>
    <row r="241" spans="1:1">
      <c r="A241">
        <v>5</v>
      </c>
    </row>
    <row r="242" spans="1:1">
      <c r="A242">
        <v>4</v>
      </c>
    </row>
    <row r="243" spans="1:1">
      <c r="A243">
        <v>3</v>
      </c>
    </row>
    <row r="244" spans="1:1">
      <c r="A244">
        <v>4</v>
      </c>
    </row>
    <row r="245" spans="1:1">
      <c r="A245">
        <v>5</v>
      </c>
    </row>
    <row r="246" spans="1:1">
      <c r="A246">
        <v>4</v>
      </c>
    </row>
    <row r="247" spans="1:1">
      <c r="A247">
        <v>2</v>
      </c>
    </row>
    <row r="248" spans="1:1">
      <c r="A248">
        <v>3</v>
      </c>
    </row>
    <row r="249" spans="1:1">
      <c r="A249">
        <v>4</v>
      </c>
    </row>
    <row r="250" spans="1:1">
      <c r="A250">
        <v>5</v>
      </c>
    </row>
    <row r="251" spans="1:1">
      <c r="A251">
        <v>3</v>
      </c>
    </row>
    <row r="252" spans="1:1">
      <c r="A252">
        <v>4</v>
      </c>
    </row>
    <row r="253" spans="1:1">
      <c r="A253">
        <v>5</v>
      </c>
    </row>
    <row r="254" spans="1:1">
      <c r="A254">
        <v>4</v>
      </c>
    </row>
    <row r="255" spans="1:1">
      <c r="A255">
        <v>3</v>
      </c>
    </row>
    <row r="256" spans="1:1">
      <c r="A256">
        <v>3</v>
      </c>
    </row>
    <row r="257" spans="1:1">
      <c r="A257">
        <v>4</v>
      </c>
    </row>
    <row r="258" spans="1:1">
      <c r="A258">
        <v>5</v>
      </c>
    </row>
    <row r="259" spans="1:1">
      <c r="A259">
        <v>2</v>
      </c>
    </row>
    <row r="260" spans="1:1">
      <c r="A260">
        <v>3</v>
      </c>
    </row>
    <row r="261" spans="1:1">
      <c r="A261">
        <v>4</v>
      </c>
    </row>
    <row r="262" spans="1:1">
      <c r="A262">
        <v>4</v>
      </c>
    </row>
    <row r="263" spans="1:1">
      <c r="A263">
        <v>3</v>
      </c>
    </row>
    <row r="264" spans="1:1">
      <c r="A264">
        <v>5</v>
      </c>
    </row>
    <row r="265" spans="1:1">
      <c r="A265">
        <v>4</v>
      </c>
    </row>
    <row r="266" spans="1:1">
      <c r="A266">
        <v>3</v>
      </c>
    </row>
    <row r="267" spans="1:1">
      <c r="A267">
        <v>4</v>
      </c>
    </row>
    <row r="268" spans="1:1">
      <c r="A268">
        <v>5</v>
      </c>
    </row>
    <row r="269" spans="1:1">
      <c r="A269">
        <v>4</v>
      </c>
    </row>
    <row r="270" spans="1:1">
      <c r="A270">
        <v>2</v>
      </c>
    </row>
    <row r="271" spans="1:1">
      <c r="A271">
        <v>3</v>
      </c>
    </row>
    <row r="272" spans="1:1">
      <c r="A272">
        <v>4</v>
      </c>
    </row>
    <row r="273" spans="1:1">
      <c r="A273">
        <v>5</v>
      </c>
    </row>
    <row r="274" spans="1:1">
      <c r="A274">
        <v>3</v>
      </c>
    </row>
    <row r="275" spans="1:1">
      <c r="A275">
        <v>4</v>
      </c>
    </row>
    <row r="276" spans="1:1">
      <c r="A276">
        <v>5</v>
      </c>
    </row>
    <row r="277" spans="1:1">
      <c r="A277">
        <v>4</v>
      </c>
    </row>
    <row r="278" spans="1:1">
      <c r="A278">
        <v>3</v>
      </c>
    </row>
    <row r="279" spans="1:1">
      <c r="A279">
        <v>3</v>
      </c>
    </row>
    <row r="280" spans="1:1">
      <c r="A280">
        <v>4</v>
      </c>
    </row>
    <row r="281" spans="1:1">
      <c r="A281">
        <v>5</v>
      </c>
    </row>
    <row r="282" spans="1:1">
      <c r="A282">
        <v>2</v>
      </c>
    </row>
    <row r="283" spans="1:1">
      <c r="A283">
        <v>3</v>
      </c>
    </row>
    <row r="284" spans="1:1">
      <c r="A284">
        <v>4</v>
      </c>
    </row>
    <row r="285" spans="1:1">
      <c r="A285">
        <v>4</v>
      </c>
    </row>
    <row r="286" spans="1:1">
      <c r="A286">
        <v>3</v>
      </c>
    </row>
    <row r="287" spans="1:1">
      <c r="A287">
        <v>5</v>
      </c>
    </row>
    <row r="288" spans="1:1">
      <c r="A288">
        <v>4</v>
      </c>
    </row>
    <row r="289" spans="1:1">
      <c r="A289">
        <v>3</v>
      </c>
    </row>
    <row r="290" spans="1:1">
      <c r="A290">
        <v>4</v>
      </c>
    </row>
    <row r="291" spans="1:1">
      <c r="A291">
        <v>5</v>
      </c>
    </row>
    <row r="292" spans="1:1">
      <c r="A292">
        <v>4</v>
      </c>
    </row>
    <row r="293" spans="1:1">
      <c r="A293">
        <v>2</v>
      </c>
    </row>
    <row r="294" spans="1:1">
      <c r="A294">
        <v>3</v>
      </c>
    </row>
    <row r="295" spans="1:1">
      <c r="A295">
        <v>4</v>
      </c>
    </row>
    <row r="296" spans="1:1">
      <c r="A296">
        <v>5</v>
      </c>
    </row>
    <row r="297" spans="1:1">
      <c r="A297">
        <v>3</v>
      </c>
    </row>
    <row r="298" spans="1:1">
      <c r="A298">
        <v>4</v>
      </c>
    </row>
    <row r="301" spans="1:1">
      <c r="A301" s="5" t="s">
        <v>276</v>
      </c>
    </row>
    <row r="302" spans="1:1">
      <c r="A302" s="5" t="s">
        <v>277</v>
      </c>
    </row>
    <row r="303" spans="1:1">
      <c r="A303" s="5" t="s">
        <v>278</v>
      </c>
    </row>
    <row r="305" spans="1:10" ht="15" thickBot="1">
      <c r="A305" t="s">
        <v>279</v>
      </c>
    </row>
    <row r="306" spans="1:10">
      <c r="A306">
        <v>280</v>
      </c>
      <c r="C306" t="s">
        <v>280</v>
      </c>
      <c r="I306" s="44" t="s">
        <v>138</v>
      </c>
      <c r="J306" s="44"/>
    </row>
    <row r="307" spans="1:10">
      <c r="A307">
        <v>350</v>
      </c>
      <c r="C307">
        <f>J315</f>
        <v>0.23360535478822925</v>
      </c>
    </row>
    <row r="308" spans="1:10">
      <c r="A308">
        <v>310</v>
      </c>
      <c r="I308" t="s">
        <v>93</v>
      </c>
      <c r="J308">
        <v>318</v>
      </c>
    </row>
    <row r="309" spans="1:10">
      <c r="A309">
        <v>270</v>
      </c>
      <c r="I309" t="s">
        <v>143</v>
      </c>
      <c r="J309">
        <v>3.9173659126486742</v>
      </c>
    </row>
    <row r="310" spans="1:10">
      <c r="A310">
        <v>390</v>
      </c>
      <c r="C310" t="s">
        <v>281</v>
      </c>
      <c r="I310" t="s">
        <v>6</v>
      </c>
      <c r="J310">
        <v>315</v>
      </c>
    </row>
    <row r="311" spans="1:10">
      <c r="A311">
        <v>320</v>
      </c>
      <c r="C311">
        <f>J314</f>
        <v>-0.99448283572793716</v>
      </c>
      <c r="I311" t="s">
        <v>67</v>
      </c>
      <c r="J311">
        <v>350</v>
      </c>
    </row>
    <row r="312" spans="1:10">
      <c r="A312">
        <v>290</v>
      </c>
      <c r="I312" t="s">
        <v>83</v>
      </c>
      <c r="J312">
        <v>32.775034684203227</v>
      </c>
    </row>
    <row r="313" spans="1:10">
      <c r="A313">
        <v>340</v>
      </c>
      <c r="I313" t="s">
        <v>144</v>
      </c>
      <c r="J313">
        <v>1074.2028985507247</v>
      </c>
    </row>
    <row r="314" spans="1:10">
      <c r="A314">
        <v>310</v>
      </c>
      <c r="C314" t="s">
        <v>264</v>
      </c>
      <c r="I314" t="s">
        <v>145</v>
      </c>
      <c r="J314">
        <v>-0.99448283572793716</v>
      </c>
    </row>
    <row r="315" spans="1:10">
      <c r="A315">
        <v>380</v>
      </c>
      <c r="C315" t="s">
        <v>282</v>
      </c>
      <c r="I315" t="s">
        <v>146</v>
      </c>
      <c r="J315">
        <v>0.23360535478822925</v>
      </c>
    </row>
    <row r="316" spans="1:10">
      <c r="A316">
        <v>270</v>
      </c>
      <c r="I316" t="s">
        <v>69</v>
      </c>
      <c r="J316">
        <v>120</v>
      </c>
    </row>
    <row r="317" spans="1:10" ht="141.6" customHeight="1">
      <c r="A317">
        <v>350</v>
      </c>
      <c r="C317" s="48" t="s">
        <v>289</v>
      </c>
      <c r="I317" t="s">
        <v>147</v>
      </c>
      <c r="J317">
        <v>270</v>
      </c>
    </row>
    <row r="318" spans="1:10">
      <c r="A318">
        <v>300</v>
      </c>
      <c r="I318" t="s">
        <v>148</v>
      </c>
      <c r="J318">
        <v>390</v>
      </c>
    </row>
    <row r="319" spans="1:10">
      <c r="A319">
        <v>330</v>
      </c>
      <c r="I319" t="s">
        <v>149</v>
      </c>
      <c r="J319">
        <v>22260</v>
      </c>
    </row>
    <row r="320" spans="1:10">
      <c r="A320">
        <v>370</v>
      </c>
      <c r="I320" t="s">
        <v>150</v>
      </c>
      <c r="J320">
        <v>70</v>
      </c>
    </row>
    <row r="321" spans="1:10">
      <c r="A321">
        <v>310</v>
      </c>
      <c r="I321" t="s">
        <v>252</v>
      </c>
      <c r="J321">
        <v>390</v>
      </c>
    </row>
    <row r="322" spans="1:10">
      <c r="A322">
        <v>280</v>
      </c>
      <c r="I322" t="s">
        <v>253</v>
      </c>
      <c r="J322">
        <v>270</v>
      </c>
    </row>
    <row r="323" spans="1:10" ht="15" thickBot="1">
      <c r="A323">
        <v>320</v>
      </c>
      <c r="I323" s="26" t="s">
        <v>254</v>
      </c>
      <c r="J323" s="26">
        <v>7.8149311667358443</v>
      </c>
    </row>
    <row r="324" spans="1:10">
      <c r="A324">
        <v>350</v>
      </c>
    </row>
    <row r="325" spans="1:10">
      <c r="A325">
        <v>290</v>
      </c>
    </row>
    <row r="326" spans="1:10">
      <c r="A326">
        <v>270</v>
      </c>
    </row>
    <row r="327" spans="1:10">
      <c r="A327">
        <v>350</v>
      </c>
    </row>
    <row r="328" spans="1:10">
      <c r="A328">
        <v>300</v>
      </c>
    </row>
    <row r="329" spans="1:10">
      <c r="A329">
        <v>330</v>
      </c>
    </row>
    <row r="330" spans="1:10">
      <c r="A330">
        <v>370</v>
      </c>
    </row>
    <row r="331" spans="1:10">
      <c r="A331">
        <v>310</v>
      </c>
    </row>
    <row r="332" spans="1:10">
      <c r="A332">
        <v>280</v>
      </c>
    </row>
    <row r="333" spans="1:10">
      <c r="A333">
        <v>320</v>
      </c>
    </row>
    <row r="334" spans="1:10">
      <c r="A334">
        <v>350</v>
      </c>
    </row>
    <row r="335" spans="1:10">
      <c r="A335">
        <v>290</v>
      </c>
    </row>
    <row r="336" spans="1:10">
      <c r="A336">
        <v>270</v>
      </c>
    </row>
    <row r="337" spans="1:1">
      <c r="A337">
        <v>350</v>
      </c>
    </row>
    <row r="338" spans="1:1">
      <c r="A338">
        <v>300</v>
      </c>
    </row>
    <row r="339" spans="1:1">
      <c r="A339">
        <v>330</v>
      </c>
    </row>
    <row r="340" spans="1:1">
      <c r="A340">
        <v>370</v>
      </c>
    </row>
    <row r="341" spans="1:1">
      <c r="A341">
        <v>310</v>
      </c>
    </row>
    <row r="342" spans="1:1">
      <c r="A342">
        <v>280</v>
      </c>
    </row>
    <row r="343" spans="1:1">
      <c r="A343">
        <v>320</v>
      </c>
    </row>
    <row r="344" spans="1:1">
      <c r="A344">
        <v>350</v>
      </c>
    </row>
    <row r="345" spans="1:1">
      <c r="A345">
        <v>290</v>
      </c>
    </row>
    <row r="346" spans="1:1">
      <c r="A346">
        <v>270</v>
      </c>
    </row>
    <row r="347" spans="1:1">
      <c r="A347">
        <v>350</v>
      </c>
    </row>
    <row r="348" spans="1:1">
      <c r="A348">
        <v>300</v>
      </c>
    </row>
    <row r="349" spans="1:1">
      <c r="A349">
        <v>330</v>
      </c>
    </row>
    <row r="350" spans="1:1">
      <c r="A350">
        <v>370</v>
      </c>
    </row>
    <row r="351" spans="1:1">
      <c r="A351">
        <v>310</v>
      </c>
    </row>
    <row r="352" spans="1:1">
      <c r="A352">
        <v>280</v>
      </c>
    </row>
    <row r="353" spans="1:1">
      <c r="A353">
        <v>320</v>
      </c>
    </row>
    <row r="354" spans="1:1">
      <c r="A354">
        <v>350</v>
      </c>
    </row>
    <row r="355" spans="1:1">
      <c r="A355">
        <v>290</v>
      </c>
    </row>
    <row r="356" spans="1:1">
      <c r="A356">
        <v>270</v>
      </c>
    </row>
    <row r="357" spans="1:1">
      <c r="A357">
        <v>350</v>
      </c>
    </row>
    <row r="358" spans="1:1">
      <c r="A358">
        <v>300</v>
      </c>
    </row>
    <row r="359" spans="1:1">
      <c r="A359">
        <v>330</v>
      </c>
    </row>
    <row r="360" spans="1:1">
      <c r="A360">
        <v>370</v>
      </c>
    </row>
    <row r="361" spans="1:1">
      <c r="A361">
        <v>310</v>
      </c>
    </row>
    <row r="362" spans="1:1">
      <c r="A362">
        <v>280</v>
      </c>
    </row>
    <row r="363" spans="1:1">
      <c r="A363">
        <v>320</v>
      </c>
    </row>
    <row r="364" spans="1:1">
      <c r="A364">
        <v>350</v>
      </c>
    </row>
    <row r="365" spans="1:1">
      <c r="A365">
        <v>290</v>
      </c>
    </row>
    <row r="366" spans="1:1">
      <c r="A366">
        <v>270</v>
      </c>
    </row>
    <row r="367" spans="1:1">
      <c r="A367">
        <v>350</v>
      </c>
    </row>
    <row r="368" spans="1:1">
      <c r="A368">
        <v>300</v>
      </c>
    </row>
    <row r="369" spans="1:1">
      <c r="A369">
        <v>330</v>
      </c>
    </row>
    <row r="370" spans="1:1">
      <c r="A370">
        <v>370</v>
      </c>
    </row>
    <row r="371" spans="1:1">
      <c r="A371">
        <v>310</v>
      </c>
    </row>
    <row r="372" spans="1:1">
      <c r="A372">
        <v>280</v>
      </c>
    </row>
    <row r="373" spans="1:1">
      <c r="A373">
        <v>320</v>
      </c>
    </row>
    <row r="374" spans="1:1">
      <c r="A374">
        <v>350</v>
      </c>
    </row>
    <row r="375" spans="1:1">
      <c r="A375">
        <v>290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F9CA-7F2F-4653-AFF3-504656FE5EFE}">
  <dimension ref="A2:P284"/>
  <sheetViews>
    <sheetView showGridLines="0" workbookViewId="0">
      <selection activeCell="G267" sqref="G267"/>
    </sheetView>
  </sheetViews>
  <sheetFormatPr defaultRowHeight="14.4"/>
  <cols>
    <col min="1" max="1" width="13.109375" bestFit="1" customWidth="1"/>
    <col min="15" max="15" width="21.33203125" bestFit="1" customWidth="1"/>
  </cols>
  <sheetData>
    <row r="2" spans="1:16" s="47" customFormat="1" ht="15.6">
      <c r="A2" s="1" t="s">
        <v>286</v>
      </c>
    </row>
    <row r="4" spans="1:16">
      <c r="A4" s="5" t="s">
        <v>284</v>
      </c>
    </row>
    <row r="5" spans="1:16">
      <c r="A5" s="5" t="s">
        <v>285</v>
      </c>
    </row>
    <row r="6" spans="1:16">
      <c r="A6" t="s">
        <v>283</v>
      </c>
    </row>
    <row r="7" spans="1:16">
      <c r="A7">
        <v>12</v>
      </c>
      <c r="O7" t="s">
        <v>93</v>
      </c>
      <c r="P7">
        <v>18.166666666666668</v>
      </c>
    </row>
    <row r="8" spans="1:16">
      <c r="A8">
        <v>18</v>
      </c>
      <c r="C8" s="5" t="s">
        <v>287</v>
      </c>
      <c r="O8" t="s">
        <v>143</v>
      </c>
      <c r="P8">
        <v>0.30487098435833554</v>
      </c>
    </row>
    <row r="9" spans="1:16">
      <c r="A9">
        <v>15</v>
      </c>
      <c r="C9" t="s">
        <v>2</v>
      </c>
      <c r="D9">
        <f>P14</f>
        <v>-0.34941284467024686</v>
      </c>
      <c r="O9" t="s">
        <v>6</v>
      </c>
      <c r="P9">
        <v>18.5</v>
      </c>
    </row>
    <row r="10" spans="1:16">
      <c r="A10">
        <v>22</v>
      </c>
      <c r="O10" t="s">
        <v>67</v>
      </c>
      <c r="P10">
        <v>22</v>
      </c>
    </row>
    <row r="11" spans="1:16">
      <c r="A11">
        <v>20</v>
      </c>
      <c r="O11" t="s">
        <v>83</v>
      </c>
      <c r="P11">
        <v>2.8922601092097238</v>
      </c>
    </row>
    <row r="12" spans="1:16">
      <c r="A12">
        <v>14</v>
      </c>
      <c r="O12" t="s">
        <v>144</v>
      </c>
      <c r="P12">
        <v>8.3651685393258433</v>
      </c>
    </row>
    <row r="13" spans="1:16">
      <c r="A13">
        <v>16</v>
      </c>
      <c r="O13" t="s">
        <v>145</v>
      </c>
      <c r="P13">
        <v>-0.86582310260563045</v>
      </c>
    </row>
    <row r="14" spans="1:16">
      <c r="A14">
        <v>21</v>
      </c>
      <c r="C14" s="5" t="s">
        <v>288</v>
      </c>
      <c r="O14" t="s">
        <v>146</v>
      </c>
      <c r="P14">
        <v>-0.34941284467024686</v>
      </c>
    </row>
    <row r="15" spans="1:16">
      <c r="A15">
        <v>19</v>
      </c>
      <c r="C15" t="s">
        <v>2</v>
      </c>
      <c r="D15">
        <f>P13</f>
        <v>-0.86582310260563045</v>
      </c>
      <c r="O15" t="s">
        <v>69</v>
      </c>
      <c r="P15">
        <v>10</v>
      </c>
    </row>
    <row r="16" spans="1:16">
      <c r="A16">
        <v>17</v>
      </c>
      <c r="O16" t="s">
        <v>147</v>
      </c>
      <c r="P16">
        <v>12</v>
      </c>
    </row>
    <row r="17" spans="1:16">
      <c r="A17">
        <v>22</v>
      </c>
      <c r="C17" s="18" t="s">
        <v>290</v>
      </c>
      <c r="O17" t="s">
        <v>148</v>
      </c>
      <c r="P17">
        <v>22</v>
      </c>
    </row>
    <row r="18" spans="1:16">
      <c r="A18">
        <v>19</v>
      </c>
      <c r="C18" t="s">
        <v>2</v>
      </c>
      <c r="D18" t="s">
        <v>291</v>
      </c>
      <c r="O18" t="s">
        <v>149</v>
      </c>
      <c r="P18">
        <v>1635</v>
      </c>
    </row>
    <row r="19" spans="1:16">
      <c r="A19">
        <v>13</v>
      </c>
      <c r="D19" t="s">
        <v>292</v>
      </c>
      <c r="O19" t="s">
        <v>150</v>
      </c>
      <c r="P19">
        <v>90</v>
      </c>
    </row>
    <row r="20" spans="1:16">
      <c r="A20">
        <v>16</v>
      </c>
      <c r="O20" t="s">
        <v>252</v>
      </c>
      <c r="P20">
        <v>22</v>
      </c>
    </row>
    <row r="21" spans="1:16">
      <c r="A21">
        <v>21</v>
      </c>
      <c r="O21" t="s">
        <v>253</v>
      </c>
      <c r="P21">
        <v>12</v>
      </c>
    </row>
    <row r="22" spans="1:16">
      <c r="A22">
        <v>22</v>
      </c>
      <c r="O22" t="s">
        <v>254</v>
      </c>
      <c r="P22">
        <v>0.60577215201752499</v>
      </c>
    </row>
    <row r="23" spans="1:16">
      <c r="A23">
        <v>17</v>
      </c>
    </row>
    <row r="24" spans="1:16">
      <c r="A24">
        <v>19</v>
      </c>
    </row>
    <row r="25" spans="1:16">
      <c r="A25">
        <v>22</v>
      </c>
    </row>
    <row r="26" spans="1:16">
      <c r="A26">
        <v>18</v>
      </c>
    </row>
    <row r="27" spans="1:16">
      <c r="A27">
        <v>14</v>
      </c>
    </row>
    <row r="28" spans="1:16">
      <c r="A28">
        <v>20</v>
      </c>
    </row>
    <row r="29" spans="1:16">
      <c r="A29">
        <v>19</v>
      </c>
    </row>
    <row r="30" spans="1:16">
      <c r="A30">
        <v>17</v>
      </c>
    </row>
    <row r="31" spans="1:16">
      <c r="A31">
        <v>22</v>
      </c>
    </row>
    <row r="32" spans="1:16">
      <c r="A32">
        <v>18</v>
      </c>
    </row>
    <row r="33" spans="1:1">
      <c r="A33">
        <v>15</v>
      </c>
    </row>
    <row r="34" spans="1:1">
      <c r="A34">
        <v>21</v>
      </c>
    </row>
    <row r="35" spans="1:1">
      <c r="A35">
        <v>20</v>
      </c>
    </row>
    <row r="36" spans="1:1">
      <c r="A36">
        <v>16</v>
      </c>
    </row>
    <row r="37" spans="1:1">
      <c r="A37">
        <v>12</v>
      </c>
    </row>
    <row r="38" spans="1:1">
      <c r="A38">
        <v>18</v>
      </c>
    </row>
    <row r="39" spans="1:1">
      <c r="A39">
        <v>15</v>
      </c>
    </row>
    <row r="40" spans="1:1">
      <c r="A40">
        <v>22</v>
      </c>
    </row>
    <row r="41" spans="1:1">
      <c r="A41">
        <v>20</v>
      </c>
    </row>
    <row r="42" spans="1:1">
      <c r="A42">
        <v>14</v>
      </c>
    </row>
    <row r="43" spans="1:1">
      <c r="A43">
        <v>16</v>
      </c>
    </row>
    <row r="44" spans="1:1">
      <c r="A44">
        <v>21</v>
      </c>
    </row>
    <row r="45" spans="1:1">
      <c r="A45">
        <v>19</v>
      </c>
    </row>
    <row r="46" spans="1:1">
      <c r="A46">
        <v>17</v>
      </c>
    </row>
    <row r="47" spans="1:1">
      <c r="A47">
        <v>22</v>
      </c>
    </row>
    <row r="48" spans="1:1">
      <c r="A48">
        <v>19</v>
      </c>
    </row>
    <row r="49" spans="1:1">
      <c r="A49">
        <v>13</v>
      </c>
    </row>
    <row r="50" spans="1:1">
      <c r="A50">
        <v>16</v>
      </c>
    </row>
    <row r="51" spans="1:1">
      <c r="A51">
        <v>21</v>
      </c>
    </row>
    <row r="52" spans="1:1">
      <c r="A52">
        <v>22</v>
      </c>
    </row>
    <row r="53" spans="1:1">
      <c r="A53">
        <v>17</v>
      </c>
    </row>
    <row r="54" spans="1:1">
      <c r="A54">
        <v>19</v>
      </c>
    </row>
    <row r="55" spans="1:1">
      <c r="A55">
        <v>22</v>
      </c>
    </row>
    <row r="56" spans="1:1">
      <c r="A56">
        <v>18</v>
      </c>
    </row>
    <row r="57" spans="1:1">
      <c r="A57">
        <v>14</v>
      </c>
    </row>
    <row r="58" spans="1:1">
      <c r="A58">
        <v>20</v>
      </c>
    </row>
    <row r="59" spans="1:1">
      <c r="A59">
        <v>19</v>
      </c>
    </row>
    <row r="60" spans="1:1">
      <c r="A60">
        <v>17</v>
      </c>
    </row>
    <row r="61" spans="1:1">
      <c r="A61">
        <v>22</v>
      </c>
    </row>
    <row r="62" spans="1:1">
      <c r="A62">
        <v>18</v>
      </c>
    </row>
    <row r="63" spans="1:1">
      <c r="A63">
        <v>15</v>
      </c>
    </row>
    <row r="64" spans="1:1">
      <c r="A64">
        <v>21</v>
      </c>
    </row>
    <row r="65" spans="1:1">
      <c r="A65">
        <v>20</v>
      </c>
    </row>
    <row r="66" spans="1:1">
      <c r="A66">
        <v>16</v>
      </c>
    </row>
    <row r="67" spans="1:1">
      <c r="A67">
        <v>12</v>
      </c>
    </row>
    <row r="68" spans="1:1">
      <c r="A68">
        <v>18</v>
      </c>
    </row>
    <row r="69" spans="1:1">
      <c r="A69">
        <v>15</v>
      </c>
    </row>
    <row r="70" spans="1:1">
      <c r="A70">
        <v>22</v>
      </c>
    </row>
    <row r="71" spans="1:1">
      <c r="A71">
        <v>20</v>
      </c>
    </row>
    <row r="72" spans="1:1">
      <c r="A72">
        <v>14</v>
      </c>
    </row>
    <row r="73" spans="1:1">
      <c r="A73">
        <v>16</v>
      </c>
    </row>
    <row r="74" spans="1:1">
      <c r="A74">
        <v>21</v>
      </c>
    </row>
    <row r="75" spans="1:1">
      <c r="A75">
        <v>19</v>
      </c>
    </row>
    <row r="76" spans="1:1">
      <c r="A76">
        <v>17</v>
      </c>
    </row>
    <row r="77" spans="1:1">
      <c r="A77">
        <v>22</v>
      </c>
    </row>
    <row r="78" spans="1:1">
      <c r="A78">
        <v>19</v>
      </c>
    </row>
    <row r="79" spans="1:1">
      <c r="A79">
        <v>13</v>
      </c>
    </row>
    <row r="80" spans="1:1">
      <c r="A80">
        <v>16</v>
      </c>
    </row>
    <row r="81" spans="1:1">
      <c r="A81">
        <v>21</v>
      </c>
    </row>
    <row r="82" spans="1:1">
      <c r="A82">
        <v>22</v>
      </c>
    </row>
    <row r="83" spans="1:1">
      <c r="A83">
        <v>17</v>
      </c>
    </row>
    <row r="84" spans="1:1">
      <c r="A84">
        <v>19</v>
      </c>
    </row>
    <row r="85" spans="1:1">
      <c r="A85">
        <v>22</v>
      </c>
    </row>
    <row r="86" spans="1:1">
      <c r="A86">
        <v>18</v>
      </c>
    </row>
    <row r="87" spans="1:1">
      <c r="A87">
        <v>14</v>
      </c>
    </row>
    <row r="88" spans="1:1">
      <c r="A88">
        <v>20</v>
      </c>
    </row>
    <row r="89" spans="1:1">
      <c r="A89">
        <v>19</v>
      </c>
    </row>
    <row r="90" spans="1:1">
      <c r="A90">
        <v>17</v>
      </c>
    </row>
    <row r="91" spans="1:1">
      <c r="A91">
        <v>22</v>
      </c>
    </row>
    <row r="92" spans="1:1">
      <c r="A92">
        <v>18</v>
      </c>
    </row>
    <row r="93" spans="1:1">
      <c r="A93">
        <v>15</v>
      </c>
    </row>
    <row r="94" spans="1:1">
      <c r="A94">
        <v>21</v>
      </c>
    </row>
    <row r="95" spans="1:1">
      <c r="A95">
        <v>20</v>
      </c>
    </row>
    <row r="96" spans="1:1">
      <c r="A96">
        <v>16</v>
      </c>
    </row>
    <row r="99" spans="1:7" ht="15.6">
      <c r="A99" s="30" t="s">
        <v>293</v>
      </c>
      <c r="D99" s="30"/>
    </row>
    <row r="101" spans="1:7" ht="15">
      <c r="A101" s="5" t="s">
        <v>300</v>
      </c>
      <c r="E101" s="49"/>
    </row>
    <row r="102" spans="1:7">
      <c r="A102" s="5" t="s">
        <v>301</v>
      </c>
    </row>
    <row r="103" spans="1:7" ht="15">
      <c r="A103" s="5" t="s">
        <v>302</v>
      </c>
      <c r="E103" s="49"/>
    </row>
    <row r="104" spans="1:7">
      <c r="A104" s="5" t="s">
        <v>303</v>
      </c>
    </row>
    <row r="105" spans="1:7">
      <c r="A105" s="5" t="s">
        <v>304</v>
      </c>
    </row>
    <row r="106" spans="1:7">
      <c r="A106" s="5" t="s">
        <v>305</v>
      </c>
    </row>
    <row r="107" spans="1:7">
      <c r="A107" s="5" t="s">
        <v>306</v>
      </c>
    </row>
    <row r="108" spans="1:7">
      <c r="A108" s="5" t="s">
        <v>307</v>
      </c>
    </row>
    <row r="109" spans="1:7">
      <c r="A109" s="5" t="s">
        <v>308</v>
      </c>
      <c r="F109" s="5" t="s">
        <v>294</v>
      </c>
    </row>
    <row r="110" spans="1:7">
      <c r="A110" s="5" t="s">
        <v>309</v>
      </c>
      <c r="F110" s="5" t="s">
        <v>295</v>
      </c>
    </row>
    <row r="112" spans="1:7">
      <c r="F112" t="s">
        <v>310</v>
      </c>
      <c r="G112" s="50"/>
    </row>
    <row r="114" spans="6:7">
      <c r="G114" s="50"/>
    </row>
    <row r="115" spans="6:7">
      <c r="G115" s="50"/>
    </row>
    <row r="116" spans="6:7">
      <c r="G116" s="50"/>
    </row>
    <row r="117" spans="6:7">
      <c r="G117" s="50"/>
    </row>
    <row r="118" spans="6:7">
      <c r="G118" s="50"/>
    </row>
    <row r="119" spans="6:7">
      <c r="G119" s="50"/>
    </row>
    <row r="120" spans="6:7">
      <c r="G120" s="50"/>
    </row>
    <row r="121" spans="6:7">
      <c r="G121" s="50"/>
    </row>
    <row r="122" spans="6:7">
      <c r="G122" s="50"/>
    </row>
    <row r="124" spans="6:7">
      <c r="G124" s="50"/>
    </row>
    <row r="128" spans="6:7">
      <c r="F128" s="5" t="s">
        <v>296</v>
      </c>
    </row>
    <row r="129" spans="6:7">
      <c r="F129" s="5" t="s">
        <v>297</v>
      </c>
    </row>
    <row r="131" spans="6:7">
      <c r="F131" s="5" t="s">
        <v>22</v>
      </c>
      <c r="G131" s="25" t="s">
        <v>313</v>
      </c>
    </row>
    <row r="132" spans="6:7">
      <c r="G132" s="25" t="s">
        <v>311</v>
      </c>
    </row>
    <row r="133" spans="6:7">
      <c r="G133" s="25" t="s">
        <v>312</v>
      </c>
    </row>
    <row r="134" spans="6:7">
      <c r="G134" s="25" t="s">
        <v>331</v>
      </c>
    </row>
    <row r="137" spans="6:7">
      <c r="F137" s="5" t="s">
        <v>298</v>
      </c>
    </row>
    <row r="138" spans="6:7">
      <c r="F138" s="5" t="s">
        <v>299</v>
      </c>
    </row>
    <row r="140" spans="6:7">
      <c r="F140" s="5" t="s">
        <v>2</v>
      </c>
      <c r="G140" s="8" t="s">
        <v>314</v>
      </c>
    </row>
    <row r="141" spans="6:7">
      <c r="G141" s="51" t="s">
        <v>315</v>
      </c>
    </row>
    <row r="142" spans="6:7">
      <c r="G142" t="s">
        <v>316</v>
      </c>
    </row>
    <row r="143" spans="6:7">
      <c r="G143" t="s">
        <v>317</v>
      </c>
    </row>
    <row r="146" spans="1:6" ht="15.6">
      <c r="A146" s="1" t="s">
        <v>293</v>
      </c>
    </row>
    <row r="148" spans="1:6">
      <c r="A148" s="5" t="s">
        <v>318</v>
      </c>
    </row>
    <row r="149" spans="1:6">
      <c r="A149" s="5" t="s">
        <v>319</v>
      </c>
    </row>
    <row r="151" spans="1:6">
      <c r="A151" t="s">
        <v>320</v>
      </c>
      <c r="F151" s="5" t="s">
        <v>294</v>
      </c>
    </row>
    <row r="152" spans="1:6">
      <c r="A152" t="s">
        <v>321</v>
      </c>
      <c r="F152" s="5" t="s">
        <v>332</v>
      </c>
    </row>
    <row r="153" spans="1:6">
      <c r="A153" t="s">
        <v>322</v>
      </c>
    </row>
    <row r="154" spans="1:6">
      <c r="A154" t="s">
        <v>323</v>
      </c>
      <c r="F154" s="5" t="s">
        <v>22</v>
      </c>
    </row>
    <row r="155" spans="1:6">
      <c r="A155" t="s">
        <v>324</v>
      </c>
    </row>
    <row r="156" spans="1:6">
      <c r="A156" t="s">
        <v>325</v>
      </c>
    </row>
    <row r="157" spans="1:6">
      <c r="A157" t="s">
        <v>326</v>
      </c>
    </row>
    <row r="158" spans="1:6">
      <c r="A158" t="s">
        <v>327</v>
      </c>
    </row>
    <row r="159" spans="1:6">
      <c r="A159" t="s">
        <v>328</v>
      </c>
    </row>
    <row r="160" spans="1:6">
      <c r="A160" t="s">
        <v>329</v>
      </c>
    </row>
    <row r="161" spans="1:7">
      <c r="A161" t="s">
        <v>330</v>
      </c>
    </row>
    <row r="167" spans="1:7">
      <c r="F167" s="5" t="s">
        <v>333</v>
      </c>
    </row>
    <row r="168" spans="1:7">
      <c r="F168" s="5" t="s">
        <v>332</v>
      </c>
    </row>
    <row r="170" spans="1:7">
      <c r="F170" t="s">
        <v>2</v>
      </c>
      <c r="G170" s="50" t="s">
        <v>335</v>
      </c>
    </row>
    <row r="171" spans="1:7">
      <c r="G171" s="50" t="s">
        <v>334</v>
      </c>
    </row>
    <row r="172" spans="1:7">
      <c r="G172" s="50" t="s">
        <v>336</v>
      </c>
    </row>
    <row r="174" spans="1:7">
      <c r="F174" s="5" t="s">
        <v>298</v>
      </c>
    </row>
    <row r="175" spans="1:7">
      <c r="F175" s="5" t="s">
        <v>337</v>
      </c>
    </row>
    <row r="177" spans="1:7">
      <c r="F177" s="5" t="s">
        <v>2</v>
      </c>
      <c r="G177" s="8" t="s">
        <v>338</v>
      </c>
    </row>
    <row r="178" spans="1:7">
      <c r="G178" t="s">
        <v>339</v>
      </c>
    </row>
    <row r="181" spans="1:7" ht="15.6">
      <c r="A181" s="1" t="s">
        <v>340</v>
      </c>
    </row>
    <row r="182" spans="1:7">
      <c r="A182" s="5" t="s">
        <v>341</v>
      </c>
    </row>
    <row r="183" spans="1:7">
      <c r="A183" s="5" t="s">
        <v>342</v>
      </c>
    </row>
    <row r="185" spans="1:7">
      <c r="A185" t="s">
        <v>343</v>
      </c>
    </row>
    <row r="186" spans="1:7">
      <c r="A186" t="s">
        <v>344</v>
      </c>
      <c r="G186" s="5" t="s">
        <v>294</v>
      </c>
    </row>
    <row r="187" spans="1:7">
      <c r="A187" t="s">
        <v>322</v>
      </c>
      <c r="G187" s="5" t="s">
        <v>348</v>
      </c>
    </row>
    <row r="188" spans="1:7">
      <c r="A188" t="s">
        <v>323</v>
      </c>
    </row>
    <row r="189" spans="1:7">
      <c r="A189" t="s">
        <v>324</v>
      </c>
      <c r="G189" s="5" t="s">
        <v>2</v>
      </c>
    </row>
    <row r="190" spans="1:7">
      <c r="A190" t="s">
        <v>325</v>
      </c>
    </row>
    <row r="191" spans="1:7">
      <c r="A191" t="s">
        <v>326</v>
      </c>
    </row>
    <row r="192" spans="1:7">
      <c r="A192" t="s">
        <v>345</v>
      </c>
    </row>
    <row r="193" spans="1:8">
      <c r="A193" t="s">
        <v>329</v>
      </c>
    </row>
    <row r="194" spans="1:8">
      <c r="A194" t="s">
        <v>346</v>
      </c>
    </row>
    <row r="195" spans="1:8">
      <c r="A195" t="s">
        <v>347</v>
      </c>
    </row>
    <row r="202" spans="1:8">
      <c r="G202" s="5" t="s">
        <v>349</v>
      </c>
    </row>
    <row r="203" spans="1:8">
      <c r="G203" s="5" t="s">
        <v>348</v>
      </c>
    </row>
    <row r="205" spans="1:8">
      <c r="G205" s="5" t="s">
        <v>2</v>
      </c>
      <c r="H205" s="25" t="s">
        <v>350</v>
      </c>
    </row>
    <row r="206" spans="1:8">
      <c r="H206" s="25" t="s">
        <v>351</v>
      </c>
    </row>
    <row r="207" spans="1:8">
      <c r="H207" s="25" t="s">
        <v>352</v>
      </c>
    </row>
    <row r="209" spans="1:8">
      <c r="G209" s="5" t="s">
        <v>298</v>
      </c>
    </row>
    <row r="210" spans="1:8">
      <c r="G210" s="5" t="s">
        <v>353</v>
      </c>
    </row>
    <row r="212" spans="1:8" ht="15">
      <c r="G212" s="5" t="s">
        <v>22</v>
      </c>
      <c r="H212" s="9" t="s">
        <v>354</v>
      </c>
    </row>
    <row r="213" spans="1:8">
      <c r="H213" t="s">
        <v>355</v>
      </c>
    </row>
    <row r="214" spans="1:8">
      <c r="H214" t="s">
        <v>356</v>
      </c>
    </row>
    <row r="217" spans="1:8" ht="15.6">
      <c r="A217" s="1" t="s">
        <v>357</v>
      </c>
    </row>
    <row r="218" spans="1:8">
      <c r="A218" s="5" t="s">
        <v>358</v>
      </c>
    </row>
    <row r="219" spans="1:8">
      <c r="A219" s="5" t="s">
        <v>359</v>
      </c>
    </row>
    <row r="221" spans="1:8">
      <c r="A221" t="s">
        <v>360</v>
      </c>
      <c r="G221" s="5" t="s">
        <v>294</v>
      </c>
    </row>
    <row r="222" spans="1:8">
      <c r="A222" t="s">
        <v>361</v>
      </c>
      <c r="G222" s="5" t="s">
        <v>372</v>
      </c>
    </row>
    <row r="223" spans="1:8">
      <c r="A223" t="s">
        <v>362</v>
      </c>
    </row>
    <row r="224" spans="1:8">
      <c r="A224" t="s">
        <v>363</v>
      </c>
      <c r="G224" s="5" t="s">
        <v>2</v>
      </c>
      <c r="H224" s="25" t="s">
        <v>373</v>
      </c>
    </row>
    <row r="225" spans="1:8">
      <c r="A225" t="s">
        <v>364</v>
      </c>
      <c r="H225" s="25" t="s">
        <v>374</v>
      </c>
    </row>
    <row r="226" spans="1:8">
      <c r="A226" t="s">
        <v>365</v>
      </c>
      <c r="H226" s="25" t="s">
        <v>375</v>
      </c>
    </row>
    <row r="227" spans="1:8">
      <c r="A227" t="s">
        <v>366</v>
      </c>
    </row>
    <row r="228" spans="1:8">
      <c r="A228" t="s">
        <v>367</v>
      </c>
    </row>
    <row r="229" spans="1:8">
      <c r="A229" t="s">
        <v>368</v>
      </c>
      <c r="G229" s="5" t="s">
        <v>376</v>
      </c>
    </row>
    <row r="230" spans="1:8">
      <c r="A230" t="s">
        <v>369</v>
      </c>
      <c r="G230" s="5" t="s">
        <v>372</v>
      </c>
    </row>
    <row r="231" spans="1:8">
      <c r="A231" t="s">
        <v>370</v>
      </c>
    </row>
    <row r="232" spans="1:8">
      <c r="A232" t="s">
        <v>371</v>
      </c>
      <c r="G232" s="5" t="s">
        <v>2</v>
      </c>
      <c r="H232" s="25" t="s">
        <v>378</v>
      </c>
    </row>
    <row r="233" spans="1:8">
      <c r="H233" s="25" t="s">
        <v>377</v>
      </c>
    </row>
    <row r="234" spans="1:8">
      <c r="H234" s="25" t="s">
        <v>379</v>
      </c>
    </row>
    <row r="237" spans="1:8">
      <c r="G237" s="5" t="s">
        <v>298</v>
      </c>
    </row>
    <row r="238" spans="1:8">
      <c r="G238" s="5" t="s">
        <v>380</v>
      </c>
    </row>
    <row r="240" spans="1:8" ht="15">
      <c r="G240" s="5" t="s">
        <v>2</v>
      </c>
      <c r="H240" s="9" t="s">
        <v>381</v>
      </c>
    </row>
    <row r="241" spans="1:10">
      <c r="H241" t="s">
        <v>383</v>
      </c>
    </row>
    <row r="242" spans="1:10">
      <c r="H242" t="s">
        <v>382</v>
      </c>
    </row>
    <row r="245" spans="1:10" ht="15.6">
      <c r="A245" s="1" t="s">
        <v>384</v>
      </c>
    </row>
    <row r="246" spans="1:10">
      <c r="A246" s="5" t="s">
        <v>385</v>
      </c>
    </row>
    <row r="247" spans="1:10">
      <c r="A247" s="5" t="s">
        <v>386</v>
      </c>
    </row>
    <row r="249" spans="1:10">
      <c r="A249" t="s">
        <v>387</v>
      </c>
    </row>
    <row r="250" spans="1:10">
      <c r="A250" t="s">
        <v>388</v>
      </c>
      <c r="G250" s="5" t="s">
        <v>294</v>
      </c>
    </row>
    <row r="251" spans="1:10">
      <c r="A251" t="s">
        <v>389</v>
      </c>
      <c r="G251" s="5" t="s">
        <v>399</v>
      </c>
    </row>
    <row r="252" spans="1:10">
      <c r="A252" t="s">
        <v>390</v>
      </c>
    </row>
    <row r="253" spans="1:10">
      <c r="A253" t="s">
        <v>391</v>
      </c>
      <c r="G253" s="5" t="s">
        <v>2</v>
      </c>
      <c r="H253" s="56" t="s">
        <v>400</v>
      </c>
      <c r="I253" s="19"/>
      <c r="J253" s="53"/>
    </row>
    <row r="254" spans="1:10">
      <c r="A254" t="s">
        <v>392</v>
      </c>
      <c r="H254" s="25"/>
      <c r="I254" s="19"/>
    </row>
    <row r="255" spans="1:10">
      <c r="A255" t="s">
        <v>393</v>
      </c>
      <c r="H255" s="25"/>
      <c r="I255" s="19"/>
    </row>
    <row r="256" spans="1:10">
      <c r="A256" t="s">
        <v>394</v>
      </c>
      <c r="H256" s="54"/>
      <c r="I256" s="19"/>
    </row>
    <row r="257" spans="1:9">
      <c r="A257" t="s">
        <v>395</v>
      </c>
      <c r="H257" s="54"/>
      <c r="I257" s="19"/>
    </row>
    <row r="258" spans="1:9">
      <c r="A258" t="s">
        <v>396</v>
      </c>
      <c r="H258" s="25"/>
      <c r="I258" s="19"/>
    </row>
    <row r="259" spans="1:9">
      <c r="A259" t="s">
        <v>397</v>
      </c>
      <c r="H259" s="25"/>
    </row>
    <row r="260" spans="1:9">
      <c r="A260" t="s">
        <v>398</v>
      </c>
      <c r="H260" s="54"/>
    </row>
    <row r="261" spans="1:9">
      <c r="H261" s="54"/>
    </row>
    <row r="262" spans="1:9">
      <c r="H262" s="25"/>
    </row>
    <row r="263" spans="1:9">
      <c r="H263" s="25"/>
    </row>
    <row r="264" spans="1:9">
      <c r="H264" s="54"/>
    </row>
    <row r="265" spans="1:9">
      <c r="H265" s="54"/>
    </row>
    <row r="266" spans="1:9">
      <c r="H266" s="51"/>
    </row>
    <row r="267" spans="1:9">
      <c r="H267" s="50"/>
    </row>
    <row r="268" spans="1:9">
      <c r="H268" s="50"/>
    </row>
    <row r="269" spans="1:9">
      <c r="H269" s="52"/>
    </row>
    <row r="270" spans="1:9">
      <c r="H270" s="25"/>
    </row>
    <row r="271" spans="1:9">
      <c r="H271" s="25"/>
    </row>
    <row r="272" spans="1:9">
      <c r="H272" s="25"/>
    </row>
    <row r="273" spans="8:8">
      <c r="H273" s="51"/>
    </row>
    <row r="274" spans="8:8">
      <c r="H274" s="50"/>
    </row>
    <row r="275" spans="8:8">
      <c r="H275" s="52"/>
    </row>
    <row r="276" spans="8:8">
      <c r="H276" s="25"/>
    </row>
    <row r="277" spans="8:8">
      <c r="H277" s="25"/>
    </row>
    <row r="278" spans="8:8">
      <c r="H278" s="25"/>
    </row>
    <row r="279" spans="8:8">
      <c r="H279" s="51"/>
    </row>
    <row r="280" spans="8:8">
      <c r="H280" s="50"/>
    </row>
    <row r="281" spans="8:8">
      <c r="H281" s="52"/>
    </row>
    <row r="282" spans="8:8">
      <c r="H282" s="25"/>
    </row>
    <row r="283" spans="8:8">
      <c r="H283" s="25"/>
    </row>
    <row r="284" spans="8:8">
      <c r="H284" s="2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868E-3957-40AF-94FD-29FD38FDCC8C}">
  <dimension ref="A2:B98"/>
  <sheetViews>
    <sheetView showGridLines="0" topLeftCell="A33" workbookViewId="0">
      <selection activeCell="A33" sqref="A33"/>
    </sheetView>
  </sheetViews>
  <sheetFormatPr defaultRowHeight="14.4"/>
  <sheetData>
    <row r="2" spans="1:2" ht="15.6">
      <c r="A2" s="1" t="s">
        <v>404</v>
      </c>
    </row>
    <row r="3" spans="1:2">
      <c r="A3" s="5" t="s">
        <v>401</v>
      </c>
    </row>
    <row r="4" spans="1:2">
      <c r="A4" s="5" t="s">
        <v>402</v>
      </c>
    </row>
    <row r="5" spans="1:2">
      <c r="A5" s="5" t="s">
        <v>403</v>
      </c>
    </row>
    <row r="7" spans="1:2">
      <c r="A7" t="s">
        <v>405</v>
      </c>
    </row>
    <row r="8" spans="1:2">
      <c r="A8" t="s">
        <v>406</v>
      </c>
    </row>
    <row r="12" spans="1:2">
      <c r="A12" s="5" t="s">
        <v>409</v>
      </c>
    </row>
    <row r="13" spans="1:2">
      <c r="A13" s="5" t="s">
        <v>407</v>
      </c>
    </row>
    <row r="14" spans="1:2">
      <c r="A14" s="5" t="s">
        <v>408</v>
      </c>
    </row>
    <row r="16" spans="1:2">
      <c r="A16" s="5" t="s">
        <v>2</v>
      </c>
      <c r="B16" s="57" t="s">
        <v>410</v>
      </c>
    </row>
    <row r="18" spans="2:2">
      <c r="B18" s="57" t="s">
        <v>411</v>
      </c>
    </row>
    <row r="20" spans="2:2">
      <c r="B20" s="58" t="s">
        <v>412</v>
      </c>
    </row>
    <row r="22" spans="2:2">
      <c r="B22" s="57" t="s">
        <v>413</v>
      </c>
    </row>
    <row r="23" spans="2:2">
      <c r="B23" s="57" t="s">
        <v>414</v>
      </c>
    </row>
    <row r="24" spans="2:2">
      <c r="B24" s="57" t="s">
        <v>415</v>
      </c>
    </row>
    <row r="26" spans="2:2" ht="15">
      <c r="B26" s="57" t="s">
        <v>416</v>
      </c>
    </row>
    <row r="27" spans="2:2">
      <c r="B27" s="57"/>
    </row>
    <row r="28" spans="2:2">
      <c r="B28" s="57" t="s">
        <v>417</v>
      </c>
    </row>
    <row r="30" spans="2:2" ht="15">
      <c r="B30" s="57" t="s">
        <v>418</v>
      </c>
    </row>
    <row r="31" spans="2:2">
      <c r="B31" s="57" t="s">
        <v>419</v>
      </c>
    </row>
    <row r="32" spans="2:2">
      <c r="B32" s="57" t="s">
        <v>420</v>
      </c>
    </row>
    <row r="36" spans="1:2">
      <c r="A36" s="5" t="s">
        <v>423</v>
      </c>
    </row>
    <row r="37" spans="1:2">
      <c r="A37" s="5" t="s">
        <v>421</v>
      </c>
    </row>
    <row r="38" spans="1:2">
      <c r="A38" s="5" t="s">
        <v>422</v>
      </c>
    </row>
    <row r="41" spans="1:2">
      <c r="A41" t="s">
        <v>424</v>
      </c>
    </row>
    <row r="42" spans="1:2">
      <c r="A42" t="s">
        <v>425</v>
      </c>
    </row>
    <row r="44" spans="1:2">
      <c r="A44" s="5" t="s">
        <v>426</v>
      </c>
    </row>
    <row r="45" spans="1:2">
      <c r="A45" s="5" t="s">
        <v>427</v>
      </c>
    </row>
    <row r="46" spans="1:2">
      <c r="A46" s="5" t="s">
        <v>428</v>
      </c>
    </row>
    <row r="48" spans="1:2">
      <c r="A48" s="5" t="s">
        <v>2</v>
      </c>
      <c r="B48" t="s">
        <v>429</v>
      </c>
    </row>
    <row r="49" spans="2:2">
      <c r="B49" t="s">
        <v>430</v>
      </c>
    </row>
    <row r="51" spans="2:2">
      <c r="B51" s="59" t="s">
        <v>431</v>
      </c>
    </row>
    <row r="53" spans="2:2">
      <c r="B53" t="s">
        <v>432</v>
      </c>
    </row>
    <row r="55" spans="2:2">
      <c r="B55" s="59" t="s">
        <v>433</v>
      </c>
    </row>
    <row r="57" spans="2:2">
      <c r="B57" t="s">
        <v>434</v>
      </c>
    </row>
    <row r="59" spans="2:2" ht="15">
      <c r="B59" t="s">
        <v>435</v>
      </c>
    </row>
    <row r="60" spans="2:2">
      <c r="B60" t="s">
        <v>436</v>
      </c>
    </row>
    <row r="61" spans="2:2">
      <c r="B61" t="s">
        <v>437</v>
      </c>
    </row>
    <row r="62" spans="2:2">
      <c r="B62" t="s">
        <v>438</v>
      </c>
    </row>
    <row r="63" spans="2:2">
      <c r="B63" t="s">
        <v>439</v>
      </c>
    </row>
    <row r="67" spans="1:2">
      <c r="A67" s="5" t="s">
        <v>440</v>
      </c>
    </row>
    <row r="68" spans="1:2">
      <c r="A68" s="5" t="s">
        <v>458</v>
      </c>
    </row>
    <row r="69" spans="1:2">
      <c r="A69" s="5" t="s">
        <v>459</v>
      </c>
    </row>
    <row r="70" spans="1:2">
      <c r="A70" s="5"/>
    </row>
    <row r="71" spans="1:2">
      <c r="A71" s="5"/>
    </row>
    <row r="72" spans="1:2">
      <c r="A72" t="s">
        <v>441</v>
      </c>
    </row>
    <row r="73" spans="1:2">
      <c r="A73" t="s">
        <v>442</v>
      </c>
    </row>
    <row r="74" spans="1:2">
      <c r="A74" t="s">
        <v>443</v>
      </c>
    </row>
    <row r="76" spans="1:2">
      <c r="A76" s="5" t="s">
        <v>446</v>
      </c>
    </row>
    <row r="77" spans="1:2">
      <c r="A77" s="5" t="s">
        <v>444</v>
      </c>
    </row>
    <row r="78" spans="1:2">
      <c r="A78" s="5" t="s">
        <v>445</v>
      </c>
    </row>
    <row r="80" spans="1:2">
      <c r="A80" s="5" t="s">
        <v>2</v>
      </c>
      <c r="B80" t="s">
        <v>447</v>
      </c>
    </row>
    <row r="82" spans="2:2">
      <c r="B82" t="s">
        <v>448</v>
      </c>
    </row>
    <row r="84" spans="2:2" ht="15">
      <c r="B84" s="60" t="s">
        <v>431</v>
      </c>
    </row>
    <row r="86" spans="2:2">
      <c r="B86" t="s">
        <v>449</v>
      </c>
    </row>
    <row r="87" spans="2:2">
      <c r="B87" t="s">
        <v>450</v>
      </c>
    </row>
    <row r="88" spans="2:2">
      <c r="B88" t="s">
        <v>451</v>
      </c>
    </row>
    <row r="90" spans="2:2" ht="15">
      <c r="B90" s="60" t="s">
        <v>452</v>
      </c>
    </row>
    <row r="92" spans="2:2">
      <c r="B92" t="s">
        <v>453</v>
      </c>
    </row>
    <row r="95" spans="2:2" ht="15">
      <c r="B95" s="55" t="s">
        <v>454</v>
      </c>
    </row>
    <row r="96" spans="2:2">
      <c r="B96" t="s">
        <v>455</v>
      </c>
    </row>
    <row r="97" spans="2:2">
      <c r="B97" t="s">
        <v>456</v>
      </c>
    </row>
    <row r="98" spans="2:2">
      <c r="B98" t="s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to 10</vt:lpstr>
      <vt:lpstr>Q11 to 15</vt:lpstr>
      <vt:lpstr>Q16 to 20</vt:lpstr>
      <vt:lpstr>Q21 to 25</vt:lpstr>
      <vt:lpstr>Q26 to 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</dc:creator>
  <cp:lastModifiedBy>Abhinav Kanaujia</cp:lastModifiedBy>
  <dcterms:created xsi:type="dcterms:W3CDTF">2015-06-05T18:17:20Z</dcterms:created>
  <dcterms:modified xsi:type="dcterms:W3CDTF">2024-03-26T09:10:55Z</dcterms:modified>
</cp:coreProperties>
</file>