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Abhishek 5to6\"/>
    </mc:Choice>
  </mc:AlternateContent>
  <xr:revisionPtr revIDLastSave="0" documentId="13_ncr:1_{C020762D-9318-4A3E-B6CD-513AA9B93A15}" xr6:coauthVersionLast="47" xr6:coauthVersionMax="47" xr10:uidLastSave="{00000000-0000-0000-0000-000000000000}"/>
  <bookViews>
    <workbookView xWindow="-110" yWindow="-110" windowWidth="19420" windowHeight="10300" activeTab="3" xr2:uid="{39493685-74B4-44B9-8108-DF5282736FE0}"/>
  </bookViews>
  <sheets>
    <sheet name="Sheet1" sheetId="1" r:id="rId1"/>
    <sheet name="Sheet2" sheetId="2" r:id="rId2"/>
    <sheet name="Sheet3" sheetId="3" r:id="rId3"/>
    <sheet name="Sheet6" sheetId="6" r:id="rId4"/>
    <sheet name="Sheet4" sheetId="4" r:id="rId5"/>
  </sheets>
  <definedNames>
    <definedName name="sex">Sheet3!$VXK$20</definedName>
  </definedNames>
  <calcPr calcId="191029"/>
  <pivotCaches>
    <pivotCache cacheId="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7" i="3" l="1"/>
  <c r="S16" i="3"/>
  <c r="S15" i="3"/>
  <c r="S14" i="3"/>
  <c r="S13" i="3"/>
  <c r="S12" i="3"/>
  <c r="S11" i="3"/>
  <c r="S10" i="3"/>
  <c r="S9" i="3"/>
  <c r="S8" i="3"/>
  <c r="S7" i="3"/>
  <c r="S6" i="3"/>
  <c r="S4" i="3"/>
  <c r="S5" i="3"/>
  <c r="I35" i="2"/>
  <c r="I34" i="2"/>
  <c r="I33" i="2"/>
  <c r="I32" i="2"/>
  <c r="I31" i="2"/>
  <c r="I30" i="2"/>
  <c r="D29" i="2"/>
  <c r="C29" i="2"/>
  <c r="L3" i="2"/>
  <c r="B29" i="2"/>
  <c r="I26" i="2"/>
  <c r="I25" i="2"/>
  <c r="I22" i="2"/>
  <c r="I24" i="2"/>
  <c r="I23" i="2"/>
  <c r="I20" i="2"/>
  <c r="I21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N3" i="2"/>
  <c r="M3" i="2"/>
  <c r="K3" i="2"/>
  <c r="J3" i="2"/>
  <c r="H3" i="2"/>
  <c r="G3" i="2"/>
  <c r="F3" i="2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  <c r="B13" i="1"/>
  <c r="A13" i="1"/>
  <c r="H13" i="1"/>
  <c r="H4" i="1"/>
  <c r="H5" i="1"/>
  <c r="H6" i="1"/>
  <c r="H7" i="1"/>
  <c r="H8" i="1"/>
  <c r="H9" i="1"/>
  <c r="H10" i="1"/>
  <c r="H11" i="1"/>
  <c r="H12" i="1"/>
  <c r="H3" i="1"/>
</calcChain>
</file>

<file path=xl/sharedStrings.xml><?xml version="1.0" encoding="utf-8"?>
<sst xmlns="http://schemas.openxmlformats.org/spreadsheetml/2006/main" count="510" uniqueCount="267">
  <si>
    <t>S.No</t>
  </si>
  <si>
    <t>Name</t>
  </si>
  <si>
    <t>STUDENT MARKS OF CLASS 11</t>
  </si>
  <si>
    <t>ENGLISH</t>
  </si>
  <si>
    <t xml:space="preserve">MATHS </t>
  </si>
  <si>
    <t>ECONOMICS</t>
  </si>
  <si>
    <t xml:space="preserve">ACCOUNTS </t>
  </si>
  <si>
    <t>BST</t>
  </si>
  <si>
    <t>TOTAL</t>
  </si>
  <si>
    <t>Ahishek</t>
  </si>
  <si>
    <t>Anjal</t>
  </si>
  <si>
    <t>Bishant</t>
  </si>
  <si>
    <t>Dimple</t>
  </si>
  <si>
    <t>Shivant</t>
  </si>
  <si>
    <t>Jatin</t>
  </si>
  <si>
    <t>Sujal</t>
  </si>
  <si>
    <t>Daksh</t>
  </si>
  <si>
    <t>Kalu</t>
  </si>
  <si>
    <t>Bhura</t>
  </si>
  <si>
    <t>PERCENTAGE</t>
  </si>
  <si>
    <t>GRADE</t>
  </si>
  <si>
    <t>REMARKS</t>
  </si>
  <si>
    <t>S.NO</t>
  </si>
  <si>
    <t>EMPLOYEE NAME</t>
  </si>
  <si>
    <t>EMPLOYEE ID</t>
  </si>
  <si>
    <t>DESIGNATION</t>
  </si>
  <si>
    <t>BASIC SALARY</t>
  </si>
  <si>
    <t>H.R.A</t>
  </si>
  <si>
    <t>T.A</t>
  </si>
  <si>
    <t>OTHER ALLOWANCE</t>
  </si>
  <si>
    <t>OVERTIME HOURS</t>
  </si>
  <si>
    <t>OVERTIME AMT.</t>
  </si>
  <si>
    <t>TOTAL ALLOWANCE</t>
  </si>
  <si>
    <t>GROSS SALARY</t>
  </si>
  <si>
    <t>PF</t>
  </si>
  <si>
    <t>NET SALARY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</si>
  <si>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</si>
  <si>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</si>
  <si>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</si>
  <si>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</si>
  <si>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</si>
  <si>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</si>
  <si>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</si>
  <si>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</si>
  <si>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</si>
  <si>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</si>
  <si>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</si>
  <si>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</si>
  <si>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</si>
  <si>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</si>
  <si>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</si>
  <si>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MD</t>
  </si>
  <si>
    <t>MANAGER</t>
  </si>
  <si>
    <t>PRESIDENT</t>
  </si>
  <si>
    <t>ADMIN</t>
  </si>
  <si>
    <t>SECURITY INC.</t>
  </si>
  <si>
    <t>EMPLOYEE</t>
  </si>
  <si>
    <t>STAFF</t>
  </si>
  <si>
    <t>AARAV</t>
  </si>
  <si>
    <t>REYANSH</t>
  </si>
  <si>
    <t>AMAN</t>
  </si>
  <si>
    <t>ABHISHEK</t>
  </si>
  <si>
    <t>SHIVANJAL</t>
  </si>
  <si>
    <t>BABBU</t>
  </si>
  <si>
    <t>DHRUV</t>
  </si>
  <si>
    <t>NABH</t>
  </si>
  <si>
    <t>YASH</t>
  </si>
  <si>
    <t>MUKUL</t>
  </si>
  <si>
    <t>KUNAL</t>
  </si>
  <si>
    <t>MOHIT</t>
  </si>
  <si>
    <t>ADITYA</t>
  </si>
  <si>
    <t>NAMAN</t>
  </si>
  <si>
    <t>KALU</t>
  </si>
  <si>
    <t>SALARY SHEET</t>
  </si>
  <si>
    <t>QUESTIONS</t>
  </si>
  <si>
    <t>WHAT IS THE HIGHEST GROSS SALARY</t>
  </si>
  <si>
    <t>MAX AMT GENERATED BY OVERTIME IS</t>
  </si>
  <si>
    <t>AVG SALARY OF ALL THE EMPLOYEE</t>
  </si>
  <si>
    <t>DIFFERENCE OF GROSS SALARY AND BASIC SALARY OF 10th EMPLOYEE</t>
  </si>
  <si>
    <t>FIND SUM OF NET SALARY OF ALL EMPLOYEE</t>
  </si>
  <si>
    <t>AVERAGE OVERTIME HOURS OF ALL EMPLOYEE</t>
  </si>
  <si>
    <t>FIND WHAT PERCENT OF NET SALARY OF 6th AND 8th EMPLOYEE BY OVERTIME WORK</t>
  </si>
  <si>
    <t>FIND  THE SUM OF GROSS SALARY OF HIGHEST AND LOWEST EARNING EMPLOYEE</t>
  </si>
  <si>
    <t>HIGHEST</t>
  </si>
  <si>
    <t>LOWEST</t>
  </si>
  <si>
    <t>SUM</t>
  </si>
  <si>
    <t>NO. OF EMPLOYEE WHOSE NET SALARY IS GREATER THAN 80000</t>
  </si>
  <si>
    <t>FIND THE SUM OF NET SALARY WHO EARNED GREATER THAN 100000</t>
  </si>
  <si>
    <t>FIND THE AVERAGE GROSS SALARY OF EMPLOYEE WHOSE SALARY IS LESS THAN 80000</t>
  </si>
  <si>
    <t>FIND THE NO. OF EMPLOYEE WHOSE BASIC SALARY IS GREATER THAN 40000 AND OVERTIME IS MORE THAN 8 HRS</t>
  </si>
  <si>
    <t>FIND THE SUM OF GROSS SALARY OF EMLOYEE WHOSE GROSS SALARY IS MORE THAN 100000 AND OVERTIME IS MORE THAN 8 HRS.</t>
  </si>
  <si>
    <t>FIND THE AVERAGE OF BASIC SALARY OF EMPLOYEE WHOSE NET SALARY IS MORE THAN 40000 AND OVERTIME IS MORE THAN 10 HRS.</t>
  </si>
  <si>
    <t>State/UT</t>
  </si>
  <si>
    <t>Population</t>
  </si>
  <si>
    <t>Male Population</t>
  </si>
  <si>
    <t>Female Population</t>
  </si>
  <si>
    <t>Gender Ratio</t>
  </si>
  <si>
    <t>Andaman &amp; Nicobar</t>
  </si>
  <si>
    <t>Andhra Pradesh</t>
  </si>
  <si>
    <t>Questions</t>
  </si>
  <si>
    <t>Answer</t>
  </si>
  <si>
    <t>Arunachal Pradesh</t>
  </si>
  <si>
    <t>Calculate the total population of all states and union territories.</t>
  </si>
  <si>
    <t>Assam</t>
  </si>
  <si>
    <t>Count the total number of states and union territories in the table.</t>
  </si>
  <si>
    <t>Bihar</t>
  </si>
  <si>
    <t>Find the average population of all states and union territories.</t>
  </si>
  <si>
    <t>Chhattisgarh</t>
  </si>
  <si>
    <t>Calculate the total population of states with a Gender ratio greater than 950.</t>
  </si>
  <si>
    <t>Dadra &amp; Nagar Haveli and Daman &amp; Diu</t>
  </si>
  <si>
    <t>Count the number of states and union territories with a population exceeding 50000000</t>
  </si>
  <si>
    <t>Delhi</t>
  </si>
  <si>
    <t>Find the average population of states with a Gender ratio less than 950.</t>
  </si>
  <si>
    <t>Goa</t>
  </si>
  <si>
    <t>Calculate the total population of states where the Gender ratio is greater than 950 and the population is less than 50000000</t>
  </si>
  <si>
    <t>Gujarat</t>
  </si>
  <si>
    <t>Count the number of states with a male population greater than 20000000 and a female population greater than 20000000</t>
  </si>
  <si>
    <t>Haryana</t>
  </si>
  <si>
    <t>Find the average population of states where the male population is greater than 10000000 and the Gender ratio is less than 950.</t>
  </si>
  <si>
    <t>Himachal Pradesh</t>
  </si>
  <si>
    <t>Find maximum gender ratio from above table</t>
  </si>
  <si>
    <t>Jammu &amp; Kashmir</t>
  </si>
  <si>
    <t>Find minimum gender ratio from above list</t>
  </si>
  <si>
    <t>Jharkhand</t>
  </si>
  <si>
    <t>How many states/UT's have population less than 60000000</t>
  </si>
  <si>
    <t>Karnataka</t>
  </si>
  <si>
    <t>Find what Percentage of total population belongs to Uttar Pradesh.</t>
  </si>
  <si>
    <t>Kerala</t>
  </si>
  <si>
    <t>Find what Percentage of total population is Male population.</t>
  </si>
  <si>
    <t>Lakshadweep</t>
  </si>
  <si>
    <t>Madhya Pradesh</t>
  </si>
  <si>
    <t>Vlookup  question</t>
  </si>
  <si>
    <t>Maharashtra</t>
  </si>
  <si>
    <t>Find the population of Kerala using VLOOKUP.</t>
  </si>
  <si>
    <t>Manipur</t>
  </si>
  <si>
    <t>Retrieve the male population of Maharashtra.</t>
  </si>
  <si>
    <t>Meghalaya</t>
  </si>
  <si>
    <t>Find the female population of Tamil Nadu.</t>
  </si>
  <si>
    <t>Mizoram</t>
  </si>
  <si>
    <t>What is the sex ratio of Rajasthan?</t>
  </si>
  <si>
    <t>Nagaland</t>
  </si>
  <si>
    <t>Find the sex ratio of the state with the maximum population.</t>
  </si>
  <si>
    <t>Odisha</t>
  </si>
  <si>
    <t>Punjab</t>
  </si>
  <si>
    <t>Verify if VLOOKUP treats "Kerala" and "KERALA" as the same for population lookup.</t>
  </si>
  <si>
    <t>Rajasthan</t>
  </si>
  <si>
    <t>Sikkim</t>
  </si>
  <si>
    <t>KERALA</t>
  </si>
  <si>
    <t>Tamil Nadu</t>
  </si>
  <si>
    <t>Telangana</t>
  </si>
  <si>
    <t>Tripura</t>
  </si>
  <si>
    <t>Uttar Pradesh</t>
  </si>
  <si>
    <t>Uttarakhand</t>
  </si>
  <si>
    <t>West Bengal</t>
  </si>
  <si>
    <t>Order ID</t>
  </si>
  <si>
    <t>Customer Name</t>
  </si>
  <si>
    <t>Order Date</t>
  </si>
  <si>
    <t>City</t>
  </si>
  <si>
    <t>State</t>
  </si>
  <si>
    <t>Rohit Sharma</t>
  </si>
  <si>
    <t>New Delhi</t>
  </si>
  <si>
    <t>Priya Patel</t>
  </si>
  <si>
    <t>Mumbai</t>
  </si>
  <si>
    <t>Vijay Kumar</t>
  </si>
  <si>
    <t>Bangalore</t>
  </si>
  <si>
    <t>Neha Reddy</t>
  </si>
  <si>
    <t>Hyderabad</t>
  </si>
  <si>
    <t>Arun Yadav</t>
  </si>
  <si>
    <t>Pune</t>
  </si>
  <si>
    <t>Sneha Desai</t>
  </si>
  <si>
    <t>Kolkata</t>
  </si>
  <si>
    <t>Rajesh Singh</t>
  </si>
  <si>
    <t>Chennai</t>
  </si>
  <si>
    <t>Aishwarya Verma</t>
  </si>
  <si>
    <t>Karthik Iyer</t>
  </si>
  <si>
    <t>Meera Gupta</t>
  </si>
  <si>
    <t>Suresh Nair</t>
  </si>
  <si>
    <t>Kochi</t>
  </si>
  <si>
    <t>Pooja Jain</t>
  </si>
  <si>
    <t>Jaipur</t>
  </si>
  <si>
    <t>Harish Bhattacharya</t>
  </si>
  <si>
    <t>Lucknow</t>
  </si>
  <si>
    <t>Deepika Sharma</t>
  </si>
  <si>
    <t>Surat</t>
  </si>
  <si>
    <t>Rohit Agarwal</t>
  </si>
  <si>
    <t>Ahmedabad</t>
  </si>
  <si>
    <t>Priyanka Mishra</t>
  </si>
  <si>
    <t>Indore</t>
  </si>
  <si>
    <t>Siddharth Patel</t>
  </si>
  <si>
    <t>Nagpur</t>
  </si>
  <si>
    <t>Anjali Soni</t>
  </si>
  <si>
    <t>Chandigarh</t>
  </si>
  <si>
    <t>Abhishek Sharma</t>
  </si>
  <si>
    <t>Neelam Gupta</t>
  </si>
  <si>
    <t>Rohit Kapoor</t>
  </si>
  <si>
    <t>Aarti Sharma</t>
  </si>
  <si>
    <t>Vikram Mehta</t>
  </si>
  <si>
    <t>Rani Yadav</t>
  </si>
  <si>
    <t>Shubham Kapoor</t>
  </si>
  <si>
    <t>Seema Suri</t>
  </si>
  <si>
    <t>Raj Kumar</t>
  </si>
  <si>
    <t>Ravi Patel</t>
  </si>
  <si>
    <t>Varun Singh</t>
  </si>
  <si>
    <t>Kiran Joshi</t>
  </si>
  <si>
    <t>Preeti Sharma</t>
  </si>
  <si>
    <t>Anurag Mishra</t>
  </si>
  <si>
    <t>Nisha Gupta</t>
  </si>
  <si>
    <t>Arun Kumar</t>
  </si>
  <si>
    <t>Simran Kaur</t>
  </si>
  <si>
    <t>Sunil Gupta</t>
  </si>
  <si>
    <t>Shilpa Reddy</t>
  </si>
  <si>
    <t>Aman Singh</t>
  </si>
  <si>
    <t>Komal Sharma</t>
  </si>
  <si>
    <t>Kunal Desai</t>
  </si>
  <si>
    <t>Vandana Mishra</t>
  </si>
  <si>
    <t>Shweta Sharma</t>
  </si>
  <si>
    <t>Vikas Mehta</t>
  </si>
  <si>
    <t>Radhika Agarwal</t>
  </si>
  <si>
    <t>Rajeev Soni</t>
  </si>
  <si>
    <t>Sanjana Gupta</t>
  </si>
  <si>
    <t>Sunita Rani</t>
  </si>
  <si>
    <t>Manish Kumar</t>
  </si>
  <si>
    <t>Abhinav Verma</t>
  </si>
  <si>
    <t>Amount (₹)</t>
  </si>
  <si>
    <t>Profit (₹)</t>
  </si>
  <si>
    <t>Quantity</t>
  </si>
  <si>
    <t>Category</t>
  </si>
  <si>
    <t>Sub Category</t>
  </si>
  <si>
    <t>Mode of Payment</t>
  </si>
  <si>
    <t>Electronics</t>
  </si>
  <si>
    <t>Mobile Phones</t>
  </si>
  <si>
    <t>Credit Card</t>
  </si>
  <si>
    <t>Clothing</t>
  </si>
  <si>
    <t>Jackets</t>
  </si>
  <si>
    <t>PayPal</t>
  </si>
  <si>
    <t>Headphones</t>
  </si>
  <si>
    <t>Debit Card</t>
  </si>
  <si>
    <t>Furniture</t>
  </si>
  <si>
    <t>Chairs</t>
  </si>
  <si>
    <t>Cash</t>
  </si>
  <si>
    <t>Tables</t>
  </si>
  <si>
    <t>T-shirts</t>
  </si>
  <si>
    <t>Bank Transfer</t>
  </si>
  <si>
    <t>Laptops</t>
  </si>
  <si>
    <t>Food</t>
  </si>
  <si>
    <t>Snacks</t>
  </si>
  <si>
    <t>Tablets</t>
  </si>
  <si>
    <t>Sofa</t>
  </si>
  <si>
    <t>Jeans</t>
  </si>
  <si>
    <t>Smart Watches</t>
  </si>
  <si>
    <t>Lamps</t>
  </si>
  <si>
    <t>Shoes</t>
  </si>
  <si>
    <t>Cameras</t>
  </si>
  <si>
    <t>Coffee</t>
  </si>
  <si>
    <t>Shirts</t>
  </si>
  <si>
    <t>Shelves</t>
  </si>
  <si>
    <t>Bluetooth Speakers</t>
  </si>
  <si>
    <t>Smartphones</t>
  </si>
  <si>
    <t>Organic Food</t>
  </si>
  <si>
    <t>Dresses</t>
  </si>
  <si>
    <t>Beverages</t>
  </si>
  <si>
    <t>Armchairs</t>
  </si>
  <si>
    <t>Fruits</t>
  </si>
  <si>
    <t>Skirts</t>
  </si>
  <si>
    <t>Sofas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</si>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</sst>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21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9" xfId="0" applyBorder="1"/>
    <xf numFmtId="3" fontId="0" fillId="0" borderId="0" xfId="0" applyNumberFormat="1"/>
    <xf numFmtId="0" fontId="0" fillId="0" borderId="0" xfId="0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20" xfId="0" applyBorder="1"/>
    <xf numFmtId="0" fontId="0" fillId="0" borderId="0" xfId="0"/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4" fontId="6" fillId="0" borderId="0" xfId="0" applyNumberFormat="1" applyFont="1" applyAlignment="1">
      <alignment vertical="center" wrapText="1"/>
    </xf>
    <xf numFmtId="0" fontId="5" fillId="0" borderId="0" xfId="0" applyFont="1" applyAlignment="1">
      <alignment vertical="center" wrapText="1"/>
    </xf>
    <xf numFmtId="4" fontId="6" fillId="0" borderId="0" xfId="0" applyNumberFormat="1" applyFon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57.743933680555" createdVersion="8" refreshedVersion="8" minRefreshableVersion="3" recordCount="50" xr:uid="{03EA9551-347A-4EA7-B627-88157A7E39E9}">
  <cacheSource type="worksheet">
    <worksheetSource ref="A1:E51" sheet="Sheet4"/>
  </cacheSource>
  <cacheFields count="5">
    <cacheField name="Order ID" numFmtId="0">
      <sharedItems containsSemiMixedTypes="0" containsString="0" containsNumber="1" containsInteger="1" minValue="1001" maxValue="1050"/>
    </cacheField>
    <cacheField name="Customer Name" numFmtId="0">
      <sharedItems count="49">
        <s v="Rohit Sharma"/>
        <s v="Priya Patel"/>
        <s v="Vijay Kumar"/>
        <s v="Neha Reddy"/>
        <s v="Arun Yadav"/>
        <s v="Sneha Desai"/>
        <s v="Rajesh Singh"/>
        <s v="Aishwarya Verma"/>
        <s v="Karthik Iyer"/>
        <s v="Meera Gupta"/>
        <s v="Suresh Nair"/>
        <s v="Pooja Jain"/>
        <s v="Harish Bhattacharya"/>
        <s v="Deepika Sharma"/>
        <s v="Rohit Agarwal"/>
        <s v="Priyanka Mishra"/>
        <s v="Siddharth Patel"/>
        <s v="Anjali Soni"/>
        <s v="Abhishek Sharma"/>
        <s v="Neelam Gupta"/>
        <s v="Rohit Kapoor"/>
        <s v="Aarti Sharma"/>
        <s v="Vikram Mehta"/>
        <s v="Rani Yadav"/>
        <s v="Shubham Kapoor"/>
        <s v="Seema Suri"/>
        <s v="Raj Kumar"/>
        <s v="Ravi Patel"/>
        <s v="Varun Singh"/>
        <s v="Kiran Joshi"/>
        <s v="Preeti Sharma"/>
        <s v="Anurag Mishra"/>
        <s v="Nisha Gupta"/>
        <s v="Arun Kumar"/>
        <s v="Simran Kaur"/>
        <s v="Sunil Gupta"/>
        <s v="Shilpa Reddy"/>
        <s v="Aman Singh"/>
        <s v="Komal Sharma"/>
        <s v="Kunal Desai"/>
        <s v="Vandana Mishra"/>
        <s v="Shweta Sharma"/>
        <s v="Vikas Mehta"/>
        <s v="Radhika Agarwal"/>
        <s v="Rajeev Soni"/>
        <s v="Sanjana Gupta"/>
        <s v="Sunita Rani"/>
        <s v="Manish Kumar"/>
        <s v="Abhinav Verma"/>
      </sharedItems>
    </cacheField>
    <cacheField name="Order Date" numFmtId="14">
      <sharedItems containsSemiMixedTypes="0" containsNonDate="0" containsDate="1" containsString="0" minDate="2024-12-01T00:00:00" maxDate="2025-01-01T00:00:00" count="31"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4-12-31T00:00:00"/>
      </sharedItems>
    </cacheField>
    <cacheField name="City" numFmtId="0">
      <sharedItems count="16">
        <s v="New Delhi"/>
        <s v="Mumbai"/>
        <s v="Bangalore"/>
        <s v="Hyderabad"/>
        <s v="Pune"/>
        <s v="Kolkata"/>
        <s v="Chennai"/>
        <s v="Delhi"/>
        <s v="Kochi"/>
        <s v="Jaipur"/>
        <s v="Lucknow"/>
        <s v="Surat"/>
        <s v="Ahmedabad"/>
        <s v="Indore"/>
        <s v="Nagpur"/>
        <s v="Chandigarh"/>
      </sharedItems>
    </cacheField>
    <cacheField name="State" numFmtId="0">
      <sharedItems count="12">
        <s v="Delhi"/>
        <s v="Maharashtra"/>
        <s v="Karnataka"/>
        <s v="Telangana"/>
        <s v="West Bengal"/>
        <s v="Tamil Nadu"/>
        <s v="Kerala"/>
        <s v="Rajasthan"/>
        <s v="Uttar Pradesh"/>
        <s v="Gujarat"/>
        <s v="Madhya Pradesh"/>
        <s v="Punja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001"/>
    <x v="0"/>
    <x v="0"/>
    <x v="0"/>
    <x v="0"/>
  </r>
  <r>
    <n v="1002"/>
    <x v="1"/>
    <x v="1"/>
    <x v="1"/>
    <x v="1"/>
  </r>
  <r>
    <n v="1003"/>
    <x v="2"/>
    <x v="2"/>
    <x v="2"/>
    <x v="2"/>
  </r>
  <r>
    <n v="1004"/>
    <x v="3"/>
    <x v="3"/>
    <x v="3"/>
    <x v="3"/>
  </r>
  <r>
    <n v="1005"/>
    <x v="4"/>
    <x v="4"/>
    <x v="4"/>
    <x v="1"/>
  </r>
  <r>
    <n v="1006"/>
    <x v="5"/>
    <x v="5"/>
    <x v="5"/>
    <x v="4"/>
  </r>
  <r>
    <n v="1007"/>
    <x v="6"/>
    <x v="6"/>
    <x v="6"/>
    <x v="5"/>
  </r>
  <r>
    <n v="1008"/>
    <x v="7"/>
    <x v="7"/>
    <x v="1"/>
    <x v="1"/>
  </r>
  <r>
    <n v="1009"/>
    <x v="8"/>
    <x v="8"/>
    <x v="2"/>
    <x v="2"/>
  </r>
  <r>
    <n v="1010"/>
    <x v="9"/>
    <x v="9"/>
    <x v="7"/>
    <x v="0"/>
  </r>
  <r>
    <n v="1011"/>
    <x v="10"/>
    <x v="10"/>
    <x v="8"/>
    <x v="6"/>
  </r>
  <r>
    <n v="1012"/>
    <x v="11"/>
    <x v="11"/>
    <x v="9"/>
    <x v="7"/>
  </r>
  <r>
    <n v="1013"/>
    <x v="12"/>
    <x v="12"/>
    <x v="10"/>
    <x v="8"/>
  </r>
  <r>
    <n v="1014"/>
    <x v="13"/>
    <x v="13"/>
    <x v="11"/>
    <x v="9"/>
  </r>
  <r>
    <n v="1015"/>
    <x v="14"/>
    <x v="14"/>
    <x v="12"/>
    <x v="9"/>
  </r>
  <r>
    <n v="1016"/>
    <x v="15"/>
    <x v="15"/>
    <x v="13"/>
    <x v="10"/>
  </r>
  <r>
    <n v="1017"/>
    <x v="16"/>
    <x v="16"/>
    <x v="14"/>
    <x v="1"/>
  </r>
  <r>
    <n v="1018"/>
    <x v="17"/>
    <x v="17"/>
    <x v="15"/>
    <x v="11"/>
  </r>
  <r>
    <n v="1019"/>
    <x v="18"/>
    <x v="18"/>
    <x v="5"/>
    <x v="4"/>
  </r>
  <r>
    <n v="1020"/>
    <x v="19"/>
    <x v="19"/>
    <x v="9"/>
    <x v="7"/>
  </r>
  <r>
    <n v="1021"/>
    <x v="20"/>
    <x v="20"/>
    <x v="4"/>
    <x v="1"/>
  </r>
  <r>
    <n v="1022"/>
    <x v="21"/>
    <x v="21"/>
    <x v="6"/>
    <x v="5"/>
  </r>
  <r>
    <n v="1023"/>
    <x v="22"/>
    <x v="22"/>
    <x v="2"/>
    <x v="2"/>
  </r>
  <r>
    <n v="1024"/>
    <x v="23"/>
    <x v="23"/>
    <x v="12"/>
    <x v="9"/>
  </r>
  <r>
    <n v="1025"/>
    <x v="24"/>
    <x v="24"/>
    <x v="11"/>
    <x v="9"/>
  </r>
  <r>
    <n v="1026"/>
    <x v="25"/>
    <x v="25"/>
    <x v="5"/>
    <x v="4"/>
  </r>
  <r>
    <n v="1027"/>
    <x v="26"/>
    <x v="26"/>
    <x v="7"/>
    <x v="0"/>
  </r>
  <r>
    <n v="1028"/>
    <x v="27"/>
    <x v="27"/>
    <x v="4"/>
    <x v="1"/>
  </r>
  <r>
    <n v="1029"/>
    <x v="28"/>
    <x v="28"/>
    <x v="1"/>
    <x v="1"/>
  </r>
  <r>
    <n v="1030"/>
    <x v="29"/>
    <x v="29"/>
    <x v="6"/>
    <x v="5"/>
  </r>
  <r>
    <n v="1031"/>
    <x v="30"/>
    <x v="30"/>
    <x v="2"/>
    <x v="2"/>
  </r>
  <r>
    <n v="1032"/>
    <x v="31"/>
    <x v="0"/>
    <x v="7"/>
    <x v="0"/>
  </r>
  <r>
    <n v="1033"/>
    <x v="32"/>
    <x v="1"/>
    <x v="8"/>
    <x v="6"/>
  </r>
  <r>
    <n v="1034"/>
    <x v="33"/>
    <x v="2"/>
    <x v="4"/>
    <x v="1"/>
  </r>
  <r>
    <n v="1035"/>
    <x v="34"/>
    <x v="3"/>
    <x v="9"/>
    <x v="7"/>
  </r>
  <r>
    <n v="1036"/>
    <x v="35"/>
    <x v="4"/>
    <x v="5"/>
    <x v="4"/>
  </r>
  <r>
    <n v="1037"/>
    <x v="36"/>
    <x v="5"/>
    <x v="2"/>
    <x v="2"/>
  </r>
  <r>
    <n v="1038"/>
    <x v="37"/>
    <x v="6"/>
    <x v="1"/>
    <x v="1"/>
  </r>
  <r>
    <n v="1039"/>
    <x v="38"/>
    <x v="7"/>
    <x v="4"/>
    <x v="1"/>
  </r>
  <r>
    <n v="1040"/>
    <x v="39"/>
    <x v="8"/>
    <x v="6"/>
    <x v="5"/>
  </r>
  <r>
    <n v="1041"/>
    <x v="40"/>
    <x v="9"/>
    <x v="7"/>
    <x v="0"/>
  </r>
  <r>
    <n v="1042"/>
    <x v="41"/>
    <x v="10"/>
    <x v="14"/>
    <x v="1"/>
  </r>
  <r>
    <n v="1043"/>
    <x v="42"/>
    <x v="11"/>
    <x v="15"/>
    <x v="11"/>
  </r>
  <r>
    <n v="1044"/>
    <x v="43"/>
    <x v="12"/>
    <x v="12"/>
    <x v="9"/>
  </r>
  <r>
    <n v="1045"/>
    <x v="44"/>
    <x v="13"/>
    <x v="2"/>
    <x v="2"/>
  </r>
  <r>
    <n v="1046"/>
    <x v="45"/>
    <x v="14"/>
    <x v="11"/>
    <x v="9"/>
  </r>
  <r>
    <n v="1047"/>
    <x v="46"/>
    <x v="15"/>
    <x v="1"/>
    <x v="1"/>
  </r>
  <r>
    <n v="1048"/>
    <x v="47"/>
    <x v="16"/>
    <x v="9"/>
    <x v="7"/>
  </r>
  <r>
    <n v="1049"/>
    <x v="48"/>
    <x v="17"/>
    <x v="4"/>
    <x v="1"/>
  </r>
  <r>
    <n v="1050"/>
    <x v="3"/>
    <x v="18"/>
    <x v="6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625448-E76D-4CC8-95ED-F55F7D730003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36" firstHeaderRow="1" firstDataRow="1" firstDataCol="1"/>
  <pivotFields count="5">
    <pivotField showAll="0"/>
    <pivotField showAll="0">
      <items count="50">
        <item x="21"/>
        <item x="48"/>
        <item x="18"/>
        <item x="7"/>
        <item x="37"/>
        <item x="17"/>
        <item x="31"/>
        <item x="33"/>
        <item x="4"/>
        <item x="13"/>
        <item x="12"/>
        <item x="8"/>
        <item x="29"/>
        <item x="38"/>
        <item x="39"/>
        <item x="47"/>
        <item x="9"/>
        <item x="19"/>
        <item x="3"/>
        <item x="32"/>
        <item x="11"/>
        <item x="30"/>
        <item x="1"/>
        <item x="15"/>
        <item x="43"/>
        <item x="26"/>
        <item x="44"/>
        <item x="6"/>
        <item x="23"/>
        <item x="27"/>
        <item x="14"/>
        <item x="20"/>
        <item x="0"/>
        <item x="45"/>
        <item x="25"/>
        <item x="36"/>
        <item x="24"/>
        <item x="41"/>
        <item x="16"/>
        <item x="34"/>
        <item x="5"/>
        <item x="35"/>
        <item x="46"/>
        <item x="10"/>
        <item x="40"/>
        <item x="28"/>
        <item x="2"/>
        <item x="42"/>
        <item x="22"/>
        <item t="default"/>
      </items>
    </pivotField>
    <pivotField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Row" showAll="0">
      <items count="17">
        <item x="12"/>
        <item x="2"/>
        <item x="15"/>
        <item x="6"/>
        <item x="7"/>
        <item x="3"/>
        <item x="13"/>
        <item x="9"/>
        <item x="8"/>
        <item x="5"/>
        <item x="10"/>
        <item x="1"/>
        <item x="14"/>
        <item x="0"/>
        <item x="4"/>
        <item x="11"/>
        <item t="default"/>
      </items>
    </pivotField>
    <pivotField axis="axisRow" showAll="0">
      <items count="13">
        <item x="0"/>
        <item x="9"/>
        <item x="2"/>
        <item x="6"/>
        <item x="10"/>
        <item x="1"/>
        <item x="11"/>
        <item x="7"/>
        <item x="5"/>
        <item x="3"/>
        <item x="8"/>
        <item x="4"/>
        <item t="default"/>
      </items>
    </pivotField>
  </pivotFields>
  <rowFields count="2">
    <field x="3"/>
    <field x="4"/>
  </rowFields>
  <rowItems count="33">
    <i>
      <x/>
    </i>
    <i r="1">
      <x v="1"/>
    </i>
    <i>
      <x v="1"/>
    </i>
    <i r="1">
      <x v="2"/>
    </i>
    <i>
      <x v="2"/>
    </i>
    <i r="1">
      <x v="6"/>
    </i>
    <i>
      <x v="3"/>
    </i>
    <i r="1">
      <x v="8"/>
    </i>
    <i>
      <x v="4"/>
    </i>
    <i r="1">
      <x/>
    </i>
    <i>
      <x v="5"/>
    </i>
    <i r="1">
      <x v="9"/>
    </i>
    <i>
      <x v="6"/>
    </i>
    <i r="1">
      <x v="4"/>
    </i>
    <i>
      <x v="7"/>
    </i>
    <i r="1">
      <x v="7"/>
    </i>
    <i>
      <x v="8"/>
    </i>
    <i r="1">
      <x v="3"/>
    </i>
    <i>
      <x v="9"/>
    </i>
    <i r="1">
      <x v="11"/>
    </i>
    <i>
      <x v="10"/>
    </i>
    <i r="1">
      <x v="10"/>
    </i>
    <i>
      <x v="11"/>
    </i>
    <i r="1">
      <x v="5"/>
    </i>
    <i>
      <x v="12"/>
    </i>
    <i r="1">
      <x v="5"/>
    </i>
    <i>
      <x v="13"/>
    </i>
    <i r="1">
      <x/>
    </i>
    <i>
      <x v="14"/>
    </i>
    <i r="1">
      <x v="5"/>
    </i>
    <i>
      <x v="15"/>
    </i>
    <i r="1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6A762-BC78-4115-A329-91E01EF8B055}">
  <dimension ref="A1:K13"/>
  <sheetViews>
    <sheetView workbookViewId="0">
      <selection activeCell="N11" sqref="N11"/>
    </sheetView>
  </sheetViews>
  <sheetFormatPr defaultRowHeight="14.5" x14ac:dyDescent="0.35"/>
  <cols>
    <col min="1" max="1" width="9.81640625" customWidth="1"/>
    <col min="5" max="5" width="11.7265625" customWidth="1"/>
    <col min="6" max="6" width="10.453125" customWidth="1"/>
    <col min="9" max="9" width="12.6328125" customWidth="1"/>
  </cols>
  <sheetData>
    <row r="1" spans="1:11" ht="26.5" thickBot="1" x14ac:dyDescent="0.65">
      <c r="A1" s="24" t="s">
        <v>2</v>
      </c>
      <c r="B1" s="25"/>
      <c r="C1" s="25"/>
      <c r="D1" s="25"/>
      <c r="E1" s="25"/>
      <c r="F1" s="25"/>
      <c r="G1" s="25"/>
      <c r="H1" s="25"/>
      <c r="I1" s="25"/>
      <c r="J1" s="25"/>
      <c r="K1" s="26"/>
    </row>
    <row r="2" spans="1:11" ht="15" thickBot="1" x14ac:dyDescent="0.4">
      <c r="A2" s="11" t="s">
        <v>0</v>
      </c>
      <c r="B2" s="12" t="s">
        <v>1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12" t="s">
        <v>19</v>
      </c>
      <c r="J2" s="12" t="s">
        <v>20</v>
      </c>
      <c r="K2" s="13" t="s">
        <v>21</v>
      </c>
    </row>
    <row r="3" spans="1:11" x14ac:dyDescent="0.35">
      <c r="A3" s="8">
        <v>1</v>
      </c>
      <c r="B3" s="9" t="s">
        <v>9</v>
      </c>
      <c r="C3" s="9">
        <v>94</v>
      </c>
      <c r="D3" s="9">
        <v>89</v>
      </c>
      <c r="E3" s="9">
        <v>46</v>
      </c>
      <c r="F3" s="9">
        <v>86</v>
      </c>
      <c r="G3" s="9">
        <v>77</v>
      </c>
      <c r="H3" s="9">
        <f>SUM(C3:G3)</f>
        <v>392</v>
      </c>
      <c r="I3" s="9">
        <f>AVERAGE(C3:G3)</f>
        <v>78.400000000000006</v>
      </c>
      <c r="J3" s="9" t="str">
        <f>IF(I3&gt;70,"A",IF(I3&gt;60,"B",IF(I3&gt;50,"C",)))</f>
        <v>A</v>
      </c>
      <c r="K3" s="10" t="str">
        <f>IF(I3&gt;60,"Pass", "Fail")</f>
        <v>Pass</v>
      </c>
    </row>
    <row r="4" spans="1:11" x14ac:dyDescent="0.35">
      <c r="A4" s="2">
        <v>2</v>
      </c>
      <c r="B4" s="1" t="s">
        <v>10</v>
      </c>
      <c r="C4" s="1">
        <v>85</v>
      </c>
      <c r="D4" s="1">
        <v>68</v>
      </c>
      <c r="E4" s="1">
        <v>67</v>
      </c>
      <c r="F4" s="1">
        <v>60</v>
      </c>
      <c r="G4" s="1">
        <v>61</v>
      </c>
      <c r="H4" s="1">
        <f t="shared" ref="H4:H12" si="0">SUM(C4:G4)</f>
        <v>341</v>
      </c>
      <c r="I4" s="1">
        <f t="shared" ref="I4:I12" si="1">AVERAGE(C4:G4)</f>
        <v>68.2</v>
      </c>
      <c r="J4" s="1" t="str">
        <f t="shared" ref="J4:J12" si="2">IF(I4&gt;70,"A",IF(I4&gt;60,"B",IF(I4&gt;50,"C",)))</f>
        <v>B</v>
      </c>
      <c r="K4" s="3" t="str">
        <f t="shared" ref="K4:K12" si="3">IF(I4&gt;60,"Pass", "Fail")</f>
        <v>Pass</v>
      </c>
    </row>
    <row r="5" spans="1:11" x14ac:dyDescent="0.35">
      <c r="A5" s="2">
        <v>3</v>
      </c>
      <c r="B5" s="1" t="s">
        <v>11</v>
      </c>
      <c r="C5" s="1">
        <v>53</v>
      </c>
      <c r="D5" s="1">
        <v>96</v>
      </c>
      <c r="E5" s="1">
        <v>60</v>
      </c>
      <c r="F5" s="1">
        <v>43</v>
      </c>
      <c r="G5" s="1">
        <v>86</v>
      </c>
      <c r="H5" s="1">
        <f t="shared" si="0"/>
        <v>338</v>
      </c>
      <c r="I5" s="1">
        <f t="shared" si="1"/>
        <v>67.599999999999994</v>
      </c>
      <c r="J5" s="1" t="str">
        <f t="shared" si="2"/>
        <v>B</v>
      </c>
      <c r="K5" s="3" t="str">
        <f t="shared" si="3"/>
        <v>Pass</v>
      </c>
    </row>
    <row r="6" spans="1:11" x14ac:dyDescent="0.35">
      <c r="A6" s="2">
        <v>4</v>
      </c>
      <c r="B6" s="1" t="s">
        <v>12</v>
      </c>
      <c r="C6" s="1">
        <v>47</v>
      </c>
      <c r="D6" s="1">
        <v>88</v>
      </c>
      <c r="E6" s="1">
        <v>42</v>
      </c>
      <c r="F6" s="1">
        <v>70</v>
      </c>
      <c r="G6" s="1">
        <v>49</v>
      </c>
      <c r="H6" s="1">
        <f t="shared" si="0"/>
        <v>296</v>
      </c>
      <c r="I6" s="1">
        <f t="shared" si="1"/>
        <v>59.2</v>
      </c>
      <c r="J6" s="1" t="str">
        <f t="shared" si="2"/>
        <v>C</v>
      </c>
      <c r="K6" s="3" t="str">
        <f t="shared" si="3"/>
        <v>Fail</v>
      </c>
    </row>
    <row r="7" spans="1:11" x14ac:dyDescent="0.35">
      <c r="A7" s="2">
        <v>5</v>
      </c>
      <c r="B7" s="1" t="s">
        <v>13</v>
      </c>
      <c r="C7" s="1">
        <v>95</v>
      </c>
      <c r="D7" s="1">
        <v>90</v>
      </c>
      <c r="E7" s="1">
        <v>39</v>
      </c>
      <c r="F7" s="1">
        <v>85</v>
      </c>
      <c r="G7" s="1">
        <v>81</v>
      </c>
      <c r="H7" s="1">
        <f t="shared" si="0"/>
        <v>390</v>
      </c>
      <c r="I7" s="1">
        <f t="shared" si="1"/>
        <v>78</v>
      </c>
      <c r="J7" s="1" t="str">
        <f t="shared" si="2"/>
        <v>A</v>
      </c>
      <c r="K7" s="3" t="str">
        <f t="shared" si="3"/>
        <v>Pass</v>
      </c>
    </row>
    <row r="8" spans="1:11" x14ac:dyDescent="0.35">
      <c r="A8" s="2">
        <v>6</v>
      </c>
      <c r="B8" s="1" t="s">
        <v>14</v>
      </c>
      <c r="C8" s="1">
        <v>69</v>
      </c>
      <c r="D8" s="1">
        <v>82</v>
      </c>
      <c r="E8" s="1">
        <v>46</v>
      </c>
      <c r="F8" s="1">
        <v>40</v>
      </c>
      <c r="G8" s="1">
        <v>67</v>
      </c>
      <c r="H8" s="1">
        <f t="shared" si="0"/>
        <v>304</v>
      </c>
      <c r="I8" s="1">
        <f t="shared" si="1"/>
        <v>60.8</v>
      </c>
      <c r="J8" s="1" t="str">
        <f t="shared" si="2"/>
        <v>B</v>
      </c>
      <c r="K8" s="3" t="str">
        <f t="shared" si="3"/>
        <v>Pass</v>
      </c>
    </row>
    <row r="9" spans="1:11" x14ac:dyDescent="0.35">
      <c r="A9" s="2">
        <v>7</v>
      </c>
      <c r="B9" s="1" t="s">
        <v>15</v>
      </c>
      <c r="C9" s="1">
        <v>82</v>
      </c>
      <c r="D9" s="1">
        <v>97</v>
      </c>
      <c r="E9" s="1">
        <v>68</v>
      </c>
      <c r="F9" s="1">
        <v>80</v>
      </c>
      <c r="G9" s="1">
        <v>60</v>
      </c>
      <c r="H9" s="1">
        <f t="shared" si="0"/>
        <v>387</v>
      </c>
      <c r="I9" s="1">
        <f t="shared" si="1"/>
        <v>77.400000000000006</v>
      </c>
      <c r="J9" s="1" t="str">
        <f t="shared" si="2"/>
        <v>A</v>
      </c>
      <c r="K9" s="3" t="str">
        <f t="shared" si="3"/>
        <v>Pass</v>
      </c>
    </row>
    <row r="10" spans="1:11" x14ac:dyDescent="0.35">
      <c r="A10" s="2">
        <v>8</v>
      </c>
      <c r="B10" s="1" t="s">
        <v>16</v>
      </c>
      <c r="C10" s="1">
        <v>72</v>
      </c>
      <c r="D10" s="1">
        <v>93</v>
      </c>
      <c r="E10" s="1">
        <v>54</v>
      </c>
      <c r="F10" s="1">
        <v>65</v>
      </c>
      <c r="G10" s="1">
        <v>82</v>
      </c>
      <c r="H10" s="1">
        <f t="shared" si="0"/>
        <v>366</v>
      </c>
      <c r="I10" s="1">
        <f t="shared" si="1"/>
        <v>73.2</v>
      </c>
      <c r="J10" s="1" t="str">
        <f t="shared" si="2"/>
        <v>A</v>
      </c>
      <c r="K10" s="3" t="str">
        <f t="shared" si="3"/>
        <v>Pass</v>
      </c>
    </row>
    <row r="11" spans="1:11" x14ac:dyDescent="0.35">
      <c r="A11" s="2">
        <v>9</v>
      </c>
      <c r="B11" s="1" t="s">
        <v>17</v>
      </c>
      <c r="C11" s="1">
        <v>75</v>
      </c>
      <c r="D11" s="1">
        <v>51</v>
      </c>
      <c r="E11" s="1">
        <v>58</v>
      </c>
      <c r="F11" s="1">
        <v>68</v>
      </c>
      <c r="G11" s="1">
        <v>64</v>
      </c>
      <c r="H11" s="1">
        <f t="shared" si="0"/>
        <v>316</v>
      </c>
      <c r="I11" s="1">
        <f t="shared" si="1"/>
        <v>63.2</v>
      </c>
      <c r="J11" s="1" t="str">
        <f t="shared" si="2"/>
        <v>B</v>
      </c>
      <c r="K11" s="3" t="str">
        <f t="shared" si="3"/>
        <v>Pass</v>
      </c>
    </row>
    <row r="12" spans="1:11" ht="15" thickBot="1" x14ac:dyDescent="0.4">
      <c r="A12" s="4">
        <v>10</v>
      </c>
      <c r="B12" s="5" t="s">
        <v>18</v>
      </c>
      <c r="C12" s="5">
        <v>90</v>
      </c>
      <c r="D12" s="5">
        <v>67</v>
      </c>
      <c r="E12" s="5">
        <v>57</v>
      </c>
      <c r="F12" s="5">
        <v>88</v>
      </c>
      <c r="G12" s="5">
        <v>57</v>
      </c>
      <c r="H12" s="5">
        <f t="shared" si="0"/>
        <v>359</v>
      </c>
      <c r="I12" s="5">
        <f t="shared" si="1"/>
        <v>71.8</v>
      </c>
      <c r="J12" s="5" t="str">
        <f t="shared" si="2"/>
        <v>A</v>
      </c>
      <c r="K12" s="6" t="str">
        <f t="shared" si="3"/>
        <v>Pass</v>
      </c>
    </row>
    <row r="13" spans="1:11" x14ac:dyDescent="0.35">
      <c r="A13">
        <f>COUNT(A3:A12)</f>
        <v>10</v>
      </c>
      <c r="B13">
        <f>COUNTA(B3:B12)</f>
        <v>10</v>
      </c>
      <c r="H13" s="7">
        <f>MAX(H3:H12)</f>
        <v>392</v>
      </c>
    </row>
  </sheetData>
  <mergeCells count="1"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6DF1E-88C8-4DB3-AB81-9E46B33B2A3B}">
  <dimension ref="A1:N36"/>
  <sheetViews>
    <sheetView topLeftCell="A19" zoomScale="82" zoomScaleNormal="90" workbookViewId="0">
      <selection activeCell="I31" sqref="I31"/>
    </sheetView>
  </sheetViews>
  <sheetFormatPr defaultRowHeight="14.5" x14ac:dyDescent="0.35"/>
  <cols>
    <col min="2" max="2" width="15.453125" customWidth="1"/>
    <col min="3" max="3" width="12.453125" customWidth="1"/>
    <col min="4" max="4" width="12.54296875" customWidth="1"/>
    <col min="5" max="5" width="12.1796875" customWidth="1"/>
    <col min="8" max="8" width="33.81640625" customWidth="1"/>
    <col min="9" max="9" width="16.6328125" customWidth="1"/>
    <col min="10" max="10" width="15.453125" customWidth="1"/>
    <col min="11" max="11" width="17.1796875" customWidth="1"/>
    <col min="12" max="12" width="12.54296875" customWidth="1"/>
    <col min="14" max="14" width="11.08984375" customWidth="1"/>
  </cols>
  <sheetData>
    <row r="1" spans="1:14" ht="23.5" x14ac:dyDescent="0.55000000000000004">
      <c r="A1" s="39" t="s">
        <v>73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</row>
    <row r="2" spans="1:14" x14ac:dyDescent="0.35">
      <c r="A2" s="14" t="s">
        <v>22</v>
      </c>
      <c r="B2" s="14" t="s">
        <v>23</v>
      </c>
      <c r="C2" s="14" t="s">
        <v>24</v>
      </c>
      <c r="D2" s="14" t="s">
        <v>25</v>
      </c>
      <c r="E2" s="14" t="s">
        <v>26</v>
      </c>
      <c r="F2" s="14" t="s">
        <v>27</v>
      </c>
      <c r="G2" s="14" t="s">
        <v>28</v>
      </c>
      <c r="H2" s="14" t="s">
        <v>29</v>
      </c>
      <c r="I2" s="14" t="s">
        <v>30</v>
      </c>
      <c r="J2" s="14" t="s">
        <v>31</v>
      </c>
      <c r="K2" s="14" t="s">
        <v>32</v>
      </c>
      <c r="L2" s="14" t="s">
        <v>33</v>
      </c>
      <c r="M2" s="14" t="s">
        <v>34</v>
      </c>
      <c r="N2" s="14" t="s">
        <v>35</v>
      </c>
    </row>
    <row r="3" spans="1:14" x14ac:dyDescent="0.35">
      <c r="A3" s="14">
        <v>1</v>
      </c>
      <c r="B3" s="14" t="s">
        <v>58</v>
      </c>
      <c r="C3" t="s">
        <v>36</v>
      </c>
      <c r="D3" t="s">
        <v>51</v>
      </c>
      <c r="E3">
        <v>100000</v>
      </c>
      <c r="F3">
        <f>(50*E3)/100</f>
        <v>50000</v>
      </c>
      <c r="G3">
        <f>(20*E3)/100</f>
        <v>20000</v>
      </c>
      <c r="H3">
        <f>(30*E3)/100</f>
        <v>30000</v>
      </c>
      <c r="I3">
        <v>5</v>
      </c>
      <c r="J3">
        <f>I3*200</f>
        <v>1000</v>
      </c>
      <c r="K3">
        <f>SUM(F3+G3+H3+J3)</f>
        <v>101000</v>
      </c>
      <c r="L3">
        <f>E3+K3</f>
        <v>201000</v>
      </c>
      <c r="M3">
        <f>(12*E3)/100</f>
        <v>12000</v>
      </c>
      <c r="N3">
        <f>L3-M3</f>
        <v>189000</v>
      </c>
    </row>
    <row r="4" spans="1:14" x14ac:dyDescent="0.35">
      <c r="A4" s="14">
        <v>2</v>
      </c>
      <c r="B4" s="14" t="s">
        <v>59</v>
      </c>
      <c r="C4" t="s">
        <v>37</v>
      </c>
      <c r="D4" t="s">
        <v>52</v>
      </c>
      <c r="E4">
        <v>50000</v>
      </c>
      <c r="F4">
        <f t="shared" ref="F4:F17" si="0">(50*E4)/100</f>
        <v>25000</v>
      </c>
      <c r="G4">
        <f t="shared" ref="G4:G17" si="1">(20*E4)/100</f>
        <v>10000</v>
      </c>
      <c r="H4">
        <f t="shared" ref="H4:H17" si="2">(30*E4)/100</f>
        <v>15000</v>
      </c>
      <c r="I4">
        <v>6</v>
      </c>
      <c r="J4">
        <f t="shared" ref="J4:J17" si="3">I4*200</f>
        <v>1200</v>
      </c>
      <c r="K4">
        <f t="shared" ref="K4:K17" si="4">SUM(F4+G4+H4+J4)</f>
        <v>51200</v>
      </c>
      <c r="L4">
        <f t="shared" ref="L4:L17" si="5">E4+K4</f>
        <v>101200</v>
      </c>
      <c r="M4">
        <f t="shared" ref="M4:M17" si="6">(12*E4)/100</f>
        <v>6000</v>
      </c>
      <c r="N4">
        <f t="shared" ref="N4:N17" si="7">L4-M4</f>
        <v>95200</v>
      </c>
    </row>
    <row r="5" spans="1:14" x14ac:dyDescent="0.35">
      <c r="A5" s="14">
        <v>3</v>
      </c>
      <c r="B5" s="14" t="s">
        <v>60</v>
      </c>
      <c r="C5" t="s">
        <v>38</v>
      </c>
      <c r="D5" t="s">
        <v>53</v>
      </c>
      <c r="E5">
        <v>400000</v>
      </c>
      <c r="F5">
        <f t="shared" si="0"/>
        <v>200000</v>
      </c>
      <c r="G5">
        <f t="shared" si="1"/>
        <v>80000</v>
      </c>
      <c r="H5">
        <f t="shared" si="2"/>
        <v>120000</v>
      </c>
      <c r="I5">
        <v>7</v>
      </c>
      <c r="J5">
        <f t="shared" si="3"/>
        <v>1400</v>
      </c>
      <c r="K5">
        <f t="shared" si="4"/>
        <v>401400</v>
      </c>
      <c r="L5">
        <f t="shared" si="5"/>
        <v>801400</v>
      </c>
      <c r="M5">
        <f t="shared" si="6"/>
        <v>48000</v>
      </c>
      <c r="N5">
        <f t="shared" si="7"/>
        <v>753400</v>
      </c>
    </row>
    <row r="6" spans="1:14" x14ac:dyDescent="0.35">
      <c r="A6" s="14">
        <v>4</v>
      </c>
      <c r="B6" s="14" t="s">
        <v>61</v>
      </c>
      <c r="C6" t="s">
        <v>39</v>
      </c>
      <c r="D6" t="s">
        <v>54</v>
      </c>
      <c r="E6">
        <v>70000</v>
      </c>
      <c r="F6">
        <f t="shared" si="0"/>
        <v>35000</v>
      </c>
      <c r="G6">
        <f t="shared" si="1"/>
        <v>14000</v>
      </c>
      <c r="H6">
        <f t="shared" si="2"/>
        <v>21000</v>
      </c>
      <c r="I6">
        <v>8</v>
      </c>
      <c r="J6">
        <f t="shared" si="3"/>
        <v>1600</v>
      </c>
      <c r="K6">
        <f t="shared" si="4"/>
        <v>71600</v>
      </c>
      <c r="L6">
        <f t="shared" si="5"/>
        <v>141600</v>
      </c>
      <c r="M6">
        <f t="shared" si="6"/>
        <v>8400</v>
      </c>
      <c r="N6">
        <f t="shared" si="7"/>
        <v>133200</v>
      </c>
    </row>
    <row r="7" spans="1:14" x14ac:dyDescent="0.35">
      <c r="A7" s="14">
        <v>5</v>
      </c>
      <c r="B7" s="14" t="s">
        <v>62</v>
      </c>
      <c r="C7" t="s">
        <v>40</v>
      </c>
      <c r="D7" t="s">
        <v>55</v>
      </c>
      <c r="E7">
        <v>40000</v>
      </c>
      <c r="F7">
        <f t="shared" si="0"/>
        <v>20000</v>
      </c>
      <c r="G7">
        <f t="shared" si="1"/>
        <v>8000</v>
      </c>
      <c r="H7">
        <f t="shared" si="2"/>
        <v>12000</v>
      </c>
      <c r="I7">
        <v>9</v>
      </c>
      <c r="J7">
        <f t="shared" si="3"/>
        <v>1800</v>
      </c>
      <c r="K7">
        <f t="shared" si="4"/>
        <v>41800</v>
      </c>
      <c r="L7">
        <f t="shared" si="5"/>
        <v>81800</v>
      </c>
      <c r="M7">
        <f t="shared" si="6"/>
        <v>4800</v>
      </c>
      <c r="N7">
        <f t="shared" si="7"/>
        <v>77000</v>
      </c>
    </row>
    <row r="8" spans="1:14" x14ac:dyDescent="0.35">
      <c r="A8" s="14">
        <v>6</v>
      </c>
      <c r="B8" s="14" t="s">
        <v>63</v>
      </c>
      <c r="C8" t="s">
        <v>41</v>
      </c>
      <c r="D8" t="s">
        <v>51</v>
      </c>
      <c r="E8">
        <v>100000</v>
      </c>
      <c r="F8">
        <f t="shared" si="0"/>
        <v>50000</v>
      </c>
      <c r="G8">
        <f t="shared" si="1"/>
        <v>20000</v>
      </c>
      <c r="H8">
        <f t="shared" si="2"/>
        <v>30000</v>
      </c>
      <c r="I8">
        <v>10</v>
      </c>
      <c r="J8">
        <f t="shared" si="3"/>
        <v>2000</v>
      </c>
      <c r="K8">
        <f t="shared" si="4"/>
        <v>102000</v>
      </c>
      <c r="L8">
        <f t="shared" si="5"/>
        <v>202000</v>
      </c>
      <c r="M8">
        <f t="shared" si="6"/>
        <v>12000</v>
      </c>
      <c r="N8">
        <f t="shared" si="7"/>
        <v>190000</v>
      </c>
    </row>
    <row r="9" spans="1:14" x14ac:dyDescent="0.35">
      <c r="A9" s="14">
        <v>7</v>
      </c>
      <c r="B9" s="14" t="s">
        <v>64</v>
      </c>
      <c r="C9" t="s">
        <v>42</v>
      </c>
      <c r="D9" t="s">
        <v>56</v>
      </c>
      <c r="E9">
        <v>30000</v>
      </c>
      <c r="F9">
        <f t="shared" si="0"/>
        <v>15000</v>
      </c>
      <c r="G9">
        <f t="shared" si="1"/>
        <v>6000</v>
      </c>
      <c r="H9">
        <f t="shared" si="2"/>
        <v>9000</v>
      </c>
      <c r="I9">
        <v>11</v>
      </c>
      <c r="J9">
        <f t="shared" si="3"/>
        <v>2200</v>
      </c>
      <c r="K9">
        <f t="shared" si="4"/>
        <v>32200</v>
      </c>
      <c r="L9">
        <f t="shared" si="5"/>
        <v>62200</v>
      </c>
      <c r="M9">
        <f t="shared" si="6"/>
        <v>3600</v>
      </c>
      <c r="N9">
        <f t="shared" si="7"/>
        <v>58600</v>
      </c>
    </row>
    <row r="10" spans="1:14" x14ac:dyDescent="0.35">
      <c r="A10" s="14">
        <v>8</v>
      </c>
      <c r="B10" s="14" t="s">
        <v>65</v>
      </c>
      <c r="C10" t="s">
        <v>43</v>
      </c>
      <c r="D10" t="s">
        <v>57</v>
      </c>
      <c r="E10">
        <v>60000</v>
      </c>
      <c r="F10">
        <f t="shared" si="0"/>
        <v>30000</v>
      </c>
      <c r="G10">
        <f t="shared" si="1"/>
        <v>12000</v>
      </c>
      <c r="H10">
        <f t="shared" si="2"/>
        <v>18000</v>
      </c>
      <c r="I10">
        <v>12</v>
      </c>
      <c r="J10">
        <f t="shared" si="3"/>
        <v>2400</v>
      </c>
      <c r="K10">
        <f t="shared" si="4"/>
        <v>62400</v>
      </c>
      <c r="L10">
        <f t="shared" si="5"/>
        <v>122400</v>
      </c>
      <c r="M10">
        <f t="shared" si="6"/>
        <v>7200</v>
      </c>
      <c r="N10">
        <f t="shared" si="7"/>
        <v>115200</v>
      </c>
    </row>
    <row r="11" spans="1:14" x14ac:dyDescent="0.35">
      <c r="A11" s="14">
        <v>9</v>
      </c>
      <c r="B11" s="14" t="s">
        <v>66</v>
      </c>
      <c r="C11" t="s">
        <v>44</v>
      </c>
      <c r="D11" t="s">
        <v>56</v>
      </c>
      <c r="E11">
        <v>30000</v>
      </c>
      <c r="F11">
        <f t="shared" si="0"/>
        <v>15000</v>
      </c>
      <c r="G11">
        <f t="shared" si="1"/>
        <v>6000</v>
      </c>
      <c r="H11">
        <f t="shared" si="2"/>
        <v>9000</v>
      </c>
      <c r="I11">
        <v>13</v>
      </c>
      <c r="J11">
        <f t="shared" si="3"/>
        <v>2600</v>
      </c>
      <c r="K11">
        <f t="shared" si="4"/>
        <v>32600</v>
      </c>
      <c r="L11">
        <f t="shared" si="5"/>
        <v>62600</v>
      </c>
      <c r="M11">
        <f t="shared" si="6"/>
        <v>3600</v>
      </c>
      <c r="N11">
        <f t="shared" si="7"/>
        <v>59000</v>
      </c>
    </row>
    <row r="12" spans="1:14" x14ac:dyDescent="0.35">
      <c r="A12" s="14">
        <v>10</v>
      </c>
      <c r="B12" s="14" t="s">
        <v>67</v>
      </c>
      <c r="C12" t="s">
        <v>45</v>
      </c>
      <c r="D12" t="s">
        <v>57</v>
      </c>
      <c r="E12">
        <v>20000</v>
      </c>
      <c r="F12">
        <f t="shared" si="0"/>
        <v>10000</v>
      </c>
      <c r="G12">
        <f t="shared" si="1"/>
        <v>4000</v>
      </c>
      <c r="H12">
        <f t="shared" si="2"/>
        <v>6000</v>
      </c>
      <c r="I12">
        <v>14</v>
      </c>
      <c r="J12">
        <f t="shared" si="3"/>
        <v>2800</v>
      </c>
      <c r="K12">
        <f t="shared" si="4"/>
        <v>22800</v>
      </c>
      <c r="L12">
        <f t="shared" si="5"/>
        <v>42800</v>
      </c>
      <c r="M12">
        <f t="shared" si="6"/>
        <v>2400</v>
      </c>
      <c r="N12">
        <f t="shared" si="7"/>
        <v>40400</v>
      </c>
    </row>
    <row r="13" spans="1:14" x14ac:dyDescent="0.35">
      <c r="A13" s="14">
        <v>11</v>
      </c>
      <c r="B13" s="14" t="s">
        <v>68</v>
      </c>
      <c r="C13" t="s">
        <v>46</v>
      </c>
      <c r="D13" t="s">
        <v>56</v>
      </c>
      <c r="E13">
        <v>28000</v>
      </c>
      <c r="F13">
        <f t="shared" si="0"/>
        <v>14000</v>
      </c>
      <c r="G13">
        <f t="shared" si="1"/>
        <v>5600</v>
      </c>
      <c r="H13">
        <f t="shared" si="2"/>
        <v>8400</v>
      </c>
      <c r="I13">
        <v>15</v>
      </c>
      <c r="J13">
        <f t="shared" si="3"/>
        <v>3000</v>
      </c>
      <c r="K13">
        <f t="shared" si="4"/>
        <v>31000</v>
      </c>
      <c r="L13">
        <f t="shared" si="5"/>
        <v>59000</v>
      </c>
      <c r="M13">
        <f t="shared" si="6"/>
        <v>3360</v>
      </c>
      <c r="N13">
        <f t="shared" si="7"/>
        <v>55640</v>
      </c>
    </row>
    <row r="14" spans="1:14" x14ac:dyDescent="0.35">
      <c r="A14" s="14">
        <v>12</v>
      </c>
      <c r="B14" s="14" t="s">
        <v>69</v>
      </c>
      <c r="C14" t="s">
        <v>47</v>
      </c>
      <c r="D14" t="s">
        <v>57</v>
      </c>
      <c r="E14">
        <v>35000</v>
      </c>
      <c r="F14">
        <f t="shared" si="0"/>
        <v>17500</v>
      </c>
      <c r="G14">
        <f t="shared" si="1"/>
        <v>7000</v>
      </c>
      <c r="H14">
        <f t="shared" si="2"/>
        <v>10500</v>
      </c>
      <c r="I14">
        <v>16</v>
      </c>
      <c r="J14">
        <f t="shared" si="3"/>
        <v>3200</v>
      </c>
      <c r="K14">
        <f t="shared" si="4"/>
        <v>38200</v>
      </c>
      <c r="L14">
        <f t="shared" si="5"/>
        <v>73200</v>
      </c>
      <c r="M14">
        <f t="shared" si="6"/>
        <v>4200</v>
      </c>
      <c r="N14">
        <f t="shared" si="7"/>
        <v>69000</v>
      </c>
    </row>
    <row r="15" spans="1:14" x14ac:dyDescent="0.35">
      <c r="A15" s="14">
        <v>13</v>
      </c>
      <c r="B15" s="14" t="s">
        <v>70</v>
      </c>
      <c r="C15" t="s">
        <v>48</v>
      </c>
      <c r="D15" t="s">
        <v>57</v>
      </c>
      <c r="E15">
        <v>25000</v>
      </c>
      <c r="F15">
        <f t="shared" si="0"/>
        <v>12500</v>
      </c>
      <c r="G15">
        <f t="shared" si="1"/>
        <v>5000</v>
      </c>
      <c r="H15">
        <f t="shared" si="2"/>
        <v>7500</v>
      </c>
      <c r="I15">
        <v>17</v>
      </c>
      <c r="J15">
        <f t="shared" si="3"/>
        <v>3400</v>
      </c>
      <c r="K15">
        <f t="shared" si="4"/>
        <v>28400</v>
      </c>
      <c r="L15">
        <f t="shared" si="5"/>
        <v>53400</v>
      </c>
      <c r="M15">
        <f t="shared" si="6"/>
        <v>3000</v>
      </c>
      <c r="N15">
        <f t="shared" si="7"/>
        <v>50400</v>
      </c>
    </row>
    <row r="16" spans="1:14" x14ac:dyDescent="0.35">
      <c r="A16" s="14">
        <v>14</v>
      </c>
      <c r="B16" s="14" t="s">
        <v>71</v>
      </c>
      <c r="C16" t="s">
        <v>49</v>
      </c>
      <c r="D16" t="s">
        <v>56</v>
      </c>
      <c r="E16">
        <v>80000</v>
      </c>
      <c r="F16">
        <f t="shared" si="0"/>
        <v>40000</v>
      </c>
      <c r="G16">
        <f t="shared" si="1"/>
        <v>16000</v>
      </c>
      <c r="H16">
        <f t="shared" si="2"/>
        <v>24000</v>
      </c>
      <c r="I16">
        <v>18</v>
      </c>
      <c r="J16">
        <f t="shared" si="3"/>
        <v>3600</v>
      </c>
      <c r="K16">
        <f t="shared" si="4"/>
        <v>83600</v>
      </c>
      <c r="L16">
        <f t="shared" si="5"/>
        <v>163600</v>
      </c>
      <c r="M16">
        <f t="shared" si="6"/>
        <v>9600</v>
      </c>
      <c r="N16">
        <f t="shared" si="7"/>
        <v>154000</v>
      </c>
    </row>
    <row r="17" spans="1:14" x14ac:dyDescent="0.35">
      <c r="A17" s="14">
        <v>15</v>
      </c>
      <c r="B17" s="14" t="s">
        <v>72</v>
      </c>
      <c r="C17" t="s">
        <v>50</v>
      </c>
      <c r="D17" t="s">
        <v>56</v>
      </c>
      <c r="E17">
        <v>65000</v>
      </c>
      <c r="F17">
        <f t="shared" si="0"/>
        <v>32500</v>
      </c>
      <c r="G17">
        <f t="shared" si="1"/>
        <v>13000</v>
      </c>
      <c r="H17">
        <f t="shared" si="2"/>
        <v>19500</v>
      </c>
      <c r="I17">
        <v>19</v>
      </c>
      <c r="J17">
        <f t="shared" si="3"/>
        <v>3800</v>
      </c>
      <c r="K17">
        <f t="shared" si="4"/>
        <v>68800</v>
      </c>
      <c r="L17">
        <f t="shared" si="5"/>
        <v>133800</v>
      </c>
      <c r="M17">
        <f t="shared" si="6"/>
        <v>7800</v>
      </c>
      <c r="N17">
        <f t="shared" si="7"/>
        <v>126000</v>
      </c>
    </row>
    <row r="18" spans="1:14" ht="15" thickBot="1" x14ac:dyDescent="0.4"/>
    <row r="19" spans="1:14" ht="26" x14ac:dyDescent="0.6">
      <c r="A19" s="34" t="s">
        <v>74</v>
      </c>
      <c r="B19" s="35"/>
      <c r="C19" s="35"/>
      <c r="D19" s="35"/>
      <c r="E19" s="35"/>
      <c r="F19" s="35"/>
      <c r="G19" s="35"/>
      <c r="H19" s="35"/>
      <c r="I19" s="36"/>
      <c r="J19" s="15"/>
      <c r="K19" s="15"/>
      <c r="L19" s="15"/>
      <c r="M19" s="15"/>
      <c r="N19" s="15"/>
    </row>
    <row r="20" spans="1:14" x14ac:dyDescent="0.35">
      <c r="A20" s="27" t="s">
        <v>75</v>
      </c>
      <c r="B20" s="28"/>
      <c r="C20" s="28"/>
      <c r="D20" s="28"/>
      <c r="E20" s="28"/>
      <c r="F20" s="28"/>
      <c r="G20" s="28"/>
      <c r="H20" s="28"/>
      <c r="I20" s="16">
        <f>MAX(L3:L17)</f>
        <v>801400</v>
      </c>
    </row>
    <row r="21" spans="1:14" x14ac:dyDescent="0.35">
      <c r="A21" s="27" t="s">
        <v>76</v>
      </c>
      <c r="B21" s="28"/>
      <c r="C21" s="28"/>
      <c r="D21" s="28"/>
      <c r="E21" s="28"/>
      <c r="F21" s="28"/>
      <c r="G21" s="28"/>
      <c r="H21" s="28"/>
      <c r="I21" s="16">
        <f>MAX(J3:J17)</f>
        <v>3800</v>
      </c>
    </row>
    <row r="22" spans="1:14" x14ac:dyDescent="0.35">
      <c r="A22" s="27" t="s">
        <v>77</v>
      </c>
      <c r="B22" s="28"/>
      <c r="C22" s="28"/>
      <c r="D22" s="28"/>
      <c r="E22" s="28"/>
      <c r="F22" s="28"/>
      <c r="G22" s="28"/>
      <c r="H22" s="28"/>
      <c r="I22" s="16">
        <f>AVERAGE(E3:E17)</f>
        <v>75533.333333333328</v>
      </c>
    </row>
    <row r="23" spans="1:14" x14ac:dyDescent="0.35">
      <c r="A23" s="27" t="s">
        <v>78</v>
      </c>
      <c r="B23" s="28"/>
      <c r="C23" s="28"/>
      <c r="D23" s="28"/>
      <c r="E23" s="28"/>
      <c r="F23" s="28"/>
      <c r="G23" s="28"/>
      <c r="H23" s="28"/>
      <c r="I23" s="16">
        <f>L12-F12</f>
        <v>32800</v>
      </c>
    </row>
    <row r="24" spans="1:14" x14ac:dyDescent="0.35">
      <c r="A24" s="27" t="s">
        <v>79</v>
      </c>
      <c r="B24" s="28"/>
      <c r="C24" s="28"/>
      <c r="D24" s="28"/>
      <c r="E24" s="28"/>
      <c r="F24" s="28"/>
      <c r="G24" s="28"/>
      <c r="H24" s="28"/>
      <c r="I24" s="16">
        <f>SUM(N3:N17)</f>
        <v>2166040</v>
      </c>
    </row>
    <row r="25" spans="1:14" x14ac:dyDescent="0.35">
      <c r="A25" s="27" t="s">
        <v>80</v>
      </c>
      <c r="B25" s="28"/>
      <c r="C25" s="28"/>
      <c r="D25" s="28"/>
      <c r="E25" s="28"/>
      <c r="F25" s="28"/>
      <c r="G25" s="28"/>
      <c r="H25" s="28"/>
      <c r="I25" s="16">
        <f>AVERAGE(I3:I17)</f>
        <v>12</v>
      </c>
    </row>
    <row r="26" spans="1:14" x14ac:dyDescent="0.35">
      <c r="A26" s="27" t="s">
        <v>81</v>
      </c>
      <c r="B26" s="28"/>
      <c r="C26" s="28"/>
      <c r="D26" s="28"/>
      <c r="E26" s="28"/>
      <c r="F26" s="28"/>
      <c r="G26" s="28"/>
      <c r="H26" s="28"/>
      <c r="I26" s="16">
        <f>(J8/N8)*100</f>
        <v>1.0526315789473684</v>
      </c>
    </row>
    <row r="27" spans="1:14" x14ac:dyDescent="0.35">
      <c r="A27" s="32" t="s">
        <v>82</v>
      </c>
      <c r="B27" s="33"/>
      <c r="C27" s="33"/>
      <c r="D27" s="33"/>
      <c r="E27" s="33"/>
      <c r="F27" s="33"/>
      <c r="G27" s="33"/>
      <c r="H27" s="33"/>
      <c r="I27" s="16"/>
    </row>
    <row r="28" spans="1:14" x14ac:dyDescent="0.35">
      <c r="A28" s="17"/>
      <c r="B28" t="s">
        <v>83</v>
      </c>
      <c r="C28" t="s">
        <v>84</v>
      </c>
      <c r="D28" t="s">
        <v>85</v>
      </c>
      <c r="I28" s="16"/>
    </row>
    <row r="29" spans="1:14" ht="15" thickBot="1" x14ac:dyDescent="0.4">
      <c r="A29" s="18"/>
      <c r="B29" s="19">
        <f>MAX(L3:L17)</f>
        <v>801400</v>
      </c>
      <c r="C29" s="19">
        <f>MIN(L3:L17)</f>
        <v>42800</v>
      </c>
      <c r="D29" s="19">
        <f>SUM(B29:C29)</f>
        <v>844200</v>
      </c>
      <c r="E29" s="19"/>
      <c r="F29" s="19"/>
      <c r="G29" s="19"/>
      <c r="H29" s="19"/>
      <c r="I29" s="20"/>
    </row>
    <row r="30" spans="1:14" x14ac:dyDescent="0.35">
      <c r="A30" s="37" t="s">
        <v>86</v>
      </c>
      <c r="B30" s="38"/>
      <c r="C30" s="38"/>
      <c r="D30" s="38"/>
      <c r="E30" s="38"/>
      <c r="F30" s="38"/>
      <c r="G30" s="38"/>
      <c r="H30" s="38"/>
      <c r="I30" s="21">
        <f>COUNTIF(N2:N17,"&gt;80000")</f>
        <v>8</v>
      </c>
    </row>
    <row r="31" spans="1:14" x14ac:dyDescent="0.35">
      <c r="A31" s="27" t="s">
        <v>87</v>
      </c>
      <c r="B31" s="28"/>
      <c r="C31" s="28"/>
      <c r="D31" s="28"/>
      <c r="E31" s="28"/>
      <c r="F31" s="28"/>
      <c r="G31" s="28"/>
      <c r="H31" s="28"/>
      <c r="I31" s="16">
        <f>SUMIF(N3:N17,"&gt;100000")</f>
        <v>1660800</v>
      </c>
    </row>
    <row r="32" spans="1:14" x14ac:dyDescent="0.35">
      <c r="A32" s="27" t="s">
        <v>88</v>
      </c>
      <c r="B32" s="28"/>
      <c r="C32" s="28"/>
      <c r="D32" s="28"/>
      <c r="E32" s="28"/>
      <c r="F32" s="28"/>
      <c r="G32" s="28"/>
      <c r="H32" s="28"/>
      <c r="I32" s="16">
        <f>AVERAGEIF(L3:L17,"&lt;80000")</f>
        <v>58866.666666666664</v>
      </c>
    </row>
    <row r="33" spans="1:9" x14ac:dyDescent="0.35">
      <c r="A33" s="27" t="s">
        <v>89</v>
      </c>
      <c r="B33" s="28"/>
      <c r="C33" s="28"/>
      <c r="D33" s="28"/>
      <c r="E33" s="28"/>
      <c r="F33" s="28"/>
      <c r="G33" s="28"/>
      <c r="H33" s="28"/>
      <c r="I33" s="16">
        <f>COUNTIFS(E3:E17,"&gt;40000",I3:I17,"&gt;8")</f>
        <v>4</v>
      </c>
    </row>
    <row r="34" spans="1:9" x14ac:dyDescent="0.35">
      <c r="A34" s="27" t="s">
        <v>90</v>
      </c>
      <c r="B34" s="28"/>
      <c r="C34" s="28"/>
      <c r="D34" s="28"/>
      <c r="E34" s="28"/>
      <c r="F34" s="28"/>
      <c r="G34" s="28"/>
      <c r="H34" s="28"/>
      <c r="I34" s="16">
        <f>SUMIFS(L3:L17,L3:L17,"&gt;100000",I3:I17,"&gt;8")</f>
        <v>621800</v>
      </c>
    </row>
    <row r="35" spans="1:9" ht="15" thickBot="1" x14ac:dyDescent="0.4">
      <c r="A35" s="29" t="s">
        <v>91</v>
      </c>
      <c r="B35" s="30"/>
      <c r="C35" s="30"/>
      <c r="D35" s="30"/>
      <c r="E35" s="30"/>
      <c r="F35" s="30"/>
      <c r="G35" s="30"/>
      <c r="H35" s="30"/>
      <c r="I35" s="20">
        <f>AVERAGEIFS(E3:E17,N3:N17,"&gt;40000",I3:I17,"&gt;10")</f>
        <v>41444.444444444445</v>
      </c>
    </row>
    <row r="36" spans="1:9" x14ac:dyDescent="0.35">
      <c r="A36" s="31"/>
      <c r="B36" s="31"/>
      <c r="C36" s="31"/>
      <c r="D36" s="31"/>
      <c r="E36" s="31"/>
      <c r="F36" s="31"/>
      <c r="G36" s="31"/>
      <c r="H36" s="31"/>
    </row>
  </sheetData>
  <mergeCells count="17">
    <mergeCell ref="A19:I19"/>
    <mergeCell ref="A30:H30"/>
    <mergeCell ref="A31:H31"/>
    <mergeCell ref="A32:H32"/>
    <mergeCell ref="A1:N1"/>
    <mergeCell ref="A20:H20"/>
    <mergeCell ref="A21:H21"/>
    <mergeCell ref="A22:H22"/>
    <mergeCell ref="A23:H23"/>
    <mergeCell ref="A24:H24"/>
    <mergeCell ref="A25:H25"/>
    <mergeCell ref="A26:H26"/>
    <mergeCell ref="A33:H33"/>
    <mergeCell ref="A34:H34"/>
    <mergeCell ref="A35:H35"/>
    <mergeCell ref="A36:H36"/>
    <mergeCell ref="A27:H27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98566-5424-4029-9E5D-F5FE4E532D1B}">
  <dimension ref="A1:S34"/>
  <sheetViews>
    <sheetView topLeftCell="S8" zoomScale="80" zoomScaleNormal="85" workbookViewId="0">
      <selection activeCell="S13" sqref="S13"/>
    </sheetView>
  </sheetViews>
  <sheetFormatPr defaultRowHeight="14.5" x14ac:dyDescent="0.35"/>
  <cols>
    <col min="1" max="1" width="35.26953125" customWidth="1"/>
    <col min="2" max="2" width="13.36328125" customWidth="1"/>
    <col min="3" max="3" width="15.90625" customWidth="1"/>
    <col min="4" max="4" width="11.90625" customWidth="1"/>
    <col min="5" max="5" width="10.90625" customWidth="1"/>
    <col min="19" max="19" width="14.08984375" customWidth="1"/>
  </cols>
  <sheetData>
    <row r="1" spans="1:19" x14ac:dyDescent="0.35">
      <c r="A1" t="s">
        <v>92</v>
      </c>
      <c r="B1" t="s">
        <v>93</v>
      </c>
      <c r="C1" t="s">
        <v>94</v>
      </c>
      <c r="D1" t="s">
        <v>95</v>
      </c>
      <c r="E1" t="s">
        <v>96</v>
      </c>
    </row>
    <row r="2" spans="1:19" x14ac:dyDescent="0.35">
      <c r="A2" t="s">
        <v>97</v>
      </c>
      <c r="B2" s="22">
        <v>380581</v>
      </c>
      <c r="C2" s="22">
        <v>202871</v>
      </c>
      <c r="D2" s="22">
        <v>177710</v>
      </c>
      <c r="E2">
        <v>876</v>
      </c>
    </row>
    <row r="3" spans="1:19" x14ac:dyDescent="0.35">
      <c r="A3" t="s">
        <v>98</v>
      </c>
      <c r="B3" s="22">
        <v>49386799</v>
      </c>
      <c r="C3" s="22">
        <v>24831408</v>
      </c>
      <c r="D3" s="22">
        <v>24555391</v>
      </c>
      <c r="E3">
        <v>989</v>
      </c>
      <c r="G3" t="s">
        <v>99</v>
      </c>
      <c r="S3" t="s">
        <v>100</v>
      </c>
    </row>
    <row r="4" spans="1:19" x14ac:dyDescent="0.35">
      <c r="A4" t="s">
        <v>101</v>
      </c>
      <c r="B4" s="22">
        <v>1383727</v>
      </c>
      <c r="C4" s="22">
        <v>713912</v>
      </c>
      <c r="D4" s="22">
        <v>669815</v>
      </c>
      <c r="E4">
        <v>938</v>
      </c>
      <c r="G4" t="s">
        <v>102</v>
      </c>
      <c r="S4" s="22">
        <f>SUM(B2:B34)</f>
        <v>1208264978</v>
      </c>
    </row>
    <row r="5" spans="1:19" x14ac:dyDescent="0.35">
      <c r="A5" t="s">
        <v>103</v>
      </c>
      <c r="B5" s="22">
        <v>31205576</v>
      </c>
      <c r="C5" s="22">
        <v>15939443</v>
      </c>
      <c r="D5" s="22">
        <v>15266133</v>
      </c>
      <c r="E5">
        <v>958</v>
      </c>
      <c r="G5" t="s">
        <v>104</v>
      </c>
      <c r="S5">
        <f>COUNTA(B2:B34)</f>
        <v>33</v>
      </c>
    </row>
    <row r="6" spans="1:19" x14ac:dyDescent="0.35">
      <c r="A6" t="s">
        <v>105</v>
      </c>
      <c r="B6" s="22">
        <v>104099452</v>
      </c>
      <c r="C6" s="22">
        <v>54278157</v>
      </c>
      <c r="D6" s="22">
        <v>49821295</v>
      </c>
      <c r="E6">
        <v>919</v>
      </c>
      <c r="G6" t="s">
        <v>106</v>
      </c>
      <c r="S6" s="22">
        <f>AVERAGE(B2:B34)</f>
        <v>36614090.242424242</v>
      </c>
    </row>
    <row r="7" spans="1:19" x14ac:dyDescent="0.35">
      <c r="A7" t="s">
        <v>107</v>
      </c>
      <c r="B7" s="22">
        <v>25545198</v>
      </c>
      <c r="C7" s="22">
        <v>12827915</v>
      </c>
      <c r="D7" s="22">
        <v>12717283</v>
      </c>
      <c r="E7">
        <v>992</v>
      </c>
      <c r="G7" t="s">
        <v>108</v>
      </c>
      <c r="S7">
        <f>SUMIFS(B2:B34,E2:E34,"&gt;950")</f>
        <v>378671998</v>
      </c>
    </row>
    <row r="8" spans="1:19" x14ac:dyDescent="0.35">
      <c r="A8" t="s">
        <v>109</v>
      </c>
      <c r="B8" s="22">
        <v>585764</v>
      </c>
      <c r="C8" s="22">
        <v>344669</v>
      </c>
      <c r="D8" s="22">
        <v>241095</v>
      </c>
      <c r="E8">
        <v>700</v>
      </c>
      <c r="G8" t="s">
        <v>110</v>
      </c>
      <c r="S8">
        <f>COUNTIFS(B2:B34,"&gt;50000000")</f>
        <v>9</v>
      </c>
    </row>
    <row r="9" spans="1:19" x14ac:dyDescent="0.35">
      <c r="A9" t="s">
        <v>111</v>
      </c>
      <c r="B9" s="22">
        <v>16787941</v>
      </c>
      <c r="C9" s="22">
        <v>8987326</v>
      </c>
      <c r="D9" s="22">
        <v>7800615</v>
      </c>
      <c r="E9">
        <v>868</v>
      </c>
      <c r="G9" t="s">
        <v>112</v>
      </c>
      <c r="S9">
        <f>AVERAGEIF(E2:E34,"&lt;950")</f>
        <v>900.11764705882354</v>
      </c>
    </row>
    <row r="10" spans="1:19" x14ac:dyDescent="0.35">
      <c r="A10" t="s">
        <v>113</v>
      </c>
      <c r="B10" s="22">
        <v>1458545</v>
      </c>
      <c r="C10" s="22">
        <v>739140</v>
      </c>
      <c r="D10" s="22">
        <v>719405</v>
      </c>
      <c r="E10">
        <v>973</v>
      </c>
      <c r="G10" t="s">
        <v>114</v>
      </c>
      <c r="S10">
        <f>SUMIFS(B2:B34,E2:E34,"&gt;950",B2:B34,"&lt;50000000")</f>
        <v>245429671</v>
      </c>
    </row>
    <row r="11" spans="1:19" x14ac:dyDescent="0.35">
      <c r="A11" t="s">
        <v>115</v>
      </c>
      <c r="B11" s="22">
        <v>60439692</v>
      </c>
      <c r="C11" s="22">
        <v>31491260</v>
      </c>
      <c r="D11" s="22">
        <v>28948432</v>
      </c>
      <c r="E11">
        <v>920</v>
      </c>
      <c r="G11" t="s">
        <v>116</v>
      </c>
      <c r="S11">
        <f>COUNTIFS(C2:C34,"&gt;20000000",D2:D34,"&gt;20000000")</f>
        <v>11</v>
      </c>
    </row>
    <row r="12" spans="1:19" x14ac:dyDescent="0.35">
      <c r="A12" t="s">
        <v>117</v>
      </c>
      <c r="B12" s="22">
        <v>25351462</v>
      </c>
      <c r="C12" s="22">
        <v>13494734</v>
      </c>
      <c r="D12" s="22">
        <v>11856728</v>
      </c>
      <c r="E12">
        <v>879</v>
      </c>
      <c r="G12" t="s">
        <v>118</v>
      </c>
      <c r="S12">
        <f>AVERAGEIFS(B2:B34,C2:C34,"&gt;10000000",E2:E34,"&lt;950")</f>
        <v>78220444.222222224</v>
      </c>
    </row>
    <row r="13" spans="1:19" x14ac:dyDescent="0.35">
      <c r="A13" t="s">
        <v>119</v>
      </c>
      <c r="B13" s="22">
        <v>6864602</v>
      </c>
      <c r="C13" s="22">
        <v>3481873</v>
      </c>
      <c r="D13" s="22">
        <v>3382729</v>
      </c>
      <c r="E13">
        <v>972</v>
      </c>
      <c r="G13" t="s">
        <v>120</v>
      </c>
      <c r="S13">
        <f>MAX(E2:E34)</f>
        <v>1084</v>
      </c>
    </row>
    <row r="14" spans="1:19" x14ac:dyDescent="0.35">
      <c r="A14" t="s">
        <v>121</v>
      </c>
      <c r="B14" s="22">
        <v>12541302</v>
      </c>
      <c r="C14" s="22">
        <v>6640662</v>
      </c>
      <c r="D14" s="22">
        <v>5900640</v>
      </c>
      <c r="E14">
        <v>889</v>
      </c>
      <c r="G14" t="s">
        <v>122</v>
      </c>
      <c r="S14">
        <f>MIN(E2:E34)</f>
        <v>700</v>
      </c>
    </row>
    <row r="15" spans="1:19" x14ac:dyDescent="0.35">
      <c r="A15" t="s">
        <v>123</v>
      </c>
      <c r="B15" s="22">
        <v>32988134</v>
      </c>
      <c r="C15" s="22">
        <v>16930315</v>
      </c>
      <c r="D15" s="22">
        <v>16057819</v>
      </c>
      <c r="E15">
        <v>948</v>
      </c>
      <c r="G15" t="s">
        <v>124</v>
      </c>
      <c r="S15">
        <f>COUNTIF(B2:B34,"&lt;60000000")</f>
        <v>24</v>
      </c>
    </row>
    <row r="16" spans="1:19" x14ac:dyDescent="0.35">
      <c r="A16" t="s">
        <v>125</v>
      </c>
      <c r="B16" s="22">
        <v>61095297</v>
      </c>
      <c r="C16" s="22">
        <v>30966657</v>
      </c>
      <c r="D16" s="22">
        <v>30128640</v>
      </c>
      <c r="E16">
        <v>973</v>
      </c>
      <c r="G16" t="s">
        <v>126</v>
      </c>
      <c r="S16">
        <f>(B32/SUM(B2:B34)*100)</f>
        <v>16.537129242191774</v>
      </c>
    </row>
    <row r="17" spans="1:19" x14ac:dyDescent="0.35">
      <c r="A17" t="s">
        <v>127</v>
      </c>
      <c r="B17" s="22">
        <v>33406061</v>
      </c>
      <c r="C17" s="22">
        <v>16027412</v>
      </c>
      <c r="D17" s="22">
        <v>17378649</v>
      </c>
      <c r="E17" s="22">
        <v>1084</v>
      </c>
      <c r="G17" t="s">
        <v>128</v>
      </c>
      <c r="S17">
        <f>(SUM(C2:C34)/SUM(B2:B34)*100)</f>
        <v>51.482175543119979</v>
      </c>
    </row>
    <row r="18" spans="1:19" x14ac:dyDescent="0.35">
      <c r="A18" t="s">
        <v>129</v>
      </c>
      <c r="B18" s="22">
        <v>64473</v>
      </c>
      <c r="C18" s="22">
        <v>33123</v>
      </c>
      <c r="D18" s="22">
        <v>31350</v>
      </c>
      <c r="E18">
        <v>947</v>
      </c>
    </row>
    <row r="19" spans="1:19" x14ac:dyDescent="0.35">
      <c r="A19" t="s">
        <v>130</v>
      </c>
      <c r="B19" s="22">
        <v>72626809</v>
      </c>
      <c r="C19" s="22">
        <v>37612306</v>
      </c>
      <c r="D19" s="22">
        <v>35014503</v>
      </c>
      <c r="E19">
        <v>931</v>
      </c>
      <c r="G19" t="s">
        <v>131</v>
      </c>
      <c r="O19" t="s">
        <v>100</v>
      </c>
    </row>
    <row r="20" spans="1:19" x14ac:dyDescent="0.35">
      <c r="A20" t="s">
        <v>132</v>
      </c>
      <c r="B20" s="22">
        <v>112374333</v>
      </c>
      <c r="C20" s="22">
        <v>58243056</v>
      </c>
      <c r="D20" s="22">
        <v>54131277</v>
      </c>
      <c r="E20">
        <v>931</v>
      </c>
      <c r="G20" t="s">
        <v>133</v>
      </c>
    </row>
    <row r="21" spans="1:19" x14ac:dyDescent="0.35">
      <c r="A21" t="s">
        <v>134</v>
      </c>
      <c r="B21" s="22">
        <v>2570390</v>
      </c>
      <c r="C21" s="22">
        <v>1290171</v>
      </c>
      <c r="D21" s="22">
        <v>1280219</v>
      </c>
      <c r="E21">
        <v>992</v>
      </c>
      <c r="G21" t="s">
        <v>135</v>
      </c>
    </row>
    <row r="22" spans="1:19" x14ac:dyDescent="0.35">
      <c r="A22" t="s">
        <v>136</v>
      </c>
      <c r="B22" s="22">
        <v>2966889</v>
      </c>
      <c r="C22" s="22">
        <v>1491832</v>
      </c>
      <c r="D22" s="22">
        <v>1475057</v>
      </c>
      <c r="E22">
        <v>989</v>
      </c>
      <c r="G22" t="s">
        <v>137</v>
      </c>
    </row>
    <row r="23" spans="1:19" x14ac:dyDescent="0.35">
      <c r="A23" t="s">
        <v>138</v>
      </c>
      <c r="B23" s="22">
        <v>1097206</v>
      </c>
      <c r="C23" s="22">
        <v>555339</v>
      </c>
      <c r="D23" s="22">
        <v>541867</v>
      </c>
      <c r="E23">
        <v>976</v>
      </c>
      <c r="G23" t="s">
        <v>139</v>
      </c>
    </row>
    <row r="24" spans="1:19" x14ac:dyDescent="0.35">
      <c r="A24" t="s">
        <v>140</v>
      </c>
      <c r="B24" s="22">
        <v>1978502</v>
      </c>
      <c r="C24" s="22">
        <v>1024649</v>
      </c>
      <c r="D24" s="22">
        <v>953853</v>
      </c>
      <c r="E24">
        <v>931</v>
      </c>
      <c r="G24" t="s">
        <v>141</v>
      </c>
    </row>
    <row r="25" spans="1:19" x14ac:dyDescent="0.35">
      <c r="A25" t="s">
        <v>142</v>
      </c>
      <c r="B25" s="22">
        <v>41974218</v>
      </c>
      <c r="C25" s="22">
        <v>21212136</v>
      </c>
      <c r="D25" s="22">
        <v>20762082</v>
      </c>
      <c r="E25">
        <v>979</v>
      </c>
    </row>
    <row r="26" spans="1:19" x14ac:dyDescent="0.35">
      <c r="A26" t="s">
        <v>143</v>
      </c>
      <c r="B26" s="22">
        <v>27743338</v>
      </c>
      <c r="C26" s="22">
        <v>14639465</v>
      </c>
      <c r="D26" s="22">
        <v>13103873</v>
      </c>
      <c r="E26">
        <v>895</v>
      </c>
      <c r="G26" t="s">
        <v>144</v>
      </c>
    </row>
    <row r="27" spans="1:19" x14ac:dyDescent="0.35">
      <c r="A27" t="s">
        <v>145</v>
      </c>
      <c r="B27" s="22">
        <v>68548437</v>
      </c>
      <c r="C27" s="22">
        <v>35550997</v>
      </c>
      <c r="D27" s="22">
        <v>32997440</v>
      </c>
      <c r="E27">
        <v>928</v>
      </c>
      <c r="G27" t="s">
        <v>127</v>
      </c>
    </row>
    <row r="28" spans="1:19" x14ac:dyDescent="0.35">
      <c r="A28" t="s">
        <v>146</v>
      </c>
      <c r="B28" s="22">
        <v>610577</v>
      </c>
      <c r="C28" s="22">
        <v>323070</v>
      </c>
      <c r="D28" s="22">
        <v>287507</v>
      </c>
      <c r="E28">
        <v>890</v>
      </c>
      <c r="G28" t="s">
        <v>147</v>
      </c>
    </row>
    <row r="29" spans="1:19" x14ac:dyDescent="0.35">
      <c r="A29" t="s">
        <v>148</v>
      </c>
      <c r="B29" s="22">
        <v>72147030</v>
      </c>
      <c r="C29" s="22">
        <v>36137975</v>
      </c>
      <c r="D29" s="22">
        <v>36009055</v>
      </c>
      <c r="E29">
        <v>996</v>
      </c>
    </row>
    <row r="30" spans="1:19" x14ac:dyDescent="0.35">
      <c r="A30" t="s">
        <v>149</v>
      </c>
      <c r="B30" s="22">
        <v>35193978</v>
      </c>
      <c r="C30" s="22">
        <v>17611633</v>
      </c>
      <c r="D30" s="22">
        <v>17582345</v>
      </c>
      <c r="E30">
        <v>998</v>
      </c>
    </row>
    <row r="31" spans="1:19" x14ac:dyDescent="0.35">
      <c r="A31" t="s">
        <v>150</v>
      </c>
      <c r="B31" s="22">
        <v>3673917</v>
      </c>
      <c r="C31" s="22">
        <v>1874376</v>
      </c>
      <c r="D31" s="22">
        <v>1799541</v>
      </c>
      <c r="E31">
        <v>960</v>
      </c>
    </row>
    <row r="32" spans="1:19" x14ac:dyDescent="0.35">
      <c r="A32" t="s">
        <v>151</v>
      </c>
      <c r="B32" s="22">
        <v>199812341</v>
      </c>
      <c r="C32" s="22">
        <v>104596415</v>
      </c>
      <c r="D32" s="22">
        <v>95215926</v>
      </c>
      <c r="E32">
        <v>912</v>
      </c>
    </row>
    <row r="33" spans="1:5" x14ac:dyDescent="0.35">
      <c r="A33" t="s">
        <v>152</v>
      </c>
      <c r="B33" s="22">
        <v>10086292</v>
      </c>
      <c r="C33" s="22">
        <v>5137773</v>
      </c>
      <c r="D33" s="22">
        <v>4948519</v>
      </c>
      <c r="E33">
        <v>963</v>
      </c>
    </row>
    <row r="34" spans="1:5" x14ac:dyDescent="0.35">
      <c r="A34" t="s">
        <v>153</v>
      </c>
      <c r="B34" s="22">
        <v>91276115</v>
      </c>
      <c r="C34" s="22">
        <v>46809027</v>
      </c>
      <c r="D34" s="22">
        <v>44467088</v>
      </c>
      <c r="E34">
        <v>950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AA719-C56D-4EDD-AF7C-0049B189FEAB}">
  <dimension ref="A3:A36"/>
  <sheetViews>
    <sheetView tabSelected="1" workbookViewId="0">
      <selection activeCell="A3" sqref="A3"/>
    </sheetView>
  </sheetViews>
  <sheetFormatPr defaultRowHeight="14.5" x14ac:dyDescent="0.35"/>
  <cols>
    <col min="1" max="1" width="18.7265625" bestFit="1" customWidth="1"/>
    <col min="2" max="2" width="14.36328125" bestFit="1" customWidth="1"/>
  </cols>
  <sheetData>
    <row r="3" spans="1:1" x14ac:dyDescent="0.35">
      <c r="A3" s="45" t="s">
        <v>265</v>
      </c>
    </row>
    <row r="4" spans="1:1" x14ac:dyDescent="0.35">
      <c r="A4" s="23" t="s">
        <v>185</v>
      </c>
    </row>
    <row r="5" spans="1:1" x14ac:dyDescent="0.35">
      <c r="A5" s="46" t="s">
        <v>115</v>
      </c>
    </row>
    <row r="6" spans="1:1" x14ac:dyDescent="0.35">
      <c r="A6" s="23" t="s">
        <v>164</v>
      </c>
    </row>
    <row r="7" spans="1:1" x14ac:dyDescent="0.35">
      <c r="A7" s="46" t="s">
        <v>125</v>
      </c>
    </row>
    <row r="8" spans="1:1" x14ac:dyDescent="0.35">
      <c r="A8" s="23" t="s">
        <v>191</v>
      </c>
    </row>
    <row r="9" spans="1:1" x14ac:dyDescent="0.35">
      <c r="A9" s="46" t="s">
        <v>143</v>
      </c>
    </row>
    <row r="10" spans="1:1" x14ac:dyDescent="0.35">
      <c r="A10" s="23" t="s">
        <v>172</v>
      </c>
    </row>
    <row r="11" spans="1:1" x14ac:dyDescent="0.35">
      <c r="A11" s="46" t="s">
        <v>148</v>
      </c>
    </row>
    <row r="12" spans="1:1" x14ac:dyDescent="0.35">
      <c r="A12" s="23" t="s">
        <v>111</v>
      </c>
    </row>
    <row r="13" spans="1:1" x14ac:dyDescent="0.35">
      <c r="A13" s="46" t="s">
        <v>111</v>
      </c>
    </row>
    <row r="14" spans="1:1" x14ac:dyDescent="0.35">
      <c r="A14" s="23" t="s">
        <v>166</v>
      </c>
    </row>
    <row r="15" spans="1:1" x14ac:dyDescent="0.35">
      <c r="A15" s="46" t="s">
        <v>149</v>
      </c>
    </row>
    <row r="16" spans="1:1" x14ac:dyDescent="0.35">
      <c r="A16" s="23" t="s">
        <v>187</v>
      </c>
    </row>
    <row r="17" spans="1:1" x14ac:dyDescent="0.35">
      <c r="A17" s="46" t="s">
        <v>130</v>
      </c>
    </row>
    <row r="18" spans="1:1" x14ac:dyDescent="0.35">
      <c r="A18" s="23" t="s">
        <v>179</v>
      </c>
    </row>
    <row r="19" spans="1:1" x14ac:dyDescent="0.35">
      <c r="A19" s="46" t="s">
        <v>145</v>
      </c>
    </row>
    <row r="20" spans="1:1" x14ac:dyDescent="0.35">
      <c r="A20" s="23" t="s">
        <v>177</v>
      </c>
    </row>
    <row r="21" spans="1:1" x14ac:dyDescent="0.35">
      <c r="A21" s="46" t="s">
        <v>127</v>
      </c>
    </row>
    <row r="22" spans="1:1" x14ac:dyDescent="0.35">
      <c r="A22" s="23" t="s">
        <v>170</v>
      </c>
    </row>
    <row r="23" spans="1:1" x14ac:dyDescent="0.35">
      <c r="A23" s="46" t="s">
        <v>153</v>
      </c>
    </row>
    <row r="24" spans="1:1" x14ac:dyDescent="0.35">
      <c r="A24" s="23" t="s">
        <v>181</v>
      </c>
    </row>
    <row r="25" spans="1:1" x14ac:dyDescent="0.35">
      <c r="A25" s="46" t="s">
        <v>151</v>
      </c>
    </row>
    <row r="26" spans="1:1" x14ac:dyDescent="0.35">
      <c r="A26" s="23" t="s">
        <v>162</v>
      </c>
    </row>
    <row r="27" spans="1:1" x14ac:dyDescent="0.35">
      <c r="A27" s="46" t="s">
        <v>132</v>
      </c>
    </row>
    <row r="28" spans="1:1" x14ac:dyDescent="0.35">
      <c r="A28" s="23" t="s">
        <v>189</v>
      </c>
    </row>
    <row r="29" spans="1:1" x14ac:dyDescent="0.35">
      <c r="A29" s="46" t="s">
        <v>132</v>
      </c>
    </row>
    <row r="30" spans="1:1" x14ac:dyDescent="0.35">
      <c r="A30" s="23" t="s">
        <v>160</v>
      </c>
    </row>
    <row r="31" spans="1:1" x14ac:dyDescent="0.35">
      <c r="A31" s="46" t="s">
        <v>111</v>
      </c>
    </row>
    <row r="32" spans="1:1" x14ac:dyDescent="0.35">
      <c r="A32" s="23" t="s">
        <v>168</v>
      </c>
    </row>
    <row r="33" spans="1:1" x14ac:dyDescent="0.35">
      <c r="A33" s="46" t="s">
        <v>132</v>
      </c>
    </row>
    <row r="34" spans="1:1" x14ac:dyDescent="0.35">
      <c r="A34" s="23" t="s">
        <v>183</v>
      </c>
    </row>
    <row r="35" spans="1:1" x14ac:dyDescent="0.35">
      <c r="A35" s="46" t="s">
        <v>115</v>
      </c>
    </row>
    <row r="36" spans="1:1" x14ac:dyDescent="0.35">
      <c r="A36" s="23" t="s">
        <v>266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E6A8C-908E-40C6-B615-0C2FB3460E98}">
  <dimension ref="A1:M51"/>
  <sheetViews>
    <sheetView topLeftCell="A43" workbookViewId="0">
      <selection activeCell="G1" sqref="G1:M51"/>
    </sheetView>
  </sheetViews>
  <sheetFormatPr defaultRowHeight="14.5" x14ac:dyDescent="0.35"/>
  <cols>
    <col min="1" max="1" width="8.81640625" bestFit="1" customWidth="1"/>
    <col min="3" max="3" width="10.81640625" bestFit="1" customWidth="1"/>
    <col min="7" max="7" width="8.81640625" bestFit="1" customWidth="1"/>
    <col min="8" max="9" width="9.54296875" bestFit="1" customWidth="1"/>
    <col min="10" max="10" width="8.81640625" bestFit="1" customWidth="1"/>
  </cols>
  <sheetData>
    <row r="1" spans="1:13" ht="46.5" x14ac:dyDescent="0.35">
      <c r="A1" s="40" t="s">
        <v>154</v>
      </c>
      <c r="B1" s="40" t="s">
        <v>155</v>
      </c>
      <c r="C1" s="40" t="s">
        <v>156</v>
      </c>
      <c r="D1" s="40" t="s">
        <v>157</v>
      </c>
      <c r="E1" s="40" t="s">
        <v>158</v>
      </c>
      <c r="G1" s="40" t="s">
        <v>154</v>
      </c>
      <c r="H1" s="40" t="s">
        <v>223</v>
      </c>
      <c r="I1" s="40" t="s">
        <v>224</v>
      </c>
      <c r="J1" s="40" t="s">
        <v>225</v>
      </c>
      <c r="K1" s="40" t="s">
        <v>226</v>
      </c>
      <c r="L1" s="40" t="s">
        <v>227</v>
      </c>
      <c r="M1" s="40" t="s">
        <v>228</v>
      </c>
    </row>
    <row r="2" spans="1:13" ht="31" x14ac:dyDescent="0.35">
      <c r="A2" s="41">
        <v>1001</v>
      </c>
      <c r="B2" s="41" t="s">
        <v>159</v>
      </c>
      <c r="C2" s="42">
        <v>45627</v>
      </c>
      <c r="D2" s="41" t="s">
        <v>160</v>
      </c>
      <c r="E2" s="41" t="s">
        <v>111</v>
      </c>
      <c r="G2" s="41">
        <v>1001</v>
      </c>
      <c r="H2" s="44">
        <v>11500</v>
      </c>
      <c r="I2" s="44">
        <v>3800</v>
      </c>
      <c r="J2" s="41">
        <v>3</v>
      </c>
      <c r="K2" s="41" t="s">
        <v>229</v>
      </c>
      <c r="L2" s="41" t="s">
        <v>230</v>
      </c>
      <c r="M2" s="41" t="s">
        <v>231</v>
      </c>
    </row>
    <row r="3" spans="1:13" ht="31" x14ac:dyDescent="0.35">
      <c r="A3" s="41">
        <v>1002</v>
      </c>
      <c r="B3" s="41" t="s">
        <v>161</v>
      </c>
      <c r="C3" s="42">
        <v>45628</v>
      </c>
      <c r="D3" s="41" t="s">
        <v>162</v>
      </c>
      <c r="E3" s="41" t="s">
        <v>132</v>
      </c>
      <c r="G3" s="41">
        <v>1002</v>
      </c>
      <c r="H3" s="44">
        <v>16000</v>
      </c>
      <c r="I3" s="44">
        <v>5600</v>
      </c>
      <c r="J3" s="41">
        <v>2</v>
      </c>
      <c r="K3" s="41" t="s">
        <v>232</v>
      </c>
      <c r="L3" s="41" t="s">
        <v>233</v>
      </c>
      <c r="M3" s="41" t="s">
        <v>234</v>
      </c>
    </row>
    <row r="4" spans="1:13" ht="31" x14ac:dyDescent="0.35">
      <c r="A4" s="41">
        <v>1003</v>
      </c>
      <c r="B4" s="41" t="s">
        <v>163</v>
      </c>
      <c r="C4" s="42">
        <v>45629</v>
      </c>
      <c r="D4" s="41" t="s">
        <v>164</v>
      </c>
      <c r="E4" s="41" t="s">
        <v>125</v>
      </c>
      <c r="G4" s="41">
        <v>1003</v>
      </c>
      <c r="H4" s="44">
        <v>9600</v>
      </c>
      <c r="I4" s="44">
        <v>3200</v>
      </c>
      <c r="J4" s="41">
        <v>4</v>
      </c>
      <c r="K4" s="41" t="s">
        <v>229</v>
      </c>
      <c r="L4" s="41" t="s">
        <v>235</v>
      </c>
      <c r="M4" s="41" t="s">
        <v>236</v>
      </c>
    </row>
    <row r="5" spans="1:13" ht="31" x14ac:dyDescent="0.35">
      <c r="A5" s="41">
        <v>1004</v>
      </c>
      <c r="B5" s="41" t="s">
        <v>165</v>
      </c>
      <c r="C5" s="42">
        <v>45630</v>
      </c>
      <c r="D5" s="41" t="s">
        <v>166</v>
      </c>
      <c r="E5" s="41" t="s">
        <v>149</v>
      </c>
      <c r="G5" s="41">
        <v>1004</v>
      </c>
      <c r="H5" s="44">
        <v>6000</v>
      </c>
      <c r="I5" s="44">
        <v>2400</v>
      </c>
      <c r="J5" s="41">
        <v>1</v>
      </c>
      <c r="K5" s="41" t="s">
        <v>237</v>
      </c>
      <c r="L5" s="41" t="s">
        <v>238</v>
      </c>
      <c r="M5" s="41" t="s">
        <v>239</v>
      </c>
    </row>
    <row r="6" spans="1:13" ht="31" x14ac:dyDescent="0.35">
      <c r="A6" s="41">
        <v>1005</v>
      </c>
      <c r="B6" s="41" t="s">
        <v>167</v>
      </c>
      <c r="C6" s="42">
        <v>45631</v>
      </c>
      <c r="D6" s="41" t="s">
        <v>168</v>
      </c>
      <c r="E6" s="41" t="s">
        <v>132</v>
      </c>
      <c r="G6" s="41">
        <v>1005</v>
      </c>
      <c r="H6" s="44">
        <v>24000</v>
      </c>
      <c r="I6" s="44">
        <v>7200</v>
      </c>
      <c r="J6" s="41">
        <v>5</v>
      </c>
      <c r="K6" s="41" t="s">
        <v>237</v>
      </c>
      <c r="L6" s="41" t="s">
        <v>240</v>
      </c>
      <c r="M6" s="41" t="s">
        <v>231</v>
      </c>
    </row>
    <row r="7" spans="1:13" ht="31" x14ac:dyDescent="0.35">
      <c r="A7" s="41">
        <v>1006</v>
      </c>
      <c r="B7" s="41" t="s">
        <v>169</v>
      </c>
      <c r="C7" s="42">
        <v>45632</v>
      </c>
      <c r="D7" s="41" t="s">
        <v>170</v>
      </c>
      <c r="E7" s="41" t="s">
        <v>153</v>
      </c>
      <c r="G7" s="41">
        <v>1006</v>
      </c>
      <c r="H7" s="44">
        <v>36000</v>
      </c>
      <c r="I7" s="44">
        <v>12800</v>
      </c>
      <c r="J7" s="41">
        <v>10</v>
      </c>
      <c r="K7" s="41" t="s">
        <v>232</v>
      </c>
      <c r="L7" s="41" t="s">
        <v>241</v>
      </c>
      <c r="M7" s="41" t="s">
        <v>242</v>
      </c>
    </row>
    <row r="8" spans="1:13" ht="31" x14ac:dyDescent="0.35">
      <c r="A8" s="41">
        <v>1007</v>
      </c>
      <c r="B8" s="41" t="s">
        <v>171</v>
      </c>
      <c r="C8" s="42">
        <v>45633</v>
      </c>
      <c r="D8" s="41" t="s">
        <v>172</v>
      </c>
      <c r="E8" s="41" t="s">
        <v>148</v>
      </c>
      <c r="G8" s="41">
        <v>1007</v>
      </c>
      <c r="H8" s="44">
        <v>20000</v>
      </c>
      <c r="I8" s="44">
        <v>6400</v>
      </c>
      <c r="J8" s="41">
        <v>3</v>
      </c>
      <c r="K8" s="41" t="s">
        <v>229</v>
      </c>
      <c r="L8" s="41" t="s">
        <v>243</v>
      </c>
      <c r="M8" s="41" t="s">
        <v>231</v>
      </c>
    </row>
    <row r="9" spans="1:13" ht="46.5" x14ac:dyDescent="0.35">
      <c r="A9" s="41">
        <v>1008</v>
      </c>
      <c r="B9" s="41" t="s">
        <v>173</v>
      </c>
      <c r="C9" s="42">
        <v>45634</v>
      </c>
      <c r="D9" s="41" t="s">
        <v>162</v>
      </c>
      <c r="E9" s="41" t="s">
        <v>132</v>
      </c>
      <c r="G9" s="41">
        <v>1008</v>
      </c>
      <c r="H9" s="44">
        <v>3600</v>
      </c>
      <c r="I9" s="44">
        <v>1600</v>
      </c>
      <c r="J9" s="41">
        <v>2</v>
      </c>
      <c r="K9" s="41" t="s">
        <v>244</v>
      </c>
      <c r="L9" s="41" t="s">
        <v>245</v>
      </c>
      <c r="M9" s="41" t="s">
        <v>239</v>
      </c>
    </row>
    <row r="10" spans="1:13" ht="31" x14ac:dyDescent="0.35">
      <c r="A10" s="41">
        <v>1009</v>
      </c>
      <c r="B10" s="41" t="s">
        <v>174</v>
      </c>
      <c r="C10" s="42">
        <v>45635</v>
      </c>
      <c r="D10" s="41" t="s">
        <v>164</v>
      </c>
      <c r="E10" s="41" t="s">
        <v>125</v>
      </c>
      <c r="G10" s="41">
        <v>1009</v>
      </c>
      <c r="H10" s="44">
        <v>9600</v>
      </c>
      <c r="I10" s="44">
        <v>4000</v>
      </c>
      <c r="J10" s="41">
        <v>6</v>
      </c>
      <c r="K10" s="41" t="s">
        <v>229</v>
      </c>
      <c r="L10" s="41" t="s">
        <v>246</v>
      </c>
      <c r="M10" s="41" t="s">
        <v>236</v>
      </c>
    </row>
    <row r="11" spans="1:13" ht="31" x14ac:dyDescent="0.35">
      <c r="A11" s="41">
        <v>1010</v>
      </c>
      <c r="B11" s="41" t="s">
        <v>175</v>
      </c>
      <c r="C11" s="42">
        <v>45636</v>
      </c>
      <c r="D11" s="41" t="s">
        <v>111</v>
      </c>
      <c r="E11" s="41" t="s">
        <v>111</v>
      </c>
      <c r="G11" s="41">
        <v>1010</v>
      </c>
      <c r="H11" s="44">
        <v>14400</v>
      </c>
      <c r="I11" s="44">
        <v>4800</v>
      </c>
      <c r="J11" s="41">
        <v>1</v>
      </c>
      <c r="K11" s="41" t="s">
        <v>237</v>
      </c>
      <c r="L11" s="41" t="s">
        <v>247</v>
      </c>
      <c r="M11" s="41" t="s">
        <v>234</v>
      </c>
    </row>
    <row r="12" spans="1:13" ht="31" x14ac:dyDescent="0.35">
      <c r="A12" s="41">
        <v>1011</v>
      </c>
      <c r="B12" s="41" t="s">
        <v>176</v>
      </c>
      <c r="C12" s="42">
        <v>45637</v>
      </c>
      <c r="D12" s="41" t="s">
        <v>177</v>
      </c>
      <c r="E12" s="41" t="s">
        <v>127</v>
      </c>
      <c r="G12" s="41">
        <v>1011</v>
      </c>
      <c r="H12" s="44">
        <v>7600</v>
      </c>
      <c r="I12" s="44">
        <v>2800</v>
      </c>
      <c r="J12" s="41">
        <v>3</v>
      </c>
      <c r="K12" s="41" t="s">
        <v>232</v>
      </c>
      <c r="L12" s="41" t="s">
        <v>248</v>
      </c>
      <c r="M12" s="41" t="s">
        <v>231</v>
      </c>
    </row>
    <row r="13" spans="1:13" ht="31" x14ac:dyDescent="0.35">
      <c r="A13" s="41">
        <v>1012</v>
      </c>
      <c r="B13" s="41" t="s">
        <v>178</v>
      </c>
      <c r="C13" s="42">
        <v>45638</v>
      </c>
      <c r="D13" s="41" t="s">
        <v>179</v>
      </c>
      <c r="E13" s="41" t="s">
        <v>145</v>
      </c>
      <c r="G13" s="41">
        <v>1012</v>
      </c>
      <c r="H13" s="44">
        <v>19200</v>
      </c>
      <c r="I13" s="44">
        <v>5600</v>
      </c>
      <c r="J13" s="41">
        <v>5</v>
      </c>
      <c r="K13" s="41" t="s">
        <v>229</v>
      </c>
      <c r="L13" s="41" t="s">
        <v>249</v>
      </c>
      <c r="M13" s="41" t="s">
        <v>236</v>
      </c>
    </row>
    <row r="14" spans="1:13" ht="46.5" x14ac:dyDescent="0.35">
      <c r="A14" s="41">
        <v>1013</v>
      </c>
      <c r="B14" s="41" t="s">
        <v>180</v>
      </c>
      <c r="C14" s="42">
        <v>45639</v>
      </c>
      <c r="D14" s="41" t="s">
        <v>181</v>
      </c>
      <c r="E14" s="41" t="s">
        <v>151</v>
      </c>
      <c r="G14" s="41">
        <v>1013</v>
      </c>
      <c r="H14" s="44">
        <v>4800</v>
      </c>
      <c r="I14" s="44">
        <v>2000</v>
      </c>
      <c r="J14" s="41">
        <v>2</v>
      </c>
      <c r="K14" s="41" t="s">
        <v>237</v>
      </c>
      <c r="L14" s="41" t="s">
        <v>250</v>
      </c>
      <c r="M14" s="41" t="s">
        <v>239</v>
      </c>
    </row>
    <row r="15" spans="1:13" ht="31" x14ac:dyDescent="0.35">
      <c r="A15" s="41">
        <v>1014</v>
      </c>
      <c r="B15" s="41" t="s">
        <v>182</v>
      </c>
      <c r="C15" s="42">
        <v>45640</v>
      </c>
      <c r="D15" s="41" t="s">
        <v>183</v>
      </c>
      <c r="E15" s="41" t="s">
        <v>115</v>
      </c>
      <c r="G15" s="41">
        <v>1014</v>
      </c>
      <c r="H15" s="44">
        <v>36000</v>
      </c>
      <c r="I15" s="44">
        <v>12000</v>
      </c>
      <c r="J15" s="41">
        <v>8</v>
      </c>
      <c r="K15" s="41" t="s">
        <v>232</v>
      </c>
      <c r="L15" s="41" t="s">
        <v>251</v>
      </c>
      <c r="M15" s="41" t="s">
        <v>242</v>
      </c>
    </row>
    <row r="16" spans="1:13" ht="31" x14ac:dyDescent="0.35">
      <c r="A16" s="41">
        <v>1015</v>
      </c>
      <c r="B16" s="41" t="s">
        <v>184</v>
      </c>
      <c r="C16" s="42">
        <v>45641</v>
      </c>
      <c r="D16" s="41" t="s">
        <v>185</v>
      </c>
      <c r="E16" s="41" t="s">
        <v>115</v>
      </c>
      <c r="G16" s="41">
        <v>1015</v>
      </c>
      <c r="H16" s="44">
        <v>28000</v>
      </c>
      <c r="I16" s="44">
        <v>9600</v>
      </c>
      <c r="J16" s="41">
        <v>4</v>
      </c>
      <c r="K16" s="41" t="s">
        <v>229</v>
      </c>
      <c r="L16" s="41" t="s">
        <v>252</v>
      </c>
      <c r="M16" s="41" t="s">
        <v>231</v>
      </c>
    </row>
    <row r="17" spans="1:13" ht="31" x14ac:dyDescent="0.35">
      <c r="A17" s="41">
        <v>1016</v>
      </c>
      <c r="B17" s="41" t="s">
        <v>186</v>
      </c>
      <c r="C17" s="42">
        <v>45642</v>
      </c>
      <c r="D17" s="41" t="s">
        <v>187</v>
      </c>
      <c r="E17" s="41" t="s">
        <v>130</v>
      </c>
      <c r="G17" s="41">
        <v>1016</v>
      </c>
      <c r="H17" s="44">
        <v>11200</v>
      </c>
      <c r="I17" s="44">
        <v>4000</v>
      </c>
      <c r="J17" s="41">
        <v>1</v>
      </c>
      <c r="K17" s="41" t="s">
        <v>244</v>
      </c>
      <c r="L17" s="41" t="s">
        <v>253</v>
      </c>
      <c r="M17" s="41" t="s">
        <v>234</v>
      </c>
    </row>
    <row r="18" spans="1:13" ht="31" x14ac:dyDescent="0.35">
      <c r="A18" s="41">
        <v>1017</v>
      </c>
      <c r="B18" s="41" t="s">
        <v>188</v>
      </c>
      <c r="C18" s="42">
        <v>45643</v>
      </c>
      <c r="D18" s="41" t="s">
        <v>189</v>
      </c>
      <c r="E18" s="41" t="s">
        <v>132</v>
      </c>
      <c r="G18" s="41">
        <v>1017</v>
      </c>
      <c r="H18" s="44">
        <v>8800</v>
      </c>
      <c r="I18" s="44">
        <v>3200</v>
      </c>
      <c r="J18" s="41">
        <v>7</v>
      </c>
      <c r="K18" s="41" t="s">
        <v>232</v>
      </c>
      <c r="L18" s="41" t="s">
        <v>254</v>
      </c>
      <c r="M18" s="41" t="s">
        <v>236</v>
      </c>
    </row>
    <row r="19" spans="1:13" ht="31" x14ac:dyDescent="0.35">
      <c r="A19" s="41">
        <v>1018</v>
      </c>
      <c r="B19" s="41" t="s">
        <v>190</v>
      </c>
      <c r="C19" s="42">
        <v>45644</v>
      </c>
      <c r="D19" s="41" t="s">
        <v>191</v>
      </c>
      <c r="E19" s="41" t="s">
        <v>143</v>
      </c>
      <c r="G19" s="41">
        <v>1018</v>
      </c>
      <c r="H19" s="44">
        <v>6800</v>
      </c>
      <c r="I19" s="44">
        <v>2000</v>
      </c>
      <c r="J19" s="41">
        <v>2</v>
      </c>
      <c r="K19" s="41" t="s">
        <v>237</v>
      </c>
      <c r="L19" s="41" t="s">
        <v>255</v>
      </c>
      <c r="M19" s="41" t="s">
        <v>239</v>
      </c>
    </row>
    <row r="20" spans="1:13" ht="62" x14ac:dyDescent="0.35">
      <c r="A20" s="41">
        <v>1019</v>
      </c>
      <c r="B20" s="43" t="s">
        <v>192</v>
      </c>
      <c r="C20" s="42">
        <v>45645</v>
      </c>
      <c r="D20" s="41" t="s">
        <v>170</v>
      </c>
      <c r="E20" s="41" t="s">
        <v>153</v>
      </c>
      <c r="G20" s="41">
        <v>1019</v>
      </c>
      <c r="H20" s="44">
        <v>16800</v>
      </c>
      <c r="I20" s="44">
        <v>5600</v>
      </c>
      <c r="J20" s="41">
        <v>3</v>
      </c>
      <c r="K20" s="41" t="s">
        <v>229</v>
      </c>
      <c r="L20" s="41" t="s">
        <v>256</v>
      </c>
      <c r="M20" s="41" t="s">
        <v>242</v>
      </c>
    </row>
    <row r="21" spans="1:13" ht="31" x14ac:dyDescent="0.35">
      <c r="A21" s="41">
        <v>1020</v>
      </c>
      <c r="B21" s="41" t="s">
        <v>193</v>
      </c>
      <c r="C21" s="42">
        <v>45646</v>
      </c>
      <c r="D21" s="41" t="s">
        <v>179</v>
      </c>
      <c r="E21" s="41" t="s">
        <v>145</v>
      </c>
      <c r="G21" s="41">
        <v>1020</v>
      </c>
      <c r="H21" s="44">
        <v>14000</v>
      </c>
      <c r="I21" s="44">
        <v>4800</v>
      </c>
      <c r="J21" s="41">
        <v>2</v>
      </c>
      <c r="K21" s="41" t="s">
        <v>232</v>
      </c>
      <c r="L21" s="41" t="s">
        <v>233</v>
      </c>
      <c r="M21" s="41" t="s">
        <v>231</v>
      </c>
    </row>
    <row r="22" spans="1:13" ht="31" x14ac:dyDescent="0.35">
      <c r="A22" s="41">
        <v>1021</v>
      </c>
      <c r="B22" s="41" t="s">
        <v>194</v>
      </c>
      <c r="C22" s="42">
        <v>45647</v>
      </c>
      <c r="D22" s="41" t="s">
        <v>168</v>
      </c>
      <c r="E22" s="41" t="s">
        <v>132</v>
      </c>
      <c r="G22" s="41">
        <v>1021</v>
      </c>
      <c r="H22" s="44">
        <v>9600</v>
      </c>
      <c r="I22" s="44">
        <v>3600</v>
      </c>
      <c r="J22" s="41">
        <v>4</v>
      </c>
      <c r="K22" s="41" t="s">
        <v>237</v>
      </c>
      <c r="L22" s="41" t="s">
        <v>240</v>
      </c>
      <c r="M22" s="41" t="s">
        <v>236</v>
      </c>
    </row>
    <row r="23" spans="1:13" ht="31" x14ac:dyDescent="0.35">
      <c r="A23" s="41">
        <v>1022</v>
      </c>
      <c r="B23" s="41" t="s">
        <v>195</v>
      </c>
      <c r="C23" s="42">
        <v>45648</v>
      </c>
      <c r="D23" s="41" t="s">
        <v>172</v>
      </c>
      <c r="E23" s="41" t="s">
        <v>148</v>
      </c>
      <c r="G23" s="41">
        <v>1022</v>
      </c>
      <c r="H23" s="44">
        <v>24000</v>
      </c>
      <c r="I23" s="44">
        <v>8000</v>
      </c>
      <c r="J23" s="41">
        <v>5</v>
      </c>
      <c r="K23" s="41" t="s">
        <v>229</v>
      </c>
      <c r="L23" s="41" t="s">
        <v>257</v>
      </c>
      <c r="M23" s="41" t="s">
        <v>234</v>
      </c>
    </row>
    <row r="24" spans="1:13" ht="31" x14ac:dyDescent="0.35">
      <c r="A24" s="41">
        <v>1023</v>
      </c>
      <c r="B24" s="41" t="s">
        <v>196</v>
      </c>
      <c r="C24" s="42">
        <v>45649</v>
      </c>
      <c r="D24" s="41" t="s">
        <v>164</v>
      </c>
      <c r="E24" s="41" t="s">
        <v>125</v>
      </c>
      <c r="G24" s="41">
        <v>1023</v>
      </c>
      <c r="H24" s="44">
        <v>16800</v>
      </c>
      <c r="I24" s="44">
        <v>5600</v>
      </c>
      <c r="J24" s="41">
        <v>6</v>
      </c>
      <c r="K24" s="41" t="s">
        <v>244</v>
      </c>
      <c r="L24" s="41" t="s">
        <v>258</v>
      </c>
      <c r="M24" s="41" t="s">
        <v>231</v>
      </c>
    </row>
    <row r="25" spans="1:13" ht="31" x14ac:dyDescent="0.35">
      <c r="A25" s="41">
        <v>1024</v>
      </c>
      <c r="B25" s="41" t="s">
        <v>197</v>
      </c>
      <c r="C25" s="42">
        <v>45650</v>
      </c>
      <c r="D25" s="41" t="s">
        <v>185</v>
      </c>
      <c r="E25" s="41" t="s">
        <v>115</v>
      </c>
      <c r="G25" s="41">
        <v>1024</v>
      </c>
      <c r="H25" s="44">
        <v>22000</v>
      </c>
      <c r="I25" s="44">
        <v>7200</v>
      </c>
      <c r="J25" s="41">
        <v>4</v>
      </c>
      <c r="K25" s="41" t="s">
        <v>232</v>
      </c>
      <c r="L25" s="41" t="s">
        <v>259</v>
      </c>
      <c r="M25" s="41" t="s">
        <v>239</v>
      </c>
    </row>
    <row r="26" spans="1:13" ht="46.5" x14ac:dyDescent="0.35">
      <c r="A26" s="41">
        <v>1025</v>
      </c>
      <c r="B26" s="41" t="s">
        <v>198</v>
      </c>
      <c r="C26" s="42">
        <v>45651</v>
      </c>
      <c r="D26" s="41" t="s">
        <v>183</v>
      </c>
      <c r="E26" s="41" t="s">
        <v>115</v>
      </c>
      <c r="G26" s="41">
        <v>1025</v>
      </c>
      <c r="H26" s="44">
        <v>7600</v>
      </c>
      <c r="I26" s="44">
        <v>2800</v>
      </c>
      <c r="J26" s="41">
        <v>3</v>
      </c>
      <c r="K26" s="41" t="s">
        <v>237</v>
      </c>
      <c r="L26" s="41" t="s">
        <v>238</v>
      </c>
      <c r="M26" s="41" t="s">
        <v>236</v>
      </c>
    </row>
    <row r="27" spans="1:13" ht="31" x14ac:dyDescent="0.35">
      <c r="A27" s="41">
        <v>1026</v>
      </c>
      <c r="B27" s="41" t="s">
        <v>199</v>
      </c>
      <c r="C27" s="42">
        <v>45652</v>
      </c>
      <c r="D27" s="41" t="s">
        <v>170</v>
      </c>
      <c r="E27" s="41" t="s">
        <v>153</v>
      </c>
      <c r="G27" s="41">
        <v>1026</v>
      </c>
      <c r="H27" s="44">
        <v>11200</v>
      </c>
      <c r="I27" s="44">
        <v>4000</v>
      </c>
      <c r="J27" s="41">
        <v>2</v>
      </c>
      <c r="K27" s="41" t="s">
        <v>244</v>
      </c>
      <c r="L27" s="41" t="s">
        <v>260</v>
      </c>
      <c r="M27" s="41" t="s">
        <v>234</v>
      </c>
    </row>
    <row r="28" spans="1:13" ht="31" x14ac:dyDescent="0.35">
      <c r="A28" s="41">
        <v>1027</v>
      </c>
      <c r="B28" s="41" t="s">
        <v>200</v>
      </c>
      <c r="C28" s="42">
        <v>45653</v>
      </c>
      <c r="D28" s="41" t="s">
        <v>111</v>
      </c>
      <c r="E28" s="41" t="s">
        <v>111</v>
      </c>
      <c r="G28" s="41">
        <v>1027</v>
      </c>
      <c r="H28" s="44">
        <v>20000</v>
      </c>
      <c r="I28" s="44">
        <v>7200</v>
      </c>
      <c r="J28" s="41">
        <v>5</v>
      </c>
      <c r="K28" s="41" t="s">
        <v>229</v>
      </c>
      <c r="L28" s="41" t="s">
        <v>243</v>
      </c>
      <c r="M28" s="41" t="s">
        <v>242</v>
      </c>
    </row>
    <row r="29" spans="1:13" ht="31" x14ac:dyDescent="0.35">
      <c r="A29" s="41">
        <v>1028</v>
      </c>
      <c r="B29" s="41" t="s">
        <v>201</v>
      </c>
      <c r="C29" s="42">
        <v>45654</v>
      </c>
      <c r="D29" s="41" t="s">
        <v>168</v>
      </c>
      <c r="E29" s="41" t="s">
        <v>132</v>
      </c>
      <c r="G29" s="41">
        <v>1028</v>
      </c>
      <c r="H29" s="44">
        <v>6400</v>
      </c>
      <c r="I29" s="44">
        <v>2400</v>
      </c>
      <c r="J29" s="41">
        <v>1</v>
      </c>
      <c r="K29" s="41" t="s">
        <v>244</v>
      </c>
      <c r="L29" s="41" t="s">
        <v>245</v>
      </c>
      <c r="M29" s="41" t="s">
        <v>231</v>
      </c>
    </row>
    <row r="30" spans="1:13" ht="31" x14ac:dyDescent="0.35">
      <c r="A30" s="41">
        <v>1029</v>
      </c>
      <c r="B30" s="41" t="s">
        <v>202</v>
      </c>
      <c r="C30" s="42">
        <v>45655</v>
      </c>
      <c r="D30" s="41" t="s">
        <v>162</v>
      </c>
      <c r="E30" s="41" t="s">
        <v>132</v>
      </c>
      <c r="G30" s="41">
        <v>1029</v>
      </c>
      <c r="H30" s="44">
        <v>32000</v>
      </c>
      <c r="I30" s="44">
        <v>12000</v>
      </c>
      <c r="J30" s="41">
        <v>10</v>
      </c>
      <c r="K30" s="41" t="s">
        <v>229</v>
      </c>
      <c r="L30" s="41" t="s">
        <v>235</v>
      </c>
      <c r="M30" s="41" t="s">
        <v>239</v>
      </c>
    </row>
    <row r="31" spans="1:13" ht="31" x14ac:dyDescent="0.35">
      <c r="A31" s="41">
        <v>1030</v>
      </c>
      <c r="B31" s="41" t="s">
        <v>203</v>
      </c>
      <c r="C31" s="42">
        <v>45656</v>
      </c>
      <c r="D31" s="41" t="s">
        <v>172</v>
      </c>
      <c r="E31" s="41" t="s">
        <v>148</v>
      </c>
      <c r="G31" s="41">
        <v>1030</v>
      </c>
      <c r="H31" s="44">
        <v>40000</v>
      </c>
      <c r="I31" s="44">
        <v>14400</v>
      </c>
      <c r="J31" s="41">
        <v>7</v>
      </c>
      <c r="K31" s="41" t="s">
        <v>232</v>
      </c>
      <c r="L31" s="41" t="s">
        <v>241</v>
      </c>
      <c r="M31" s="41" t="s">
        <v>234</v>
      </c>
    </row>
    <row r="32" spans="1:13" ht="31" x14ac:dyDescent="0.35">
      <c r="A32" s="41">
        <v>1031</v>
      </c>
      <c r="B32" s="41" t="s">
        <v>204</v>
      </c>
      <c r="C32" s="42">
        <v>45657</v>
      </c>
      <c r="D32" s="41" t="s">
        <v>164</v>
      </c>
      <c r="E32" s="41" t="s">
        <v>125</v>
      </c>
      <c r="G32" s="41">
        <v>1031</v>
      </c>
      <c r="H32" s="44">
        <v>16800</v>
      </c>
      <c r="I32" s="44">
        <v>5600</v>
      </c>
      <c r="J32" s="41">
        <v>3</v>
      </c>
      <c r="K32" s="41" t="s">
        <v>237</v>
      </c>
      <c r="L32" s="41" t="s">
        <v>247</v>
      </c>
      <c r="M32" s="41" t="s">
        <v>231</v>
      </c>
    </row>
    <row r="33" spans="1:13" ht="31" x14ac:dyDescent="0.35">
      <c r="A33" s="41">
        <v>1032</v>
      </c>
      <c r="B33" s="41" t="s">
        <v>205</v>
      </c>
      <c r="C33" s="42">
        <v>45627</v>
      </c>
      <c r="D33" s="41" t="s">
        <v>111</v>
      </c>
      <c r="E33" s="41" t="s">
        <v>111</v>
      </c>
      <c r="G33" s="41">
        <v>1032</v>
      </c>
      <c r="H33" s="44">
        <v>9600</v>
      </c>
      <c r="I33" s="44">
        <v>3600</v>
      </c>
      <c r="J33" s="41">
        <v>4</v>
      </c>
      <c r="K33" s="41" t="s">
        <v>229</v>
      </c>
      <c r="L33" s="41" t="s">
        <v>246</v>
      </c>
      <c r="M33" s="41" t="s">
        <v>236</v>
      </c>
    </row>
    <row r="34" spans="1:13" ht="31" x14ac:dyDescent="0.35">
      <c r="A34" s="41">
        <v>1033</v>
      </c>
      <c r="B34" s="41" t="s">
        <v>206</v>
      </c>
      <c r="C34" s="42">
        <v>45628</v>
      </c>
      <c r="D34" s="41" t="s">
        <v>177</v>
      </c>
      <c r="E34" s="41" t="s">
        <v>127</v>
      </c>
      <c r="G34" s="41">
        <v>1033</v>
      </c>
      <c r="H34" s="44">
        <v>14400</v>
      </c>
      <c r="I34" s="44">
        <v>4800</v>
      </c>
      <c r="J34" s="41">
        <v>2</v>
      </c>
      <c r="K34" s="41" t="s">
        <v>237</v>
      </c>
      <c r="L34" s="41" t="s">
        <v>261</v>
      </c>
      <c r="M34" s="41" t="s">
        <v>242</v>
      </c>
    </row>
    <row r="35" spans="1:13" ht="62" x14ac:dyDescent="0.35">
      <c r="A35" s="41">
        <v>1034</v>
      </c>
      <c r="B35" s="41" t="s">
        <v>207</v>
      </c>
      <c r="C35" s="42">
        <v>45629</v>
      </c>
      <c r="D35" s="41" t="s">
        <v>168</v>
      </c>
      <c r="E35" s="41" t="s">
        <v>132</v>
      </c>
      <c r="G35" s="41">
        <v>1034</v>
      </c>
      <c r="H35" s="44">
        <v>17600</v>
      </c>
      <c r="I35" s="44">
        <v>6400</v>
      </c>
      <c r="J35" s="41">
        <v>6</v>
      </c>
      <c r="K35" s="41" t="s">
        <v>229</v>
      </c>
      <c r="L35" s="41" t="s">
        <v>256</v>
      </c>
      <c r="M35" s="41" t="s">
        <v>239</v>
      </c>
    </row>
    <row r="36" spans="1:13" ht="31" x14ac:dyDescent="0.35">
      <c r="A36" s="41">
        <v>1035</v>
      </c>
      <c r="B36" s="41" t="s">
        <v>208</v>
      </c>
      <c r="C36" s="42">
        <v>45630</v>
      </c>
      <c r="D36" s="41" t="s">
        <v>179</v>
      </c>
      <c r="E36" s="41" t="s">
        <v>145</v>
      </c>
      <c r="G36" s="41">
        <v>1035</v>
      </c>
      <c r="H36" s="44">
        <v>28000</v>
      </c>
      <c r="I36" s="44">
        <v>9600</v>
      </c>
      <c r="J36" s="41">
        <v>5</v>
      </c>
      <c r="K36" s="41" t="s">
        <v>237</v>
      </c>
      <c r="L36" s="41" t="s">
        <v>240</v>
      </c>
      <c r="M36" s="41" t="s">
        <v>231</v>
      </c>
    </row>
    <row r="37" spans="1:13" ht="31" x14ac:dyDescent="0.35">
      <c r="A37" s="41">
        <v>1036</v>
      </c>
      <c r="B37" s="41" t="s">
        <v>209</v>
      </c>
      <c r="C37" s="42">
        <v>45631</v>
      </c>
      <c r="D37" s="41" t="s">
        <v>170</v>
      </c>
      <c r="E37" s="41" t="s">
        <v>153</v>
      </c>
      <c r="G37" s="41">
        <v>1036</v>
      </c>
      <c r="H37" s="44">
        <v>21600</v>
      </c>
      <c r="I37" s="44">
        <v>7200</v>
      </c>
      <c r="J37" s="41">
        <v>3</v>
      </c>
      <c r="K37" s="41" t="s">
        <v>232</v>
      </c>
      <c r="L37" s="41" t="s">
        <v>233</v>
      </c>
      <c r="M37" s="41" t="s">
        <v>234</v>
      </c>
    </row>
    <row r="38" spans="1:13" ht="31" x14ac:dyDescent="0.35">
      <c r="A38" s="41">
        <v>1037</v>
      </c>
      <c r="B38" s="41" t="s">
        <v>210</v>
      </c>
      <c r="C38" s="42">
        <v>45632</v>
      </c>
      <c r="D38" s="41" t="s">
        <v>164</v>
      </c>
      <c r="E38" s="41" t="s">
        <v>125</v>
      </c>
      <c r="G38" s="41">
        <v>1037</v>
      </c>
      <c r="H38" s="44">
        <v>9600</v>
      </c>
      <c r="I38" s="44">
        <v>4000</v>
      </c>
      <c r="J38" s="41">
        <v>6</v>
      </c>
      <c r="K38" s="41" t="s">
        <v>244</v>
      </c>
      <c r="L38" s="41" t="s">
        <v>262</v>
      </c>
      <c r="M38" s="41" t="s">
        <v>236</v>
      </c>
    </row>
    <row r="39" spans="1:13" ht="31" x14ac:dyDescent="0.35">
      <c r="A39" s="41">
        <v>1038</v>
      </c>
      <c r="B39" s="41" t="s">
        <v>211</v>
      </c>
      <c r="C39" s="42">
        <v>45633</v>
      </c>
      <c r="D39" s="41" t="s">
        <v>162</v>
      </c>
      <c r="E39" s="41" t="s">
        <v>132</v>
      </c>
      <c r="G39" s="41">
        <v>1038</v>
      </c>
      <c r="H39" s="44">
        <v>6000</v>
      </c>
      <c r="I39" s="44">
        <v>2400</v>
      </c>
      <c r="J39" s="41">
        <v>4</v>
      </c>
      <c r="K39" s="41" t="s">
        <v>229</v>
      </c>
      <c r="L39" s="41" t="s">
        <v>235</v>
      </c>
      <c r="M39" s="41" t="s">
        <v>239</v>
      </c>
    </row>
    <row r="40" spans="1:13" ht="31" x14ac:dyDescent="0.35">
      <c r="A40" s="41">
        <v>1039</v>
      </c>
      <c r="B40" s="41" t="s">
        <v>212</v>
      </c>
      <c r="C40" s="42">
        <v>45634</v>
      </c>
      <c r="D40" s="41" t="s">
        <v>168</v>
      </c>
      <c r="E40" s="41" t="s">
        <v>132</v>
      </c>
      <c r="G40" s="41">
        <v>1039</v>
      </c>
      <c r="H40" s="44">
        <v>12800</v>
      </c>
      <c r="I40" s="44">
        <v>4800</v>
      </c>
      <c r="J40" s="41">
        <v>2</v>
      </c>
      <c r="K40" s="41" t="s">
        <v>237</v>
      </c>
      <c r="L40" s="41" t="s">
        <v>238</v>
      </c>
      <c r="M40" s="41" t="s">
        <v>242</v>
      </c>
    </row>
    <row r="41" spans="1:13" ht="31" x14ac:dyDescent="0.35">
      <c r="A41" s="41">
        <v>1040</v>
      </c>
      <c r="B41" s="41" t="s">
        <v>213</v>
      </c>
      <c r="C41" s="42">
        <v>45635</v>
      </c>
      <c r="D41" s="41" t="s">
        <v>172</v>
      </c>
      <c r="E41" s="41" t="s">
        <v>148</v>
      </c>
      <c r="G41" s="41">
        <v>1040</v>
      </c>
      <c r="H41" s="44">
        <v>15200</v>
      </c>
      <c r="I41" s="44">
        <v>5600</v>
      </c>
      <c r="J41" s="41">
        <v>3</v>
      </c>
      <c r="K41" s="41" t="s">
        <v>232</v>
      </c>
      <c r="L41" s="41" t="s">
        <v>263</v>
      </c>
      <c r="M41" s="41" t="s">
        <v>236</v>
      </c>
    </row>
    <row r="42" spans="1:13" ht="31" x14ac:dyDescent="0.35">
      <c r="A42" s="41">
        <v>1041</v>
      </c>
      <c r="B42" s="41" t="s">
        <v>214</v>
      </c>
      <c r="C42" s="42">
        <v>45636</v>
      </c>
      <c r="D42" s="41" t="s">
        <v>111</v>
      </c>
      <c r="E42" s="41" t="s">
        <v>111</v>
      </c>
      <c r="G42" s="41">
        <v>1041</v>
      </c>
      <c r="H42" s="44">
        <v>20000</v>
      </c>
      <c r="I42" s="44">
        <v>7200</v>
      </c>
      <c r="J42" s="41">
        <v>5</v>
      </c>
      <c r="K42" s="41" t="s">
        <v>244</v>
      </c>
      <c r="L42" s="41" t="s">
        <v>245</v>
      </c>
      <c r="M42" s="41" t="s">
        <v>234</v>
      </c>
    </row>
    <row r="43" spans="1:13" ht="31" x14ac:dyDescent="0.35">
      <c r="A43" s="41">
        <v>1042</v>
      </c>
      <c r="B43" s="41" t="s">
        <v>215</v>
      </c>
      <c r="C43" s="42">
        <v>45637</v>
      </c>
      <c r="D43" s="41" t="s">
        <v>189</v>
      </c>
      <c r="E43" s="41" t="s">
        <v>132</v>
      </c>
      <c r="G43" s="41">
        <v>1042</v>
      </c>
      <c r="H43" s="44">
        <v>36000</v>
      </c>
      <c r="I43" s="44">
        <v>12000</v>
      </c>
      <c r="J43" s="41">
        <v>8</v>
      </c>
      <c r="K43" s="41" t="s">
        <v>229</v>
      </c>
      <c r="L43" s="41" t="s">
        <v>230</v>
      </c>
      <c r="M43" s="41" t="s">
        <v>231</v>
      </c>
    </row>
    <row r="44" spans="1:13" ht="31" x14ac:dyDescent="0.35">
      <c r="A44" s="41">
        <v>1043</v>
      </c>
      <c r="B44" s="41" t="s">
        <v>216</v>
      </c>
      <c r="C44" s="42">
        <v>45638</v>
      </c>
      <c r="D44" s="41" t="s">
        <v>191</v>
      </c>
      <c r="E44" s="41" t="s">
        <v>143</v>
      </c>
      <c r="G44" s="41">
        <v>1043</v>
      </c>
      <c r="H44" s="44">
        <v>16000</v>
      </c>
      <c r="I44" s="44">
        <v>5600</v>
      </c>
      <c r="J44" s="41">
        <v>4</v>
      </c>
      <c r="K44" s="41" t="s">
        <v>237</v>
      </c>
      <c r="L44" s="41" t="s">
        <v>264</v>
      </c>
      <c r="M44" s="41" t="s">
        <v>239</v>
      </c>
    </row>
    <row r="45" spans="1:13" ht="31" x14ac:dyDescent="0.35">
      <c r="A45" s="41">
        <v>1044</v>
      </c>
      <c r="B45" s="41" t="s">
        <v>217</v>
      </c>
      <c r="C45" s="42">
        <v>45639</v>
      </c>
      <c r="D45" s="41" t="s">
        <v>185</v>
      </c>
      <c r="E45" s="41" t="s">
        <v>115</v>
      </c>
      <c r="G45" s="41">
        <v>1044</v>
      </c>
      <c r="H45" s="44">
        <v>11200</v>
      </c>
      <c r="I45" s="44">
        <v>4000</v>
      </c>
      <c r="J45" s="41">
        <v>2</v>
      </c>
      <c r="K45" s="41" t="s">
        <v>229</v>
      </c>
      <c r="L45" s="41" t="s">
        <v>249</v>
      </c>
      <c r="M45" s="41" t="s">
        <v>242</v>
      </c>
    </row>
    <row r="46" spans="1:13" ht="31" x14ac:dyDescent="0.35">
      <c r="A46" s="41">
        <v>1045</v>
      </c>
      <c r="B46" s="41" t="s">
        <v>218</v>
      </c>
      <c r="C46" s="42">
        <v>45640</v>
      </c>
      <c r="D46" s="41" t="s">
        <v>164</v>
      </c>
      <c r="E46" s="41" t="s">
        <v>125</v>
      </c>
      <c r="G46" s="41">
        <v>1045</v>
      </c>
      <c r="H46" s="44">
        <v>9600</v>
      </c>
      <c r="I46" s="44">
        <v>3600</v>
      </c>
      <c r="J46" s="41">
        <v>4</v>
      </c>
      <c r="K46" s="41" t="s">
        <v>232</v>
      </c>
      <c r="L46" s="41" t="s">
        <v>248</v>
      </c>
      <c r="M46" s="41" t="s">
        <v>231</v>
      </c>
    </row>
    <row r="47" spans="1:13" ht="31" x14ac:dyDescent="0.35">
      <c r="A47" s="41">
        <v>1046</v>
      </c>
      <c r="B47" s="41" t="s">
        <v>219</v>
      </c>
      <c r="C47" s="42">
        <v>45641</v>
      </c>
      <c r="D47" s="41" t="s">
        <v>183</v>
      </c>
      <c r="E47" s="41" t="s">
        <v>115</v>
      </c>
      <c r="G47" s="41">
        <v>1046</v>
      </c>
      <c r="H47" s="44">
        <v>20000</v>
      </c>
      <c r="I47" s="44">
        <v>7200</v>
      </c>
      <c r="J47" s="41">
        <v>5</v>
      </c>
      <c r="K47" s="41" t="s">
        <v>237</v>
      </c>
      <c r="L47" s="41" t="s">
        <v>255</v>
      </c>
      <c r="M47" s="41" t="s">
        <v>236</v>
      </c>
    </row>
    <row r="48" spans="1:13" ht="31" x14ac:dyDescent="0.35">
      <c r="A48" s="41">
        <v>1047</v>
      </c>
      <c r="B48" s="41" t="s">
        <v>220</v>
      </c>
      <c r="C48" s="42">
        <v>45642</v>
      </c>
      <c r="D48" s="41" t="s">
        <v>162</v>
      </c>
      <c r="E48" s="41" t="s">
        <v>132</v>
      </c>
      <c r="G48" s="41">
        <v>1047</v>
      </c>
      <c r="H48" s="44">
        <v>7600</v>
      </c>
      <c r="I48" s="44">
        <v>2800</v>
      </c>
      <c r="J48" s="41">
        <v>2</v>
      </c>
      <c r="K48" s="41" t="s">
        <v>244</v>
      </c>
      <c r="L48" s="41" t="s">
        <v>260</v>
      </c>
      <c r="M48" s="41" t="s">
        <v>234</v>
      </c>
    </row>
    <row r="49" spans="1:13" ht="31" x14ac:dyDescent="0.35">
      <c r="A49" s="41">
        <v>1048</v>
      </c>
      <c r="B49" s="41" t="s">
        <v>221</v>
      </c>
      <c r="C49" s="42">
        <v>45643</v>
      </c>
      <c r="D49" s="41" t="s">
        <v>179</v>
      </c>
      <c r="E49" s="41" t="s">
        <v>145</v>
      </c>
      <c r="G49" s="41">
        <v>1048</v>
      </c>
      <c r="H49" s="44">
        <v>28000</v>
      </c>
      <c r="I49" s="44">
        <v>9600</v>
      </c>
      <c r="J49" s="41">
        <v>6</v>
      </c>
      <c r="K49" s="41" t="s">
        <v>229</v>
      </c>
      <c r="L49" s="41" t="s">
        <v>246</v>
      </c>
      <c r="M49" s="41" t="s">
        <v>242</v>
      </c>
    </row>
    <row r="50" spans="1:13" ht="31" x14ac:dyDescent="0.35">
      <c r="A50" s="41">
        <v>1049</v>
      </c>
      <c r="B50" s="41" t="s">
        <v>222</v>
      </c>
      <c r="C50" s="42">
        <v>45644</v>
      </c>
      <c r="D50" s="41" t="s">
        <v>168</v>
      </c>
      <c r="E50" s="41" t="s">
        <v>132</v>
      </c>
      <c r="G50" s="41">
        <v>1049</v>
      </c>
      <c r="H50" s="44">
        <v>16000</v>
      </c>
      <c r="I50" s="44">
        <v>5600</v>
      </c>
      <c r="J50" s="41">
        <v>3</v>
      </c>
      <c r="K50" s="41" t="s">
        <v>237</v>
      </c>
      <c r="L50" s="41" t="s">
        <v>247</v>
      </c>
      <c r="M50" s="41" t="s">
        <v>231</v>
      </c>
    </row>
    <row r="51" spans="1:13" ht="31" x14ac:dyDescent="0.35">
      <c r="A51" s="41">
        <v>1050</v>
      </c>
      <c r="B51" s="41" t="s">
        <v>165</v>
      </c>
      <c r="C51" s="42">
        <v>45645</v>
      </c>
      <c r="D51" s="41" t="s">
        <v>172</v>
      </c>
      <c r="E51" s="41" t="s">
        <v>148</v>
      </c>
      <c r="G51" s="41">
        <v>1050</v>
      </c>
      <c r="H51" s="44">
        <v>36000</v>
      </c>
      <c r="I51" s="44">
        <v>12000</v>
      </c>
      <c r="J51" s="41">
        <v>7</v>
      </c>
      <c r="K51" s="41" t="s">
        <v>229</v>
      </c>
      <c r="L51" s="41" t="s">
        <v>243</v>
      </c>
      <c r="M51" s="41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Sheet2</vt:lpstr>
      <vt:lpstr>Sheet3</vt:lpstr>
      <vt:lpstr>Sheet6</vt:lpstr>
      <vt:lpstr>Sheet4</vt:lpstr>
      <vt:lpstr>sex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2024-12-02T12:01:26Z</dcterms:created>
  <dcterms:modified xsi:type="dcterms:W3CDTF">2024-12-31T12:24:26Z</dcterms:modified>
</cp:coreProperties>
</file>