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abhisheksingh29895/Desktop/courses/CURRENT/SC_Optimization/Case_Study/"/>
    </mc:Choice>
  </mc:AlternateContent>
  <bookViews>
    <workbookView xWindow="0" yWindow="460" windowWidth="25600" windowHeight="14480" tabRatio="500"/>
  </bookViews>
  <sheets>
    <sheet name="Optimization" sheetId="1" r:id="rId1"/>
  </sheets>
  <definedNames>
    <definedName name="solver_adj" localSheetId="0" hidden="1">Optimization!$B$5:$N$16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Optimization!$B$23:$E$34</definedName>
    <definedName name="solver_lhs2" localSheetId="0" hidden="1">Optimization!$B$5:$N$16</definedName>
    <definedName name="solver_lhs3" localSheetId="0" hidden="1">Optimization!$F$23:$F$34</definedName>
    <definedName name="solver_lhs4" localSheetId="0" hidden="1">Optimization!$F$5:$F$16</definedName>
    <definedName name="solver_lhs5" localSheetId="0" hidden="1">Optimization!$G$23:$G$34</definedName>
    <definedName name="solver_lhs6" localSheetId="0" hidden="1">Optimization!$H$23:$H$34</definedName>
    <definedName name="solver_lhs7" localSheetId="0" hidden="1">Optimization!$I$23:$I$34</definedName>
    <definedName name="solver_lhs8" localSheetId="0" hidden="1">Optimization!$K$5:$K$16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opt" localSheetId="0" hidden="1">Optimization!$B$55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2</definedName>
    <definedName name="solver_rel4" localSheetId="0" hidden="1">1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14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25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0" i="1" l="1"/>
  <c r="K41" i="1"/>
  <c r="K33" i="1"/>
  <c r="K42" i="1"/>
  <c r="K43" i="1"/>
  <c r="K44" i="1"/>
  <c r="K45" i="1"/>
  <c r="K46" i="1"/>
  <c r="K47" i="1"/>
  <c r="K48" i="1"/>
  <c r="K49" i="1"/>
  <c r="K50" i="1"/>
  <c r="K51" i="1"/>
  <c r="P5" i="1"/>
  <c r="O6" i="1"/>
  <c r="O7" i="1"/>
  <c r="O8" i="1"/>
  <c r="O9" i="1"/>
  <c r="O10" i="1"/>
  <c r="O11" i="1"/>
  <c r="O12" i="1"/>
  <c r="O13" i="1"/>
  <c r="O14" i="1"/>
  <c r="O15" i="1"/>
  <c r="O16" i="1"/>
  <c r="O5" i="1"/>
  <c r="L41" i="1"/>
  <c r="L42" i="1"/>
  <c r="L43" i="1"/>
  <c r="L44" i="1"/>
  <c r="L45" i="1"/>
  <c r="L46" i="1"/>
  <c r="L47" i="1"/>
  <c r="L48" i="1"/>
  <c r="L49" i="1"/>
  <c r="L50" i="1"/>
  <c r="L51" i="1"/>
  <c r="L40" i="1"/>
  <c r="J41" i="1"/>
  <c r="J42" i="1"/>
  <c r="J43" i="1"/>
  <c r="J44" i="1"/>
  <c r="J45" i="1"/>
  <c r="J46" i="1"/>
  <c r="J47" i="1"/>
  <c r="J48" i="1"/>
  <c r="J49" i="1"/>
  <c r="J50" i="1"/>
  <c r="J51" i="1"/>
  <c r="J40" i="1"/>
  <c r="I41" i="1"/>
  <c r="I42" i="1"/>
  <c r="I43" i="1"/>
  <c r="I44" i="1"/>
  <c r="I45" i="1"/>
  <c r="I46" i="1"/>
  <c r="I47" i="1"/>
  <c r="I48" i="1"/>
  <c r="I49" i="1"/>
  <c r="I50" i="1"/>
  <c r="I51" i="1"/>
  <c r="H41" i="1"/>
  <c r="H42" i="1"/>
  <c r="H43" i="1"/>
  <c r="H44" i="1"/>
  <c r="H45" i="1"/>
  <c r="H46" i="1"/>
  <c r="H47" i="1"/>
  <c r="H48" i="1"/>
  <c r="H49" i="1"/>
  <c r="H50" i="1"/>
  <c r="H51" i="1"/>
  <c r="I40" i="1"/>
  <c r="H40" i="1"/>
  <c r="E41" i="1"/>
  <c r="E42" i="1"/>
  <c r="E43" i="1"/>
  <c r="E44" i="1"/>
  <c r="E45" i="1"/>
  <c r="E46" i="1"/>
  <c r="E47" i="1"/>
  <c r="E48" i="1"/>
  <c r="E49" i="1"/>
  <c r="E50" i="1"/>
  <c r="E51" i="1"/>
  <c r="E40" i="1"/>
  <c r="D41" i="1"/>
  <c r="D42" i="1"/>
  <c r="D43" i="1"/>
  <c r="D44" i="1"/>
  <c r="D45" i="1"/>
  <c r="D46" i="1"/>
  <c r="D47" i="1"/>
  <c r="D48" i="1"/>
  <c r="D49" i="1"/>
  <c r="D50" i="1"/>
  <c r="D51" i="1"/>
  <c r="D40" i="1"/>
  <c r="G41" i="1"/>
  <c r="G42" i="1"/>
  <c r="G43" i="1"/>
  <c r="G44" i="1"/>
  <c r="G45" i="1"/>
  <c r="G46" i="1"/>
  <c r="G47" i="1"/>
  <c r="G48" i="1"/>
  <c r="G49" i="1"/>
  <c r="G50" i="1"/>
  <c r="G51" i="1"/>
  <c r="G40" i="1"/>
  <c r="F41" i="1"/>
  <c r="F42" i="1"/>
  <c r="F43" i="1"/>
  <c r="F44" i="1"/>
  <c r="F45" i="1"/>
  <c r="F46" i="1"/>
  <c r="F47" i="1"/>
  <c r="F48" i="1"/>
  <c r="F49" i="1"/>
  <c r="F50" i="1"/>
  <c r="F51" i="1"/>
  <c r="F40" i="1"/>
  <c r="T9" i="1"/>
  <c r="C41" i="1"/>
  <c r="C42" i="1"/>
  <c r="C43" i="1"/>
  <c r="C44" i="1"/>
  <c r="C45" i="1"/>
  <c r="C46" i="1"/>
  <c r="C47" i="1"/>
  <c r="C48" i="1"/>
  <c r="C49" i="1"/>
  <c r="C50" i="1"/>
  <c r="C51" i="1"/>
  <c r="C40" i="1"/>
  <c r="B41" i="1"/>
  <c r="B42" i="1"/>
  <c r="B43" i="1"/>
  <c r="B44" i="1"/>
  <c r="B45" i="1"/>
  <c r="B46" i="1"/>
  <c r="B47" i="1"/>
  <c r="B48" i="1"/>
  <c r="B49" i="1"/>
  <c r="B50" i="1"/>
  <c r="B51" i="1"/>
  <c r="B40" i="1"/>
  <c r="I24" i="1"/>
  <c r="I25" i="1"/>
  <c r="I26" i="1"/>
  <c r="I27" i="1"/>
  <c r="I28" i="1"/>
  <c r="I29" i="1"/>
  <c r="I30" i="1"/>
  <c r="I31" i="1"/>
  <c r="I32" i="1"/>
  <c r="I33" i="1"/>
  <c r="I34" i="1"/>
  <c r="I23" i="1"/>
  <c r="H24" i="1"/>
  <c r="H25" i="1"/>
  <c r="H26" i="1"/>
  <c r="H27" i="1"/>
  <c r="H28" i="1"/>
  <c r="H29" i="1"/>
  <c r="H30" i="1"/>
  <c r="H31" i="1"/>
  <c r="H32" i="1"/>
  <c r="H33" i="1"/>
  <c r="H34" i="1"/>
  <c r="H23" i="1"/>
  <c r="G24" i="1"/>
  <c r="G25" i="1"/>
  <c r="G26" i="1"/>
  <c r="G27" i="1"/>
  <c r="G28" i="1"/>
  <c r="G29" i="1"/>
  <c r="G30" i="1"/>
  <c r="G31" i="1"/>
  <c r="G32" i="1"/>
  <c r="G33" i="1"/>
  <c r="G34" i="1"/>
  <c r="G23" i="1"/>
  <c r="F24" i="1"/>
  <c r="F25" i="1"/>
  <c r="F26" i="1"/>
  <c r="F27" i="1"/>
  <c r="F28" i="1"/>
  <c r="F29" i="1"/>
  <c r="F30" i="1"/>
  <c r="F31" i="1"/>
  <c r="F32" i="1"/>
  <c r="F33" i="1"/>
  <c r="F34" i="1"/>
  <c r="F23" i="1"/>
  <c r="E24" i="1"/>
  <c r="E25" i="1"/>
  <c r="E26" i="1"/>
  <c r="E27" i="1"/>
  <c r="E28" i="1"/>
  <c r="E29" i="1"/>
  <c r="E30" i="1"/>
  <c r="E31" i="1"/>
  <c r="E32" i="1"/>
  <c r="E33" i="1"/>
  <c r="E34" i="1"/>
  <c r="E23" i="1"/>
  <c r="D24" i="1"/>
  <c r="D25" i="1"/>
  <c r="D26" i="1"/>
  <c r="D27" i="1"/>
  <c r="D28" i="1"/>
  <c r="D29" i="1"/>
  <c r="D30" i="1"/>
  <c r="D31" i="1"/>
  <c r="D32" i="1"/>
  <c r="D33" i="1"/>
  <c r="D34" i="1"/>
  <c r="D23" i="1"/>
  <c r="C24" i="1"/>
  <c r="C25" i="1"/>
  <c r="C26" i="1"/>
  <c r="C27" i="1"/>
  <c r="C28" i="1"/>
  <c r="C29" i="1"/>
  <c r="C30" i="1"/>
  <c r="C31" i="1"/>
  <c r="C32" i="1"/>
  <c r="C33" i="1"/>
  <c r="C34" i="1"/>
  <c r="C23" i="1"/>
  <c r="B23" i="1"/>
  <c r="B24" i="1"/>
  <c r="B25" i="1"/>
  <c r="B26" i="1"/>
  <c r="B27" i="1"/>
  <c r="B28" i="1"/>
  <c r="B29" i="1"/>
  <c r="B30" i="1"/>
  <c r="B31" i="1"/>
  <c r="B32" i="1"/>
  <c r="B33" i="1"/>
  <c r="B34" i="1"/>
  <c r="B53" i="1"/>
  <c r="B18" i="1"/>
  <c r="B55" i="1"/>
  <c r="T18" i="1"/>
  <c r="A41" i="1"/>
  <c r="A42" i="1"/>
  <c r="A43" i="1"/>
  <c r="A44" i="1"/>
  <c r="A45" i="1"/>
  <c r="A46" i="1"/>
  <c r="A47" i="1"/>
  <c r="A48" i="1"/>
  <c r="A49" i="1"/>
  <c r="A50" i="1"/>
  <c r="A51" i="1"/>
  <c r="A24" i="1"/>
  <c r="A25" i="1"/>
  <c r="A26" i="1"/>
  <c r="A27" i="1"/>
  <c r="A28" i="1"/>
  <c r="A29" i="1"/>
  <c r="A30" i="1"/>
  <c r="A31" i="1"/>
  <c r="A32" i="1"/>
  <c r="A33" i="1"/>
  <c r="A34" i="1"/>
  <c r="A6" i="1"/>
  <c r="A7" i="1"/>
  <c r="A8" i="1"/>
  <c r="A9" i="1"/>
  <c r="A10" i="1"/>
  <c r="A11" i="1"/>
  <c r="A12" i="1"/>
  <c r="A13" i="1"/>
  <c r="A14" i="1"/>
  <c r="A15" i="1"/>
  <c r="A16" i="1"/>
</calcChain>
</file>

<file path=xl/sharedStrings.xml><?xml version="1.0" encoding="utf-8"?>
<sst xmlns="http://schemas.openxmlformats.org/spreadsheetml/2006/main" count="105" uniqueCount="67">
  <si>
    <t xml:space="preserve">Quarter </t>
  </si>
  <si>
    <t>Prod. (1,000 lbs.)</t>
  </si>
  <si>
    <t>Layoffs</t>
  </si>
  <si>
    <t>Hires</t>
  </si>
  <si>
    <t xml:space="preserve">Number of </t>
  </si>
  <si>
    <t>Reg. Time Thermo.</t>
  </si>
  <si>
    <t>OT Thermo.</t>
  </si>
  <si>
    <t>Thermo.</t>
  </si>
  <si>
    <t>Number of</t>
  </si>
  <si>
    <t>Subcontracted</t>
  </si>
  <si>
    <t>Production</t>
  </si>
  <si>
    <t>Private</t>
  </si>
  <si>
    <t>Inventory</t>
  </si>
  <si>
    <t>Public</t>
  </si>
  <si>
    <t>Total</t>
  </si>
  <si>
    <t>Demand</t>
  </si>
  <si>
    <t>Decision Variables</t>
  </si>
  <si>
    <t xml:space="preserve">Constraints </t>
  </si>
  <si>
    <t>Reg. Time Ext.</t>
  </si>
  <si>
    <t>OT Ext. Prod</t>
  </si>
  <si>
    <t>(1,000 lbs)</t>
  </si>
  <si>
    <t>Ext.</t>
  </si>
  <si>
    <t xml:space="preserve">Ext. </t>
  </si>
  <si>
    <t>Ext. Reg.</t>
  </si>
  <si>
    <t xml:space="preserve">Capacity </t>
  </si>
  <si>
    <t>Ext. OT</t>
  </si>
  <si>
    <t>Capacity</t>
  </si>
  <si>
    <t xml:space="preserve">Thermo. </t>
  </si>
  <si>
    <t>Reg. Capacity</t>
  </si>
  <si>
    <t>OT Capacity</t>
  </si>
  <si>
    <t>balance</t>
  </si>
  <si>
    <t>Thermo. Employee</t>
  </si>
  <si>
    <t>Ext. Employee</t>
  </si>
  <si>
    <t xml:space="preserve">Inventory </t>
  </si>
  <si>
    <t>Balance</t>
  </si>
  <si>
    <t>Met</t>
  </si>
  <si>
    <t>Cost</t>
  </si>
  <si>
    <t xml:space="preserve">Other relavant quantities </t>
  </si>
  <si>
    <t xml:space="preserve">Extruders </t>
  </si>
  <si>
    <t>capacity/hour/extruder (1000 lbs.)</t>
  </si>
  <si>
    <t>total number of extruders</t>
  </si>
  <si>
    <t>max OT (hrs/qtr.)</t>
  </si>
  <si>
    <t>reg. labor cost/extruder/hour ($)</t>
  </si>
  <si>
    <t>OT labor cost/extruder/hour ($)</t>
  </si>
  <si>
    <t>training cost/worker ($)</t>
  </si>
  <si>
    <t>layoff cost/worker ($)</t>
  </si>
  <si>
    <t>Thermoforming</t>
  </si>
  <si>
    <t>capacity/hour/press (1000 lbs.)</t>
  </si>
  <si>
    <t xml:space="preserve">total number of presses </t>
  </si>
  <si>
    <t>Other costs</t>
  </si>
  <si>
    <t>subcontracting ($/1000 lbs.)</t>
  </si>
  <si>
    <t>total public storage cost ($/1000 lbs.)</t>
  </si>
  <si>
    <t>material cost ($/1000 lbs.)</t>
  </si>
  <si>
    <t>private lease cost ($/1000 lbs./qtr.)</t>
  </si>
  <si>
    <t>Total Cost</t>
  </si>
  <si>
    <t>Material Cost</t>
  </si>
  <si>
    <t>Process Cost</t>
  </si>
  <si>
    <t>(Material + Process)</t>
  </si>
  <si>
    <t xml:space="preserve">Misc. </t>
  </si>
  <si>
    <t xml:space="preserve">number of days/qtr. </t>
  </si>
  <si>
    <t>number of hours/day</t>
  </si>
  <si>
    <t>Priv. Inv.</t>
  </si>
  <si>
    <t xml:space="preserve">Assuming 80% space efficiency </t>
  </si>
  <si>
    <t>So Multiplier is 1.25</t>
  </si>
  <si>
    <t>Useful Private</t>
  </si>
  <si>
    <t>Leased Private</t>
  </si>
  <si>
    <t>MAX 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</si>
</sst>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$&quot;* #,##0_-;\-&quot;$&quot;* #,##0_-;_-&quot;$&quot;* &quot;-&quot;_-;_-@_-"/>
    <numFmt numFmtId="43" formatCode="_-* #,##0.00_-;\-* #,##0.00_-;_-* &quot;-&quot;??_-;_-@_-"/>
    <numFmt numFmtId="164" formatCode="&quot;$&quot;#,##0"/>
    <numFmt numFmtId="165" formatCode="_-* #,##0_-;\-* #,##0_-;_-* &quot;-&quot;??_-;_-@_-"/>
    <numFmt numFmtId="166" formatCode="#,##0_ ;\-#,##0\ 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b/>
      <u/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5" fillId="7" borderId="5" applyNumberFormat="0" applyAlignment="0" applyProtection="0"/>
    <xf numFmtId="0" fontId="1" fillId="8" borderId="6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2" fillId="0" borderId="1" xfId="0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0" borderId="4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6" borderId="0" xfId="0" applyFill="1" applyBorder="1" applyAlignment="1">
      <alignment horizontal="left"/>
    </xf>
    <xf numFmtId="0" fontId="0" fillId="4" borderId="0" xfId="0" applyFill="1"/>
    <xf numFmtId="0" fontId="2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3" fontId="3" fillId="0" borderId="1" xfId="0" applyNumberFormat="1" applyFont="1" applyFill="1" applyBorder="1"/>
    <xf numFmtId="165" fontId="0" fillId="0" borderId="1" xfId="1" applyNumberFormat="1" applyFont="1" applyBorder="1"/>
    <xf numFmtId="165" fontId="0" fillId="0" borderId="0" xfId="1" applyNumberFormat="1" applyFont="1"/>
    <xf numFmtId="165" fontId="2" fillId="0" borderId="1" xfId="1" applyNumberFormat="1" applyFont="1" applyBorder="1"/>
    <xf numFmtId="0" fontId="0" fillId="8" borderId="6" xfId="3" applyFont="1"/>
    <xf numFmtId="164" fontId="0" fillId="8" borderId="6" xfId="3" applyNumberFormat="1" applyFont="1"/>
    <xf numFmtId="42" fontId="0" fillId="8" borderId="6" xfId="3" applyNumberFormat="1" applyFont="1"/>
    <xf numFmtId="166" fontId="0" fillId="0" borderId="1" xfId="1" applyNumberFormat="1" applyFont="1" applyBorder="1"/>
    <xf numFmtId="0" fontId="5" fillId="7" borderId="5" xfId="2" applyAlignment="1">
      <alignment horizontal="center" wrapText="1"/>
    </xf>
    <xf numFmtId="0" fontId="5" fillId="7" borderId="7" xfId="2" applyBorder="1" applyAlignment="1">
      <alignment horizontal="center"/>
    </xf>
    <xf numFmtId="0" fontId="5" fillId="7" borderId="9" xfId="2" applyBorder="1" applyAlignment="1">
      <alignment horizontal="center"/>
    </xf>
    <xf numFmtId="0" fontId="5" fillId="7" borderId="8" xfId="2" applyBorder="1" applyAlignment="1">
      <alignment horizontal="center"/>
    </xf>
  </cellXfs>
  <cellStyles count="8">
    <cellStyle name="Comma" xfId="1" builtinId="3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Input" xfId="2" builtinId="20"/>
    <cellStyle name="Normal" xfId="0" builtinId="0"/>
    <cellStyle name="Note" xfId="3" builtinId="10"/>
  </cellStyles>
  <dxfs count="0"/>
  <tableStyles count="0" defaultTableStyle="TableStyleMedium9" defaultPivotStyle="PivotStyleMedium7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showGridLines="0" tabSelected="1" topLeftCell="C3" workbookViewId="0">
      <selection activeCell="P5" sqref="P5"/>
    </sheetView>
  </sheetViews>
  <sheetFormatPr baseColWidth="10" defaultRowHeight="16" x14ac:dyDescent="0.2"/>
  <cols>
    <col min="1" max="1" width="12.6640625" customWidth="1"/>
    <col min="2" max="2" width="15" customWidth="1"/>
    <col min="3" max="3" width="12" customWidth="1"/>
    <col min="4" max="4" width="11.33203125" customWidth="1"/>
    <col min="5" max="5" width="10.5" customWidth="1"/>
    <col min="6" max="6" width="16" customWidth="1"/>
    <col min="7" max="7" width="16.33203125" customWidth="1"/>
    <col min="8" max="8" width="15.5" customWidth="1"/>
    <col min="10" max="10" width="12.1640625" customWidth="1"/>
    <col min="12" max="12" width="13.6640625" customWidth="1"/>
    <col min="13" max="13" width="12" customWidth="1"/>
    <col min="14" max="15" width="14.83203125" customWidth="1"/>
    <col min="16" max="16" width="12" customWidth="1"/>
    <col min="17" max="17" width="8.1640625" customWidth="1"/>
    <col min="19" max="19" width="32.1640625" customWidth="1"/>
  </cols>
  <sheetData>
    <row r="1" spans="1:20" x14ac:dyDescent="0.2">
      <c r="A1" s="3" t="s">
        <v>16</v>
      </c>
    </row>
    <row r="2" spans="1:20" x14ac:dyDescent="0.2">
      <c r="A2" s="1"/>
      <c r="B2" s="5" t="s">
        <v>18</v>
      </c>
      <c r="C2" s="5" t="s">
        <v>19</v>
      </c>
      <c r="D2" s="5" t="s">
        <v>21</v>
      </c>
      <c r="E2" s="5" t="s">
        <v>22</v>
      </c>
      <c r="F2" s="5" t="s">
        <v>4</v>
      </c>
      <c r="G2" s="7" t="s">
        <v>5</v>
      </c>
      <c r="H2" s="7" t="s">
        <v>6</v>
      </c>
      <c r="I2" s="7" t="s">
        <v>7</v>
      </c>
      <c r="J2" s="7" t="s">
        <v>7</v>
      </c>
      <c r="K2" s="7" t="s">
        <v>8</v>
      </c>
      <c r="L2" s="9" t="s">
        <v>9</v>
      </c>
      <c r="M2" s="9" t="s">
        <v>64</v>
      </c>
      <c r="N2" s="9" t="s">
        <v>13</v>
      </c>
      <c r="O2" s="9" t="s">
        <v>65</v>
      </c>
      <c r="P2" s="9" t="s">
        <v>66</v>
      </c>
      <c r="Q2" s="11" t="s">
        <v>14</v>
      </c>
      <c r="S2" s="1" t="s">
        <v>37</v>
      </c>
    </row>
    <row r="3" spans="1:20" x14ac:dyDescent="0.2">
      <c r="A3" s="4" t="s">
        <v>0</v>
      </c>
      <c r="B3" s="6" t="s">
        <v>1</v>
      </c>
      <c r="C3" s="6" t="s">
        <v>20</v>
      </c>
      <c r="D3" s="6" t="s">
        <v>2</v>
      </c>
      <c r="E3" s="6" t="s">
        <v>3</v>
      </c>
      <c r="F3" s="6" t="s">
        <v>22</v>
      </c>
      <c r="G3" s="8" t="s">
        <v>1</v>
      </c>
      <c r="H3" s="8" t="s">
        <v>1</v>
      </c>
      <c r="I3" s="8" t="s">
        <v>2</v>
      </c>
      <c r="J3" s="8" t="s">
        <v>3</v>
      </c>
      <c r="K3" s="8" t="s">
        <v>7</v>
      </c>
      <c r="L3" s="10" t="s">
        <v>10</v>
      </c>
      <c r="M3" s="10" t="s">
        <v>12</v>
      </c>
      <c r="N3" s="10" t="s">
        <v>12</v>
      </c>
      <c r="O3" s="10" t="s">
        <v>12</v>
      </c>
      <c r="P3" s="10" t="s">
        <v>61</v>
      </c>
      <c r="Q3" s="12" t="s">
        <v>15</v>
      </c>
    </row>
    <row r="4" spans="1:20" x14ac:dyDescent="0.2">
      <c r="A4" s="20">
        <v>0</v>
      </c>
      <c r="B4" s="23"/>
      <c r="C4" s="23"/>
      <c r="D4" s="23"/>
      <c r="E4" s="23"/>
      <c r="F4" s="23">
        <v>14</v>
      </c>
      <c r="G4" s="23"/>
      <c r="H4" s="23"/>
      <c r="I4" s="23"/>
      <c r="J4" s="23"/>
      <c r="K4" s="23"/>
      <c r="L4" s="23"/>
      <c r="M4" s="23"/>
      <c r="N4" s="23"/>
      <c r="O4" s="23"/>
      <c r="P4" s="22"/>
      <c r="Q4" s="21"/>
    </row>
    <row r="5" spans="1:20" x14ac:dyDescent="0.2">
      <c r="A5" s="4">
        <v>1</v>
      </c>
      <c r="B5" s="27">
        <v>18469.000000000004</v>
      </c>
      <c r="C5" s="27">
        <v>0</v>
      </c>
      <c r="D5" s="27">
        <v>1.1421609579504419</v>
      </c>
      <c r="E5" s="27">
        <v>0</v>
      </c>
      <c r="F5" s="27">
        <v>12.857839042049559</v>
      </c>
      <c r="G5" s="27">
        <v>14112.000000000002</v>
      </c>
      <c r="H5" s="27">
        <v>0</v>
      </c>
      <c r="I5" s="27">
        <v>0</v>
      </c>
      <c r="J5" s="27">
        <v>14</v>
      </c>
      <c r="K5" s="27">
        <v>14</v>
      </c>
      <c r="L5" s="27">
        <v>0</v>
      </c>
      <c r="M5" s="27">
        <v>4357.0000000000009</v>
      </c>
      <c r="N5" s="27">
        <v>0</v>
      </c>
      <c r="O5" s="27">
        <f>M5*1.25</f>
        <v>5446.2500000000009</v>
      </c>
      <c r="P5" s="28">
        <f>MAX(O5:O16)</f>
        <v>7144.1009003780118</v>
      </c>
      <c r="Q5" s="26">
        <v>14112</v>
      </c>
      <c r="S5" s="16" t="s">
        <v>38</v>
      </c>
    </row>
    <row r="6" spans="1:20" x14ac:dyDescent="0.2">
      <c r="A6" s="4">
        <f>A5+1</f>
        <v>2</v>
      </c>
      <c r="B6" s="27">
        <v>18468.999999999989</v>
      </c>
      <c r="C6" s="27">
        <v>0</v>
      </c>
      <c r="D6" s="27">
        <v>0</v>
      </c>
      <c r="E6" s="27">
        <v>0</v>
      </c>
      <c r="F6" s="27">
        <v>12.857839042049559</v>
      </c>
      <c r="G6" s="27">
        <v>22825.999999999989</v>
      </c>
      <c r="H6" s="27">
        <v>0</v>
      </c>
      <c r="I6" s="27">
        <v>0</v>
      </c>
      <c r="J6" s="27">
        <v>8.6448412698412547</v>
      </c>
      <c r="K6" s="27">
        <v>22.644841269841255</v>
      </c>
      <c r="L6" s="27">
        <v>0</v>
      </c>
      <c r="M6" s="27">
        <v>0</v>
      </c>
      <c r="N6" s="27">
        <v>0</v>
      </c>
      <c r="O6" s="27">
        <f t="shared" ref="O6:O16" si="0">M6*1.25</f>
        <v>0</v>
      </c>
      <c r="P6" s="28"/>
      <c r="Q6" s="26">
        <v>22826</v>
      </c>
      <c r="S6" t="s">
        <v>39</v>
      </c>
      <c r="T6">
        <v>2.85</v>
      </c>
    </row>
    <row r="7" spans="1:20" x14ac:dyDescent="0.2">
      <c r="A7" s="4">
        <f t="shared" ref="A7:A16" si="1">A6+1</f>
        <v>3</v>
      </c>
      <c r="B7" s="27">
        <v>18104.562094480818</v>
      </c>
      <c r="C7" s="27">
        <v>0</v>
      </c>
      <c r="D7" s="27">
        <v>0.2537161692567973</v>
      </c>
      <c r="E7" s="27">
        <v>0</v>
      </c>
      <c r="F7" s="27">
        <v>12.604122872792761</v>
      </c>
      <c r="G7" s="27">
        <v>15187</v>
      </c>
      <c r="H7" s="27">
        <v>0</v>
      </c>
      <c r="I7" s="27">
        <v>4.945436507936499</v>
      </c>
      <c r="J7" s="27">
        <v>0</v>
      </c>
      <c r="K7" s="27">
        <v>17.699404761904756</v>
      </c>
      <c r="L7" s="27">
        <v>0</v>
      </c>
      <c r="M7" s="27">
        <v>2917.5620944808184</v>
      </c>
      <c r="N7" s="27">
        <v>0</v>
      </c>
      <c r="O7" s="27">
        <f t="shared" si="0"/>
        <v>3646.9526181010228</v>
      </c>
      <c r="P7" s="28"/>
      <c r="Q7" s="26">
        <v>15187</v>
      </c>
      <c r="S7" t="s">
        <v>40</v>
      </c>
      <c r="T7">
        <v>14</v>
      </c>
    </row>
    <row r="8" spans="1:20" x14ac:dyDescent="0.2">
      <c r="A8" s="4">
        <f t="shared" si="1"/>
        <v>4</v>
      </c>
      <c r="B8" s="27">
        <v>18104.562094480822</v>
      </c>
      <c r="C8" s="27">
        <v>0</v>
      </c>
      <c r="D8" s="27">
        <v>0</v>
      </c>
      <c r="E8" s="27">
        <v>0</v>
      </c>
      <c r="F8" s="27">
        <v>12.604122872792761</v>
      </c>
      <c r="G8" s="27">
        <v>17840.999999999993</v>
      </c>
      <c r="H8" s="27">
        <v>0</v>
      </c>
      <c r="I8" s="27">
        <v>0</v>
      </c>
      <c r="J8" s="27">
        <v>0</v>
      </c>
      <c r="K8" s="27">
        <v>17.699404761904756</v>
      </c>
      <c r="L8" s="27">
        <v>0</v>
      </c>
      <c r="M8" s="27">
        <v>3181.1241889616463</v>
      </c>
      <c r="N8" s="27">
        <v>0</v>
      </c>
      <c r="O8" s="27">
        <f t="shared" si="0"/>
        <v>3976.4052362020579</v>
      </c>
      <c r="P8" s="28"/>
      <c r="Q8" s="26">
        <v>17841</v>
      </c>
      <c r="S8" t="s">
        <v>42</v>
      </c>
      <c r="T8">
        <v>90</v>
      </c>
    </row>
    <row r="9" spans="1:20" x14ac:dyDescent="0.2">
      <c r="A9" s="4">
        <f t="shared" si="1"/>
        <v>5</v>
      </c>
      <c r="B9" s="27">
        <v>18104.562094480818</v>
      </c>
      <c r="C9" s="27">
        <v>0</v>
      </c>
      <c r="D9" s="27">
        <v>0</v>
      </c>
      <c r="E9" s="27">
        <v>0</v>
      </c>
      <c r="F9" s="27">
        <v>12.604122872792761</v>
      </c>
      <c r="G9" s="27">
        <v>15858.000000000002</v>
      </c>
      <c r="H9" s="27">
        <v>0</v>
      </c>
      <c r="I9" s="27">
        <v>0</v>
      </c>
      <c r="J9" s="27">
        <v>0</v>
      </c>
      <c r="K9" s="27">
        <v>17.699404761904756</v>
      </c>
      <c r="L9" s="27">
        <v>0</v>
      </c>
      <c r="M9" s="27">
        <v>5427.6862834424628</v>
      </c>
      <c r="N9" s="27">
        <v>0</v>
      </c>
      <c r="O9" s="27">
        <f t="shared" si="0"/>
        <v>6784.6078543030781</v>
      </c>
      <c r="P9" s="28"/>
      <c r="Q9" s="26">
        <v>15858</v>
      </c>
      <c r="S9" t="s">
        <v>43</v>
      </c>
      <c r="T9">
        <f>T8*1.5</f>
        <v>135</v>
      </c>
    </row>
    <row r="10" spans="1:20" x14ac:dyDescent="0.2">
      <c r="A10" s="4">
        <f t="shared" si="1"/>
        <v>6</v>
      </c>
      <c r="B10" s="27">
        <v>20076.313716557532</v>
      </c>
      <c r="C10" s="27">
        <v>0</v>
      </c>
      <c r="D10" s="27">
        <v>0</v>
      </c>
      <c r="E10" s="27">
        <v>1.3727037190767957</v>
      </c>
      <c r="F10" s="27">
        <v>13.976826591869557</v>
      </c>
      <c r="G10" s="27">
        <v>25200.000000000004</v>
      </c>
      <c r="H10" s="27">
        <v>303.99999999999318</v>
      </c>
      <c r="I10" s="27">
        <v>0</v>
      </c>
      <c r="J10" s="27">
        <v>7.3005952380952444</v>
      </c>
      <c r="K10" s="27">
        <v>25</v>
      </c>
      <c r="L10" s="27">
        <v>0</v>
      </c>
      <c r="M10" s="27">
        <v>0</v>
      </c>
      <c r="N10" s="27">
        <v>0</v>
      </c>
      <c r="O10" s="27">
        <f t="shared" si="0"/>
        <v>0</v>
      </c>
      <c r="P10" s="28"/>
      <c r="Q10" s="26">
        <v>25504</v>
      </c>
      <c r="S10" t="s">
        <v>41</v>
      </c>
      <c r="T10">
        <v>60</v>
      </c>
    </row>
    <row r="11" spans="1:20" x14ac:dyDescent="0.2">
      <c r="A11" s="4">
        <f t="shared" si="1"/>
        <v>7</v>
      </c>
      <c r="B11" s="27">
        <v>20056.922505085775</v>
      </c>
      <c r="C11" s="27">
        <v>0</v>
      </c>
      <c r="D11" s="27">
        <v>1.3499868750242639E-2</v>
      </c>
      <c r="E11" s="27">
        <v>0</v>
      </c>
      <c r="F11" s="27">
        <v>13.963326723119314</v>
      </c>
      <c r="G11" s="27">
        <v>16947</v>
      </c>
      <c r="H11" s="27">
        <v>0</v>
      </c>
      <c r="I11" s="27">
        <v>5.2519841269841399</v>
      </c>
      <c r="J11" s="27">
        <v>0</v>
      </c>
      <c r="K11" s="27">
        <v>19.748015873015866</v>
      </c>
      <c r="L11" s="27">
        <v>0</v>
      </c>
      <c r="M11" s="27">
        <v>3109.9225050857731</v>
      </c>
      <c r="N11" s="27">
        <v>0</v>
      </c>
      <c r="O11" s="27">
        <f t="shared" si="0"/>
        <v>3887.4031313572164</v>
      </c>
      <c r="P11" s="28"/>
      <c r="Q11" s="26">
        <v>16947</v>
      </c>
      <c r="S11" t="s">
        <v>44</v>
      </c>
      <c r="T11">
        <v>3000</v>
      </c>
    </row>
    <row r="12" spans="1:20" x14ac:dyDescent="0.2">
      <c r="A12" s="4">
        <f t="shared" si="1"/>
        <v>8</v>
      </c>
      <c r="B12" s="27">
        <v>20056.922505085779</v>
      </c>
      <c r="C12" s="27">
        <v>0</v>
      </c>
      <c r="D12" s="27">
        <v>0</v>
      </c>
      <c r="E12" s="27">
        <v>1.5820678100908481E-15</v>
      </c>
      <c r="F12" s="27">
        <v>13.963326723119316</v>
      </c>
      <c r="G12" s="27">
        <v>19906</v>
      </c>
      <c r="H12" s="27">
        <v>0</v>
      </c>
      <c r="I12" s="27">
        <v>0</v>
      </c>
      <c r="J12" s="27">
        <v>0</v>
      </c>
      <c r="K12" s="27">
        <v>19.748015873015866</v>
      </c>
      <c r="L12" s="27">
        <v>0</v>
      </c>
      <c r="M12" s="27">
        <v>3260.8450101715493</v>
      </c>
      <c r="N12" s="27">
        <v>0</v>
      </c>
      <c r="O12" s="27">
        <f t="shared" si="0"/>
        <v>4076.0562627144368</v>
      </c>
      <c r="P12" s="28"/>
      <c r="Q12" s="26">
        <v>19906</v>
      </c>
      <c r="S12" t="s">
        <v>45</v>
      </c>
      <c r="T12">
        <v>2500</v>
      </c>
    </row>
    <row r="13" spans="1:20" x14ac:dyDescent="0.2">
      <c r="A13" s="4">
        <f t="shared" si="1"/>
        <v>9</v>
      </c>
      <c r="B13" s="27">
        <v>20057.541514343618</v>
      </c>
      <c r="C13" s="27">
        <v>0</v>
      </c>
      <c r="D13" s="27">
        <v>0</v>
      </c>
      <c r="E13" s="27">
        <v>4.3094490148739298E-4</v>
      </c>
      <c r="F13" s="27">
        <v>13.963757668020806</v>
      </c>
      <c r="G13" s="27">
        <v>17602</v>
      </c>
      <c r="H13" s="27">
        <v>0</v>
      </c>
      <c r="I13" s="27">
        <v>0</v>
      </c>
      <c r="J13" s="27">
        <v>0</v>
      </c>
      <c r="K13" s="27">
        <v>19.748015873015866</v>
      </c>
      <c r="L13" s="27">
        <v>0</v>
      </c>
      <c r="M13" s="27">
        <v>5715.2807203024095</v>
      </c>
      <c r="N13" s="27">
        <v>1.1058042127608791</v>
      </c>
      <c r="O13" s="27">
        <f t="shared" si="0"/>
        <v>7144.1009003780118</v>
      </c>
      <c r="P13" s="28"/>
      <c r="Q13" s="26">
        <v>17602</v>
      </c>
    </row>
    <row r="14" spans="1:20" x14ac:dyDescent="0.2">
      <c r="A14" s="4">
        <f t="shared" si="1"/>
        <v>10</v>
      </c>
      <c r="B14" s="27">
        <v>20075.654595114778</v>
      </c>
      <c r="C14" s="27">
        <v>2389.9588803700535</v>
      </c>
      <c r="D14" s="27">
        <v>0</v>
      </c>
      <c r="E14" s="27">
        <v>1.2610053441498995E-2</v>
      </c>
      <c r="F14" s="27">
        <v>13.976367721462303</v>
      </c>
      <c r="G14" s="27">
        <v>25200.000000000004</v>
      </c>
      <c r="H14" s="27">
        <v>2981.9999999999968</v>
      </c>
      <c r="I14" s="27">
        <v>0</v>
      </c>
      <c r="J14" s="27">
        <v>5.2519841269841336</v>
      </c>
      <c r="K14" s="27">
        <v>25</v>
      </c>
      <c r="L14" s="27">
        <v>0</v>
      </c>
      <c r="M14" s="27">
        <v>4.6038012549575666E-12</v>
      </c>
      <c r="N14" s="27">
        <v>0</v>
      </c>
      <c r="O14" s="27">
        <f t="shared" si="0"/>
        <v>5.754751568696958E-12</v>
      </c>
      <c r="P14" s="28"/>
      <c r="Q14" s="26">
        <v>28182</v>
      </c>
      <c r="S14" s="17" t="s">
        <v>46</v>
      </c>
    </row>
    <row r="15" spans="1:20" x14ac:dyDescent="0.2">
      <c r="A15" s="4">
        <f t="shared" si="1"/>
        <v>11</v>
      </c>
      <c r="B15" s="27">
        <v>20083.62084518202</v>
      </c>
      <c r="C15" s="27">
        <v>1.8693123010144917E-10</v>
      </c>
      <c r="D15" s="27">
        <v>0</v>
      </c>
      <c r="E15" s="27">
        <v>5.5459830618009498E-3</v>
      </c>
      <c r="F15" s="27">
        <v>13.981913704524104</v>
      </c>
      <c r="G15" s="27">
        <v>18708</v>
      </c>
      <c r="H15" s="27">
        <v>0</v>
      </c>
      <c r="I15" s="27">
        <v>3.2033730158730194</v>
      </c>
      <c r="J15" s="27">
        <v>0</v>
      </c>
      <c r="K15" s="27">
        <v>21.796626984126981</v>
      </c>
      <c r="L15" s="27">
        <v>0</v>
      </c>
      <c r="M15" s="27">
        <v>1375.6208451822129</v>
      </c>
      <c r="N15" s="27">
        <v>0</v>
      </c>
      <c r="O15" s="27">
        <f t="shared" si="0"/>
        <v>1719.5260564777661</v>
      </c>
      <c r="P15" s="28"/>
      <c r="Q15" s="26">
        <v>18708</v>
      </c>
      <c r="S15" t="s">
        <v>47</v>
      </c>
      <c r="T15">
        <v>2</v>
      </c>
    </row>
    <row r="16" spans="1:20" x14ac:dyDescent="0.2">
      <c r="A16" s="4">
        <f t="shared" si="1"/>
        <v>12</v>
      </c>
      <c r="B16" s="27">
        <v>20083.620845176825</v>
      </c>
      <c r="C16" s="27">
        <v>511.75830964096298</v>
      </c>
      <c r="D16" s="27">
        <v>0</v>
      </c>
      <c r="E16" s="27">
        <v>0</v>
      </c>
      <c r="F16" s="27">
        <v>13.981913704524102</v>
      </c>
      <c r="G16" s="27">
        <v>21971</v>
      </c>
      <c r="H16" s="27">
        <v>0</v>
      </c>
      <c r="I16" s="27">
        <v>0</v>
      </c>
      <c r="J16" s="27">
        <v>0</v>
      </c>
      <c r="K16" s="27">
        <v>21.796626984126981</v>
      </c>
      <c r="L16" s="27">
        <v>0</v>
      </c>
      <c r="M16" s="27">
        <v>0</v>
      </c>
      <c r="N16" s="27">
        <v>0</v>
      </c>
      <c r="O16" s="27">
        <f t="shared" si="0"/>
        <v>0</v>
      </c>
      <c r="P16" s="28"/>
      <c r="Q16" s="26">
        <v>21971</v>
      </c>
      <c r="S16" t="s">
        <v>48</v>
      </c>
      <c r="T16">
        <v>25</v>
      </c>
    </row>
    <row r="17" spans="1:20" x14ac:dyDescent="0.2">
      <c r="S17" t="s">
        <v>42</v>
      </c>
      <c r="T17">
        <v>15</v>
      </c>
    </row>
    <row r="18" spans="1:20" x14ac:dyDescent="0.2">
      <c r="A18" t="s">
        <v>55</v>
      </c>
      <c r="B18" s="24">
        <f>T24*SUM(B5:C16)</f>
        <v>2346439.9999999995</v>
      </c>
      <c r="S18" t="s">
        <v>43</v>
      </c>
      <c r="T18">
        <f>T17*1.5</f>
        <v>22.5</v>
      </c>
    </row>
    <row r="19" spans="1:20" x14ac:dyDescent="0.2">
      <c r="S19" t="s">
        <v>41</v>
      </c>
      <c r="T19">
        <v>60</v>
      </c>
    </row>
    <row r="20" spans="1:20" x14ac:dyDescent="0.2">
      <c r="A20" s="3" t="s">
        <v>17</v>
      </c>
    </row>
    <row r="21" spans="1:20" x14ac:dyDescent="0.2">
      <c r="B21" s="5" t="s">
        <v>23</v>
      </c>
      <c r="C21" s="5" t="s">
        <v>25</v>
      </c>
      <c r="D21" s="7" t="s">
        <v>27</v>
      </c>
      <c r="E21" s="7" t="s">
        <v>7</v>
      </c>
      <c r="F21" s="5" t="s">
        <v>32</v>
      </c>
      <c r="G21" s="7" t="s">
        <v>31</v>
      </c>
      <c r="H21" s="14" t="s">
        <v>33</v>
      </c>
      <c r="I21" s="14" t="s">
        <v>15</v>
      </c>
      <c r="J21" s="2"/>
      <c r="K21" s="2"/>
      <c r="L21" s="2"/>
      <c r="M21" s="2"/>
      <c r="N21" s="25"/>
      <c r="O21" s="25"/>
      <c r="P21" s="2"/>
      <c r="Q21" s="2"/>
      <c r="S21" s="18" t="s">
        <v>49</v>
      </c>
    </row>
    <row r="22" spans="1:20" x14ac:dyDescent="0.2">
      <c r="A22" s="13" t="s">
        <v>0</v>
      </c>
      <c r="B22" s="6" t="s">
        <v>24</v>
      </c>
      <c r="C22" s="6" t="s">
        <v>26</v>
      </c>
      <c r="D22" s="8" t="s">
        <v>28</v>
      </c>
      <c r="E22" s="8" t="s">
        <v>29</v>
      </c>
      <c r="F22" s="6" t="s">
        <v>30</v>
      </c>
      <c r="G22" s="8" t="s">
        <v>30</v>
      </c>
      <c r="H22" s="15" t="s">
        <v>34</v>
      </c>
      <c r="I22" s="15" t="s">
        <v>35</v>
      </c>
      <c r="J22" s="2"/>
      <c r="K22" s="2"/>
      <c r="L22" s="2"/>
      <c r="M22" s="2"/>
      <c r="N22" s="2"/>
      <c r="O22" s="2"/>
      <c r="P22" s="2"/>
      <c r="Q22" s="2"/>
      <c r="S22" t="s">
        <v>50</v>
      </c>
      <c r="T22">
        <v>100</v>
      </c>
    </row>
    <row r="23" spans="1:20" x14ac:dyDescent="0.2">
      <c r="A23" s="4">
        <v>1</v>
      </c>
      <c r="B23" s="27">
        <f>F5*$T$6*$T$28*$T$29-B5</f>
        <v>0</v>
      </c>
      <c r="C23" s="27">
        <f>$T$10*$T$6*F5-C5</f>
        <v>2198.6904761904743</v>
      </c>
      <c r="D23" s="27">
        <f>K5*$T$15*$T$28*$T$29-G5</f>
        <v>0</v>
      </c>
      <c r="E23" s="27">
        <f>K5*$T$19*$T$6-H5</f>
        <v>2394</v>
      </c>
      <c r="F23" s="27">
        <f>F4-F5+E5-D5</f>
        <v>0</v>
      </c>
      <c r="G23" s="27">
        <f>K4-K5+J5-I5</f>
        <v>0</v>
      </c>
      <c r="H23" s="27">
        <f>M4+N4+B5+C5+L5-G5-H5-M5-N5</f>
        <v>9.0949470177292824E-13</v>
      </c>
      <c r="I23" s="27">
        <f>G5+H5-Q5</f>
        <v>0</v>
      </c>
      <c r="S23" t="s">
        <v>51</v>
      </c>
      <c r="T23">
        <v>20</v>
      </c>
    </row>
    <row r="24" spans="1:20" x14ac:dyDescent="0.2">
      <c r="A24" s="4">
        <f>A23+1</f>
        <v>2</v>
      </c>
      <c r="B24" s="27">
        <f t="shared" ref="B24:B34" si="2">F6*$T$6*$T$28*$T$29-B6</f>
        <v>0</v>
      </c>
      <c r="C24" s="27">
        <f t="shared" ref="C24:C34" si="3">$T$10*$T$6*F6-C6</f>
        <v>2198.6904761904743</v>
      </c>
      <c r="D24" s="27">
        <f t="shared" ref="D24:D34" si="4">K6*$T$15*$T$28*$T$29-G6</f>
        <v>0</v>
      </c>
      <c r="E24" s="27">
        <f t="shared" ref="E24:E34" si="5">K6*$T$19*$T$6-H6</f>
        <v>3872.2678571428546</v>
      </c>
      <c r="F24" s="27">
        <f t="shared" ref="F24:F34" si="6">F5-F6+E6-D6</f>
        <v>0</v>
      </c>
      <c r="G24" s="27">
        <f t="shared" ref="G24:G34" si="7">K5-K6+J6-I6</f>
        <v>0</v>
      </c>
      <c r="H24" s="27">
        <f t="shared" ref="H24:H34" si="8">M5+N5+B6+C6+L6-G6-H6-M6-N6</f>
        <v>0</v>
      </c>
      <c r="I24" s="27">
        <f t="shared" ref="I24:I34" si="9">G6+H6-Q6</f>
        <v>0</v>
      </c>
      <c r="S24" t="s">
        <v>52</v>
      </c>
      <c r="T24">
        <v>10</v>
      </c>
    </row>
    <row r="25" spans="1:20" x14ac:dyDescent="0.2">
      <c r="A25" s="4">
        <f t="shared" ref="A25:A34" si="10">A24+1</f>
        <v>3</v>
      </c>
      <c r="B25" s="27">
        <f t="shared" si="2"/>
        <v>-1.2987584341317415E-9</v>
      </c>
      <c r="C25" s="27">
        <f t="shared" si="3"/>
        <v>2155.3050112475621</v>
      </c>
      <c r="D25" s="27">
        <f t="shared" si="4"/>
        <v>2653.9999999999927</v>
      </c>
      <c r="E25" s="27">
        <f t="shared" si="5"/>
        <v>3026.5982142857133</v>
      </c>
      <c r="F25" s="27">
        <f t="shared" si="6"/>
        <v>4.4408920985006262E-16</v>
      </c>
      <c r="G25" s="27">
        <f t="shared" si="7"/>
        <v>0</v>
      </c>
      <c r="H25" s="27">
        <f t="shared" si="8"/>
        <v>-4.5474735088646412E-13</v>
      </c>
      <c r="I25" s="27">
        <f t="shared" si="9"/>
        <v>0</v>
      </c>
      <c r="S25" t="s">
        <v>53</v>
      </c>
      <c r="T25">
        <v>4</v>
      </c>
    </row>
    <row r="26" spans="1:20" x14ac:dyDescent="0.2">
      <c r="A26" s="4">
        <f t="shared" si="10"/>
        <v>4</v>
      </c>
      <c r="B26" s="27">
        <f t="shared" si="2"/>
        <v>-1.3023964129388332E-9</v>
      </c>
      <c r="C26" s="27">
        <f t="shared" si="3"/>
        <v>2155.3050112475621</v>
      </c>
      <c r="D26" s="27">
        <f t="shared" si="4"/>
        <v>0</v>
      </c>
      <c r="E26" s="27">
        <f t="shared" si="5"/>
        <v>3026.5982142857133</v>
      </c>
      <c r="F26" s="27">
        <f t="shared" si="6"/>
        <v>0</v>
      </c>
      <c r="G26" s="27">
        <f t="shared" si="7"/>
        <v>0</v>
      </c>
      <c r="H26" s="27">
        <f t="shared" si="8"/>
        <v>4.5474735088646412E-13</v>
      </c>
      <c r="I26" s="27">
        <f t="shared" si="9"/>
        <v>0</v>
      </c>
    </row>
    <row r="27" spans="1:20" x14ac:dyDescent="0.2">
      <c r="A27" s="4">
        <f t="shared" si="10"/>
        <v>5</v>
      </c>
      <c r="B27" s="27">
        <f t="shared" si="2"/>
        <v>-1.2987584341317415E-9</v>
      </c>
      <c r="C27" s="27">
        <f t="shared" si="3"/>
        <v>2155.3050112475621</v>
      </c>
      <c r="D27" s="27">
        <f t="shared" si="4"/>
        <v>1982.9999999999909</v>
      </c>
      <c r="E27" s="27">
        <f t="shared" si="5"/>
        <v>3026.5982142857133</v>
      </c>
      <c r="F27" s="27">
        <f t="shared" si="6"/>
        <v>0</v>
      </c>
      <c r="G27" s="27">
        <f t="shared" si="7"/>
        <v>0</v>
      </c>
      <c r="H27" s="27">
        <f t="shared" si="8"/>
        <v>0</v>
      </c>
      <c r="I27" s="27">
        <f t="shared" si="9"/>
        <v>0</v>
      </c>
      <c r="S27" s="19" t="s">
        <v>58</v>
      </c>
    </row>
    <row r="28" spans="1:20" x14ac:dyDescent="0.2">
      <c r="A28" s="4">
        <f t="shared" si="10"/>
        <v>6</v>
      </c>
      <c r="B28" s="27">
        <f t="shared" si="2"/>
        <v>3.903551260009408E-9</v>
      </c>
      <c r="C28" s="27">
        <f t="shared" si="3"/>
        <v>2390.0373472096944</v>
      </c>
      <c r="D28" s="27">
        <f t="shared" si="4"/>
        <v>0</v>
      </c>
      <c r="E28" s="27">
        <f t="shared" si="5"/>
        <v>3971.0000000000068</v>
      </c>
      <c r="F28" s="27">
        <f t="shared" si="6"/>
        <v>-2.2204460492503131E-16</v>
      </c>
      <c r="G28" s="27">
        <f t="shared" si="7"/>
        <v>0</v>
      </c>
      <c r="H28" s="27">
        <f t="shared" si="8"/>
        <v>-4.0927261579781771E-12</v>
      </c>
      <c r="I28" s="27">
        <f t="shared" si="9"/>
        <v>0</v>
      </c>
      <c r="S28" t="s">
        <v>59</v>
      </c>
      <c r="T28">
        <v>63</v>
      </c>
    </row>
    <row r="29" spans="1:20" x14ac:dyDescent="0.2">
      <c r="A29" s="4">
        <f t="shared" si="10"/>
        <v>7</v>
      </c>
      <c r="B29" s="27">
        <f t="shared" si="2"/>
        <v>2.8085196390748024E-9</v>
      </c>
      <c r="C29" s="27">
        <f t="shared" si="3"/>
        <v>2387.7288696534029</v>
      </c>
      <c r="D29" s="27">
        <f t="shared" si="4"/>
        <v>2958.9999999999927</v>
      </c>
      <c r="E29" s="27">
        <f t="shared" si="5"/>
        <v>3376.9107142857133</v>
      </c>
      <c r="F29" s="27">
        <f t="shared" si="6"/>
        <v>1.4398204850607499E-16</v>
      </c>
      <c r="G29" s="27">
        <f t="shared" si="7"/>
        <v>0</v>
      </c>
      <c r="H29" s="27">
        <f t="shared" si="8"/>
        <v>1.8189894035458565E-12</v>
      </c>
      <c r="I29" s="27">
        <f t="shared" si="9"/>
        <v>0</v>
      </c>
      <c r="S29" t="s">
        <v>60</v>
      </c>
      <c r="T29">
        <v>8</v>
      </c>
    </row>
    <row r="30" spans="1:20" x14ac:dyDescent="0.2">
      <c r="A30" s="4">
        <f t="shared" si="10"/>
        <v>8</v>
      </c>
      <c r="B30" s="27">
        <f t="shared" si="2"/>
        <v>2.8048816602677107E-9</v>
      </c>
      <c r="C30" s="27">
        <f t="shared" si="3"/>
        <v>2387.7288696534029</v>
      </c>
      <c r="D30" s="27">
        <f t="shared" si="4"/>
        <v>0</v>
      </c>
      <c r="E30" s="27">
        <f t="shared" si="5"/>
        <v>3376.9107142857133</v>
      </c>
      <c r="F30" s="27">
        <f t="shared" si="6"/>
        <v>-1.9428902930940239E-16</v>
      </c>
      <c r="G30" s="27">
        <f t="shared" si="7"/>
        <v>0</v>
      </c>
      <c r="H30" s="27">
        <f t="shared" si="8"/>
        <v>4.5474735088646412E-13</v>
      </c>
      <c r="I30" s="27">
        <f t="shared" si="9"/>
        <v>0</v>
      </c>
    </row>
    <row r="31" spans="1:20" x14ac:dyDescent="0.2">
      <c r="A31" s="4">
        <f t="shared" si="10"/>
        <v>9</v>
      </c>
      <c r="B31" s="27">
        <f t="shared" si="2"/>
        <v>1.469743438065052E-9</v>
      </c>
      <c r="C31" s="27">
        <f t="shared" si="3"/>
        <v>2387.8025612315578</v>
      </c>
      <c r="D31" s="27">
        <f t="shared" si="4"/>
        <v>2303.9999999999927</v>
      </c>
      <c r="E31" s="27">
        <f t="shared" si="5"/>
        <v>3376.9107142857133</v>
      </c>
      <c r="F31" s="27">
        <f t="shared" si="6"/>
        <v>-2.7004765611182702E-15</v>
      </c>
      <c r="G31" s="27">
        <f t="shared" si="7"/>
        <v>0</v>
      </c>
      <c r="H31" s="27">
        <f t="shared" si="8"/>
        <v>-2.0667911826421914E-12</v>
      </c>
      <c r="I31" s="27">
        <f t="shared" si="9"/>
        <v>0</v>
      </c>
    </row>
    <row r="32" spans="1:20" x14ac:dyDescent="0.2">
      <c r="A32" s="4">
        <f t="shared" si="10"/>
        <v>10</v>
      </c>
      <c r="B32" s="27">
        <f t="shared" si="2"/>
        <v>-6.3228071667253971E-9</v>
      </c>
      <c r="C32" s="27">
        <f t="shared" si="3"/>
        <v>0</v>
      </c>
      <c r="D32" s="27">
        <f t="shared" si="4"/>
        <v>0</v>
      </c>
      <c r="E32" s="27">
        <f t="shared" si="5"/>
        <v>1293.0000000000032</v>
      </c>
      <c r="F32" s="27">
        <f t="shared" si="6"/>
        <v>1.9793194860895369E-15</v>
      </c>
      <c r="G32" s="27">
        <f t="shared" si="7"/>
        <v>0</v>
      </c>
      <c r="H32" s="27">
        <f t="shared" si="8"/>
        <v>-5.0585486058440307E-12</v>
      </c>
      <c r="I32" s="27">
        <f t="shared" si="9"/>
        <v>0</v>
      </c>
    </row>
    <row r="33" spans="1:16" x14ac:dyDescent="0.2">
      <c r="A33" s="4">
        <f t="shared" si="10"/>
        <v>11</v>
      </c>
      <c r="B33" s="27">
        <f t="shared" si="2"/>
        <v>-3.5979610402137041E-9</v>
      </c>
      <c r="C33" s="27">
        <f t="shared" si="3"/>
        <v>2390.9072434734348</v>
      </c>
      <c r="D33" s="27">
        <f t="shared" si="4"/>
        <v>3262.9999999999964</v>
      </c>
      <c r="E33" s="27">
        <f t="shared" si="5"/>
        <v>3727.2232142857138</v>
      </c>
      <c r="F33" s="27">
        <f t="shared" si="6"/>
        <v>4.0852737859253807E-16</v>
      </c>
      <c r="G33" s="27">
        <f t="shared" si="7"/>
        <v>0</v>
      </c>
      <c r="H33" s="27">
        <f t="shared" si="8"/>
        <v>-3.4106051316484809E-12</v>
      </c>
      <c r="I33" s="27">
        <f t="shared" si="9"/>
        <v>0</v>
      </c>
      <c r="K33">
        <f>ROUND(1.23,0)</f>
        <v>1</v>
      </c>
    </row>
    <row r="34" spans="1:16" x14ac:dyDescent="0.2">
      <c r="A34" s="4">
        <f t="shared" si="10"/>
        <v>12</v>
      </c>
      <c r="B34" s="27">
        <f t="shared" si="2"/>
        <v>1.5934347175061703E-9</v>
      </c>
      <c r="C34" s="27">
        <f t="shared" si="3"/>
        <v>1879.1489338326583</v>
      </c>
      <c r="D34" s="27">
        <f t="shared" si="4"/>
        <v>0</v>
      </c>
      <c r="E34" s="27">
        <f t="shared" si="5"/>
        <v>3727.2232142857138</v>
      </c>
      <c r="F34" s="27">
        <f t="shared" si="6"/>
        <v>1.7763568394002505E-15</v>
      </c>
      <c r="G34" s="27">
        <f t="shared" si="7"/>
        <v>0</v>
      </c>
      <c r="H34" s="27">
        <f t="shared" si="8"/>
        <v>0</v>
      </c>
      <c r="I34" s="27">
        <f t="shared" si="9"/>
        <v>0</v>
      </c>
    </row>
    <row r="37" spans="1:16" x14ac:dyDescent="0.2">
      <c r="A37" s="3" t="s">
        <v>36</v>
      </c>
    </row>
    <row r="38" spans="1:16" x14ac:dyDescent="0.2">
      <c r="A38" s="1"/>
      <c r="B38" s="5" t="s">
        <v>18</v>
      </c>
      <c r="C38" s="5" t="s">
        <v>19</v>
      </c>
      <c r="D38" s="5" t="s">
        <v>21</v>
      </c>
      <c r="E38" s="5" t="s">
        <v>22</v>
      </c>
      <c r="F38" s="7" t="s">
        <v>5</v>
      </c>
      <c r="G38" s="7" t="s">
        <v>6</v>
      </c>
      <c r="H38" s="7" t="s">
        <v>7</v>
      </c>
      <c r="I38" s="7" t="s">
        <v>7</v>
      </c>
      <c r="J38" s="9" t="s">
        <v>9</v>
      </c>
      <c r="K38" s="9" t="s">
        <v>11</v>
      </c>
      <c r="L38" s="9" t="s">
        <v>13</v>
      </c>
    </row>
    <row r="39" spans="1:16" x14ac:dyDescent="0.2">
      <c r="A39" s="4" t="s">
        <v>0</v>
      </c>
      <c r="B39" s="6" t="s">
        <v>1</v>
      </c>
      <c r="C39" s="6" t="s">
        <v>20</v>
      </c>
      <c r="D39" s="6" t="s">
        <v>2</v>
      </c>
      <c r="E39" s="6" t="s">
        <v>3</v>
      </c>
      <c r="F39" s="8" t="s">
        <v>1</v>
      </c>
      <c r="G39" s="8" t="s">
        <v>1</v>
      </c>
      <c r="H39" s="8" t="s">
        <v>2</v>
      </c>
      <c r="I39" s="8" t="s">
        <v>3</v>
      </c>
      <c r="J39" s="10" t="s">
        <v>10</v>
      </c>
      <c r="K39" s="10" t="s">
        <v>12</v>
      </c>
      <c r="L39" s="10" t="s">
        <v>12</v>
      </c>
      <c r="N39" s="34" t="s">
        <v>62</v>
      </c>
      <c r="O39" s="34"/>
      <c r="P39" s="34"/>
    </row>
    <row r="40" spans="1:16" x14ac:dyDescent="0.2">
      <c r="A40" s="29">
        <v>1</v>
      </c>
      <c r="B40" s="27">
        <f>F5*$T$28*$T$29*$T$8</f>
        <v>583231.57894736796</v>
      </c>
      <c r="C40" s="27">
        <f>(C5/$T$6)*$T$9</f>
        <v>0</v>
      </c>
      <c r="D40" s="27">
        <f>D5*$T$12*6</f>
        <v>17132.414369256629</v>
      </c>
      <c r="E40" s="27">
        <f>E5*$T$11*6</f>
        <v>0</v>
      </c>
      <c r="F40" s="27">
        <f>K5*$T$28*$T$29*$T$15</f>
        <v>14112</v>
      </c>
      <c r="G40" s="27">
        <f>(H5/$T$15)*$T$18</f>
        <v>0</v>
      </c>
      <c r="H40" s="27">
        <f>I5*T12</f>
        <v>0</v>
      </c>
      <c r="I40" s="27">
        <f>J5*$T$11</f>
        <v>42000</v>
      </c>
      <c r="J40" s="27">
        <f>L5*$T$22</f>
        <v>0</v>
      </c>
      <c r="K40" s="33">
        <f>$P$5*$T$25</f>
        <v>28576.403601512047</v>
      </c>
      <c r="L40" s="27">
        <f>ROUND(N5, 0)*$T$23</f>
        <v>0</v>
      </c>
      <c r="N40" s="35" t="s">
        <v>63</v>
      </c>
      <c r="O40" s="36"/>
      <c r="P40" s="37"/>
    </row>
    <row r="41" spans="1:16" x14ac:dyDescent="0.2">
      <c r="A41" s="29">
        <f>A40+1</f>
        <v>2</v>
      </c>
      <c r="B41" s="27">
        <f t="shared" ref="B41:B51" si="11">F6*$T$28*$T$29*$T$8</f>
        <v>583231.57894736796</v>
      </c>
      <c r="C41" s="27">
        <f t="shared" ref="C41:C51" si="12">(C6/$T$6)*$T$9</f>
        <v>0</v>
      </c>
      <c r="D41" s="27">
        <f t="shared" ref="D41:D51" si="13">D6*$T$12*6</f>
        <v>0</v>
      </c>
      <c r="E41" s="27">
        <f t="shared" ref="E41:E51" si="14">E6*$T$11*6</f>
        <v>0</v>
      </c>
      <c r="F41" s="27">
        <f t="shared" ref="F41:F51" si="15">K6*$T$28*$T$29*$T$15</f>
        <v>22825.999999999985</v>
      </c>
      <c r="G41" s="27">
        <f t="shared" ref="G41:G51" si="16">(H6/$T$15)*$T$18</f>
        <v>0</v>
      </c>
      <c r="H41" s="27">
        <f t="shared" ref="H41:H51" si="17">I6*T13</f>
        <v>0</v>
      </c>
      <c r="I41" s="27">
        <f t="shared" ref="I41:I51" si="18">J6*$T$11</f>
        <v>25934.523809523766</v>
      </c>
      <c r="J41" s="27">
        <f t="shared" ref="J41:J51" si="19">L6*$T$22</f>
        <v>0</v>
      </c>
      <c r="K41" s="33">
        <f t="shared" ref="K41:K51" si="20">$P$5*$T$25</f>
        <v>28576.403601512047</v>
      </c>
      <c r="L41" s="27">
        <f t="shared" ref="L41:L51" si="21">ROUND(N6, 0)*$T$23</f>
        <v>0</v>
      </c>
    </row>
    <row r="42" spans="1:16" x14ac:dyDescent="0.2">
      <c r="A42" s="29">
        <f t="shared" ref="A42:A51" si="22">A41+1</f>
        <v>3</v>
      </c>
      <c r="B42" s="27">
        <f t="shared" si="11"/>
        <v>571723.01350987959</v>
      </c>
      <c r="C42" s="27">
        <f t="shared" si="12"/>
        <v>0</v>
      </c>
      <c r="D42" s="27">
        <f t="shared" si="13"/>
        <v>3805.7425388519591</v>
      </c>
      <c r="E42" s="27">
        <f t="shared" si="14"/>
        <v>0</v>
      </c>
      <c r="F42" s="27">
        <f t="shared" si="15"/>
        <v>17840.999999999993</v>
      </c>
      <c r="G42" s="27">
        <f t="shared" si="16"/>
        <v>0</v>
      </c>
      <c r="H42" s="27">
        <f t="shared" si="17"/>
        <v>0</v>
      </c>
      <c r="I42" s="27">
        <f t="shared" si="18"/>
        <v>0</v>
      </c>
      <c r="J42" s="27">
        <f t="shared" si="19"/>
        <v>0</v>
      </c>
      <c r="K42" s="33">
        <f t="shared" si="20"/>
        <v>28576.403601512047</v>
      </c>
      <c r="L42" s="27">
        <f t="shared" si="21"/>
        <v>0</v>
      </c>
    </row>
    <row r="43" spans="1:16" x14ac:dyDescent="0.2">
      <c r="A43" s="29">
        <f t="shared" si="22"/>
        <v>4</v>
      </c>
      <c r="B43" s="27">
        <f t="shared" si="11"/>
        <v>571723.01350987959</v>
      </c>
      <c r="C43" s="27">
        <f t="shared" si="12"/>
        <v>0</v>
      </c>
      <c r="D43" s="27">
        <f t="shared" si="13"/>
        <v>0</v>
      </c>
      <c r="E43" s="27">
        <f t="shared" si="14"/>
        <v>0</v>
      </c>
      <c r="F43" s="27">
        <f t="shared" si="15"/>
        <v>17840.999999999993</v>
      </c>
      <c r="G43" s="27">
        <f t="shared" si="16"/>
        <v>0</v>
      </c>
      <c r="H43" s="27">
        <f t="shared" si="17"/>
        <v>0</v>
      </c>
      <c r="I43" s="27">
        <f t="shared" si="18"/>
        <v>0</v>
      </c>
      <c r="J43" s="27">
        <f t="shared" si="19"/>
        <v>0</v>
      </c>
      <c r="K43" s="33">
        <f t="shared" si="20"/>
        <v>28576.403601512047</v>
      </c>
      <c r="L43" s="27">
        <f t="shared" si="21"/>
        <v>0</v>
      </c>
    </row>
    <row r="44" spans="1:16" x14ac:dyDescent="0.2">
      <c r="A44" s="29">
        <f t="shared" si="22"/>
        <v>5</v>
      </c>
      <c r="B44" s="27">
        <f t="shared" si="11"/>
        <v>571723.01350987959</v>
      </c>
      <c r="C44" s="27">
        <f t="shared" si="12"/>
        <v>0</v>
      </c>
      <c r="D44" s="27">
        <f t="shared" si="13"/>
        <v>0</v>
      </c>
      <c r="E44" s="27">
        <f t="shared" si="14"/>
        <v>0</v>
      </c>
      <c r="F44" s="27">
        <f t="shared" si="15"/>
        <v>17840.999999999993</v>
      </c>
      <c r="G44" s="27">
        <f t="shared" si="16"/>
        <v>0</v>
      </c>
      <c r="H44" s="27">
        <f t="shared" si="17"/>
        <v>0</v>
      </c>
      <c r="I44" s="27">
        <f t="shared" si="18"/>
        <v>0</v>
      </c>
      <c r="J44" s="27">
        <f t="shared" si="19"/>
        <v>0</v>
      </c>
      <c r="K44" s="33">
        <f t="shared" si="20"/>
        <v>28576.403601512047</v>
      </c>
      <c r="L44" s="27">
        <f t="shared" si="21"/>
        <v>0</v>
      </c>
    </row>
    <row r="45" spans="1:16" x14ac:dyDescent="0.2">
      <c r="A45" s="29">
        <f t="shared" si="22"/>
        <v>6</v>
      </c>
      <c r="B45" s="27">
        <f t="shared" si="11"/>
        <v>633988.85420720314</v>
      </c>
      <c r="C45" s="27">
        <f t="shared" si="12"/>
        <v>0</v>
      </c>
      <c r="D45" s="27">
        <f t="shared" si="13"/>
        <v>0</v>
      </c>
      <c r="E45" s="27">
        <f t="shared" si="14"/>
        <v>24708.666943382323</v>
      </c>
      <c r="F45" s="27">
        <f t="shared" si="15"/>
        <v>25200</v>
      </c>
      <c r="G45" s="27">
        <f t="shared" si="16"/>
        <v>3419.9999999999231</v>
      </c>
      <c r="H45" s="27">
        <f t="shared" si="17"/>
        <v>0</v>
      </c>
      <c r="I45" s="27">
        <f t="shared" si="18"/>
        <v>21901.785714285732</v>
      </c>
      <c r="J45" s="27">
        <f t="shared" si="19"/>
        <v>0</v>
      </c>
      <c r="K45" s="33">
        <f t="shared" si="20"/>
        <v>28576.403601512047</v>
      </c>
      <c r="L45" s="27">
        <f t="shared" si="21"/>
        <v>0</v>
      </c>
    </row>
    <row r="46" spans="1:16" x14ac:dyDescent="0.2">
      <c r="A46" s="29">
        <f t="shared" si="22"/>
        <v>7</v>
      </c>
      <c r="B46" s="27">
        <f t="shared" si="11"/>
        <v>633376.50016069214</v>
      </c>
      <c r="C46" s="27">
        <f t="shared" si="12"/>
        <v>0</v>
      </c>
      <c r="D46" s="27">
        <f t="shared" si="13"/>
        <v>202.49803125363957</v>
      </c>
      <c r="E46" s="27">
        <f t="shared" si="14"/>
        <v>0</v>
      </c>
      <c r="F46" s="27">
        <f t="shared" si="15"/>
        <v>19905.999999999993</v>
      </c>
      <c r="G46" s="27">
        <f t="shared" si="16"/>
        <v>0</v>
      </c>
      <c r="H46" s="27">
        <f t="shared" si="17"/>
        <v>118.16964285714315</v>
      </c>
      <c r="I46" s="27">
        <f t="shared" si="18"/>
        <v>0</v>
      </c>
      <c r="J46" s="27">
        <f t="shared" si="19"/>
        <v>0</v>
      </c>
      <c r="K46" s="33">
        <f t="shared" si="20"/>
        <v>28576.403601512047</v>
      </c>
      <c r="L46" s="27">
        <f t="shared" si="21"/>
        <v>0</v>
      </c>
    </row>
    <row r="47" spans="1:16" x14ac:dyDescent="0.2">
      <c r="A47" s="29">
        <f t="shared" si="22"/>
        <v>8</v>
      </c>
      <c r="B47" s="27">
        <f t="shared" si="11"/>
        <v>633376.50016069214</v>
      </c>
      <c r="C47" s="27">
        <f t="shared" si="12"/>
        <v>0</v>
      </c>
      <c r="D47" s="27">
        <f t="shared" si="13"/>
        <v>0</v>
      </c>
      <c r="E47" s="27">
        <f t="shared" si="14"/>
        <v>2.8477220581635265E-11</v>
      </c>
      <c r="F47" s="27">
        <f t="shared" si="15"/>
        <v>19905.999999999993</v>
      </c>
      <c r="G47" s="27">
        <f t="shared" si="16"/>
        <v>0</v>
      </c>
      <c r="H47" s="27">
        <f t="shared" si="17"/>
        <v>0</v>
      </c>
      <c r="I47" s="27">
        <f t="shared" si="18"/>
        <v>0</v>
      </c>
      <c r="J47" s="27">
        <f t="shared" si="19"/>
        <v>0</v>
      </c>
      <c r="K47" s="33">
        <f t="shared" si="20"/>
        <v>28576.403601512047</v>
      </c>
      <c r="L47" s="27">
        <f t="shared" si="21"/>
        <v>0</v>
      </c>
    </row>
    <row r="48" spans="1:16" x14ac:dyDescent="0.2">
      <c r="A48" s="29">
        <f t="shared" si="22"/>
        <v>9</v>
      </c>
      <c r="B48" s="27">
        <f t="shared" si="11"/>
        <v>633396.04782142374</v>
      </c>
      <c r="C48" s="27">
        <f t="shared" si="12"/>
        <v>0</v>
      </c>
      <c r="D48" s="27">
        <f t="shared" si="13"/>
        <v>0</v>
      </c>
      <c r="E48" s="27">
        <f t="shared" si="14"/>
        <v>7.7570082267730731</v>
      </c>
      <c r="F48" s="27">
        <f t="shared" si="15"/>
        <v>19905.999999999993</v>
      </c>
      <c r="G48" s="27">
        <f t="shared" si="16"/>
        <v>0</v>
      </c>
      <c r="H48" s="27">
        <f t="shared" si="17"/>
        <v>0</v>
      </c>
      <c r="I48" s="27">
        <f t="shared" si="18"/>
        <v>0</v>
      </c>
      <c r="J48" s="27">
        <f t="shared" si="19"/>
        <v>0</v>
      </c>
      <c r="K48" s="33">
        <f t="shared" si="20"/>
        <v>28576.403601512047</v>
      </c>
      <c r="L48" s="27">
        <f t="shared" si="21"/>
        <v>20</v>
      </c>
    </row>
    <row r="49" spans="1:12" x14ac:dyDescent="0.2">
      <c r="A49" s="29">
        <f t="shared" si="22"/>
        <v>10</v>
      </c>
      <c r="B49" s="27">
        <f t="shared" si="11"/>
        <v>633968.03984553006</v>
      </c>
      <c r="C49" s="27">
        <f t="shared" si="12"/>
        <v>113208.57854384463</v>
      </c>
      <c r="D49" s="27">
        <f t="shared" si="13"/>
        <v>0</v>
      </c>
      <c r="E49" s="27">
        <f t="shared" si="14"/>
        <v>226.98096194698192</v>
      </c>
      <c r="F49" s="27">
        <f t="shared" si="15"/>
        <v>25200</v>
      </c>
      <c r="G49" s="27">
        <f t="shared" si="16"/>
        <v>33547.499999999964</v>
      </c>
      <c r="H49" s="27">
        <f t="shared" si="17"/>
        <v>0</v>
      </c>
      <c r="I49" s="27">
        <f t="shared" si="18"/>
        <v>15755.952380952402</v>
      </c>
      <c r="J49" s="27">
        <f t="shared" si="19"/>
        <v>0</v>
      </c>
      <c r="K49" s="33">
        <f t="shared" si="20"/>
        <v>28576.403601512047</v>
      </c>
      <c r="L49" s="27">
        <f t="shared" si="21"/>
        <v>0</v>
      </c>
    </row>
    <row r="50" spans="1:12" x14ac:dyDescent="0.2">
      <c r="A50" s="29">
        <f t="shared" si="22"/>
        <v>11</v>
      </c>
      <c r="B50" s="27">
        <f t="shared" si="11"/>
        <v>634219.60563721333</v>
      </c>
      <c r="C50" s="27">
        <f t="shared" si="12"/>
        <v>8.8546372153318033E-9</v>
      </c>
      <c r="D50" s="27">
        <f t="shared" si="13"/>
        <v>0</v>
      </c>
      <c r="E50" s="27">
        <f t="shared" si="14"/>
        <v>99.827695112417103</v>
      </c>
      <c r="F50" s="27">
        <f t="shared" si="15"/>
        <v>21970.999999999996</v>
      </c>
      <c r="G50" s="27">
        <f t="shared" si="16"/>
        <v>0</v>
      </c>
      <c r="H50" s="27">
        <f t="shared" si="17"/>
        <v>320.33730158730191</v>
      </c>
      <c r="I50" s="27">
        <f t="shared" si="18"/>
        <v>0</v>
      </c>
      <c r="J50" s="27">
        <f t="shared" si="19"/>
        <v>0</v>
      </c>
      <c r="K50" s="33">
        <f t="shared" si="20"/>
        <v>28576.403601512047</v>
      </c>
      <c r="L50" s="27">
        <f t="shared" si="21"/>
        <v>0</v>
      </c>
    </row>
    <row r="51" spans="1:12" x14ac:dyDescent="0.2">
      <c r="A51" s="29">
        <f t="shared" si="22"/>
        <v>12</v>
      </c>
      <c r="B51" s="27">
        <f t="shared" si="11"/>
        <v>634219.60563721322</v>
      </c>
      <c r="C51" s="27">
        <f t="shared" si="12"/>
        <v>24241.183088256141</v>
      </c>
      <c r="D51" s="27">
        <f t="shared" si="13"/>
        <v>0</v>
      </c>
      <c r="E51" s="27">
        <f t="shared" si="14"/>
        <v>0</v>
      </c>
      <c r="F51" s="27">
        <f t="shared" si="15"/>
        <v>21970.999999999996</v>
      </c>
      <c r="G51" s="27">
        <f t="shared" si="16"/>
        <v>0</v>
      </c>
      <c r="H51" s="27">
        <f t="shared" si="17"/>
        <v>0</v>
      </c>
      <c r="I51" s="27">
        <f t="shared" si="18"/>
        <v>0</v>
      </c>
      <c r="J51" s="27">
        <f t="shared" si="19"/>
        <v>0</v>
      </c>
      <c r="K51" s="33">
        <f t="shared" si="20"/>
        <v>28576.403601512047</v>
      </c>
      <c r="L51" s="27">
        <f t="shared" si="21"/>
        <v>0</v>
      </c>
    </row>
    <row r="53" spans="1:12" x14ac:dyDescent="0.2">
      <c r="A53" s="30" t="s">
        <v>56</v>
      </c>
      <c r="B53" s="31">
        <f>SUM(B40:N51)</f>
        <v>8232267.1131418366</v>
      </c>
    </row>
    <row r="55" spans="1:12" x14ac:dyDescent="0.2">
      <c r="A55" s="30" t="s">
        <v>54</v>
      </c>
      <c r="B55" s="32">
        <f>B18+B53</f>
        <v>10578707.113141837</v>
      </c>
    </row>
    <row r="56" spans="1:12" x14ac:dyDescent="0.2">
      <c r="A56" s="30" t="s">
        <v>57</v>
      </c>
      <c r="B56" s="30"/>
    </row>
  </sheetData>
  <mergeCells count="2">
    <mergeCell ref="N39:P39"/>
    <mergeCell ref="N40:P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2016-06-15T19:45:15Z</dcterms:created>
  <dcterms:modified xsi:type="dcterms:W3CDTF">2016-06-18T19:42:57Z</dcterms:modified>
</cp:coreProperties>
</file>