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05" windowWidth="10515" windowHeight="4695" activeTab="1"/>
  </bookViews>
  <sheets>
    <sheet name="Abstract" sheetId="3" r:id="rId1"/>
    <sheet name="Measurement Sheet" sheetId="2" r:id="rId2"/>
  </sheets>
  <definedNames>
    <definedName name="_xlnm.Print_Area" localSheetId="1">'Measurement Sheet'!$A$1:$M$171</definedName>
  </definedNames>
  <calcPr calcId="144525"/>
</workbook>
</file>

<file path=xl/calcChain.xml><?xml version="1.0" encoding="utf-8"?>
<calcChain xmlns="http://schemas.openxmlformats.org/spreadsheetml/2006/main">
  <c r="L170" i="2" l="1"/>
  <c r="M170" i="2"/>
  <c r="B170" i="2"/>
  <c r="M106" i="2"/>
  <c r="B106" i="2"/>
  <c r="M68" i="2"/>
  <c r="B68" i="2"/>
  <c r="M58" i="2"/>
  <c r="B58" i="2"/>
  <c r="M40" i="2"/>
  <c r="B21" i="2"/>
  <c r="M37" i="2"/>
  <c r="M31" i="2"/>
  <c r="M14" i="2"/>
  <c r="B14" i="2"/>
  <c r="M25" i="2"/>
  <c r="M19" i="2"/>
  <c r="B25" i="2"/>
  <c r="B19" i="2"/>
  <c r="H169" i="2" l="1"/>
  <c r="G169" i="2"/>
  <c r="J169" i="2" s="1"/>
  <c r="H168" i="2"/>
  <c r="G168" i="2"/>
  <c r="J168" i="2" s="1"/>
  <c r="L167" i="2"/>
  <c r="G167" i="2"/>
  <c r="H166" i="2"/>
  <c r="L166" i="2" s="1"/>
  <c r="F166" i="2"/>
  <c r="H165" i="2"/>
  <c r="L165" i="2" s="1"/>
  <c r="F165" i="2"/>
  <c r="H164" i="2"/>
  <c r="L164" i="2" s="1"/>
  <c r="F164" i="2"/>
  <c r="H163" i="2"/>
  <c r="L163" i="2" s="1"/>
  <c r="F163" i="2"/>
  <c r="H162" i="2"/>
  <c r="L162" i="2" s="1"/>
  <c r="F162" i="2"/>
  <c r="H161" i="2"/>
  <c r="L161" i="2" s="1"/>
  <c r="F161" i="2"/>
  <c r="H160" i="2"/>
  <c r="L160" i="2" s="1"/>
  <c r="F160" i="2"/>
  <c r="G159" i="2"/>
  <c r="J159" i="2" s="1"/>
  <c r="L159" i="2" s="1"/>
  <c r="G158" i="2"/>
  <c r="J158" i="2" s="1"/>
  <c r="L158" i="2" s="1"/>
  <c r="G157" i="2"/>
  <c r="J157" i="2" s="1"/>
  <c r="L157" i="2" s="1"/>
  <c r="G156" i="2"/>
  <c r="J156" i="2" s="1"/>
  <c r="L156" i="2" s="1"/>
  <c r="G155" i="2"/>
  <c r="J155" i="2" s="1"/>
  <c r="L155" i="2" s="1"/>
  <c r="G154" i="2"/>
  <c r="J154" i="2" s="1"/>
  <c r="L154" i="2" s="1"/>
  <c r="G153" i="2"/>
  <c r="J153" i="2" s="1"/>
  <c r="L153" i="2" s="1"/>
  <c r="G152" i="2"/>
  <c r="J152" i="2" s="1"/>
  <c r="L152" i="2" s="1"/>
  <c r="G151" i="2"/>
  <c r="J151" i="2" s="1"/>
  <c r="L151" i="2" s="1"/>
  <c r="L150" i="2"/>
  <c r="G150" i="2"/>
  <c r="L149" i="2"/>
  <c r="G149" i="2"/>
  <c r="L148" i="2"/>
  <c r="G148" i="2"/>
  <c r="L147" i="2"/>
  <c r="G147" i="2"/>
  <c r="L146" i="2"/>
  <c r="G146" i="2"/>
  <c r="L145" i="2"/>
  <c r="G145" i="2"/>
  <c r="L144" i="2"/>
  <c r="G144" i="2"/>
  <c r="L143" i="2"/>
  <c r="G143" i="2"/>
  <c r="L142" i="2"/>
  <c r="G142" i="2"/>
  <c r="L140" i="2"/>
  <c r="G140" i="2"/>
  <c r="L139" i="2"/>
  <c r="G139" i="2"/>
  <c r="L138" i="2"/>
  <c r="G138" i="2"/>
  <c r="L137" i="2"/>
  <c r="G137" i="2"/>
  <c r="L136" i="2"/>
  <c r="G136" i="2"/>
  <c r="J135" i="2"/>
  <c r="L135" i="2" s="1"/>
  <c r="H134" i="2"/>
  <c r="L134" i="2" s="1"/>
  <c r="F134" i="2"/>
  <c r="H133" i="2"/>
  <c r="L133" i="2" s="1"/>
  <c r="F133" i="2"/>
  <c r="H132" i="2"/>
  <c r="L132" i="2" s="1"/>
  <c r="F132" i="2"/>
  <c r="H131" i="2"/>
  <c r="L131" i="2" s="1"/>
  <c r="F131" i="2"/>
  <c r="H130" i="2"/>
  <c r="L130" i="2" s="1"/>
  <c r="F130" i="2"/>
  <c r="H129" i="2"/>
  <c r="L129" i="2" s="1"/>
  <c r="F129" i="2"/>
  <c r="H128" i="2"/>
  <c r="L128" i="2" s="1"/>
  <c r="F128" i="2"/>
  <c r="G127" i="2"/>
  <c r="J127" i="2" s="1"/>
  <c r="L127" i="2" s="1"/>
  <c r="G126" i="2"/>
  <c r="J126" i="2" s="1"/>
  <c r="L126" i="2" s="1"/>
  <c r="G125" i="2"/>
  <c r="J125" i="2" s="1"/>
  <c r="L125" i="2" s="1"/>
  <c r="G124" i="2"/>
  <c r="J124" i="2" s="1"/>
  <c r="L124" i="2" s="1"/>
  <c r="G123" i="2"/>
  <c r="J123" i="2" s="1"/>
  <c r="L123" i="2" s="1"/>
  <c r="G122" i="2"/>
  <c r="J122" i="2" s="1"/>
  <c r="L122" i="2" s="1"/>
  <c r="G121" i="2"/>
  <c r="J121" i="2" s="1"/>
  <c r="L121" i="2" s="1"/>
  <c r="G120" i="2"/>
  <c r="J120" i="2" s="1"/>
  <c r="L120" i="2" s="1"/>
  <c r="G119" i="2"/>
  <c r="J119" i="2" s="1"/>
  <c r="L119" i="2" s="1"/>
  <c r="L118" i="2"/>
  <c r="G118" i="2"/>
  <c r="L117" i="2"/>
  <c r="G117" i="2"/>
  <c r="L116" i="2"/>
  <c r="G116" i="2"/>
  <c r="L115" i="2"/>
  <c r="G115" i="2"/>
  <c r="L114" i="2"/>
  <c r="G114" i="2"/>
  <c r="L113" i="2"/>
  <c r="G113" i="2"/>
  <c r="L112" i="2"/>
  <c r="G112" i="2"/>
  <c r="L111" i="2"/>
  <c r="G111" i="2"/>
  <c r="L110" i="2"/>
  <c r="G110" i="2"/>
  <c r="L105" i="2"/>
  <c r="G105" i="2"/>
  <c r="L104" i="2"/>
  <c r="G104" i="2"/>
  <c r="L103" i="2"/>
  <c r="G103" i="2"/>
  <c r="L102" i="2"/>
  <c r="G102" i="2"/>
  <c r="L101" i="2"/>
  <c r="G101" i="2"/>
  <c r="J100" i="2"/>
  <c r="L100" i="2" s="1"/>
  <c r="I98" i="2"/>
  <c r="G98" i="2"/>
  <c r="J98" i="2" s="1"/>
  <c r="I97" i="2"/>
  <c r="G97" i="2"/>
  <c r="J97" i="2" s="1"/>
  <c r="I96" i="2"/>
  <c r="L96" i="2" s="1"/>
  <c r="G96" i="2"/>
  <c r="H95" i="2"/>
  <c r="L95" i="2" s="1"/>
  <c r="F95" i="2"/>
  <c r="H94" i="2"/>
  <c r="L94" i="2" s="1"/>
  <c r="F94" i="2"/>
  <c r="H93" i="2"/>
  <c r="L93" i="2" s="1"/>
  <c r="F93" i="2"/>
  <c r="H92" i="2"/>
  <c r="L92" i="2" s="1"/>
  <c r="F92" i="2"/>
  <c r="H91" i="2"/>
  <c r="L91" i="2" s="1"/>
  <c r="F91" i="2"/>
  <c r="H90" i="2"/>
  <c r="L90" i="2" s="1"/>
  <c r="F90" i="2"/>
  <c r="H89" i="2"/>
  <c r="L89" i="2" s="1"/>
  <c r="F89" i="2"/>
  <c r="G88" i="2"/>
  <c r="J88" i="2" s="1"/>
  <c r="L88" i="2" s="1"/>
  <c r="G87" i="2"/>
  <c r="J87" i="2" s="1"/>
  <c r="L87" i="2" s="1"/>
  <c r="J86" i="2"/>
  <c r="L86" i="2" s="1"/>
  <c r="G86" i="2"/>
  <c r="G85" i="2"/>
  <c r="J85" i="2" s="1"/>
  <c r="L85" i="2" s="1"/>
  <c r="G84" i="2"/>
  <c r="J84" i="2" s="1"/>
  <c r="L84" i="2" s="1"/>
  <c r="G83" i="2"/>
  <c r="J83" i="2" s="1"/>
  <c r="L83" i="2" s="1"/>
  <c r="G82" i="2"/>
  <c r="J82" i="2" s="1"/>
  <c r="L82" i="2" s="1"/>
  <c r="G81" i="2"/>
  <c r="J81" i="2" s="1"/>
  <c r="L81" i="2" s="1"/>
  <c r="G80" i="2"/>
  <c r="J80" i="2" s="1"/>
  <c r="L80" i="2" s="1"/>
  <c r="L79" i="2"/>
  <c r="G79" i="2"/>
  <c r="L78" i="2"/>
  <c r="G78" i="2"/>
  <c r="L77" i="2"/>
  <c r="G77" i="2"/>
  <c r="L76" i="2"/>
  <c r="G76" i="2"/>
  <c r="L75" i="2"/>
  <c r="G75" i="2"/>
  <c r="L74" i="2"/>
  <c r="G74" i="2"/>
  <c r="L73" i="2"/>
  <c r="G73" i="2"/>
  <c r="L72" i="2"/>
  <c r="G72" i="2"/>
  <c r="L71" i="2"/>
  <c r="G71" i="2"/>
  <c r="L67" i="2"/>
  <c r="G67" i="2"/>
  <c r="L66" i="2"/>
  <c r="G66" i="2"/>
  <c r="L65" i="2"/>
  <c r="G65" i="2"/>
  <c r="L64" i="2"/>
  <c r="G64" i="2"/>
  <c r="L63" i="2"/>
  <c r="G63" i="2"/>
  <c r="L62" i="2"/>
  <c r="G62" i="2"/>
  <c r="L61" i="2"/>
  <c r="G61" i="2"/>
  <c r="L60" i="2"/>
  <c r="G60" i="2"/>
  <c r="L59" i="2"/>
  <c r="L68" i="2" s="1"/>
  <c r="G59" i="2"/>
  <c r="J57" i="2"/>
  <c r="F57" i="2" s="1"/>
  <c r="I57" i="2"/>
  <c r="L56" i="2"/>
  <c r="L55" i="2"/>
  <c r="F55" i="2"/>
  <c r="H54" i="2"/>
  <c r="L54" i="2" s="1"/>
  <c r="F54" i="2"/>
  <c r="H53" i="2"/>
  <c r="L53" i="2" s="1"/>
  <c r="F53" i="2"/>
  <c r="H52" i="2"/>
  <c r="L52" i="2" s="1"/>
  <c r="F52" i="2"/>
  <c r="I50" i="2"/>
  <c r="L50" i="2" s="1"/>
  <c r="J49" i="2"/>
  <c r="G49" i="2" s="1"/>
  <c r="J48" i="2"/>
  <c r="G48" i="2" s="1"/>
  <c r="J47" i="2"/>
  <c r="G47" i="2" s="1"/>
  <c r="J46" i="2"/>
  <c r="L46" i="2" s="1"/>
  <c r="J45" i="2"/>
  <c r="G45" i="2" s="1"/>
  <c r="J44" i="2"/>
  <c r="G44" i="2" s="1"/>
  <c r="J43" i="2"/>
  <c r="G43" i="2" s="1"/>
  <c r="J42" i="2"/>
  <c r="L42" i="2" s="1"/>
  <c r="J41" i="2"/>
  <c r="G41" i="2" s="1"/>
  <c r="G29" i="2"/>
  <c r="J29" i="2" s="1"/>
  <c r="L29" i="2" s="1"/>
  <c r="J28" i="2"/>
  <c r="I28" i="2"/>
  <c r="L24" i="2"/>
  <c r="L23" i="2"/>
  <c r="L22" i="2"/>
  <c r="L25" i="2" s="1"/>
  <c r="L18" i="2"/>
  <c r="F18" i="2"/>
  <c r="L17" i="2"/>
  <c r="F17" i="2"/>
  <c r="L16" i="2"/>
  <c r="L19" i="2" s="1"/>
  <c r="F16" i="2"/>
  <c r="L13" i="2"/>
  <c r="F13" i="2"/>
  <c r="L12" i="2"/>
  <c r="F12" i="2"/>
  <c r="L11" i="2"/>
  <c r="F11" i="2"/>
  <c r="L14" i="2" l="1"/>
  <c r="L34" i="2" s="1"/>
  <c r="L28" i="2"/>
  <c r="L31" i="2" s="1"/>
  <c r="L168" i="2"/>
  <c r="L169" i="2"/>
  <c r="L57" i="2"/>
  <c r="L41" i="2"/>
  <c r="L43" i="2"/>
  <c r="L45" i="2"/>
  <c r="L47" i="2"/>
  <c r="L49" i="2"/>
  <c r="L97" i="2"/>
  <c r="L98" i="2"/>
  <c r="G42" i="2"/>
  <c r="L44" i="2"/>
  <c r="G46" i="2"/>
  <c r="L48" i="2"/>
  <c r="L58" i="2" l="1"/>
  <c r="L36" i="2" s="1"/>
  <c r="L99" i="2"/>
  <c r="L106" i="2" s="1"/>
  <c r="L37" i="2" l="1"/>
  <c r="L40" i="2" s="1"/>
</calcChain>
</file>

<file path=xl/sharedStrings.xml><?xml version="1.0" encoding="utf-8"?>
<sst xmlns="http://schemas.openxmlformats.org/spreadsheetml/2006/main" count="626" uniqueCount="65">
  <si>
    <t>Structure</t>
  </si>
  <si>
    <t>Reduced Level</t>
  </si>
  <si>
    <t>L</t>
  </si>
  <si>
    <t>B</t>
  </si>
  <si>
    <t>H</t>
  </si>
  <si>
    <t>Nos</t>
  </si>
  <si>
    <t>Quantity</t>
  </si>
  <si>
    <t>Unit</t>
  </si>
  <si>
    <t>From</t>
  </si>
  <si>
    <t>To</t>
  </si>
  <si>
    <t>Cum</t>
  </si>
  <si>
    <t>Sqm</t>
  </si>
  <si>
    <t>Block</t>
  </si>
  <si>
    <t>Grid</t>
  </si>
  <si>
    <t>Ferro</t>
  </si>
  <si>
    <t>Raft</t>
  </si>
  <si>
    <t>Beam</t>
  </si>
  <si>
    <t>Well</t>
  </si>
  <si>
    <t>Wall</t>
  </si>
  <si>
    <t>E3,E5</t>
  </si>
  <si>
    <t>B3,B5</t>
  </si>
  <si>
    <t>C6</t>
  </si>
  <si>
    <t>B1,B6,C1,D1</t>
  </si>
  <si>
    <t>D2</t>
  </si>
  <si>
    <t>E1,E2,E4,E6</t>
  </si>
  <si>
    <t>F row</t>
  </si>
  <si>
    <t>G row</t>
  </si>
  <si>
    <t>SC</t>
  </si>
  <si>
    <t>Furnace</t>
  </si>
  <si>
    <t>Plinth Beam</t>
  </si>
  <si>
    <t>A1-G1</t>
  </si>
  <si>
    <t>A1-A6</t>
  </si>
  <si>
    <t>A1-E1</t>
  </si>
  <si>
    <t>Footing</t>
  </si>
  <si>
    <t>G Row</t>
  </si>
  <si>
    <t>Pedastal</t>
  </si>
  <si>
    <t>D1-D3</t>
  </si>
  <si>
    <t>C1 C2</t>
  </si>
  <si>
    <t>D5-D6</t>
  </si>
  <si>
    <t>A4 B4</t>
  </si>
  <si>
    <t>Wall Circle</t>
  </si>
  <si>
    <t>Beam EGL</t>
  </si>
  <si>
    <t>Sl No</t>
  </si>
  <si>
    <t>Description</t>
  </si>
  <si>
    <t>Excavation &amp; Backfilling</t>
  </si>
  <si>
    <t>Soil Dressing</t>
  </si>
  <si>
    <t>Sand Filling</t>
  </si>
  <si>
    <t>Total volume of furnace</t>
  </si>
  <si>
    <t>Deduction of walls(-)</t>
  </si>
  <si>
    <t>Backfilling</t>
  </si>
  <si>
    <t>Total Excavation</t>
  </si>
  <si>
    <t>Deducton of RCC</t>
  </si>
  <si>
    <t>Deduction of PCC</t>
  </si>
  <si>
    <t>To Nakoda Impex Pvt Ltd</t>
  </si>
  <si>
    <t>Ferro Furnace</t>
  </si>
  <si>
    <t>Division:- ferro alloys</t>
  </si>
  <si>
    <t>Estimate Balance sheet</t>
  </si>
  <si>
    <t>Excavation</t>
  </si>
  <si>
    <t>0--3 Mtr</t>
  </si>
  <si>
    <t>3--6 Mtr</t>
  </si>
  <si>
    <t>Plain &amp; Reinforced Cement concrete</t>
  </si>
  <si>
    <t>PCC</t>
  </si>
  <si>
    <t>RCC</t>
  </si>
  <si>
    <t>Formwork &amp; Shuttering</t>
  </si>
  <si>
    <t>Shuttering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</si>
</sst>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b/>
      <sz val="11"/>
      <color theme="1"/>
      <name val="Bahnschrift SemiBold"/>
      <family val="2"/>
    </font>
    <font>
      <b/>
      <sz val="14"/>
      <color theme="0"/>
      <name val="Bahnschrift SemiBold"/>
      <family val="2"/>
    </font>
    <font>
      <sz val="11"/>
      <color theme="0"/>
      <name val="Bahnschrift SemiBold"/>
      <family val="2"/>
    </font>
    <font>
      <b/>
      <sz val="12"/>
      <color theme="0"/>
      <name val="Bahnschrift SemiBold"/>
      <family val="2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0"/>
      <name val="Bahnschrift SemiBold"/>
      <family val="2"/>
    </font>
    <font>
      <sz val="16"/>
      <color theme="0"/>
      <name val="Bahnschrift SemiBold"/>
      <family val="2"/>
    </font>
    <font>
      <sz val="12"/>
      <color theme="0"/>
      <name val="Bahnschrift SemiBold"/>
      <family val="2"/>
    </font>
    <font>
      <b/>
      <sz val="10"/>
      <color theme="1"/>
      <name val="Bahnschrift Light"/>
      <family val="2"/>
    </font>
    <font>
      <sz val="10"/>
      <color theme="1"/>
      <name val="Bahnschrift Light"/>
      <family val="2"/>
    </font>
    <font>
      <b/>
      <sz val="10"/>
      <color theme="1"/>
      <name val="Bahnschrift SemiLight"/>
      <family val="2"/>
    </font>
    <font>
      <sz val="10"/>
      <color theme="1"/>
      <name val="Bahnschrift SemiLight"/>
      <family val="2"/>
    </font>
    <font>
      <b/>
      <u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dotted">
        <color indexed="64"/>
      </left>
      <right style="dotted">
        <color indexed="64"/>
      </right>
      <top/>
      <bottom/>
      <diagonal/>
    </border>
    <border>
      <left/>
      <right style="dotted">
        <color indexed="64"/>
      </right>
      <top/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0" borderId="0" xfId="0" applyFont="1"/>
    <xf numFmtId="0" fontId="2" fillId="4" borderId="0" xfId="0" applyFont="1" applyFill="1" applyBorder="1" applyAlignment="1">
      <alignment horizontal="left" vertical="center" wrapText="1"/>
    </xf>
    <xf numFmtId="0" fontId="3" fillId="4" borderId="0" xfId="0" applyFont="1" applyFill="1" applyBorder="1"/>
    <xf numFmtId="0" fontId="4" fillId="4" borderId="0" xfId="0" applyFont="1" applyFill="1" applyBorder="1" applyAlignment="1">
      <alignment horizontal="left" vertical="center"/>
    </xf>
    <xf numFmtId="0" fontId="7" fillId="4" borderId="0" xfId="0" applyFont="1" applyFill="1" applyBorder="1" applyAlignment="1">
      <alignment horizontal="left" vertical="center" wrapText="1"/>
    </xf>
    <xf numFmtId="0" fontId="7" fillId="4" borderId="0" xfId="0" applyFont="1" applyFill="1" applyBorder="1" applyAlignment="1">
      <alignment horizontal="left" vertical="center" wrapText="1"/>
    </xf>
    <xf numFmtId="0" fontId="8" fillId="4" borderId="0" xfId="0" applyFont="1" applyFill="1" applyBorder="1"/>
    <xf numFmtId="0" fontId="4" fillId="4" borderId="0" xfId="0" applyFont="1" applyFill="1" applyBorder="1" applyAlignment="1">
      <alignment horizontal="left" vertical="center" wrapText="1"/>
    </xf>
    <xf numFmtId="0" fontId="9" fillId="4" borderId="0" xfId="0" applyFont="1" applyFill="1" applyBorder="1"/>
    <xf numFmtId="0" fontId="10" fillId="0" borderId="2" xfId="0" applyFont="1" applyBorder="1" applyAlignment="1">
      <alignment horizontal="center" vertical="center"/>
    </xf>
    <xf numFmtId="0" fontId="10" fillId="0" borderId="2" xfId="0" applyFont="1" applyBorder="1" applyAlignment="1">
      <alignment vertical="center" wrapText="1"/>
    </xf>
    <xf numFmtId="0" fontId="10" fillId="0" borderId="1" xfId="0" applyFont="1" applyBorder="1" applyAlignment="1">
      <alignment horizontal="left" vertical="center"/>
    </xf>
    <xf numFmtId="0" fontId="10" fillId="0" borderId="1" xfId="0" applyFont="1" applyFill="1" applyBorder="1" applyAlignment="1">
      <alignment horizontal="left" vertical="center"/>
    </xf>
    <xf numFmtId="0" fontId="11" fillId="0" borderId="0" xfId="0" applyFont="1"/>
    <xf numFmtId="0" fontId="10" fillId="0" borderId="5" xfId="0" applyFont="1" applyBorder="1" applyAlignment="1">
      <alignment horizontal="center" vertical="center"/>
    </xf>
    <xf numFmtId="0" fontId="12" fillId="0" borderId="2" xfId="0" applyFont="1" applyBorder="1" applyAlignment="1">
      <alignment vertical="center" wrapText="1"/>
    </xf>
    <xf numFmtId="0" fontId="12" fillId="0" borderId="1" xfId="0" applyFont="1" applyBorder="1" applyAlignment="1">
      <alignment horizontal="left" vertical="center"/>
    </xf>
    <xf numFmtId="0" fontId="12" fillId="0" borderId="1" xfId="0" applyFont="1" applyFill="1" applyBorder="1" applyAlignment="1">
      <alignment horizontal="left" vertical="center"/>
    </xf>
    <xf numFmtId="0" fontId="13" fillId="0" borderId="0" xfId="0" applyFont="1"/>
    <xf numFmtId="0" fontId="12" fillId="0" borderId="2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5" xfId="0" applyFont="1" applyBorder="1" applyAlignment="1">
      <alignment vertical="center" wrapText="1"/>
    </xf>
    <xf numFmtId="0" fontId="4" fillId="0" borderId="0" xfId="0" applyFont="1" applyFill="1" applyBorder="1" applyAlignment="1">
      <alignment horizontal="left" vertical="center" wrapText="1"/>
    </xf>
    <xf numFmtId="0" fontId="4" fillId="0" borderId="0" xfId="0" applyFont="1" applyFill="1" applyBorder="1" applyAlignment="1">
      <alignment horizontal="left" vertical="center"/>
    </xf>
    <xf numFmtId="0" fontId="9" fillId="0" borderId="0" xfId="0" applyFont="1" applyFill="1" applyBorder="1"/>
    <xf numFmtId="0" fontId="12" fillId="0" borderId="2" xfId="0" applyFont="1" applyBorder="1" applyAlignment="1">
      <alignment horizontal="left" vertical="center"/>
    </xf>
    <xf numFmtId="0" fontId="12" fillId="0" borderId="2" xfId="0" applyFont="1" applyFill="1" applyBorder="1" applyAlignment="1">
      <alignment horizontal="left" vertical="center"/>
    </xf>
    <xf numFmtId="0" fontId="10" fillId="0" borderId="2" xfId="0" applyFont="1" applyBorder="1" applyAlignment="1">
      <alignment horizontal="left" vertical="center"/>
    </xf>
    <xf numFmtId="0" fontId="10" fillId="0" borderId="2" xfId="0" applyFont="1" applyFill="1" applyBorder="1" applyAlignment="1">
      <alignment horizontal="left" vertical="center"/>
    </xf>
    <xf numFmtId="0" fontId="12" fillId="0" borderId="6" xfId="0" applyFont="1" applyBorder="1" applyAlignment="1">
      <alignment horizontal="left" vertical="center"/>
    </xf>
    <xf numFmtId="0" fontId="10" fillId="0" borderId="5" xfId="0" applyFont="1" applyBorder="1" applyAlignment="1">
      <alignment vertical="center" wrapText="1"/>
    </xf>
    <xf numFmtId="0" fontId="10" fillId="0" borderId="6" xfId="0" applyFont="1" applyBorder="1" applyAlignment="1">
      <alignment horizontal="left" vertical="center"/>
    </xf>
    <xf numFmtId="0" fontId="10" fillId="0" borderId="6" xfId="0" applyFont="1" applyFill="1" applyBorder="1" applyAlignment="1">
      <alignment horizontal="left" vertical="center"/>
    </xf>
    <xf numFmtId="0" fontId="12" fillId="0" borderId="0" xfId="0" applyFont="1" applyFill="1" applyBorder="1" applyAlignment="1">
      <alignment vertical="center" wrapText="1"/>
    </xf>
    <xf numFmtId="0" fontId="12" fillId="0" borderId="0" xfId="0" applyFont="1" applyFill="1" applyBorder="1" applyAlignment="1">
      <alignment horizontal="left" vertical="center"/>
    </xf>
    <xf numFmtId="0" fontId="13" fillId="0" borderId="0" xfId="0" applyFont="1" applyFill="1" applyBorder="1"/>
    <xf numFmtId="0" fontId="12" fillId="0" borderId="5" xfId="0" applyFont="1" applyBorder="1" applyAlignment="1">
      <alignment horizontal="left" vertical="center"/>
    </xf>
    <xf numFmtId="0" fontId="12" fillId="0" borderId="5" xfId="0" applyFont="1" applyFill="1" applyBorder="1" applyAlignment="1">
      <alignment horizontal="left" vertical="center"/>
    </xf>
    <xf numFmtId="0" fontId="12" fillId="0" borderId="6" xfId="0" applyFont="1" applyFill="1" applyBorder="1" applyAlignment="1">
      <alignment horizontal="left" vertical="center"/>
    </xf>
    <xf numFmtId="0" fontId="12" fillId="0" borderId="6" xfId="0" applyFont="1" applyFill="1" applyBorder="1" applyAlignment="1">
      <alignment horizontal="left" vertical="center" wrapText="1"/>
    </xf>
    <xf numFmtId="0" fontId="12" fillId="0" borderId="6" xfId="0" applyFont="1" applyFill="1" applyBorder="1" applyAlignment="1">
      <alignment horizontal="center" vertical="center"/>
    </xf>
    <xf numFmtId="0" fontId="12" fillId="0" borderId="5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left" vertical="center"/>
    </xf>
    <xf numFmtId="0" fontId="6" fillId="0" borderId="0" xfId="0" applyFont="1" applyBorder="1"/>
    <xf numFmtId="0" fontId="14" fillId="2" borderId="0" xfId="0" applyFont="1" applyFill="1" applyBorder="1" applyAlignment="1">
      <alignment horizontal="left" vertical="center"/>
    </xf>
    <xf numFmtId="0" fontId="12" fillId="0" borderId="0" xfId="0" applyFont="1" applyFill="1"/>
    <xf numFmtId="0" fontId="12" fillId="0" borderId="0" xfId="0" applyFont="1"/>
    <xf numFmtId="0" fontId="12" fillId="3" borderId="1" xfId="0" applyFont="1" applyFill="1" applyBorder="1" applyAlignment="1">
      <alignment horizontal="left" vertical="center"/>
    </xf>
    <xf numFmtId="0" fontId="13" fillId="0" borderId="3" xfId="0" applyFont="1" applyBorder="1"/>
    <xf numFmtId="0" fontId="12" fillId="0" borderId="8" xfId="0" applyFont="1" applyBorder="1" applyAlignment="1">
      <alignment horizontal="center" vertical="center"/>
    </xf>
    <xf numFmtId="0" fontId="12" fillId="0" borderId="4" xfId="0" applyFont="1" applyBorder="1" applyAlignment="1">
      <alignment vertical="center" wrapText="1"/>
    </xf>
    <xf numFmtId="0" fontId="12" fillId="0" borderId="3" xfId="0" applyFont="1" applyBorder="1" applyAlignment="1">
      <alignment horizontal="left" vertical="center"/>
    </xf>
    <xf numFmtId="0" fontId="12" fillId="0" borderId="3" xfId="0" applyFont="1" applyFill="1" applyBorder="1" applyAlignment="1">
      <alignment horizontal="left" vertical="center"/>
    </xf>
    <xf numFmtId="0" fontId="12" fillId="0" borderId="7" xfId="0" applyFont="1" applyBorder="1" applyAlignment="1">
      <alignment vertical="center" wrapText="1"/>
    </xf>
    <xf numFmtId="0" fontId="12" fillId="0" borderId="3" xfId="0" applyFont="1" applyFill="1" applyBorder="1"/>
    <xf numFmtId="0" fontId="12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R12" sqref="R12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0"/>
  <sheetViews>
    <sheetView tabSelected="1" view="pageBreakPreview" topLeftCell="A160" zoomScaleNormal="100" zoomScaleSheetLayoutView="100" workbookViewId="0">
      <selection activeCell="Q14" sqref="Q14"/>
    </sheetView>
  </sheetViews>
  <sheetFormatPr defaultRowHeight="15" x14ac:dyDescent="0.25"/>
  <cols>
    <col min="1" max="1" width="5.42578125" customWidth="1"/>
    <col min="2" max="2" width="35.28515625" customWidth="1"/>
    <col min="3" max="3" width="10.7109375" customWidth="1"/>
    <col min="4" max="4" width="12.7109375" customWidth="1"/>
    <col min="5" max="10" width="10.7109375" customWidth="1"/>
    <col min="11" max="11" width="6.85546875" customWidth="1"/>
    <col min="12" max="12" width="12.5703125" customWidth="1"/>
    <col min="13" max="13" width="10.7109375" customWidth="1"/>
  </cols>
  <sheetData>
    <row r="1" spans="1:13" s="1" customFormat="1" ht="14.25" x14ac:dyDescent="0.2">
      <c r="A1" s="1" t="s">
        <v>53</v>
      </c>
    </row>
    <row r="2" spans="1:13" s="1" customFormat="1" ht="14.25" x14ac:dyDescent="0.2">
      <c r="A2" s="1" t="s">
        <v>54</v>
      </c>
    </row>
    <row r="3" spans="1:13" s="1" customFormat="1" ht="14.25" x14ac:dyDescent="0.2">
      <c r="A3" s="1" t="s">
        <v>55</v>
      </c>
    </row>
    <row r="4" spans="1:13" s="1" customFormat="1" ht="14.25" x14ac:dyDescent="0.2">
      <c r="A4" s="1" t="s">
        <v>56</v>
      </c>
    </row>
    <row r="6" spans="1:13" s="7" customFormat="1" ht="20.100000000000001" customHeight="1" x14ac:dyDescent="0.25">
      <c r="A6" s="5" t="s">
        <v>42</v>
      </c>
      <c r="B6" s="5" t="s">
        <v>43</v>
      </c>
      <c r="C6" s="5" t="s">
        <v>12</v>
      </c>
      <c r="D6" s="5" t="s">
        <v>0</v>
      </c>
      <c r="E6" s="5" t="s">
        <v>13</v>
      </c>
      <c r="F6" s="6" t="s">
        <v>1</v>
      </c>
      <c r="G6" s="6"/>
      <c r="H6" s="5" t="s">
        <v>2</v>
      </c>
      <c r="I6" s="5" t="s">
        <v>3</v>
      </c>
      <c r="J6" s="5" t="s">
        <v>4</v>
      </c>
      <c r="K6" s="5" t="s">
        <v>5</v>
      </c>
      <c r="L6" s="5" t="s">
        <v>6</v>
      </c>
      <c r="M6" s="5" t="s">
        <v>7</v>
      </c>
    </row>
    <row r="7" spans="1:13" s="3" customFormat="1" ht="18" x14ac:dyDescent="0.2">
      <c r="A7" s="2"/>
      <c r="B7" s="2"/>
      <c r="C7" s="2"/>
      <c r="D7" s="2"/>
      <c r="E7" s="2"/>
      <c r="F7" s="4" t="s">
        <v>8</v>
      </c>
      <c r="G7" s="4" t="s">
        <v>9</v>
      </c>
      <c r="H7" s="2"/>
      <c r="I7" s="2"/>
      <c r="J7" s="2"/>
      <c r="K7" s="2"/>
      <c r="L7" s="2"/>
      <c r="M7" s="2"/>
    </row>
    <row r="8" spans="1:13" s="44" customFormat="1" ht="21" x14ac:dyDescent="0.35">
      <c r="A8" s="43"/>
      <c r="B8" s="43" t="s">
        <v>44</v>
      </c>
      <c r="C8" s="43"/>
      <c r="D8" s="43"/>
      <c r="E8" s="43"/>
      <c r="F8" s="43"/>
      <c r="G8" s="43"/>
      <c r="H8" s="43"/>
      <c r="I8" s="43"/>
      <c r="J8" s="43"/>
      <c r="K8" s="43"/>
      <c r="L8" s="43"/>
      <c r="M8" s="43"/>
    </row>
    <row r="9" spans="1:13" s="9" customFormat="1" x14ac:dyDescent="0.2">
      <c r="A9" s="8"/>
      <c r="B9" s="8" t="s">
        <v>57</v>
      </c>
      <c r="C9" s="8"/>
      <c r="D9" s="8"/>
      <c r="E9" s="8"/>
      <c r="F9" s="4"/>
      <c r="G9" s="4"/>
      <c r="H9" s="8"/>
      <c r="I9" s="8"/>
      <c r="J9" s="8"/>
      <c r="K9" s="8"/>
      <c r="L9" s="8"/>
      <c r="M9" s="8"/>
    </row>
    <row r="10" spans="1:13" s="25" customFormat="1" x14ac:dyDescent="0.2">
      <c r="A10" s="23"/>
      <c r="B10" s="23"/>
      <c r="C10" s="23"/>
      <c r="D10" s="23"/>
      <c r="E10" s="23"/>
      <c r="F10" s="24"/>
      <c r="G10" s="24"/>
      <c r="H10" s="23"/>
      <c r="I10" s="23"/>
      <c r="J10" s="23"/>
      <c r="K10" s="23"/>
      <c r="L10" s="23"/>
      <c r="M10" s="23"/>
    </row>
    <row r="11" spans="1:13" s="14" customFormat="1" ht="15" customHeight="1" x14ac:dyDescent="0.2">
      <c r="A11" s="10">
        <v>1</v>
      </c>
      <c r="B11" s="31" t="s">
        <v>58</v>
      </c>
      <c r="C11" s="32" t="s">
        <v>14</v>
      </c>
      <c r="D11" s="32" t="s">
        <v>15</v>
      </c>
      <c r="E11" s="32"/>
      <c r="F11" s="32">
        <f>G11-J11</f>
        <v>91.584000000000003</v>
      </c>
      <c r="G11" s="32">
        <v>94.584000000000003</v>
      </c>
      <c r="H11" s="32">
        <v>30.35</v>
      </c>
      <c r="I11" s="32">
        <v>23.8</v>
      </c>
      <c r="J11" s="32">
        <v>3</v>
      </c>
      <c r="K11" s="32">
        <v>1</v>
      </c>
      <c r="L11" s="33">
        <f>PRODUCT(H11:K11)</f>
        <v>2166.9900000000002</v>
      </c>
      <c r="M11" s="32" t="s">
        <v>10</v>
      </c>
    </row>
    <row r="12" spans="1:13" s="14" customFormat="1" ht="15" customHeight="1" x14ac:dyDescent="0.2">
      <c r="A12" s="15"/>
      <c r="B12" s="11" t="s">
        <v>58</v>
      </c>
      <c r="C12" s="12" t="s">
        <v>14</v>
      </c>
      <c r="D12" s="12" t="s">
        <v>15</v>
      </c>
      <c r="E12" s="12"/>
      <c r="F12" s="12">
        <f t="shared" ref="F12:F13" si="0">G12-J12</f>
        <v>91.584000000000003</v>
      </c>
      <c r="G12" s="12">
        <v>94.584000000000003</v>
      </c>
      <c r="H12" s="12">
        <v>30.4</v>
      </c>
      <c r="I12" s="12">
        <v>4.4000000000000004</v>
      </c>
      <c r="J12" s="12">
        <v>3</v>
      </c>
      <c r="K12" s="12">
        <v>1</v>
      </c>
      <c r="L12" s="13">
        <f t="shared" ref="L12:L13" si="1">PRODUCT(H12:K12)</f>
        <v>401.28</v>
      </c>
      <c r="M12" s="12" t="s">
        <v>10</v>
      </c>
    </row>
    <row r="13" spans="1:13" s="14" customFormat="1" ht="15" customHeight="1" x14ac:dyDescent="0.2">
      <c r="A13" s="15"/>
      <c r="B13" s="11" t="s">
        <v>58</v>
      </c>
      <c r="C13" s="28" t="s">
        <v>14</v>
      </c>
      <c r="D13" s="28" t="s">
        <v>15</v>
      </c>
      <c r="E13" s="28"/>
      <c r="F13" s="28">
        <f t="shared" si="0"/>
        <v>91.584000000000003</v>
      </c>
      <c r="G13" s="28">
        <v>94.584000000000003</v>
      </c>
      <c r="H13" s="28">
        <v>30.45</v>
      </c>
      <c r="I13" s="28">
        <v>4.5250000000000004</v>
      </c>
      <c r="J13" s="28">
        <v>3</v>
      </c>
      <c r="K13" s="28">
        <v>1</v>
      </c>
      <c r="L13" s="29">
        <f t="shared" si="1"/>
        <v>413.35874999999999</v>
      </c>
      <c r="M13" s="28" t="s">
        <v>10</v>
      </c>
    </row>
    <row r="14" spans="1:13" s="9" customFormat="1" x14ac:dyDescent="0.2">
      <c r="A14" s="8"/>
      <c r="B14" s="8" t="str">
        <f>B13</f>
        <v>0--3 Mtr</v>
      </c>
      <c r="C14" s="8"/>
      <c r="D14" s="8"/>
      <c r="E14" s="8"/>
      <c r="F14" s="4"/>
      <c r="G14" s="4"/>
      <c r="H14" s="8"/>
      <c r="I14" s="8"/>
      <c r="J14" s="8"/>
      <c r="K14" s="8"/>
      <c r="L14" s="8">
        <f>SUM(L11:L13)</f>
        <v>2981.6287500000003</v>
      </c>
      <c r="M14" s="8" t="str">
        <f>M13</f>
        <v>Cum</v>
      </c>
    </row>
    <row r="15" spans="1:13" s="25" customFormat="1" x14ac:dyDescent="0.2">
      <c r="A15" s="23"/>
      <c r="B15" s="23"/>
      <c r="C15" s="23"/>
      <c r="D15" s="23"/>
      <c r="E15" s="23"/>
      <c r="F15" s="24"/>
      <c r="G15" s="24"/>
      <c r="H15" s="23"/>
      <c r="I15" s="23"/>
      <c r="J15" s="23"/>
      <c r="K15" s="23"/>
      <c r="L15" s="23"/>
      <c r="M15" s="23"/>
    </row>
    <row r="16" spans="1:13" s="19" customFormat="1" ht="15" customHeight="1" x14ac:dyDescent="0.2">
      <c r="A16" s="20">
        <v>2</v>
      </c>
      <c r="B16" s="22" t="s">
        <v>59</v>
      </c>
      <c r="C16" s="30" t="s">
        <v>14</v>
      </c>
      <c r="D16" s="30" t="s">
        <v>15</v>
      </c>
      <c r="E16" s="30"/>
      <c r="F16" s="30">
        <f>G16-J16</f>
        <v>91.466000000000008</v>
      </c>
      <c r="G16" s="30">
        <v>91.584000000000003</v>
      </c>
      <c r="H16" s="30">
        <v>30.35</v>
      </c>
      <c r="I16" s="30">
        <v>23.8</v>
      </c>
      <c r="J16" s="30">
        <v>0.11799999999999999</v>
      </c>
      <c r="K16" s="30">
        <v>1</v>
      </c>
      <c r="L16" s="39">
        <f>PRODUCT(H16:K16)</f>
        <v>85.234939999999995</v>
      </c>
      <c r="M16" s="30" t="s">
        <v>10</v>
      </c>
    </row>
    <row r="17" spans="1:13" s="19" customFormat="1" ht="15" customHeight="1" x14ac:dyDescent="0.2">
      <c r="A17" s="21"/>
      <c r="B17" s="16" t="s">
        <v>59</v>
      </c>
      <c r="C17" s="26" t="s">
        <v>14</v>
      </c>
      <c r="D17" s="26" t="s">
        <v>15</v>
      </c>
      <c r="E17" s="26"/>
      <c r="F17" s="26">
        <f t="shared" ref="F17:F18" si="2">G17-J17</f>
        <v>91.284000000000006</v>
      </c>
      <c r="G17" s="26">
        <v>91.584000000000003</v>
      </c>
      <c r="H17" s="26">
        <v>30.4</v>
      </c>
      <c r="I17" s="26">
        <v>4.4000000000000004</v>
      </c>
      <c r="J17" s="26">
        <v>0.3</v>
      </c>
      <c r="K17" s="26">
        <v>1</v>
      </c>
      <c r="L17" s="27">
        <f t="shared" ref="L17:L18" si="3">PRODUCT(H17:K17)</f>
        <v>40.127999999999993</v>
      </c>
      <c r="M17" s="26" t="s">
        <v>10</v>
      </c>
    </row>
    <row r="18" spans="1:13" s="36" customFormat="1" ht="15" customHeight="1" x14ac:dyDescent="0.2">
      <c r="A18" s="21"/>
      <c r="B18" s="34" t="s">
        <v>59</v>
      </c>
      <c r="C18" s="35" t="s">
        <v>14</v>
      </c>
      <c r="D18" s="35" t="s">
        <v>15</v>
      </c>
      <c r="E18" s="35"/>
      <c r="F18" s="35">
        <f t="shared" si="2"/>
        <v>91.47</v>
      </c>
      <c r="G18" s="35">
        <v>91.584000000000003</v>
      </c>
      <c r="H18" s="35">
        <v>30.45</v>
      </c>
      <c r="I18" s="35">
        <v>4.5250000000000004</v>
      </c>
      <c r="J18" s="35">
        <v>0.114</v>
      </c>
      <c r="K18" s="35">
        <v>1</v>
      </c>
      <c r="L18" s="35">
        <f t="shared" si="3"/>
        <v>15.707632500000001</v>
      </c>
      <c r="M18" s="35" t="s">
        <v>10</v>
      </c>
    </row>
    <row r="19" spans="1:13" s="9" customFormat="1" x14ac:dyDescent="0.2">
      <c r="A19" s="8"/>
      <c r="B19" s="8" t="str">
        <f>B18</f>
        <v>3--6 Mtr</v>
      </c>
      <c r="C19" s="8"/>
      <c r="D19" s="8"/>
      <c r="E19" s="8"/>
      <c r="F19" s="4"/>
      <c r="G19" s="4"/>
      <c r="H19" s="8"/>
      <c r="I19" s="8"/>
      <c r="J19" s="8"/>
      <c r="K19" s="8"/>
      <c r="L19" s="8">
        <f>SUM(L16:L18)</f>
        <v>141.07057249999997</v>
      </c>
      <c r="M19" s="8" t="str">
        <f>M18</f>
        <v>Cum</v>
      </c>
    </row>
    <row r="20" spans="1:13" s="25" customFormat="1" x14ac:dyDescent="0.2">
      <c r="A20" s="23"/>
      <c r="B20" s="23"/>
      <c r="C20" s="23"/>
      <c r="D20" s="23"/>
      <c r="E20" s="23"/>
      <c r="F20" s="24"/>
      <c r="G20" s="24"/>
      <c r="H20" s="23"/>
      <c r="I20" s="23"/>
      <c r="J20" s="23"/>
      <c r="K20" s="23"/>
      <c r="L20" s="23"/>
      <c r="M20" s="23"/>
    </row>
    <row r="21" spans="1:13" s="9" customFormat="1" x14ac:dyDescent="0.2">
      <c r="A21" s="8"/>
      <c r="B21" s="8" t="str">
        <f>B22</f>
        <v>Soil Dressing</v>
      </c>
      <c r="C21" s="8"/>
      <c r="D21" s="8"/>
      <c r="E21" s="8"/>
      <c r="F21" s="4"/>
      <c r="G21" s="4"/>
      <c r="H21" s="8"/>
      <c r="I21" s="8"/>
      <c r="J21" s="8"/>
      <c r="K21" s="8"/>
      <c r="L21" s="8"/>
      <c r="M21" s="8"/>
    </row>
    <row r="22" spans="1:13" s="19" customFormat="1" ht="15" customHeight="1" x14ac:dyDescent="0.2">
      <c r="A22" s="20">
        <v>3</v>
      </c>
      <c r="B22" s="22" t="s">
        <v>45</v>
      </c>
      <c r="C22" s="37" t="s">
        <v>14</v>
      </c>
      <c r="D22" s="37" t="s">
        <v>15</v>
      </c>
      <c r="E22" s="37"/>
      <c r="F22" s="37">
        <v>91.466000000000008</v>
      </c>
      <c r="G22" s="37"/>
      <c r="H22" s="37">
        <v>30.35</v>
      </c>
      <c r="I22" s="37">
        <v>23.8</v>
      </c>
      <c r="J22" s="37"/>
      <c r="K22" s="37">
        <v>1</v>
      </c>
      <c r="L22" s="38">
        <f>PRODUCT(H22:K22)</f>
        <v>722.33</v>
      </c>
      <c r="M22" s="37" t="s">
        <v>11</v>
      </c>
    </row>
    <row r="23" spans="1:13" s="36" customFormat="1" ht="15" customHeight="1" x14ac:dyDescent="0.2">
      <c r="A23" s="21"/>
      <c r="B23" s="34" t="s">
        <v>45</v>
      </c>
      <c r="C23" s="35" t="s">
        <v>14</v>
      </c>
      <c r="D23" s="35" t="s">
        <v>16</v>
      </c>
      <c r="E23" s="35"/>
      <c r="F23" s="35"/>
      <c r="G23" s="35"/>
      <c r="H23" s="35"/>
      <c r="I23" s="35"/>
      <c r="J23" s="35"/>
      <c r="K23" s="35">
        <v>2</v>
      </c>
      <c r="L23" s="35">
        <f t="shared" ref="L23:L24" si="4">PRODUCT(H23:K23)</f>
        <v>2</v>
      </c>
      <c r="M23" s="35" t="s">
        <v>11</v>
      </c>
    </row>
    <row r="24" spans="1:13" s="19" customFormat="1" ht="15" customHeight="1" x14ac:dyDescent="0.2">
      <c r="A24" s="21"/>
      <c r="B24" s="22" t="s">
        <v>45</v>
      </c>
      <c r="C24" s="30" t="s">
        <v>14</v>
      </c>
      <c r="D24" s="30" t="s">
        <v>16</v>
      </c>
      <c r="E24" s="30"/>
      <c r="F24" s="30"/>
      <c r="G24" s="30"/>
      <c r="H24" s="30"/>
      <c r="I24" s="30"/>
      <c r="J24" s="30"/>
      <c r="K24" s="30">
        <v>2</v>
      </c>
      <c r="L24" s="30">
        <f t="shared" si="4"/>
        <v>2</v>
      </c>
      <c r="M24" s="30" t="s">
        <v>11</v>
      </c>
    </row>
    <row r="25" spans="1:13" s="9" customFormat="1" x14ac:dyDescent="0.2">
      <c r="A25" s="8"/>
      <c r="B25" s="8" t="str">
        <f>B24</f>
        <v>Soil Dressing</v>
      </c>
      <c r="C25" s="8"/>
      <c r="D25" s="8"/>
      <c r="E25" s="8"/>
      <c r="F25" s="4"/>
      <c r="G25" s="4"/>
      <c r="H25" s="8"/>
      <c r="I25" s="8"/>
      <c r="J25" s="8"/>
      <c r="K25" s="8"/>
      <c r="L25" s="8">
        <f>SUM(L22:L24)</f>
        <v>726.33</v>
      </c>
      <c r="M25" s="8" t="str">
        <f>M24</f>
        <v>Sqm</v>
      </c>
    </row>
    <row r="26" spans="1:13" s="25" customFormat="1" x14ac:dyDescent="0.2">
      <c r="A26" s="23"/>
      <c r="B26" s="23"/>
      <c r="C26" s="23"/>
      <c r="D26" s="23"/>
      <c r="E26" s="23"/>
      <c r="F26" s="24"/>
      <c r="G26" s="24"/>
      <c r="H26" s="23"/>
      <c r="I26" s="23"/>
      <c r="J26" s="23"/>
      <c r="K26" s="23"/>
      <c r="L26" s="23"/>
      <c r="M26" s="23"/>
    </row>
    <row r="27" spans="1:13" s="9" customFormat="1" x14ac:dyDescent="0.2">
      <c r="A27" s="8"/>
      <c r="B27" s="8" t="s">
        <v>46</v>
      </c>
      <c r="C27" s="8"/>
      <c r="D27" s="8"/>
      <c r="E27" s="8"/>
      <c r="F27" s="4"/>
      <c r="G27" s="4"/>
      <c r="H27" s="8"/>
      <c r="I27" s="8"/>
      <c r="J27" s="8"/>
      <c r="K27" s="8"/>
      <c r="L27" s="8"/>
      <c r="M27" s="8"/>
    </row>
    <row r="28" spans="1:13" s="19" customFormat="1" ht="15" customHeight="1" x14ac:dyDescent="0.2">
      <c r="A28" s="42">
        <v>4</v>
      </c>
      <c r="B28" s="40" t="s">
        <v>47</v>
      </c>
      <c r="C28" s="39" t="s">
        <v>14</v>
      </c>
      <c r="D28" s="39" t="s">
        <v>17</v>
      </c>
      <c r="E28" s="39"/>
      <c r="F28" s="39">
        <v>91.884</v>
      </c>
      <c r="G28" s="39">
        <v>94.5</v>
      </c>
      <c r="H28" s="39">
        <v>3.1419999999999999</v>
      </c>
      <c r="I28" s="39">
        <f>(6.5/2)^2</f>
        <v>10.5625</v>
      </c>
      <c r="J28" s="39">
        <f>G28-F28</f>
        <v>2.6159999999999997</v>
      </c>
      <c r="K28" s="39">
        <v>1</v>
      </c>
      <c r="L28" s="39">
        <f>PRODUCT(H28:K28)</f>
        <v>86.818172999999973</v>
      </c>
      <c r="M28" s="39" t="s">
        <v>10</v>
      </c>
    </row>
    <row r="29" spans="1:13" s="19" customFormat="1" ht="15" customHeight="1" x14ac:dyDescent="0.2">
      <c r="A29" s="42"/>
      <c r="B29" s="40" t="s">
        <v>48</v>
      </c>
      <c r="C29" s="18" t="s">
        <v>14</v>
      </c>
      <c r="D29" s="18" t="s">
        <v>18</v>
      </c>
      <c r="E29" s="18"/>
      <c r="F29" s="18">
        <v>91.884</v>
      </c>
      <c r="G29" s="18">
        <f>94.5-0.325</f>
        <v>94.174999999999997</v>
      </c>
      <c r="H29" s="17">
        <v>6.5</v>
      </c>
      <c r="I29" s="17">
        <v>0.6</v>
      </c>
      <c r="J29" s="18">
        <f>G29-F29</f>
        <v>2.2909999999999968</v>
      </c>
      <c r="K29" s="18">
        <v>2</v>
      </c>
      <c r="L29" s="18">
        <f>PRODUCT(H29:K29)</f>
        <v>17.869799999999973</v>
      </c>
      <c r="M29" s="18" t="s">
        <v>10</v>
      </c>
    </row>
    <row r="30" spans="1:13" s="19" customFormat="1" ht="15" customHeight="1" x14ac:dyDescent="0.2">
      <c r="A30" s="41"/>
      <c r="B30" s="40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 t="s">
        <v>10</v>
      </c>
    </row>
    <row r="31" spans="1:13" s="9" customFormat="1" x14ac:dyDescent="0.2">
      <c r="A31" s="8"/>
      <c r="B31" s="8" t="s">
        <v>46</v>
      </c>
      <c r="C31" s="8"/>
      <c r="D31" s="8"/>
      <c r="E31" s="8"/>
      <c r="F31" s="4"/>
      <c r="G31" s="4"/>
      <c r="H31" s="8"/>
      <c r="I31" s="8"/>
      <c r="J31" s="8"/>
      <c r="K31" s="8"/>
      <c r="L31" s="8">
        <f>SUM(L28:L30)</f>
        <v>104.68797299999994</v>
      </c>
      <c r="M31" s="8" t="str">
        <f>M30</f>
        <v>Cum</v>
      </c>
    </row>
    <row r="32" spans="1:13" s="25" customFormat="1" x14ac:dyDescent="0.2">
      <c r="A32" s="23"/>
      <c r="B32" s="23"/>
      <c r="C32" s="23"/>
      <c r="D32" s="23"/>
      <c r="E32" s="23"/>
      <c r="F32" s="24"/>
      <c r="G32" s="24"/>
      <c r="H32" s="23"/>
      <c r="I32" s="23"/>
      <c r="J32" s="23"/>
      <c r="K32" s="23"/>
      <c r="L32" s="23"/>
      <c r="M32" s="23"/>
    </row>
    <row r="33" spans="1:13" s="9" customFormat="1" x14ac:dyDescent="0.2">
      <c r="A33" s="8"/>
      <c r="B33" s="8" t="s">
        <v>49</v>
      </c>
      <c r="C33" s="8"/>
      <c r="D33" s="8"/>
      <c r="E33" s="8"/>
      <c r="F33" s="4"/>
      <c r="G33" s="4"/>
      <c r="H33" s="8"/>
      <c r="I33" s="8"/>
      <c r="J33" s="8"/>
      <c r="K33" s="8"/>
      <c r="L33" s="8"/>
      <c r="M33" s="8"/>
    </row>
    <row r="34" spans="1:13" s="19" customFormat="1" ht="15" customHeight="1" x14ac:dyDescent="0.2">
      <c r="A34" s="42">
        <v>5</v>
      </c>
      <c r="B34" s="40" t="s">
        <v>50</v>
      </c>
      <c r="C34" s="17" t="s">
        <v>14</v>
      </c>
      <c r="D34" s="18"/>
      <c r="E34" s="18"/>
      <c r="F34" s="18"/>
      <c r="G34" s="18"/>
      <c r="H34" s="18"/>
      <c r="I34" s="18"/>
      <c r="J34" s="18"/>
      <c r="K34" s="18"/>
      <c r="L34" s="18">
        <f>L14</f>
        <v>2981.6287500000003</v>
      </c>
      <c r="M34" s="18" t="s">
        <v>10</v>
      </c>
    </row>
    <row r="35" spans="1:13" s="19" customFormat="1" ht="15" customHeight="1" x14ac:dyDescent="0.2">
      <c r="A35" s="42"/>
      <c r="B35" s="40" t="s">
        <v>51</v>
      </c>
      <c r="C35" s="17" t="s">
        <v>14</v>
      </c>
      <c r="D35" s="18"/>
      <c r="E35" s="18"/>
      <c r="F35" s="18"/>
      <c r="G35" s="18"/>
      <c r="H35" s="18"/>
      <c r="I35" s="18"/>
      <c r="J35" s="18"/>
      <c r="K35" s="18">
        <v>1</v>
      </c>
      <c r="L35" s="18">
        <v>293.05451000000011</v>
      </c>
      <c r="M35" s="18" t="s">
        <v>10</v>
      </c>
    </row>
    <row r="36" spans="1:13" s="19" customFormat="1" ht="15" customHeight="1" x14ac:dyDescent="0.2">
      <c r="A36" s="41"/>
      <c r="B36" s="40" t="s">
        <v>52</v>
      </c>
      <c r="C36" s="17" t="s">
        <v>14</v>
      </c>
      <c r="D36" s="18"/>
      <c r="E36" s="18"/>
      <c r="F36" s="18"/>
      <c r="G36" s="18"/>
      <c r="H36" s="18"/>
      <c r="I36" s="18"/>
      <c r="J36" s="18"/>
      <c r="K36" s="18"/>
      <c r="L36" s="18">
        <f>L58+L68</f>
        <v>178.41793812500001</v>
      </c>
      <c r="M36" s="18" t="s">
        <v>10</v>
      </c>
    </row>
    <row r="37" spans="1:13" s="9" customFormat="1" x14ac:dyDescent="0.2">
      <c r="A37" s="8"/>
      <c r="B37" s="8" t="s">
        <v>49</v>
      </c>
      <c r="C37" s="8"/>
      <c r="D37" s="8"/>
      <c r="E37" s="8"/>
      <c r="F37" s="4"/>
      <c r="G37" s="4"/>
      <c r="H37" s="8"/>
      <c r="I37" s="8"/>
      <c r="J37" s="8"/>
      <c r="K37" s="8"/>
      <c r="L37" s="8">
        <f>L34-L35-L36</f>
        <v>2510.1563018750003</v>
      </c>
      <c r="M37" s="8" t="str">
        <f>M36</f>
        <v>Cum</v>
      </c>
    </row>
    <row r="38" spans="1:13" s="25" customFormat="1" x14ac:dyDescent="0.2">
      <c r="A38" s="23"/>
      <c r="B38" s="23"/>
      <c r="C38" s="23"/>
      <c r="D38" s="23"/>
      <c r="E38" s="23"/>
      <c r="F38" s="24"/>
      <c r="G38" s="24"/>
      <c r="H38" s="23"/>
      <c r="I38" s="23"/>
      <c r="J38" s="23"/>
      <c r="K38" s="23"/>
      <c r="L38" s="23"/>
      <c r="M38" s="23"/>
    </row>
    <row r="39" spans="1:13" s="44" customFormat="1" ht="21" x14ac:dyDescent="0.35">
      <c r="A39" s="43"/>
      <c r="B39" s="45" t="s">
        <v>60</v>
      </c>
      <c r="C39" s="43"/>
      <c r="D39" s="43"/>
      <c r="E39" s="43"/>
      <c r="F39" s="43"/>
      <c r="G39" s="43"/>
      <c r="H39" s="43"/>
      <c r="I39" s="43"/>
      <c r="J39" s="43"/>
      <c r="K39" s="43"/>
      <c r="L39" s="43"/>
      <c r="M39" s="43"/>
    </row>
    <row r="40" spans="1:13" s="9" customFormat="1" x14ac:dyDescent="0.2">
      <c r="A40" s="8"/>
      <c r="B40" s="8" t="s">
        <v>61</v>
      </c>
      <c r="C40" s="8"/>
      <c r="D40" s="8"/>
      <c r="E40" s="8"/>
      <c r="F40" s="4"/>
      <c r="G40" s="4"/>
      <c r="H40" s="8"/>
      <c r="I40" s="8"/>
      <c r="J40" s="8"/>
      <c r="K40" s="8"/>
      <c r="L40" s="8">
        <f>L36-L37-L39</f>
        <v>-2331.7383637500002</v>
      </c>
      <c r="M40" s="8">
        <f>M39</f>
        <v>0</v>
      </c>
    </row>
    <row r="41" spans="1:13" s="19" customFormat="1" ht="15" customHeight="1" x14ac:dyDescent="0.2">
      <c r="A41" s="20">
        <v>6</v>
      </c>
      <c r="B41" s="16" t="s">
        <v>59</v>
      </c>
      <c r="C41" s="17" t="s">
        <v>14</v>
      </c>
      <c r="D41" s="17" t="s">
        <v>19</v>
      </c>
      <c r="E41" s="17"/>
      <c r="F41" s="17">
        <v>91.466000000000008</v>
      </c>
      <c r="G41" s="17">
        <f>F41+J41</f>
        <v>91.584000000000003</v>
      </c>
      <c r="H41" s="17">
        <v>4.7</v>
      </c>
      <c r="I41" s="17">
        <v>4.7</v>
      </c>
      <c r="J41" s="17">
        <f>0.15-0.032</f>
        <v>0.11799999999999999</v>
      </c>
      <c r="K41" s="17">
        <v>2</v>
      </c>
      <c r="L41" s="17">
        <f>PRODUCT(H41:K41)</f>
        <v>5.2132400000000008</v>
      </c>
      <c r="M41" s="17" t="s">
        <v>10</v>
      </c>
    </row>
    <row r="42" spans="1:13" s="19" customFormat="1" ht="15" customHeight="1" x14ac:dyDescent="0.2">
      <c r="A42" s="21"/>
      <c r="B42" s="16" t="s">
        <v>59</v>
      </c>
      <c r="C42" s="17" t="s">
        <v>14</v>
      </c>
      <c r="D42" s="17" t="s">
        <v>20</v>
      </c>
      <c r="E42" s="17"/>
      <c r="F42" s="17">
        <v>91.466000000000008</v>
      </c>
      <c r="G42" s="17">
        <f t="shared" ref="G42:G49" si="5">F42+J42</f>
        <v>91.584000000000003</v>
      </c>
      <c r="H42" s="17">
        <v>4.7</v>
      </c>
      <c r="I42" s="17">
        <v>4.7</v>
      </c>
      <c r="J42" s="17">
        <f t="shared" ref="J42:J49" si="6">0.15-0.032</f>
        <v>0.11799999999999999</v>
      </c>
      <c r="K42" s="17">
        <v>2</v>
      </c>
      <c r="L42" s="17">
        <f t="shared" ref="L42:L55" si="7">PRODUCT(H42:K42)</f>
        <v>5.2132400000000008</v>
      </c>
      <c r="M42" s="17" t="s">
        <v>10</v>
      </c>
    </row>
    <row r="43" spans="1:13" s="19" customFormat="1" ht="15" customHeight="1" x14ac:dyDescent="0.2">
      <c r="A43" s="21"/>
      <c r="B43" s="16" t="s">
        <v>59</v>
      </c>
      <c r="C43" s="17" t="s">
        <v>14</v>
      </c>
      <c r="D43" s="17" t="s">
        <v>21</v>
      </c>
      <c r="E43" s="17"/>
      <c r="F43" s="17">
        <v>91.466000000000008</v>
      </c>
      <c r="G43" s="17">
        <f t="shared" si="5"/>
        <v>91.584000000000003</v>
      </c>
      <c r="H43" s="17">
        <v>2.95</v>
      </c>
      <c r="I43" s="17">
        <v>2.95</v>
      </c>
      <c r="J43" s="17">
        <f t="shared" si="6"/>
        <v>0.11799999999999999</v>
      </c>
      <c r="K43" s="17">
        <v>7</v>
      </c>
      <c r="L43" s="17">
        <f t="shared" si="7"/>
        <v>7.1882650000000012</v>
      </c>
      <c r="M43" s="17" t="s">
        <v>10</v>
      </c>
    </row>
    <row r="44" spans="1:13" s="19" customFormat="1" ht="15" customHeight="1" x14ac:dyDescent="0.2">
      <c r="A44" s="21"/>
      <c r="B44" s="16" t="s">
        <v>59</v>
      </c>
      <c r="C44" s="17" t="s">
        <v>14</v>
      </c>
      <c r="D44" s="17" t="s">
        <v>22</v>
      </c>
      <c r="E44" s="17"/>
      <c r="F44" s="17">
        <v>91.466000000000008</v>
      </c>
      <c r="G44" s="17">
        <f t="shared" si="5"/>
        <v>91.584000000000003</v>
      </c>
      <c r="H44" s="17">
        <v>2.95</v>
      </c>
      <c r="I44" s="17">
        <v>2.95</v>
      </c>
      <c r="J44" s="17">
        <f t="shared" si="6"/>
        <v>0.11799999999999999</v>
      </c>
      <c r="K44" s="17">
        <v>4</v>
      </c>
      <c r="L44" s="17">
        <f t="shared" si="7"/>
        <v>4.1075800000000005</v>
      </c>
      <c r="M44" s="17" t="s">
        <v>10</v>
      </c>
    </row>
    <row r="45" spans="1:13" s="19" customFormat="1" ht="15" customHeight="1" x14ac:dyDescent="0.2">
      <c r="A45" s="21"/>
      <c r="B45" s="16" t="s">
        <v>59</v>
      </c>
      <c r="C45" s="17" t="s">
        <v>14</v>
      </c>
      <c r="D45" s="17" t="s">
        <v>23</v>
      </c>
      <c r="E45" s="17"/>
      <c r="F45" s="17">
        <v>91.466000000000008</v>
      </c>
      <c r="G45" s="17">
        <f t="shared" si="5"/>
        <v>91.584000000000003</v>
      </c>
      <c r="H45" s="17">
        <v>3.45</v>
      </c>
      <c r="I45" s="17">
        <v>3.45</v>
      </c>
      <c r="J45" s="17">
        <f t="shared" si="6"/>
        <v>0.11799999999999999</v>
      </c>
      <c r="K45" s="17">
        <v>1</v>
      </c>
      <c r="L45" s="17">
        <f t="shared" si="7"/>
        <v>1.404495</v>
      </c>
      <c r="M45" s="17" t="s">
        <v>10</v>
      </c>
    </row>
    <row r="46" spans="1:13" s="19" customFormat="1" ht="15" customHeight="1" x14ac:dyDescent="0.2">
      <c r="A46" s="21"/>
      <c r="B46" s="16" t="s">
        <v>59</v>
      </c>
      <c r="C46" s="17" t="s">
        <v>14</v>
      </c>
      <c r="D46" s="17" t="s">
        <v>24</v>
      </c>
      <c r="E46" s="17"/>
      <c r="F46" s="17">
        <v>91.466000000000008</v>
      </c>
      <c r="G46" s="17">
        <f t="shared" si="5"/>
        <v>91.584000000000003</v>
      </c>
      <c r="H46" s="17">
        <v>3.7</v>
      </c>
      <c r="I46" s="17">
        <v>3.7</v>
      </c>
      <c r="J46" s="17">
        <f t="shared" si="6"/>
        <v>0.11799999999999999</v>
      </c>
      <c r="K46" s="17">
        <v>4</v>
      </c>
      <c r="L46" s="17">
        <f t="shared" si="7"/>
        <v>6.4616800000000003</v>
      </c>
      <c r="M46" s="17" t="s">
        <v>10</v>
      </c>
    </row>
    <row r="47" spans="1:13" s="19" customFormat="1" ht="15" customHeight="1" x14ac:dyDescent="0.2">
      <c r="A47" s="21"/>
      <c r="B47" s="16" t="s">
        <v>59</v>
      </c>
      <c r="C47" s="17" t="s">
        <v>14</v>
      </c>
      <c r="D47" s="17"/>
      <c r="E47" s="17" t="s">
        <v>25</v>
      </c>
      <c r="F47" s="17">
        <v>91.466000000000008</v>
      </c>
      <c r="G47" s="17">
        <f t="shared" si="5"/>
        <v>91.584000000000003</v>
      </c>
      <c r="H47" s="17">
        <v>2.7</v>
      </c>
      <c r="I47" s="17">
        <v>2.7</v>
      </c>
      <c r="J47" s="17">
        <f t="shared" si="6"/>
        <v>0.11799999999999999</v>
      </c>
      <c r="K47" s="17">
        <v>6</v>
      </c>
      <c r="L47" s="17">
        <f t="shared" si="7"/>
        <v>5.1613200000000008</v>
      </c>
      <c r="M47" s="17" t="s">
        <v>10</v>
      </c>
    </row>
    <row r="48" spans="1:13" s="19" customFormat="1" ht="15" customHeight="1" x14ac:dyDescent="0.2">
      <c r="A48" s="21"/>
      <c r="B48" s="16" t="s">
        <v>59</v>
      </c>
      <c r="C48" s="17" t="s">
        <v>14</v>
      </c>
      <c r="D48" s="17"/>
      <c r="E48" s="17" t="s">
        <v>26</v>
      </c>
      <c r="F48" s="17">
        <v>91.466000000000008</v>
      </c>
      <c r="G48" s="17">
        <f t="shared" si="5"/>
        <v>91.584000000000003</v>
      </c>
      <c r="H48" s="17">
        <v>1.7</v>
      </c>
      <c r="I48" s="17">
        <v>1.7</v>
      </c>
      <c r="J48" s="17">
        <f t="shared" si="6"/>
        <v>0.11799999999999999</v>
      </c>
      <c r="K48" s="17">
        <v>6</v>
      </c>
      <c r="L48" s="17">
        <f t="shared" si="7"/>
        <v>2.0461199999999997</v>
      </c>
      <c r="M48" s="17" t="s">
        <v>10</v>
      </c>
    </row>
    <row r="49" spans="1:13" s="19" customFormat="1" ht="15" customHeight="1" x14ac:dyDescent="0.2">
      <c r="A49" s="21"/>
      <c r="B49" s="16" t="s">
        <v>59</v>
      </c>
      <c r="C49" s="17" t="s">
        <v>14</v>
      </c>
      <c r="D49" s="17" t="s">
        <v>27</v>
      </c>
      <c r="E49" s="17"/>
      <c r="F49" s="17">
        <v>91.466000000000008</v>
      </c>
      <c r="G49" s="17">
        <f t="shared" si="5"/>
        <v>91.584000000000003</v>
      </c>
      <c r="H49" s="17">
        <v>1.2</v>
      </c>
      <c r="I49" s="17">
        <v>1.2</v>
      </c>
      <c r="J49" s="17">
        <f t="shared" si="6"/>
        <v>0.11799999999999999</v>
      </c>
      <c r="K49" s="17">
        <v>6</v>
      </c>
      <c r="L49" s="17">
        <f t="shared" si="7"/>
        <v>1.01952</v>
      </c>
      <c r="M49" s="17" t="s">
        <v>10</v>
      </c>
    </row>
    <row r="50" spans="1:13" s="19" customFormat="1" ht="15" customHeight="1" x14ac:dyDescent="0.2">
      <c r="A50" s="21"/>
      <c r="B50" s="16" t="s">
        <v>59</v>
      </c>
      <c r="C50" s="17" t="s">
        <v>14</v>
      </c>
      <c r="D50" s="17" t="s">
        <v>28</v>
      </c>
      <c r="E50" s="17"/>
      <c r="F50" s="17"/>
      <c r="G50" s="17"/>
      <c r="H50" s="17">
        <v>3.1419999999999999</v>
      </c>
      <c r="I50" s="17">
        <f>(4.1)^2</f>
        <v>16.809999999999999</v>
      </c>
      <c r="J50" s="17">
        <v>0.15</v>
      </c>
      <c r="K50" s="17">
        <v>1</v>
      </c>
      <c r="L50" s="17">
        <f t="shared" si="7"/>
        <v>7.9225529999999988</v>
      </c>
      <c r="M50" s="17" t="s">
        <v>10</v>
      </c>
    </row>
    <row r="51" spans="1:13" s="19" customFormat="1" ht="15" customHeight="1" x14ac:dyDescent="0.2">
      <c r="A51" s="21"/>
      <c r="B51" s="16" t="s">
        <v>59</v>
      </c>
      <c r="C51" s="17" t="s">
        <v>14</v>
      </c>
      <c r="D51" s="17" t="s">
        <v>28</v>
      </c>
      <c r="E51" s="17"/>
      <c r="F51" s="17"/>
      <c r="G51" s="17"/>
      <c r="H51" s="17"/>
      <c r="I51" s="17"/>
      <c r="J51" s="17"/>
      <c r="K51" s="17"/>
      <c r="L51" s="17"/>
      <c r="M51" s="17" t="s">
        <v>10</v>
      </c>
    </row>
    <row r="52" spans="1:13" s="19" customFormat="1" ht="15" customHeight="1" x14ac:dyDescent="0.2">
      <c r="A52" s="21"/>
      <c r="B52" s="16" t="s">
        <v>59</v>
      </c>
      <c r="C52" s="17" t="s">
        <v>14</v>
      </c>
      <c r="D52" s="17" t="s">
        <v>29</v>
      </c>
      <c r="E52" s="17" t="s">
        <v>30</v>
      </c>
      <c r="F52" s="17">
        <f>G52-J52</f>
        <v>94.429999999999993</v>
      </c>
      <c r="G52" s="17">
        <v>94.58</v>
      </c>
      <c r="H52" s="17">
        <f>((4.5*4)+13.625+15)-(0.7*7)-(0.3*4)</f>
        <v>40.524999999999999</v>
      </c>
      <c r="I52" s="17">
        <v>0.3</v>
      </c>
      <c r="J52" s="17">
        <v>0.15</v>
      </c>
      <c r="K52" s="17">
        <v>2</v>
      </c>
      <c r="L52" s="17">
        <f t="shared" si="7"/>
        <v>3.6472499999999997</v>
      </c>
      <c r="M52" s="17" t="s">
        <v>10</v>
      </c>
    </row>
    <row r="53" spans="1:13" s="19" customFormat="1" ht="15" customHeight="1" x14ac:dyDescent="0.2">
      <c r="A53" s="21"/>
      <c r="B53" s="16" t="s">
        <v>59</v>
      </c>
      <c r="C53" s="17" t="s">
        <v>14</v>
      </c>
      <c r="D53" s="17" t="s">
        <v>29</v>
      </c>
      <c r="E53" s="17" t="s">
        <v>31</v>
      </c>
      <c r="F53" s="17">
        <f t="shared" ref="F53:F55" si="8">G53-J53</f>
        <v>94.429999999999993</v>
      </c>
      <c r="G53" s="17">
        <v>94.58</v>
      </c>
      <c r="H53" s="17">
        <f>25.5-(0.8*5)</f>
        <v>21.5</v>
      </c>
      <c r="I53" s="17">
        <v>0.3</v>
      </c>
      <c r="J53" s="17">
        <v>0.15</v>
      </c>
      <c r="K53" s="17">
        <v>5</v>
      </c>
      <c r="L53" s="17">
        <f t="shared" si="7"/>
        <v>4.8375000000000004</v>
      </c>
      <c r="M53" s="17" t="s">
        <v>10</v>
      </c>
    </row>
    <row r="54" spans="1:13" s="19" customFormat="1" ht="15" customHeight="1" x14ac:dyDescent="0.2">
      <c r="A54" s="21"/>
      <c r="B54" s="16" t="s">
        <v>59</v>
      </c>
      <c r="C54" s="17" t="s">
        <v>14</v>
      </c>
      <c r="D54" s="17" t="s">
        <v>29</v>
      </c>
      <c r="E54" s="17" t="s">
        <v>32</v>
      </c>
      <c r="F54" s="17">
        <f t="shared" si="8"/>
        <v>94.429999999999993</v>
      </c>
      <c r="G54" s="17">
        <v>94.58</v>
      </c>
      <c r="H54" s="17">
        <f>(4.5*4)-(0.9*3)</f>
        <v>15.3</v>
      </c>
      <c r="I54" s="17">
        <v>0.3</v>
      </c>
      <c r="J54" s="17">
        <v>0.15</v>
      </c>
      <c r="K54" s="17">
        <v>3</v>
      </c>
      <c r="L54" s="17">
        <f t="shared" si="7"/>
        <v>2.0655000000000001</v>
      </c>
      <c r="M54" s="17" t="s">
        <v>10</v>
      </c>
    </row>
    <row r="55" spans="1:13" s="19" customFormat="1" ht="15" customHeight="1" x14ac:dyDescent="0.2">
      <c r="A55" s="21"/>
      <c r="B55" s="16" t="s">
        <v>59</v>
      </c>
      <c r="C55" s="17" t="s">
        <v>14</v>
      </c>
      <c r="D55" s="17" t="s">
        <v>29</v>
      </c>
      <c r="E55" s="17"/>
      <c r="F55" s="17">
        <f t="shared" si="8"/>
        <v>94.429999999999993</v>
      </c>
      <c r="G55" s="17">
        <v>94.58</v>
      </c>
      <c r="H55" s="17"/>
      <c r="I55" s="17">
        <v>0.3</v>
      </c>
      <c r="J55" s="17">
        <v>0.15</v>
      </c>
      <c r="K55" s="17"/>
      <c r="L55" s="17">
        <f t="shared" si="7"/>
        <v>4.4999999999999998E-2</v>
      </c>
      <c r="M55" s="17" t="s">
        <v>10</v>
      </c>
    </row>
    <row r="56" spans="1:13" s="19" customFormat="1" ht="15" customHeight="1" x14ac:dyDescent="0.2">
      <c r="A56" s="21"/>
      <c r="B56" s="16" t="s">
        <v>59</v>
      </c>
      <c r="C56" s="17" t="s">
        <v>14</v>
      </c>
      <c r="D56" s="17" t="s">
        <v>29</v>
      </c>
      <c r="E56" s="17"/>
      <c r="F56" s="17"/>
      <c r="G56" s="17"/>
      <c r="H56" s="17">
        <v>9.7570882499999989</v>
      </c>
      <c r="I56" s="17"/>
      <c r="J56" s="17">
        <v>1.6379999999999999</v>
      </c>
      <c r="K56" s="17"/>
      <c r="L56" s="17">
        <f>H56-J56</f>
        <v>8.119088249999999</v>
      </c>
      <c r="M56" s="17" t="s">
        <v>10</v>
      </c>
    </row>
    <row r="57" spans="1:13" s="19" customFormat="1" ht="15" customHeight="1" x14ac:dyDescent="0.2">
      <c r="A57" s="21"/>
      <c r="B57" s="16" t="s">
        <v>59</v>
      </c>
      <c r="C57" s="17" t="s">
        <v>14</v>
      </c>
      <c r="D57" s="17" t="s">
        <v>28</v>
      </c>
      <c r="E57" s="17"/>
      <c r="F57" s="17">
        <f>G57-J57</f>
        <v>91.375</v>
      </c>
      <c r="G57" s="17">
        <v>94.5</v>
      </c>
      <c r="H57" s="17">
        <v>3.1419999999999999</v>
      </c>
      <c r="I57" s="17">
        <f>(3.25)^2</f>
        <v>10.5625</v>
      </c>
      <c r="J57" s="17">
        <f>3+0.125</f>
        <v>3.125</v>
      </c>
      <c r="K57" s="17">
        <v>1</v>
      </c>
      <c r="L57" s="17">
        <f t="shared" ref="L57" si="9">PRODUCT(H57:K57)</f>
        <v>103.71054687499999</v>
      </c>
      <c r="M57" s="17" t="s">
        <v>10</v>
      </c>
    </row>
    <row r="58" spans="1:13" s="9" customFormat="1" x14ac:dyDescent="0.2">
      <c r="A58" s="8"/>
      <c r="B58" s="8" t="str">
        <f>B57</f>
        <v>3--6 Mtr</v>
      </c>
      <c r="C58" s="8"/>
      <c r="D58" s="8"/>
      <c r="E58" s="8"/>
      <c r="F58" s="4"/>
      <c r="G58" s="4"/>
      <c r="H58" s="8"/>
      <c r="I58" s="8"/>
      <c r="J58" s="8"/>
      <c r="K58" s="8"/>
      <c r="L58" s="8">
        <f>SUM(L41:L57)</f>
        <v>168.162898125</v>
      </c>
      <c r="M58" s="8" t="str">
        <f>M57</f>
        <v>Cum</v>
      </c>
    </row>
    <row r="59" spans="1:13" s="19" customFormat="1" ht="15" customHeight="1" x14ac:dyDescent="0.2">
      <c r="A59" s="20">
        <v>7</v>
      </c>
      <c r="B59" s="16" t="s">
        <v>58</v>
      </c>
      <c r="C59" s="17" t="s">
        <v>14</v>
      </c>
      <c r="D59" s="17" t="s">
        <v>19</v>
      </c>
      <c r="E59" s="17"/>
      <c r="F59" s="17">
        <v>91.584000000000003</v>
      </c>
      <c r="G59" s="17">
        <f>F59+J59</f>
        <v>91.616</v>
      </c>
      <c r="H59" s="17">
        <v>4.7</v>
      </c>
      <c r="I59" s="17">
        <v>4.7</v>
      </c>
      <c r="J59" s="17">
        <v>3.2000000000000001E-2</v>
      </c>
      <c r="K59" s="17">
        <v>2</v>
      </c>
      <c r="L59" s="17">
        <f>PRODUCT(H59:K59)</f>
        <v>1.4137600000000003</v>
      </c>
      <c r="M59" s="17" t="s">
        <v>10</v>
      </c>
    </row>
    <row r="60" spans="1:13" s="19" customFormat="1" ht="15" customHeight="1" x14ac:dyDescent="0.2">
      <c r="A60" s="21"/>
      <c r="B60" s="16" t="s">
        <v>58</v>
      </c>
      <c r="C60" s="17" t="s">
        <v>14</v>
      </c>
      <c r="D60" s="17" t="s">
        <v>20</v>
      </c>
      <c r="E60" s="17"/>
      <c r="F60" s="17">
        <v>91.584000000000003</v>
      </c>
      <c r="G60" s="17">
        <f t="shared" ref="G60:G67" si="10">F60+J60</f>
        <v>91.616</v>
      </c>
      <c r="H60" s="17">
        <v>4.7</v>
      </c>
      <c r="I60" s="17">
        <v>4.7</v>
      </c>
      <c r="J60" s="17">
        <v>3.2000000000000001E-2</v>
      </c>
      <c r="K60" s="17">
        <v>2</v>
      </c>
      <c r="L60" s="17">
        <f t="shared" ref="L60:L67" si="11">PRODUCT(H60:K60)</f>
        <v>1.4137600000000003</v>
      </c>
      <c r="M60" s="17" t="s">
        <v>10</v>
      </c>
    </row>
    <row r="61" spans="1:13" s="19" customFormat="1" ht="15" customHeight="1" x14ac:dyDescent="0.2">
      <c r="A61" s="21"/>
      <c r="B61" s="16" t="s">
        <v>58</v>
      </c>
      <c r="C61" s="17" t="s">
        <v>14</v>
      </c>
      <c r="D61" s="17" t="s">
        <v>21</v>
      </c>
      <c r="E61" s="17"/>
      <c r="F61" s="17">
        <v>91.584000000000003</v>
      </c>
      <c r="G61" s="17">
        <f t="shared" si="10"/>
        <v>91.616</v>
      </c>
      <c r="H61" s="17">
        <v>2.95</v>
      </c>
      <c r="I61" s="17">
        <v>2.95</v>
      </c>
      <c r="J61" s="17">
        <v>3.2000000000000001E-2</v>
      </c>
      <c r="K61" s="17">
        <v>7</v>
      </c>
      <c r="L61" s="17">
        <f t="shared" si="11"/>
        <v>1.94936</v>
      </c>
      <c r="M61" s="17" t="s">
        <v>10</v>
      </c>
    </row>
    <row r="62" spans="1:13" s="19" customFormat="1" ht="15" customHeight="1" x14ac:dyDescent="0.2">
      <c r="A62" s="21"/>
      <c r="B62" s="16" t="s">
        <v>58</v>
      </c>
      <c r="C62" s="17" t="s">
        <v>14</v>
      </c>
      <c r="D62" s="17" t="s">
        <v>22</v>
      </c>
      <c r="E62" s="17"/>
      <c r="F62" s="17">
        <v>91.584000000000003</v>
      </c>
      <c r="G62" s="17">
        <f t="shared" si="10"/>
        <v>91.616</v>
      </c>
      <c r="H62" s="17">
        <v>2.95</v>
      </c>
      <c r="I62" s="17">
        <v>2.95</v>
      </c>
      <c r="J62" s="17">
        <v>3.2000000000000001E-2</v>
      </c>
      <c r="K62" s="17">
        <v>4</v>
      </c>
      <c r="L62" s="17">
        <f t="shared" si="11"/>
        <v>1.11392</v>
      </c>
      <c r="M62" s="17" t="s">
        <v>10</v>
      </c>
    </row>
    <row r="63" spans="1:13" s="19" customFormat="1" ht="15" customHeight="1" x14ac:dyDescent="0.2">
      <c r="A63" s="21"/>
      <c r="B63" s="16" t="s">
        <v>58</v>
      </c>
      <c r="C63" s="17" t="s">
        <v>14</v>
      </c>
      <c r="D63" s="17" t="s">
        <v>23</v>
      </c>
      <c r="E63" s="17"/>
      <c r="F63" s="17">
        <v>91.584000000000003</v>
      </c>
      <c r="G63" s="17">
        <f t="shared" si="10"/>
        <v>91.616</v>
      </c>
      <c r="H63" s="17">
        <v>3.45</v>
      </c>
      <c r="I63" s="17">
        <v>3.45</v>
      </c>
      <c r="J63" s="17">
        <v>3.2000000000000001E-2</v>
      </c>
      <c r="K63" s="17">
        <v>1</v>
      </c>
      <c r="L63" s="17">
        <f t="shared" si="11"/>
        <v>0.38088000000000005</v>
      </c>
      <c r="M63" s="17" t="s">
        <v>10</v>
      </c>
    </row>
    <row r="64" spans="1:13" s="19" customFormat="1" ht="15" customHeight="1" x14ac:dyDescent="0.2">
      <c r="A64" s="21"/>
      <c r="B64" s="16" t="s">
        <v>58</v>
      </c>
      <c r="C64" s="17" t="s">
        <v>14</v>
      </c>
      <c r="D64" s="17" t="s">
        <v>24</v>
      </c>
      <c r="E64" s="17"/>
      <c r="F64" s="17">
        <v>91.584000000000003</v>
      </c>
      <c r="G64" s="17">
        <f t="shared" si="10"/>
        <v>91.616</v>
      </c>
      <c r="H64" s="17">
        <v>3.7</v>
      </c>
      <c r="I64" s="17">
        <v>3.7</v>
      </c>
      <c r="J64" s="17">
        <v>3.2000000000000001E-2</v>
      </c>
      <c r="K64" s="17">
        <v>4</v>
      </c>
      <c r="L64" s="17">
        <f t="shared" si="11"/>
        <v>1.7523200000000001</v>
      </c>
      <c r="M64" s="17" t="s">
        <v>10</v>
      </c>
    </row>
    <row r="65" spans="1:13" s="19" customFormat="1" ht="15" customHeight="1" x14ac:dyDescent="0.2">
      <c r="A65" s="21"/>
      <c r="B65" s="16" t="s">
        <v>58</v>
      </c>
      <c r="C65" s="17" t="s">
        <v>14</v>
      </c>
      <c r="D65" s="17"/>
      <c r="E65" s="17" t="s">
        <v>25</v>
      </c>
      <c r="F65" s="17">
        <v>91.584000000000003</v>
      </c>
      <c r="G65" s="17">
        <f t="shared" si="10"/>
        <v>91.616</v>
      </c>
      <c r="H65" s="17">
        <v>2.7</v>
      </c>
      <c r="I65" s="17">
        <v>2.7</v>
      </c>
      <c r="J65" s="17">
        <v>3.2000000000000001E-2</v>
      </c>
      <c r="K65" s="17">
        <v>6</v>
      </c>
      <c r="L65" s="17">
        <f t="shared" si="11"/>
        <v>1.3996800000000003</v>
      </c>
      <c r="M65" s="17" t="s">
        <v>10</v>
      </c>
    </row>
    <row r="66" spans="1:13" s="19" customFormat="1" ht="15" customHeight="1" x14ac:dyDescent="0.2">
      <c r="A66" s="21"/>
      <c r="B66" s="16" t="s">
        <v>58</v>
      </c>
      <c r="C66" s="17" t="s">
        <v>14</v>
      </c>
      <c r="D66" s="17"/>
      <c r="E66" s="17" t="s">
        <v>26</v>
      </c>
      <c r="F66" s="17">
        <v>91.584000000000003</v>
      </c>
      <c r="G66" s="17">
        <f t="shared" si="10"/>
        <v>91.616</v>
      </c>
      <c r="H66" s="17">
        <v>1.7</v>
      </c>
      <c r="I66" s="17">
        <v>1.7</v>
      </c>
      <c r="J66" s="17">
        <v>3.2000000000000001E-2</v>
      </c>
      <c r="K66" s="17">
        <v>6</v>
      </c>
      <c r="L66" s="17">
        <f t="shared" si="11"/>
        <v>0.55487999999999993</v>
      </c>
      <c r="M66" s="17" t="s">
        <v>10</v>
      </c>
    </row>
    <row r="67" spans="1:13" s="19" customFormat="1" ht="15" customHeight="1" x14ac:dyDescent="0.2">
      <c r="A67" s="21"/>
      <c r="B67" s="16" t="s">
        <v>58</v>
      </c>
      <c r="C67" s="17" t="s">
        <v>14</v>
      </c>
      <c r="D67" s="17" t="s">
        <v>27</v>
      </c>
      <c r="E67" s="17"/>
      <c r="F67" s="17">
        <v>91.584000000000003</v>
      </c>
      <c r="G67" s="17">
        <f t="shared" si="10"/>
        <v>91.616</v>
      </c>
      <c r="H67" s="17">
        <v>1.2</v>
      </c>
      <c r="I67" s="17">
        <v>1.2</v>
      </c>
      <c r="J67" s="17">
        <v>3.2000000000000001E-2</v>
      </c>
      <c r="K67" s="17">
        <v>6</v>
      </c>
      <c r="L67" s="17">
        <f t="shared" si="11"/>
        <v>0.27647999999999995</v>
      </c>
      <c r="M67" s="17" t="s">
        <v>10</v>
      </c>
    </row>
    <row r="68" spans="1:13" s="9" customFormat="1" x14ac:dyDescent="0.2">
      <c r="A68" s="8"/>
      <c r="B68" s="8" t="str">
        <f>B67</f>
        <v>0--3 Mtr</v>
      </c>
      <c r="C68" s="8"/>
      <c r="D68" s="8"/>
      <c r="E68" s="8"/>
      <c r="F68" s="4"/>
      <c r="G68" s="4"/>
      <c r="H68" s="8"/>
      <c r="I68" s="8"/>
      <c r="J68" s="8"/>
      <c r="K68" s="8"/>
      <c r="L68" s="8">
        <f>SUM(L59:L67)</f>
        <v>10.255040000000001</v>
      </c>
      <c r="M68" s="8" t="str">
        <f>M67</f>
        <v>Cum</v>
      </c>
    </row>
    <row r="69" spans="1:13" s="25" customFormat="1" x14ac:dyDescent="0.2">
      <c r="A69" s="23"/>
      <c r="B69" s="23"/>
      <c r="C69" s="23"/>
      <c r="D69" s="23"/>
      <c r="E69" s="23"/>
      <c r="F69" s="24"/>
      <c r="G69" s="24"/>
      <c r="H69" s="23"/>
      <c r="I69" s="23"/>
      <c r="J69" s="23"/>
      <c r="K69" s="23"/>
      <c r="L69" s="23"/>
      <c r="M69" s="23"/>
    </row>
    <row r="70" spans="1:13" s="9" customFormat="1" x14ac:dyDescent="0.2">
      <c r="A70" s="8"/>
      <c r="B70" s="8" t="s">
        <v>62</v>
      </c>
      <c r="C70" s="8"/>
      <c r="D70" s="8"/>
      <c r="E70" s="8"/>
      <c r="F70" s="4"/>
      <c r="G70" s="4"/>
      <c r="H70" s="8"/>
      <c r="I70" s="8"/>
      <c r="J70" s="8"/>
      <c r="K70" s="8"/>
      <c r="L70" s="8"/>
      <c r="M70" s="8"/>
    </row>
    <row r="71" spans="1:13" s="19" customFormat="1" ht="15" customHeight="1" x14ac:dyDescent="0.2">
      <c r="A71" s="21">
        <v>8</v>
      </c>
      <c r="B71" s="16" t="s">
        <v>58</v>
      </c>
      <c r="C71" s="30" t="s">
        <v>14</v>
      </c>
      <c r="D71" s="46" t="s">
        <v>33</v>
      </c>
      <c r="E71" s="30" t="s">
        <v>19</v>
      </c>
      <c r="F71" s="30">
        <v>91.616</v>
      </c>
      <c r="G71" s="30">
        <f>F71+J71</f>
        <v>92.516000000000005</v>
      </c>
      <c r="H71" s="30">
        <v>4.5</v>
      </c>
      <c r="I71" s="30">
        <v>4.5</v>
      </c>
      <c r="J71" s="30">
        <v>0.9</v>
      </c>
      <c r="K71" s="30">
        <v>2</v>
      </c>
      <c r="L71" s="30">
        <f>PRODUCT(H71:K71)</f>
        <v>36.450000000000003</v>
      </c>
      <c r="M71" s="39" t="s">
        <v>10</v>
      </c>
    </row>
    <row r="72" spans="1:13" s="19" customFormat="1" ht="15" customHeight="1" x14ac:dyDescent="0.2">
      <c r="A72" s="21"/>
      <c r="B72" s="16" t="s">
        <v>58</v>
      </c>
      <c r="C72" s="17" t="s">
        <v>14</v>
      </c>
      <c r="D72" s="46" t="s">
        <v>33</v>
      </c>
      <c r="E72" s="17" t="s">
        <v>20</v>
      </c>
      <c r="F72" s="17">
        <v>91.584000000000003</v>
      </c>
      <c r="G72" s="17">
        <f t="shared" ref="G72:G79" si="12">F72+J72</f>
        <v>92.484000000000009</v>
      </c>
      <c r="H72" s="17">
        <v>4.5</v>
      </c>
      <c r="I72" s="17">
        <v>4.5</v>
      </c>
      <c r="J72" s="17">
        <v>0.9</v>
      </c>
      <c r="K72" s="17">
        <v>2</v>
      </c>
      <c r="L72" s="17">
        <f t="shared" ref="L72:L98" si="13">PRODUCT(H72:K72)</f>
        <v>36.450000000000003</v>
      </c>
      <c r="M72" s="18" t="s">
        <v>10</v>
      </c>
    </row>
    <row r="73" spans="1:13" s="19" customFormat="1" ht="15" customHeight="1" x14ac:dyDescent="0.2">
      <c r="A73" s="21"/>
      <c r="B73" s="16" t="s">
        <v>58</v>
      </c>
      <c r="C73" s="17" t="s">
        <v>14</v>
      </c>
      <c r="D73" s="46" t="s">
        <v>33</v>
      </c>
      <c r="E73" s="17" t="s">
        <v>21</v>
      </c>
      <c r="F73" s="17">
        <v>91.584000000000003</v>
      </c>
      <c r="G73" s="17">
        <f t="shared" si="12"/>
        <v>92.183999999999997</v>
      </c>
      <c r="H73" s="17">
        <v>2.75</v>
      </c>
      <c r="I73" s="17">
        <v>2.75</v>
      </c>
      <c r="J73" s="17">
        <v>0.6</v>
      </c>
      <c r="K73" s="17">
        <v>7</v>
      </c>
      <c r="L73" s="17">
        <f t="shared" si="13"/>
        <v>31.762499999999996</v>
      </c>
      <c r="M73" s="18" t="s">
        <v>10</v>
      </c>
    </row>
    <row r="74" spans="1:13" s="19" customFormat="1" ht="15" customHeight="1" x14ac:dyDescent="0.2">
      <c r="A74" s="21"/>
      <c r="B74" s="16" t="s">
        <v>58</v>
      </c>
      <c r="C74" s="17" t="s">
        <v>14</v>
      </c>
      <c r="D74" s="46" t="s">
        <v>33</v>
      </c>
      <c r="E74" s="17" t="s">
        <v>22</v>
      </c>
      <c r="F74" s="17">
        <v>91.584000000000003</v>
      </c>
      <c r="G74" s="17">
        <f t="shared" si="12"/>
        <v>92.183999999999997</v>
      </c>
      <c r="H74" s="17">
        <v>2.75</v>
      </c>
      <c r="I74" s="17">
        <v>2.75</v>
      </c>
      <c r="J74" s="17">
        <v>0.6</v>
      </c>
      <c r="K74" s="17">
        <v>4</v>
      </c>
      <c r="L74" s="17">
        <f t="shared" si="13"/>
        <v>18.149999999999999</v>
      </c>
      <c r="M74" s="18" t="s">
        <v>10</v>
      </c>
    </row>
    <row r="75" spans="1:13" s="19" customFormat="1" ht="15" customHeight="1" x14ac:dyDescent="0.2">
      <c r="A75" s="21"/>
      <c r="B75" s="16" t="s">
        <v>58</v>
      </c>
      <c r="C75" s="17" t="s">
        <v>14</v>
      </c>
      <c r="D75" s="46" t="s">
        <v>33</v>
      </c>
      <c r="E75" s="17" t="s">
        <v>23</v>
      </c>
      <c r="F75" s="17">
        <v>91.584000000000003</v>
      </c>
      <c r="G75" s="17">
        <f t="shared" si="12"/>
        <v>92.334000000000003</v>
      </c>
      <c r="H75" s="17">
        <v>3.25</v>
      </c>
      <c r="I75" s="17">
        <v>3.25</v>
      </c>
      <c r="J75" s="17">
        <v>0.75</v>
      </c>
      <c r="K75" s="17">
        <v>1</v>
      </c>
      <c r="L75" s="17">
        <f t="shared" si="13"/>
        <v>7.921875</v>
      </c>
      <c r="M75" s="18" t="s">
        <v>10</v>
      </c>
    </row>
    <row r="76" spans="1:13" s="19" customFormat="1" ht="15" customHeight="1" x14ac:dyDescent="0.2">
      <c r="A76" s="21"/>
      <c r="B76" s="16" t="s">
        <v>58</v>
      </c>
      <c r="C76" s="17" t="s">
        <v>14</v>
      </c>
      <c r="D76" s="46" t="s">
        <v>33</v>
      </c>
      <c r="E76" s="17" t="s">
        <v>24</v>
      </c>
      <c r="F76" s="17">
        <v>91.584000000000003</v>
      </c>
      <c r="G76" s="17">
        <f t="shared" si="12"/>
        <v>92.284000000000006</v>
      </c>
      <c r="H76" s="17">
        <v>3.5</v>
      </c>
      <c r="I76" s="17">
        <v>3.5</v>
      </c>
      <c r="J76" s="17">
        <v>0.7</v>
      </c>
      <c r="K76" s="17">
        <v>4</v>
      </c>
      <c r="L76" s="17">
        <f t="shared" si="13"/>
        <v>34.299999999999997</v>
      </c>
      <c r="M76" s="18" t="s">
        <v>10</v>
      </c>
    </row>
    <row r="77" spans="1:13" s="19" customFormat="1" ht="15" customHeight="1" x14ac:dyDescent="0.2">
      <c r="A77" s="21"/>
      <c r="B77" s="16" t="s">
        <v>58</v>
      </c>
      <c r="C77" s="17" t="s">
        <v>14</v>
      </c>
      <c r="D77" s="47" t="s">
        <v>34</v>
      </c>
      <c r="E77" s="17"/>
      <c r="F77" s="17">
        <v>91.584000000000003</v>
      </c>
      <c r="G77" s="17">
        <f t="shared" si="12"/>
        <v>92.084000000000003</v>
      </c>
      <c r="H77" s="17">
        <v>2.5</v>
      </c>
      <c r="I77" s="17">
        <v>2.5</v>
      </c>
      <c r="J77" s="17">
        <v>0.5</v>
      </c>
      <c r="K77" s="17">
        <v>6</v>
      </c>
      <c r="L77" s="17">
        <f t="shared" si="13"/>
        <v>18.75</v>
      </c>
      <c r="M77" s="18" t="s">
        <v>10</v>
      </c>
    </row>
    <row r="78" spans="1:13" s="19" customFormat="1" ht="15" customHeight="1" x14ac:dyDescent="0.2">
      <c r="A78" s="21"/>
      <c r="B78" s="16" t="s">
        <v>58</v>
      </c>
      <c r="C78" s="17" t="s">
        <v>14</v>
      </c>
      <c r="D78" s="47" t="s">
        <v>25</v>
      </c>
      <c r="E78" s="17"/>
      <c r="F78" s="17">
        <v>91.584000000000003</v>
      </c>
      <c r="G78" s="17">
        <f t="shared" si="12"/>
        <v>92.034000000000006</v>
      </c>
      <c r="H78" s="17">
        <v>1.5</v>
      </c>
      <c r="I78" s="17">
        <v>1.5</v>
      </c>
      <c r="J78" s="17">
        <v>0.45</v>
      </c>
      <c r="K78" s="17">
        <v>6</v>
      </c>
      <c r="L78" s="17">
        <f t="shared" si="13"/>
        <v>6.0749999999999993</v>
      </c>
      <c r="M78" s="18" t="s">
        <v>10</v>
      </c>
    </row>
    <row r="79" spans="1:13" s="19" customFormat="1" ht="15" customHeight="1" x14ac:dyDescent="0.2">
      <c r="A79" s="21"/>
      <c r="B79" s="16" t="s">
        <v>58</v>
      </c>
      <c r="C79" s="17" t="s">
        <v>14</v>
      </c>
      <c r="D79" s="46" t="s">
        <v>33</v>
      </c>
      <c r="E79" s="17" t="s">
        <v>27</v>
      </c>
      <c r="F79" s="17">
        <v>91.584000000000003</v>
      </c>
      <c r="G79" s="17">
        <f t="shared" si="12"/>
        <v>91.884</v>
      </c>
      <c r="H79" s="17">
        <v>1</v>
      </c>
      <c r="I79" s="17">
        <v>1</v>
      </c>
      <c r="J79" s="17">
        <v>0.3</v>
      </c>
      <c r="K79" s="17">
        <v>8</v>
      </c>
      <c r="L79" s="17">
        <f t="shared" si="13"/>
        <v>2.4</v>
      </c>
      <c r="M79" s="18" t="s">
        <v>10</v>
      </c>
    </row>
    <row r="80" spans="1:13" s="19" customFormat="1" ht="15" customHeight="1" x14ac:dyDescent="0.2">
      <c r="A80" s="21"/>
      <c r="B80" s="16" t="s">
        <v>58</v>
      </c>
      <c r="C80" s="17" t="s">
        <v>14</v>
      </c>
      <c r="D80" s="17" t="s">
        <v>35</v>
      </c>
      <c r="E80" s="17"/>
      <c r="F80" s="17">
        <v>92.516000000000005</v>
      </c>
      <c r="G80" s="17">
        <f>94.584+0.45</f>
        <v>95.034000000000006</v>
      </c>
      <c r="H80" s="17">
        <v>1.1499999999999999</v>
      </c>
      <c r="I80" s="17">
        <v>1.5249999999999999</v>
      </c>
      <c r="J80" s="17">
        <f>G80-F80</f>
        <v>2.5180000000000007</v>
      </c>
      <c r="K80" s="17">
        <v>2</v>
      </c>
      <c r="L80" s="17">
        <f t="shared" si="13"/>
        <v>8.8318850000000015</v>
      </c>
      <c r="M80" s="18" t="s">
        <v>10</v>
      </c>
    </row>
    <row r="81" spans="1:13" s="19" customFormat="1" ht="15" customHeight="1" x14ac:dyDescent="0.2">
      <c r="A81" s="21"/>
      <c r="B81" s="16" t="s">
        <v>58</v>
      </c>
      <c r="C81" s="17" t="s">
        <v>14</v>
      </c>
      <c r="D81" s="17" t="s">
        <v>35</v>
      </c>
      <c r="E81" s="17"/>
      <c r="F81" s="17">
        <v>92.484000000000009</v>
      </c>
      <c r="G81" s="17">
        <f t="shared" ref="G81:G88" si="14">94.584+0.45</f>
        <v>95.034000000000006</v>
      </c>
      <c r="H81" s="17">
        <v>0.95</v>
      </c>
      <c r="I81" s="17">
        <v>1.2</v>
      </c>
      <c r="J81" s="17">
        <f t="shared" ref="J81:J88" si="15">G81-F81</f>
        <v>2.5499999999999972</v>
      </c>
      <c r="K81" s="17">
        <v>2</v>
      </c>
      <c r="L81" s="17">
        <f t="shared" si="13"/>
        <v>5.813999999999993</v>
      </c>
      <c r="M81" s="18" t="s">
        <v>10</v>
      </c>
    </row>
    <row r="82" spans="1:13" s="19" customFormat="1" ht="15" customHeight="1" x14ac:dyDescent="0.2">
      <c r="A82" s="21"/>
      <c r="B82" s="16" t="s">
        <v>58</v>
      </c>
      <c r="C82" s="17" t="s">
        <v>14</v>
      </c>
      <c r="D82" s="17" t="s">
        <v>35</v>
      </c>
      <c r="E82" s="17"/>
      <c r="F82" s="17">
        <v>92.183999999999997</v>
      </c>
      <c r="G82" s="17">
        <f t="shared" si="14"/>
        <v>95.034000000000006</v>
      </c>
      <c r="H82" s="17">
        <v>0.75</v>
      </c>
      <c r="I82" s="17">
        <v>0.9</v>
      </c>
      <c r="J82" s="17">
        <f t="shared" si="15"/>
        <v>2.8500000000000085</v>
      </c>
      <c r="K82" s="17">
        <v>7</v>
      </c>
      <c r="L82" s="17">
        <f t="shared" si="13"/>
        <v>13.466250000000041</v>
      </c>
      <c r="M82" s="18" t="s">
        <v>10</v>
      </c>
    </row>
    <row r="83" spans="1:13" s="19" customFormat="1" ht="15" customHeight="1" x14ac:dyDescent="0.2">
      <c r="A83" s="21"/>
      <c r="B83" s="16" t="s">
        <v>58</v>
      </c>
      <c r="C83" s="17" t="s">
        <v>14</v>
      </c>
      <c r="D83" s="17" t="s">
        <v>35</v>
      </c>
      <c r="E83" s="17"/>
      <c r="F83" s="17">
        <v>92.183999999999997</v>
      </c>
      <c r="G83" s="17">
        <f t="shared" si="14"/>
        <v>95.034000000000006</v>
      </c>
      <c r="H83" s="17">
        <v>0.75</v>
      </c>
      <c r="I83" s="17">
        <v>0.9</v>
      </c>
      <c r="J83" s="17">
        <f t="shared" si="15"/>
        <v>2.8500000000000085</v>
      </c>
      <c r="K83" s="17">
        <v>4</v>
      </c>
      <c r="L83" s="17">
        <f t="shared" si="13"/>
        <v>7.6950000000000234</v>
      </c>
      <c r="M83" s="18" t="s">
        <v>10</v>
      </c>
    </row>
    <row r="84" spans="1:13" s="19" customFormat="1" ht="15" customHeight="1" x14ac:dyDescent="0.2">
      <c r="A84" s="21"/>
      <c r="B84" s="16" t="s">
        <v>58</v>
      </c>
      <c r="C84" s="17" t="s">
        <v>14</v>
      </c>
      <c r="D84" s="17" t="s">
        <v>35</v>
      </c>
      <c r="E84" s="17"/>
      <c r="F84" s="17">
        <v>92.334000000000003</v>
      </c>
      <c r="G84" s="17">
        <f t="shared" si="14"/>
        <v>95.034000000000006</v>
      </c>
      <c r="H84" s="17">
        <v>0.9</v>
      </c>
      <c r="I84" s="17">
        <v>1.2</v>
      </c>
      <c r="J84" s="17">
        <f t="shared" si="15"/>
        <v>2.7000000000000028</v>
      </c>
      <c r="K84" s="17">
        <v>1</v>
      </c>
      <c r="L84" s="17">
        <f t="shared" si="13"/>
        <v>2.9160000000000035</v>
      </c>
      <c r="M84" s="18" t="s">
        <v>10</v>
      </c>
    </row>
    <row r="85" spans="1:13" s="19" customFormat="1" ht="15" customHeight="1" x14ac:dyDescent="0.2">
      <c r="A85" s="21"/>
      <c r="B85" s="16" t="s">
        <v>58</v>
      </c>
      <c r="C85" s="17" t="s">
        <v>14</v>
      </c>
      <c r="D85" s="17" t="s">
        <v>35</v>
      </c>
      <c r="E85" s="17"/>
      <c r="F85" s="17">
        <v>92.284000000000006</v>
      </c>
      <c r="G85" s="17">
        <f t="shared" si="14"/>
        <v>95.034000000000006</v>
      </c>
      <c r="H85" s="17">
        <v>0.9</v>
      </c>
      <c r="I85" s="17">
        <v>1.42</v>
      </c>
      <c r="J85" s="17">
        <f t="shared" si="15"/>
        <v>2.75</v>
      </c>
      <c r="K85" s="17">
        <v>4</v>
      </c>
      <c r="L85" s="17">
        <f t="shared" si="13"/>
        <v>14.058</v>
      </c>
      <c r="M85" s="18" t="s">
        <v>10</v>
      </c>
    </row>
    <row r="86" spans="1:13" s="19" customFormat="1" ht="15" customHeight="1" x14ac:dyDescent="0.2">
      <c r="A86" s="21"/>
      <c r="B86" s="16" t="s">
        <v>58</v>
      </c>
      <c r="C86" s="17" t="s">
        <v>14</v>
      </c>
      <c r="D86" s="17" t="s">
        <v>35</v>
      </c>
      <c r="E86" s="17"/>
      <c r="F86" s="17">
        <v>92.084000000000003</v>
      </c>
      <c r="G86" s="17">
        <f t="shared" si="14"/>
        <v>95.034000000000006</v>
      </c>
      <c r="H86" s="17">
        <v>0.8</v>
      </c>
      <c r="I86" s="17">
        <v>1.25</v>
      </c>
      <c r="J86" s="17">
        <f t="shared" si="15"/>
        <v>2.9500000000000028</v>
      </c>
      <c r="K86" s="17">
        <v>6</v>
      </c>
      <c r="L86" s="17">
        <f t="shared" si="13"/>
        <v>17.700000000000017</v>
      </c>
      <c r="M86" s="18" t="s">
        <v>10</v>
      </c>
    </row>
    <row r="87" spans="1:13" s="19" customFormat="1" ht="15" customHeight="1" x14ac:dyDescent="0.2">
      <c r="A87" s="21"/>
      <c r="B87" s="16" t="s">
        <v>58</v>
      </c>
      <c r="C87" s="17" t="s">
        <v>14</v>
      </c>
      <c r="D87" s="17" t="s">
        <v>35</v>
      </c>
      <c r="E87" s="17"/>
      <c r="F87" s="17">
        <v>92.034000000000006</v>
      </c>
      <c r="G87" s="17">
        <f t="shared" si="14"/>
        <v>95.034000000000006</v>
      </c>
      <c r="H87" s="17">
        <v>0.65</v>
      </c>
      <c r="I87" s="17">
        <v>0.8</v>
      </c>
      <c r="J87" s="17">
        <f t="shared" si="15"/>
        <v>3</v>
      </c>
      <c r="K87" s="17">
        <v>6</v>
      </c>
      <c r="L87" s="17">
        <f t="shared" si="13"/>
        <v>9.36</v>
      </c>
      <c r="M87" s="18" t="s">
        <v>10</v>
      </c>
    </row>
    <row r="88" spans="1:13" s="19" customFormat="1" ht="15" customHeight="1" x14ac:dyDescent="0.2">
      <c r="A88" s="21"/>
      <c r="B88" s="16" t="s">
        <v>58</v>
      </c>
      <c r="C88" s="17" t="s">
        <v>14</v>
      </c>
      <c r="D88" s="17" t="s">
        <v>35</v>
      </c>
      <c r="E88" s="17"/>
      <c r="F88" s="17">
        <v>91.884</v>
      </c>
      <c r="G88" s="17">
        <f t="shared" si="14"/>
        <v>95.034000000000006</v>
      </c>
      <c r="H88" s="17">
        <v>0.3</v>
      </c>
      <c r="I88" s="17">
        <v>0.3</v>
      </c>
      <c r="J88" s="17">
        <f t="shared" si="15"/>
        <v>3.1500000000000057</v>
      </c>
      <c r="K88" s="17">
        <v>8</v>
      </c>
      <c r="L88" s="17">
        <f t="shared" si="13"/>
        <v>2.2680000000000038</v>
      </c>
      <c r="M88" s="18" t="s">
        <v>10</v>
      </c>
    </row>
    <row r="89" spans="1:13" s="19" customFormat="1" ht="15" customHeight="1" x14ac:dyDescent="0.2">
      <c r="A89" s="21"/>
      <c r="B89" s="16" t="s">
        <v>58</v>
      </c>
      <c r="C89" s="17" t="s">
        <v>14</v>
      </c>
      <c r="D89" s="17" t="s">
        <v>29</v>
      </c>
      <c r="E89" s="17" t="s">
        <v>30</v>
      </c>
      <c r="F89" s="17">
        <f>G89-J89</f>
        <v>94.13</v>
      </c>
      <c r="G89" s="17">
        <v>94.58</v>
      </c>
      <c r="H89" s="17">
        <f>((4.5*4)+13.625+15)-(0.7*7)-(0.3*4)</f>
        <v>40.524999999999999</v>
      </c>
      <c r="I89" s="17">
        <v>0.3</v>
      </c>
      <c r="J89" s="17">
        <v>0.45</v>
      </c>
      <c r="K89" s="17">
        <v>2</v>
      </c>
      <c r="L89" s="17">
        <f t="shared" si="13"/>
        <v>10.941749999999999</v>
      </c>
      <c r="M89" s="18" t="s">
        <v>10</v>
      </c>
    </row>
    <row r="90" spans="1:13" s="19" customFormat="1" ht="15" customHeight="1" x14ac:dyDescent="0.2">
      <c r="A90" s="21"/>
      <c r="B90" s="16" t="s">
        <v>58</v>
      </c>
      <c r="C90" s="17" t="s">
        <v>14</v>
      </c>
      <c r="D90" s="17" t="s">
        <v>29</v>
      </c>
      <c r="E90" s="17" t="s">
        <v>31</v>
      </c>
      <c r="F90" s="17">
        <f t="shared" ref="F90:F95" si="16">G90-J90</f>
        <v>94.13</v>
      </c>
      <c r="G90" s="17">
        <v>94.58</v>
      </c>
      <c r="H90" s="17">
        <f>25.5-(0.8*5)</f>
        <v>21.5</v>
      </c>
      <c r="I90" s="17">
        <v>0.3</v>
      </c>
      <c r="J90" s="17">
        <v>0.45</v>
      </c>
      <c r="K90" s="17">
        <v>5</v>
      </c>
      <c r="L90" s="17">
        <f t="shared" si="13"/>
        <v>14.512500000000001</v>
      </c>
      <c r="M90" s="18" t="s">
        <v>10</v>
      </c>
    </row>
    <row r="91" spans="1:13" s="19" customFormat="1" ht="15" customHeight="1" x14ac:dyDescent="0.2">
      <c r="A91" s="21"/>
      <c r="B91" s="16" t="s">
        <v>58</v>
      </c>
      <c r="C91" s="17" t="s">
        <v>14</v>
      </c>
      <c r="D91" s="17" t="s">
        <v>29</v>
      </c>
      <c r="E91" s="17" t="s">
        <v>32</v>
      </c>
      <c r="F91" s="17">
        <f t="shared" si="16"/>
        <v>94.13</v>
      </c>
      <c r="G91" s="17">
        <v>94.58</v>
      </c>
      <c r="H91" s="17">
        <f>(4.5*4)-(0.9*3)</f>
        <v>15.3</v>
      </c>
      <c r="I91" s="17">
        <v>0.3</v>
      </c>
      <c r="J91" s="17">
        <v>0.45</v>
      </c>
      <c r="K91" s="17">
        <v>3</v>
      </c>
      <c r="L91" s="17">
        <f t="shared" si="13"/>
        <v>6.1965000000000003</v>
      </c>
      <c r="M91" s="18" t="s">
        <v>10</v>
      </c>
    </row>
    <row r="92" spans="1:13" s="19" customFormat="1" ht="15" customHeight="1" x14ac:dyDescent="0.2">
      <c r="A92" s="21"/>
      <c r="B92" s="16" t="s">
        <v>58</v>
      </c>
      <c r="C92" s="17" t="s">
        <v>14</v>
      </c>
      <c r="D92" s="17" t="s">
        <v>29</v>
      </c>
      <c r="E92" s="17" t="s">
        <v>36</v>
      </c>
      <c r="F92" s="17">
        <f t="shared" si="16"/>
        <v>95.13</v>
      </c>
      <c r="G92" s="17">
        <v>95.58</v>
      </c>
      <c r="H92" s="17">
        <f>9-0.8-0.8</f>
        <v>7.3999999999999995</v>
      </c>
      <c r="I92" s="17">
        <v>0.3</v>
      </c>
      <c r="J92" s="17">
        <v>0.45</v>
      </c>
      <c r="K92" s="17">
        <v>1</v>
      </c>
      <c r="L92" s="17">
        <f t="shared" si="13"/>
        <v>0.99899999999999989</v>
      </c>
      <c r="M92" s="18" t="s">
        <v>10</v>
      </c>
    </row>
    <row r="93" spans="1:13" s="19" customFormat="1" ht="15" customHeight="1" x14ac:dyDescent="0.2">
      <c r="A93" s="21"/>
      <c r="B93" s="16" t="s">
        <v>58</v>
      </c>
      <c r="C93" s="17" t="s">
        <v>14</v>
      </c>
      <c r="D93" s="17" t="s">
        <v>29</v>
      </c>
      <c r="E93" s="17" t="s">
        <v>37</v>
      </c>
      <c r="F93" s="17">
        <f t="shared" si="16"/>
        <v>96.13</v>
      </c>
      <c r="G93" s="17">
        <v>96.58</v>
      </c>
      <c r="H93" s="17">
        <f>4.5-0.8</f>
        <v>3.7</v>
      </c>
      <c r="I93" s="17">
        <v>0.3</v>
      </c>
      <c r="J93" s="17">
        <v>0.45</v>
      </c>
      <c r="K93" s="17">
        <v>1</v>
      </c>
      <c r="L93" s="17">
        <f t="shared" si="13"/>
        <v>0.49950000000000006</v>
      </c>
      <c r="M93" s="18" t="s">
        <v>10</v>
      </c>
    </row>
    <row r="94" spans="1:13" s="19" customFormat="1" ht="15" customHeight="1" x14ac:dyDescent="0.2">
      <c r="A94" s="21"/>
      <c r="B94" s="16" t="s">
        <v>58</v>
      </c>
      <c r="C94" s="17" t="s">
        <v>14</v>
      </c>
      <c r="D94" s="17" t="s">
        <v>29</v>
      </c>
      <c r="E94" s="17" t="s">
        <v>38</v>
      </c>
      <c r="F94" s="17">
        <f t="shared" si="16"/>
        <v>97.13</v>
      </c>
      <c r="G94" s="17">
        <v>97.58</v>
      </c>
      <c r="H94" s="17">
        <f>5.5-0.8</f>
        <v>4.7</v>
      </c>
      <c r="I94" s="17">
        <v>0.3</v>
      </c>
      <c r="J94" s="17">
        <v>0.45</v>
      </c>
      <c r="K94" s="17">
        <v>1</v>
      </c>
      <c r="L94" s="17">
        <f t="shared" si="13"/>
        <v>0.63449999999999995</v>
      </c>
      <c r="M94" s="18" t="s">
        <v>10</v>
      </c>
    </row>
    <row r="95" spans="1:13" s="19" customFormat="1" ht="15" customHeight="1" x14ac:dyDescent="0.2">
      <c r="A95" s="21"/>
      <c r="B95" s="16" t="s">
        <v>58</v>
      </c>
      <c r="C95" s="17" t="s">
        <v>14</v>
      </c>
      <c r="D95" s="17" t="s">
        <v>29</v>
      </c>
      <c r="E95" s="17" t="s">
        <v>39</v>
      </c>
      <c r="F95" s="17">
        <f t="shared" si="16"/>
        <v>98.13</v>
      </c>
      <c r="G95" s="17">
        <v>98.58</v>
      </c>
      <c r="H95" s="17">
        <f>4.5-0.8</f>
        <v>3.7</v>
      </c>
      <c r="I95" s="17">
        <v>0.3</v>
      </c>
      <c r="J95" s="17">
        <v>0.45</v>
      </c>
      <c r="K95" s="17">
        <v>1</v>
      </c>
      <c r="L95" s="17">
        <f t="shared" si="13"/>
        <v>0.49950000000000006</v>
      </c>
      <c r="M95" s="18" t="s">
        <v>10</v>
      </c>
    </row>
    <row r="96" spans="1:13" s="19" customFormat="1" ht="15" customHeight="1" x14ac:dyDescent="0.2">
      <c r="A96" s="21"/>
      <c r="B96" s="16" t="s">
        <v>58</v>
      </c>
      <c r="C96" s="17" t="s">
        <v>14</v>
      </c>
      <c r="D96" s="17" t="s">
        <v>28</v>
      </c>
      <c r="E96" s="17" t="s">
        <v>15</v>
      </c>
      <c r="F96" s="17">
        <v>91.584000000000003</v>
      </c>
      <c r="G96" s="17">
        <f>F96+J96</f>
        <v>91.884</v>
      </c>
      <c r="H96" s="17">
        <v>3.1419999999999999</v>
      </c>
      <c r="I96" s="17">
        <f>(4.55)^2</f>
        <v>20.702499999999997</v>
      </c>
      <c r="J96" s="17">
        <v>0.3</v>
      </c>
      <c r="K96" s="17">
        <v>1</v>
      </c>
      <c r="L96" s="17">
        <f t="shared" si="13"/>
        <v>19.514176499999998</v>
      </c>
      <c r="M96" s="18" t="s">
        <v>10</v>
      </c>
    </row>
    <row r="97" spans="1:13" s="19" customFormat="1" ht="15" customHeight="1" x14ac:dyDescent="0.2">
      <c r="A97" s="21"/>
      <c r="B97" s="16" t="s">
        <v>58</v>
      </c>
      <c r="C97" s="17" t="s">
        <v>14</v>
      </c>
      <c r="D97" s="17" t="s">
        <v>28</v>
      </c>
      <c r="E97" s="17" t="s">
        <v>40</v>
      </c>
      <c r="F97" s="17">
        <v>91.884</v>
      </c>
      <c r="G97" s="17">
        <f>94.5+0.3</f>
        <v>94.8</v>
      </c>
      <c r="H97" s="17">
        <v>3.1419999999999999</v>
      </c>
      <c r="I97" s="17">
        <f>(7.7/2)^2</f>
        <v>14.822500000000002</v>
      </c>
      <c r="J97" s="17">
        <f>G97-F97</f>
        <v>2.9159999999999968</v>
      </c>
      <c r="K97" s="17">
        <v>1</v>
      </c>
      <c r="L97" s="17">
        <f t="shared" si="13"/>
        <v>135.80481221999986</v>
      </c>
      <c r="M97" s="18" t="s">
        <v>10</v>
      </c>
    </row>
    <row r="98" spans="1:13" s="19" customFormat="1" ht="15" customHeight="1" x14ac:dyDescent="0.2">
      <c r="A98" s="21"/>
      <c r="B98" s="16" t="s">
        <v>58</v>
      </c>
      <c r="C98" s="17" t="s">
        <v>14</v>
      </c>
      <c r="D98" s="17" t="s">
        <v>28</v>
      </c>
      <c r="E98" s="17" t="s">
        <v>40</v>
      </c>
      <c r="F98" s="17">
        <v>91.884</v>
      </c>
      <c r="G98" s="17">
        <f>94.5+0.3</f>
        <v>94.8</v>
      </c>
      <c r="H98" s="17">
        <v>3.1419999999999999</v>
      </c>
      <c r="I98" s="17">
        <f>(6.5/2)^2</f>
        <v>10.5625</v>
      </c>
      <c r="J98" s="17">
        <f>G98-F98</f>
        <v>2.9159999999999968</v>
      </c>
      <c r="K98" s="17">
        <v>1</v>
      </c>
      <c r="L98" s="17">
        <f t="shared" si="13"/>
        <v>96.77438549999988</v>
      </c>
      <c r="M98" s="18" t="s">
        <v>10</v>
      </c>
    </row>
    <row r="99" spans="1:13" s="19" customFormat="1" ht="15" customHeight="1" x14ac:dyDescent="0.2">
      <c r="A99" s="21"/>
      <c r="B99" s="16" t="s">
        <v>58</v>
      </c>
      <c r="C99" s="17" t="s">
        <v>14</v>
      </c>
      <c r="D99" s="17" t="s">
        <v>28</v>
      </c>
      <c r="K99" s="17"/>
      <c r="L99" s="48">
        <f>L97-L98</f>
        <v>39.03042671999998</v>
      </c>
      <c r="M99" s="18" t="s">
        <v>10</v>
      </c>
    </row>
    <row r="100" spans="1:13" s="19" customFormat="1" ht="15" customHeight="1" x14ac:dyDescent="0.2">
      <c r="A100" s="21"/>
      <c r="B100" s="16" t="s">
        <v>58</v>
      </c>
      <c r="C100" s="17" t="s">
        <v>14</v>
      </c>
      <c r="D100" s="17" t="s">
        <v>28</v>
      </c>
      <c r="E100" s="17" t="s">
        <v>18</v>
      </c>
      <c r="F100" s="17">
        <v>91.884</v>
      </c>
      <c r="G100" s="17">
        <v>94.8</v>
      </c>
      <c r="H100" s="17">
        <v>6.5</v>
      </c>
      <c r="I100" s="17">
        <v>0.6</v>
      </c>
      <c r="J100" s="17">
        <f>G100-F100</f>
        <v>2.9159999999999968</v>
      </c>
      <c r="K100" s="17">
        <v>2</v>
      </c>
      <c r="L100" s="18">
        <f>PRODUCT(H100:K100)</f>
        <v>22.744799999999973</v>
      </c>
      <c r="M100" s="18" t="s">
        <v>10</v>
      </c>
    </row>
    <row r="101" spans="1:13" s="19" customFormat="1" ht="15" customHeight="1" x14ac:dyDescent="0.2">
      <c r="A101" s="21"/>
      <c r="B101" s="16" t="s">
        <v>58</v>
      </c>
      <c r="C101" s="17" t="s">
        <v>14</v>
      </c>
      <c r="D101" s="17" t="s">
        <v>28</v>
      </c>
      <c r="E101" s="17" t="s">
        <v>41</v>
      </c>
      <c r="F101" s="17">
        <v>94.5</v>
      </c>
      <c r="G101" s="17">
        <f>F101+J101</f>
        <v>95.5</v>
      </c>
      <c r="H101" s="17">
        <v>1.212</v>
      </c>
      <c r="I101" s="17">
        <v>0.3</v>
      </c>
      <c r="J101" s="17">
        <v>1</v>
      </c>
      <c r="K101" s="17">
        <v>2</v>
      </c>
      <c r="L101" s="18">
        <f t="shared" ref="L101:L105" si="17">PRODUCT(H101:K101)</f>
        <v>0.72719999999999996</v>
      </c>
      <c r="M101" s="18" t="s">
        <v>10</v>
      </c>
    </row>
    <row r="102" spans="1:13" s="19" customFormat="1" ht="15" customHeight="1" x14ac:dyDescent="0.2">
      <c r="A102" s="21"/>
      <c r="B102" s="16" t="s">
        <v>58</v>
      </c>
      <c r="C102" s="17" t="s">
        <v>14</v>
      </c>
      <c r="D102" s="17" t="s">
        <v>28</v>
      </c>
      <c r="E102" s="17" t="s">
        <v>41</v>
      </c>
      <c r="F102" s="17">
        <v>94.5</v>
      </c>
      <c r="G102" s="17">
        <f t="shared" ref="G102:G105" si="18">F102+J102</f>
        <v>95.5</v>
      </c>
      <c r="H102" s="17">
        <v>4.665</v>
      </c>
      <c r="I102" s="17">
        <v>0.3</v>
      </c>
      <c r="J102" s="17">
        <v>1</v>
      </c>
      <c r="K102" s="17">
        <v>2</v>
      </c>
      <c r="L102" s="18">
        <f t="shared" si="17"/>
        <v>2.7989999999999999</v>
      </c>
      <c r="M102" s="18" t="s">
        <v>10</v>
      </c>
    </row>
    <row r="103" spans="1:13" s="19" customFormat="1" ht="15" customHeight="1" x14ac:dyDescent="0.2">
      <c r="A103" s="21"/>
      <c r="B103" s="16" t="s">
        <v>58</v>
      </c>
      <c r="C103" s="17" t="s">
        <v>14</v>
      </c>
      <c r="D103" s="17" t="s">
        <v>28</v>
      </c>
      <c r="E103" s="17" t="s">
        <v>41</v>
      </c>
      <c r="F103" s="17">
        <v>94.5</v>
      </c>
      <c r="G103" s="17">
        <f t="shared" si="18"/>
        <v>95.5</v>
      </c>
      <c r="H103" s="17">
        <v>6.1740000000000004</v>
      </c>
      <c r="I103" s="17">
        <v>0.3</v>
      </c>
      <c r="J103" s="17">
        <v>1</v>
      </c>
      <c r="K103" s="17">
        <v>2</v>
      </c>
      <c r="L103" s="18">
        <f t="shared" si="17"/>
        <v>3.7044000000000001</v>
      </c>
      <c r="M103" s="18" t="s">
        <v>10</v>
      </c>
    </row>
    <row r="104" spans="1:13" s="19" customFormat="1" ht="15" customHeight="1" x14ac:dyDescent="0.2">
      <c r="A104" s="21"/>
      <c r="B104" s="16" t="s">
        <v>58</v>
      </c>
      <c r="C104" s="17" t="s">
        <v>14</v>
      </c>
      <c r="D104" s="17" t="s">
        <v>28</v>
      </c>
      <c r="E104" s="17" t="s">
        <v>41</v>
      </c>
      <c r="F104" s="17">
        <v>94.5</v>
      </c>
      <c r="G104" s="17">
        <f t="shared" si="18"/>
        <v>95.5</v>
      </c>
      <c r="H104" s="17">
        <v>6.9539999999999997</v>
      </c>
      <c r="I104" s="17">
        <v>0.3</v>
      </c>
      <c r="J104" s="17">
        <v>1</v>
      </c>
      <c r="K104" s="17">
        <v>2</v>
      </c>
      <c r="L104" s="18">
        <f t="shared" si="17"/>
        <v>4.1723999999999997</v>
      </c>
      <c r="M104" s="18" t="s">
        <v>10</v>
      </c>
    </row>
    <row r="105" spans="1:13" s="19" customFormat="1" ht="15" customHeight="1" x14ac:dyDescent="0.2">
      <c r="A105" s="21"/>
      <c r="B105" s="16" t="s">
        <v>58</v>
      </c>
      <c r="C105" s="17" t="s">
        <v>14</v>
      </c>
      <c r="D105" s="17" t="s">
        <v>28</v>
      </c>
      <c r="E105" s="17" t="s">
        <v>41</v>
      </c>
      <c r="F105" s="17">
        <v>94.5</v>
      </c>
      <c r="G105" s="17">
        <f t="shared" si="18"/>
        <v>95.5</v>
      </c>
      <c r="H105" s="17">
        <v>7.2439999999999998</v>
      </c>
      <c r="I105" s="17">
        <v>0.3</v>
      </c>
      <c r="J105" s="17">
        <v>1</v>
      </c>
      <c r="K105" s="17">
        <v>1</v>
      </c>
      <c r="L105" s="18">
        <f t="shared" si="17"/>
        <v>2.1732</v>
      </c>
      <c r="M105" s="18" t="s">
        <v>10</v>
      </c>
    </row>
    <row r="106" spans="1:13" s="9" customFormat="1" x14ac:dyDescent="0.2">
      <c r="A106" s="8"/>
      <c r="B106" s="8" t="str">
        <f>B105</f>
        <v>0--3 Mtr</v>
      </c>
      <c r="C106" s="8"/>
      <c r="D106" s="8"/>
      <c r="E106" s="8"/>
      <c r="F106" s="4"/>
      <c r="G106" s="4"/>
      <c r="H106" s="8"/>
      <c r="I106" s="8"/>
      <c r="J106" s="8"/>
      <c r="K106" s="8"/>
      <c r="L106" s="8">
        <f>(SUM(L71:L96))+(SUM(L99:L105))</f>
        <v>403.51736322000016</v>
      </c>
      <c r="M106" s="8" t="str">
        <f>M105</f>
        <v>Cum</v>
      </c>
    </row>
    <row r="107" spans="1:13" s="25" customFormat="1" x14ac:dyDescent="0.2">
      <c r="A107" s="23"/>
      <c r="B107" s="23"/>
      <c r="C107" s="23"/>
      <c r="D107" s="23"/>
      <c r="E107" s="23"/>
      <c r="F107" s="24"/>
      <c r="G107" s="24"/>
      <c r="H107" s="23"/>
      <c r="I107" s="23"/>
      <c r="J107" s="23"/>
      <c r="K107" s="23"/>
      <c r="L107" s="23"/>
      <c r="M107" s="23"/>
    </row>
    <row r="108" spans="1:13" s="44" customFormat="1" ht="21" x14ac:dyDescent="0.35">
      <c r="A108" s="43"/>
      <c r="B108" s="45" t="s">
        <v>63</v>
      </c>
      <c r="C108" s="43"/>
      <c r="D108" s="43"/>
      <c r="E108" s="43"/>
      <c r="F108" s="43"/>
      <c r="G108" s="43"/>
      <c r="H108" s="43"/>
      <c r="I108" s="43"/>
      <c r="J108" s="43"/>
      <c r="K108" s="43"/>
      <c r="L108" s="43"/>
      <c r="M108" s="43"/>
    </row>
    <row r="109" spans="1:13" s="9" customFormat="1" x14ac:dyDescent="0.2">
      <c r="A109" s="8"/>
      <c r="B109" s="8" t="s">
        <v>64</v>
      </c>
      <c r="C109" s="8"/>
      <c r="D109" s="8"/>
      <c r="E109" s="8"/>
      <c r="F109" s="4"/>
      <c r="G109" s="4"/>
      <c r="H109" s="8"/>
      <c r="I109" s="8"/>
      <c r="J109" s="8"/>
      <c r="K109" s="8"/>
      <c r="L109" s="8"/>
      <c r="M109" s="8"/>
    </row>
    <row r="110" spans="1:13" s="19" customFormat="1" ht="15" customHeight="1" x14ac:dyDescent="0.2">
      <c r="A110" s="50">
        <v>9</v>
      </c>
      <c r="B110" s="51" t="s">
        <v>58</v>
      </c>
      <c r="C110" s="17" t="s">
        <v>14</v>
      </c>
      <c r="D110" s="46" t="s">
        <v>33</v>
      </c>
      <c r="E110" s="17" t="s">
        <v>19</v>
      </c>
      <c r="F110" s="17">
        <v>91.616</v>
      </c>
      <c r="G110" s="17">
        <f>F110+J110</f>
        <v>92.516000000000005</v>
      </c>
      <c r="H110" s="17">
        <v>4.5</v>
      </c>
      <c r="I110" s="17"/>
      <c r="J110" s="17">
        <v>0.9</v>
      </c>
      <c r="K110" s="17">
        <v>4</v>
      </c>
      <c r="L110" s="17">
        <f>PRODUCT(H110:K110)</f>
        <v>16.2</v>
      </c>
      <c r="M110" s="18" t="s">
        <v>11</v>
      </c>
    </row>
    <row r="111" spans="1:13" s="19" customFormat="1" ht="15" customHeight="1" x14ac:dyDescent="0.2">
      <c r="A111" s="50"/>
      <c r="B111" s="51" t="s">
        <v>58</v>
      </c>
      <c r="C111" s="17" t="s">
        <v>14</v>
      </c>
      <c r="D111" s="46" t="s">
        <v>33</v>
      </c>
      <c r="E111" s="17" t="s">
        <v>20</v>
      </c>
      <c r="F111" s="17">
        <v>91.584000000000003</v>
      </c>
      <c r="G111" s="17">
        <f t="shared" ref="G111:G118" si="19">F111+J111</f>
        <v>92.484000000000009</v>
      </c>
      <c r="H111" s="17">
        <v>4.5</v>
      </c>
      <c r="I111" s="17"/>
      <c r="J111" s="17">
        <v>0.9</v>
      </c>
      <c r="K111" s="17">
        <v>4</v>
      </c>
      <c r="L111" s="17">
        <f t="shared" ref="L111:L134" si="20">PRODUCT(H111:K111)</f>
        <v>16.2</v>
      </c>
      <c r="M111" s="18" t="s">
        <v>11</v>
      </c>
    </row>
    <row r="112" spans="1:13" s="19" customFormat="1" ht="15" customHeight="1" x14ac:dyDescent="0.2">
      <c r="A112" s="50"/>
      <c r="B112" s="51" t="s">
        <v>58</v>
      </c>
      <c r="C112" s="17" t="s">
        <v>14</v>
      </c>
      <c r="D112" s="46" t="s">
        <v>33</v>
      </c>
      <c r="E112" s="17" t="s">
        <v>21</v>
      </c>
      <c r="F112" s="17">
        <v>91.584000000000003</v>
      </c>
      <c r="G112" s="17">
        <f t="shared" si="19"/>
        <v>92.183999999999997</v>
      </c>
      <c r="H112" s="17">
        <v>2.75</v>
      </c>
      <c r="I112" s="17"/>
      <c r="J112" s="17">
        <v>0.6</v>
      </c>
      <c r="K112" s="17">
        <v>14</v>
      </c>
      <c r="L112" s="17">
        <f t="shared" si="20"/>
        <v>23.099999999999998</v>
      </c>
      <c r="M112" s="18" t="s">
        <v>11</v>
      </c>
    </row>
    <row r="113" spans="1:13" s="19" customFormat="1" ht="15" customHeight="1" x14ac:dyDescent="0.2">
      <c r="A113" s="50"/>
      <c r="B113" s="51" t="s">
        <v>58</v>
      </c>
      <c r="C113" s="17" t="s">
        <v>14</v>
      </c>
      <c r="D113" s="46" t="s">
        <v>33</v>
      </c>
      <c r="E113" s="17" t="s">
        <v>22</v>
      </c>
      <c r="F113" s="17">
        <v>91.584000000000003</v>
      </c>
      <c r="G113" s="17">
        <f t="shared" si="19"/>
        <v>92.183999999999997</v>
      </c>
      <c r="H113" s="17">
        <v>2.75</v>
      </c>
      <c r="I113" s="17"/>
      <c r="J113" s="17">
        <v>0.6</v>
      </c>
      <c r="K113" s="17">
        <v>8</v>
      </c>
      <c r="L113" s="17">
        <f t="shared" si="20"/>
        <v>13.2</v>
      </c>
      <c r="M113" s="18" t="s">
        <v>11</v>
      </c>
    </row>
    <row r="114" spans="1:13" s="19" customFormat="1" ht="15" customHeight="1" x14ac:dyDescent="0.2">
      <c r="A114" s="50"/>
      <c r="B114" s="51" t="s">
        <v>58</v>
      </c>
      <c r="C114" s="17" t="s">
        <v>14</v>
      </c>
      <c r="D114" s="46" t="s">
        <v>33</v>
      </c>
      <c r="E114" s="17" t="s">
        <v>23</v>
      </c>
      <c r="F114" s="17">
        <v>91.584000000000003</v>
      </c>
      <c r="G114" s="17">
        <f t="shared" si="19"/>
        <v>92.334000000000003</v>
      </c>
      <c r="H114" s="17">
        <v>3.25</v>
      </c>
      <c r="I114" s="17"/>
      <c r="J114" s="17">
        <v>0.75</v>
      </c>
      <c r="K114" s="17">
        <v>2</v>
      </c>
      <c r="L114" s="17">
        <f t="shared" si="20"/>
        <v>4.875</v>
      </c>
      <c r="M114" s="18" t="s">
        <v>11</v>
      </c>
    </row>
    <row r="115" spans="1:13" s="19" customFormat="1" ht="15" customHeight="1" x14ac:dyDescent="0.2">
      <c r="A115" s="50"/>
      <c r="B115" s="51" t="s">
        <v>58</v>
      </c>
      <c r="C115" s="17" t="s">
        <v>14</v>
      </c>
      <c r="D115" s="46" t="s">
        <v>33</v>
      </c>
      <c r="E115" s="17" t="s">
        <v>24</v>
      </c>
      <c r="F115" s="17">
        <v>91.584000000000003</v>
      </c>
      <c r="G115" s="17">
        <f t="shared" si="19"/>
        <v>92.284000000000006</v>
      </c>
      <c r="H115" s="17">
        <v>3.5</v>
      </c>
      <c r="I115" s="17"/>
      <c r="J115" s="17">
        <v>0.7</v>
      </c>
      <c r="K115" s="17">
        <v>8</v>
      </c>
      <c r="L115" s="17">
        <f t="shared" si="20"/>
        <v>19.599999999999998</v>
      </c>
      <c r="M115" s="18" t="s">
        <v>11</v>
      </c>
    </row>
    <row r="116" spans="1:13" s="19" customFormat="1" ht="15" customHeight="1" x14ac:dyDescent="0.2">
      <c r="A116" s="50"/>
      <c r="B116" s="51" t="s">
        <v>58</v>
      </c>
      <c r="C116" s="17" t="s">
        <v>14</v>
      </c>
      <c r="D116" s="47" t="s">
        <v>34</v>
      </c>
      <c r="E116" s="17"/>
      <c r="F116" s="17">
        <v>91.584000000000003</v>
      </c>
      <c r="G116" s="17">
        <f t="shared" si="19"/>
        <v>92.084000000000003</v>
      </c>
      <c r="H116" s="17">
        <v>2.5</v>
      </c>
      <c r="I116" s="17"/>
      <c r="J116" s="17">
        <v>0.5</v>
      </c>
      <c r="K116" s="17">
        <v>12</v>
      </c>
      <c r="L116" s="17">
        <f t="shared" si="20"/>
        <v>15</v>
      </c>
      <c r="M116" s="18" t="s">
        <v>11</v>
      </c>
    </row>
    <row r="117" spans="1:13" s="19" customFormat="1" ht="15" customHeight="1" x14ac:dyDescent="0.2">
      <c r="A117" s="50"/>
      <c r="B117" s="51" t="s">
        <v>58</v>
      </c>
      <c r="C117" s="17" t="s">
        <v>14</v>
      </c>
      <c r="D117" s="47" t="s">
        <v>25</v>
      </c>
      <c r="E117" s="17"/>
      <c r="F117" s="17">
        <v>91.584000000000003</v>
      </c>
      <c r="G117" s="17">
        <f t="shared" si="19"/>
        <v>92.034000000000006</v>
      </c>
      <c r="H117" s="17">
        <v>1.5</v>
      </c>
      <c r="I117" s="17"/>
      <c r="J117" s="17">
        <v>0.45</v>
      </c>
      <c r="K117" s="17">
        <v>12</v>
      </c>
      <c r="L117" s="17">
        <f t="shared" si="20"/>
        <v>8.1000000000000014</v>
      </c>
      <c r="M117" s="18" t="s">
        <v>11</v>
      </c>
    </row>
    <row r="118" spans="1:13" s="19" customFormat="1" ht="15" customHeight="1" x14ac:dyDescent="0.2">
      <c r="A118" s="50"/>
      <c r="B118" s="51" t="s">
        <v>58</v>
      </c>
      <c r="C118" s="17" t="s">
        <v>14</v>
      </c>
      <c r="D118" s="46" t="s">
        <v>33</v>
      </c>
      <c r="E118" s="17" t="s">
        <v>27</v>
      </c>
      <c r="F118" s="17">
        <v>91.584000000000003</v>
      </c>
      <c r="G118" s="17">
        <f t="shared" si="19"/>
        <v>91.884</v>
      </c>
      <c r="H118" s="17">
        <v>1</v>
      </c>
      <c r="I118" s="17"/>
      <c r="J118" s="17">
        <v>0.3</v>
      </c>
      <c r="K118" s="17">
        <v>16</v>
      </c>
      <c r="L118" s="17">
        <f t="shared" si="20"/>
        <v>4.8</v>
      </c>
      <c r="M118" s="18" t="s">
        <v>11</v>
      </c>
    </row>
    <row r="119" spans="1:13" s="19" customFormat="1" ht="15" customHeight="1" x14ac:dyDescent="0.2">
      <c r="A119" s="50"/>
      <c r="B119" s="51" t="s">
        <v>58</v>
      </c>
      <c r="C119" s="17" t="s">
        <v>14</v>
      </c>
      <c r="D119" s="17" t="s">
        <v>35</v>
      </c>
      <c r="E119" s="17"/>
      <c r="F119" s="17">
        <v>92.516000000000005</v>
      </c>
      <c r="G119" s="17">
        <f>94.584+0.45</f>
        <v>95.034000000000006</v>
      </c>
      <c r="H119" s="17">
        <v>1.1499999999999999</v>
      </c>
      <c r="I119" s="17"/>
      <c r="J119" s="17">
        <f>G119-F119</f>
        <v>2.5180000000000007</v>
      </c>
      <c r="K119" s="17">
        <v>4</v>
      </c>
      <c r="L119" s="17">
        <f t="shared" si="20"/>
        <v>11.582800000000002</v>
      </c>
      <c r="M119" s="18" t="s">
        <v>11</v>
      </c>
    </row>
    <row r="120" spans="1:13" s="19" customFormat="1" ht="15" customHeight="1" x14ac:dyDescent="0.2">
      <c r="A120" s="50"/>
      <c r="B120" s="51" t="s">
        <v>58</v>
      </c>
      <c r="C120" s="17" t="s">
        <v>14</v>
      </c>
      <c r="D120" s="17" t="s">
        <v>35</v>
      </c>
      <c r="E120" s="17"/>
      <c r="F120" s="17">
        <v>92.484000000000009</v>
      </c>
      <c r="G120" s="17">
        <f t="shared" ref="G120:G127" si="21">94.584+0.45</f>
        <v>95.034000000000006</v>
      </c>
      <c r="H120" s="17">
        <v>0.95</v>
      </c>
      <c r="I120" s="17"/>
      <c r="J120" s="17">
        <f t="shared" ref="J120:J127" si="22">G120-F120</f>
        <v>2.5499999999999972</v>
      </c>
      <c r="K120" s="17">
        <v>4</v>
      </c>
      <c r="L120" s="17">
        <f t="shared" si="20"/>
        <v>9.6899999999999888</v>
      </c>
      <c r="M120" s="18" t="s">
        <v>11</v>
      </c>
    </row>
    <row r="121" spans="1:13" s="19" customFormat="1" ht="15" customHeight="1" x14ac:dyDescent="0.2">
      <c r="A121" s="50"/>
      <c r="B121" s="51" t="s">
        <v>58</v>
      </c>
      <c r="C121" s="17" t="s">
        <v>14</v>
      </c>
      <c r="D121" s="17" t="s">
        <v>35</v>
      </c>
      <c r="E121" s="17"/>
      <c r="F121" s="17">
        <v>92.183999999999997</v>
      </c>
      <c r="G121" s="17">
        <f t="shared" si="21"/>
        <v>95.034000000000006</v>
      </c>
      <c r="H121" s="17">
        <v>0.75</v>
      </c>
      <c r="I121" s="17"/>
      <c r="J121" s="17">
        <f t="shared" si="22"/>
        <v>2.8500000000000085</v>
      </c>
      <c r="K121" s="17">
        <v>14</v>
      </c>
      <c r="L121" s="17">
        <f t="shared" si="20"/>
        <v>29.92500000000009</v>
      </c>
      <c r="M121" s="18" t="s">
        <v>11</v>
      </c>
    </row>
    <row r="122" spans="1:13" s="19" customFormat="1" ht="15" customHeight="1" x14ac:dyDescent="0.2">
      <c r="A122" s="50"/>
      <c r="B122" s="51" t="s">
        <v>58</v>
      </c>
      <c r="C122" s="17" t="s">
        <v>14</v>
      </c>
      <c r="D122" s="17" t="s">
        <v>35</v>
      </c>
      <c r="E122" s="17"/>
      <c r="F122" s="17">
        <v>92.183999999999997</v>
      </c>
      <c r="G122" s="17">
        <f t="shared" si="21"/>
        <v>95.034000000000006</v>
      </c>
      <c r="H122" s="17">
        <v>0.75</v>
      </c>
      <c r="I122" s="17"/>
      <c r="J122" s="17">
        <f t="shared" si="22"/>
        <v>2.8500000000000085</v>
      </c>
      <c r="K122" s="17">
        <v>8</v>
      </c>
      <c r="L122" s="17">
        <f t="shared" si="20"/>
        <v>17.100000000000051</v>
      </c>
      <c r="M122" s="18" t="s">
        <v>11</v>
      </c>
    </row>
    <row r="123" spans="1:13" s="19" customFormat="1" ht="15" customHeight="1" x14ac:dyDescent="0.2">
      <c r="A123" s="50"/>
      <c r="B123" s="51" t="s">
        <v>58</v>
      </c>
      <c r="C123" s="17" t="s">
        <v>14</v>
      </c>
      <c r="D123" s="17" t="s">
        <v>35</v>
      </c>
      <c r="E123" s="17"/>
      <c r="F123" s="17">
        <v>92.334000000000003</v>
      </c>
      <c r="G123" s="17">
        <f t="shared" si="21"/>
        <v>95.034000000000006</v>
      </c>
      <c r="H123" s="17">
        <v>0.9</v>
      </c>
      <c r="I123" s="17"/>
      <c r="J123" s="17">
        <f t="shared" si="22"/>
        <v>2.7000000000000028</v>
      </c>
      <c r="K123" s="17">
        <v>2</v>
      </c>
      <c r="L123" s="17">
        <f t="shared" si="20"/>
        <v>4.8600000000000056</v>
      </c>
      <c r="M123" s="18" t="s">
        <v>11</v>
      </c>
    </row>
    <row r="124" spans="1:13" s="19" customFormat="1" ht="15" customHeight="1" x14ac:dyDescent="0.2">
      <c r="A124" s="50"/>
      <c r="B124" s="51" t="s">
        <v>58</v>
      </c>
      <c r="C124" s="17" t="s">
        <v>14</v>
      </c>
      <c r="D124" s="17" t="s">
        <v>35</v>
      </c>
      <c r="E124" s="17"/>
      <c r="F124" s="17">
        <v>92.284000000000006</v>
      </c>
      <c r="G124" s="17">
        <f t="shared" si="21"/>
        <v>95.034000000000006</v>
      </c>
      <c r="H124" s="17">
        <v>0.9</v>
      </c>
      <c r="I124" s="17"/>
      <c r="J124" s="17">
        <f t="shared" si="22"/>
        <v>2.75</v>
      </c>
      <c r="K124" s="17">
        <v>8</v>
      </c>
      <c r="L124" s="17">
        <f t="shared" si="20"/>
        <v>19.8</v>
      </c>
      <c r="M124" s="18" t="s">
        <v>11</v>
      </c>
    </row>
    <row r="125" spans="1:13" s="19" customFormat="1" ht="15" customHeight="1" x14ac:dyDescent="0.2">
      <c r="A125" s="50"/>
      <c r="B125" s="51" t="s">
        <v>58</v>
      </c>
      <c r="C125" s="17" t="s">
        <v>14</v>
      </c>
      <c r="D125" s="17" t="s">
        <v>35</v>
      </c>
      <c r="E125" s="17"/>
      <c r="F125" s="17">
        <v>92.084000000000003</v>
      </c>
      <c r="G125" s="17">
        <f t="shared" si="21"/>
        <v>95.034000000000006</v>
      </c>
      <c r="H125" s="17">
        <v>0.8</v>
      </c>
      <c r="I125" s="17"/>
      <c r="J125" s="17">
        <f t="shared" si="22"/>
        <v>2.9500000000000028</v>
      </c>
      <c r="K125" s="17">
        <v>12</v>
      </c>
      <c r="L125" s="17">
        <f t="shared" si="20"/>
        <v>28.320000000000029</v>
      </c>
      <c r="M125" s="18" t="s">
        <v>11</v>
      </c>
    </row>
    <row r="126" spans="1:13" s="19" customFormat="1" ht="15" customHeight="1" x14ac:dyDescent="0.2">
      <c r="A126" s="50"/>
      <c r="B126" s="51" t="s">
        <v>58</v>
      </c>
      <c r="C126" s="26" t="s">
        <v>14</v>
      </c>
      <c r="D126" s="26" t="s">
        <v>35</v>
      </c>
      <c r="E126" s="26"/>
      <c r="F126" s="26">
        <v>92.034000000000006</v>
      </c>
      <c r="G126" s="26">
        <f t="shared" si="21"/>
        <v>95.034000000000006</v>
      </c>
      <c r="H126" s="26">
        <v>0.65</v>
      </c>
      <c r="I126" s="26"/>
      <c r="J126" s="26">
        <f t="shared" si="22"/>
        <v>3</v>
      </c>
      <c r="K126" s="26">
        <v>12</v>
      </c>
      <c r="L126" s="26">
        <f t="shared" si="20"/>
        <v>23.400000000000002</v>
      </c>
      <c r="M126" s="18" t="s">
        <v>11</v>
      </c>
    </row>
    <row r="127" spans="1:13" s="19" customFormat="1" ht="15" customHeight="1" x14ac:dyDescent="0.2">
      <c r="A127" s="50"/>
      <c r="B127" s="51" t="s">
        <v>58</v>
      </c>
      <c r="C127" s="52" t="s">
        <v>14</v>
      </c>
      <c r="D127" s="52" t="s">
        <v>35</v>
      </c>
      <c r="E127" s="52"/>
      <c r="F127" s="52">
        <v>91.884</v>
      </c>
      <c r="G127" s="52">
        <f t="shared" si="21"/>
        <v>95.034000000000006</v>
      </c>
      <c r="H127" s="52">
        <v>0.3</v>
      </c>
      <c r="I127" s="52"/>
      <c r="J127" s="52">
        <f t="shared" si="22"/>
        <v>3.1500000000000057</v>
      </c>
      <c r="K127" s="52">
        <v>16</v>
      </c>
      <c r="L127" s="52">
        <f t="shared" si="20"/>
        <v>15.120000000000026</v>
      </c>
      <c r="M127" s="18" t="s">
        <v>11</v>
      </c>
    </row>
    <row r="128" spans="1:13" s="19" customFormat="1" ht="15" customHeight="1" x14ac:dyDescent="0.2">
      <c r="A128" s="50"/>
      <c r="B128" s="51" t="s">
        <v>58</v>
      </c>
      <c r="C128" s="52" t="s">
        <v>14</v>
      </c>
      <c r="D128" s="52" t="s">
        <v>29</v>
      </c>
      <c r="E128" s="52" t="s">
        <v>30</v>
      </c>
      <c r="F128" s="52">
        <f>G128-J128</f>
        <v>94.13</v>
      </c>
      <c r="G128" s="52">
        <v>94.58</v>
      </c>
      <c r="H128" s="52">
        <f>((4.5*4)+13.625+15)-(0.7*7)-(0.3*4)</f>
        <v>40.524999999999999</v>
      </c>
      <c r="I128" s="52"/>
      <c r="J128" s="52">
        <v>0.45</v>
      </c>
      <c r="K128" s="52">
        <v>4</v>
      </c>
      <c r="L128" s="52">
        <f t="shared" si="20"/>
        <v>72.944999999999993</v>
      </c>
      <c r="M128" s="18" t="s">
        <v>11</v>
      </c>
    </row>
    <row r="129" spans="1:13" s="19" customFormat="1" ht="15" customHeight="1" x14ac:dyDescent="0.2">
      <c r="A129" s="50"/>
      <c r="B129" s="51" t="s">
        <v>58</v>
      </c>
      <c r="C129" s="52" t="s">
        <v>14</v>
      </c>
      <c r="D129" s="52" t="s">
        <v>29</v>
      </c>
      <c r="E129" s="52" t="s">
        <v>31</v>
      </c>
      <c r="F129" s="52">
        <f t="shared" ref="F129:F134" si="23">G129-J129</f>
        <v>94.13</v>
      </c>
      <c r="G129" s="52">
        <v>94.58</v>
      </c>
      <c r="H129" s="52">
        <f>25.5-(0.8*5)</f>
        <v>21.5</v>
      </c>
      <c r="I129" s="52"/>
      <c r="J129" s="52">
        <v>0.45</v>
      </c>
      <c r="K129" s="52">
        <v>10</v>
      </c>
      <c r="L129" s="52">
        <f t="shared" si="20"/>
        <v>96.75</v>
      </c>
      <c r="M129" s="18" t="s">
        <v>11</v>
      </c>
    </row>
    <row r="130" spans="1:13" s="19" customFormat="1" ht="15" customHeight="1" x14ac:dyDescent="0.2">
      <c r="A130" s="50"/>
      <c r="B130" s="51" t="s">
        <v>58</v>
      </c>
      <c r="C130" s="52" t="s">
        <v>14</v>
      </c>
      <c r="D130" s="52" t="s">
        <v>29</v>
      </c>
      <c r="E130" s="52" t="s">
        <v>32</v>
      </c>
      <c r="F130" s="52">
        <f t="shared" si="23"/>
        <v>94.13</v>
      </c>
      <c r="G130" s="52">
        <v>94.58</v>
      </c>
      <c r="H130" s="52">
        <f>(4.5*4)-(0.9*3)</f>
        <v>15.3</v>
      </c>
      <c r="I130" s="52"/>
      <c r="J130" s="52">
        <v>0.45</v>
      </c>
      <c r="K130" s="52">
        <v>6</v>
      </c>
      <c r="L130" s="52">
        <f t="shared" si="20"/>
        <v>41.31</v>
      </c>
      <c r="M130" s="18" t="s">
        <v>11</v>
      </c>
    </row>
    <row r="131" spans="1:13" s="19" customFormat="1" ht="15" customHeight="1" x14ac:dyDescent="0.2">
      <c r="A131" s="50"/>
      <c r="B131" s="51" t="s">
        <v>58</v>
      </c>
      <c r="C131" s="52" t="s">
        <v>14</v>
      </c>
      <c r="D131" s="52" t="s">
        <v>29</v>
      </c>
      <c r="E131" s="52" t="s">
        <v>36</v>
      </c>
      <c r="F131" s="52">
        <f t="shared" si="23"/>
        <v>95.13</v>
      </c>
      <c r="G131" s="52">
        <v>95.58</v>
      </c>
      <c r="H131" s="52">
        <f>9-0.8-0.8</f>
        <v>7.3999999999999995</v>
      </c>
      <c r="I131" s="52"/>
      <c r="J131" s="52">
        <v>0.45</v>
      </c>
      <c r="K131" s="52">
        <v>2</v>
      </c>
      <c r="L131" s="52">
        <f t="shared" si="20"/>
        <v>6.6599999999999993</v>
      </c>
      <c r="M131" s="18" t="s">
        <v>11</v>
      </c>
    </row>
    <row r="132" spans="1:13" s="19" customFormat="1" ht="15" customHeight="1" x14ac:dyDescent="0.2">
      <c r="A132" s="50"/>
      <c r="B132" s="51" t="s">
        <v>58</v>
      </c>
      <c r="C132" s="52" t="s">
        <v>14</v>
      </c>
      <c r="D132" s="52" t="s">
        <v>29</v>
      </c>
      <c r="E132" s="52" t="s">
        <v>37</v>
      </c>
      <c r="F132" s="52">
        <f t="shared" si="23"/>
        <v>96.13</v>
      </c>
      <c r="G132" s="52">
        <v>96.58</v>
      </c>
      <c r="H132" s="52">
        <f>4.5-0.8</f>
        <v>3.7</v>
      </c>
      <c r="I132" s="52"/>
      <c r="J132" s="52">
        <v>0.45</v>
      </c>
      <c r="K132" s="52">
        <v>2</v>
      </c>
      <c r="L132" s="52">
        <f t="shared" si="20"/>
        <v>3.33</v>
      </c>
      <c r="M132" s="18" t="s">
        <v>11</v>
      </c>
    </row>
    <row r="133" spans="1:13" s="19" customFormat="1" ht="15" customHeight="1" x14ac:dyDescent="0.2">
      <c r="A133" s="50"/>
      <c r="B133" s="51" t="s">
        <v>58</v>
      </c>
      <c r="C133" s="52" t="s">
        <v>14</v>
      </c>
      <c r="D133" s="52" t="s">
        <v>29</v>
      </c>
      <c r="E133" s="52" t="s">
        <v>38</v>
      </c>
      <c r="F133" s="52">
        <f t="shared" si="23"/>
        <v>97.13</v>
      </c>
      <c r="G133" s="52">
        <v>97.58</v>
      </c>
      <c r="H133" s="52">
        <f>5.5-0.8</f>
        <v>4.7</v>
      </c>
      <c r="I133" s="52"/>
      <c r="J133" s="52">
        <v>0.45</v>
      </c>
      <c r="K133" s="52">
        <v>2</v>
      </c>
      <c r="L133" s="52">
        <f t="shared" si="20"/>
        <v>4.2300000000000004</v>
      </c>
      <c r="M133" s="18" t="s">
        <v>11</v>
      </c>
    </row>
    <row r="134" spans="1:13" s="19" customFormat="1" ht="15" customHeight="1" x14ac:dyDescent="0.2">
      <c r="A134" s="50"/>
      <c r="B134" s="51" t="s">
        <v>58</v>
      </c>
      <c r="C134" s="52" t="s">
        <v>14</v>
      </c>
      <c r="D134" s="52" t="s">
        <v>29</v>
      </c>
      <c r="E134" s="52" t="s">
        <v>39</v>
      </c>
      <c r="F134" s="52">
        <f t="shared" si="23"/>
        <v>98.13</v>
      </c>
      <c r="G134" s="52">
        <v>98.58</v>
      </c>
      <c r="H134" s="52">
        <f>4.5-0.8</f>
        <v>3.7</v>
      </c>
      <c r="I134" s="52"/>
      <c r="J134" s="52">
        <v>0.45</v>
      </c>
      <c r="K134" s="52">
        <v>2</v>
      </c>
      <c r="L134" s="52">
        <f t="shared" si="20"/>
        <v>3.33</v>
      </c>
      <c r="M134" s="18" t="s">
        <v>11</v>
      </c>
    </row>
    <row r="135" spans="1:13" s="19" customFormat="1" ht="15" customHeight="1" x14ac:dyDescent="0.2">
      <c r="A135" s="50"/>
      <c r="B135" s="51" t="s">
        <v>58</v>
      </c>
      <c r="C135" s="52" t="s">
        <v>14</v>
      </c>
      <c r="D135" s="52" t="s">
        <v>28</v>
      </c>
      <c r="E135" s="52" t="s">
        <v>18</v>
      </c>
      <c r="F135" s="52">
        <v>91.884</v>
      </c>
      <c r="G135" s="52">
        <v>94.8</v>
      </c>
      <c r="H135" s="52">
        <v>6.5</v>
      </c>
      <c r="I135" s="52"/>
      <c r="J135" s="52">
        <f>G135-F135</f>
        <v>2.9159999999999968</v>
      </c>
      <c r="K135" s="52">
        <v>4</v>
      </c>
      <c r="L135" s="53">
        <f>PRODUCT(H135:K135)</f>
        <v>75.815999999999917</v>
      </c>
      <c r="M135" s="18" t="s">
        <v>11</v>
      </c>
    </row>
    <row r="136" spans="1:13" s="19" customFormat="1" ht="15" customHeight="1" x14ac:dyDescent="0.2">
      <c r="A136" s="50"/>
      <c r="B136" s="51" t="s">
        <v>58</v>
      </c>
      <c r="C136" s="52" t="s">
        <v>14</v>
      </c>
      <c r="D136" s="52" t="s">
        <v>28</v>
      </c>
      <c r="E136" s="52" t="s">
        <v>41</v>
      </c>
      <c r="F136" s="52">
        <v>94.5</v>
      </c>
      <c r="G136" s="52">
        <f>F136+J136</f>
        <v>95.5</v>
      </c>
      <c r="H136" s="52">
        <v>1.212</v>
      </c>
      <c r="I136" s="52"/>
      <c r="J136" s="52">
        <v>1</v>
      </c>
      <c r="K136" s="52">
        <v>4</v>
      </c>
      <c r="L136" s="53">
        <f t="shared" ref="L136:L140" si="24">PRODUCT(H136:K136)</f>
        <v>4.8479999999999999</v>
      </c>
      <c r="M136" s="18" t="s">
        <v>11</v>
      </c>
    </row>
    <row r="137" spans="1:13" s="19" customFormat="1" ht="15" customHeight="1" x14ac:dyDescent="0.2">
      <c r="A137" s="50"/>
      <c r="B137" s="51" t="s">
        <v>58</v>
      </c>
      <c r="C137" s="52" t="s">
        <v>14</v>
      </c>
      <c r="D137" s="52" t="s">
        <v>28</v>
      </c>
      <c r="E137" s="52" t="s">
        <v>41</v>
      </c>
      <c r="F137" s="52">
        <v>94.5</v>
      </c>
      <c r="G137" s="52">
        <f t="shared" ref="G137:G140" si="25">F137+J137</f>
        <v>95.5</v>
      </c>
      <c r="H137" s="52">
        <v>4.665</v>
      </c>
      <c r="I137" s="52"/>
      <c r="J137" s="52">
        <v>1</v>
      </c>
      <c r="K137" s="52">
        <v>4</v>
      </c>
      <c r="L137" s="53">
        <f t="shared" si="24"/>
        <v>18.66</v>
      </c>
      <c r="M137" s="18" t="s">
        <v>11</v>
      </c>
    </row>
    <row r="138" spans="1:13" s="19" customFormat="1" ht="15" customHeight="1" x14ac:dyDescent="0.2">
      <c r="A138" s="50"/>
      <c r="B138" s="51" t="s">
        <v>58</v>
      </c>
      <c r="C138" s="52" t="s">
        <v>14</v>
      </c>
      <c r="D138" s="52" t="s">
        <v>28</v>
      </c>
      <c r="E138" s="52" t="s">
        <v>41</v>
      </c>
      <c r="F138" s="52">
        <v>94.5</v>
      </c>
      <c r="G138" s="52">
        <f t="shared" si="25"/>
        <v>95.5</v>
      </c>
      <c r="H138" s="52">
        <v>6.1740000000000004</v>
      </c>
      <c r="I138" s="52"/>
      <c r="J138" s="52">
        <v>1</v>
      </c>
      <c r="K138" s="52">
        <v>4</v>
      </c>
      <c r="L138" s="53">
        <f t="shared" si="24"/>
        <v>24.696000000000002</v>
      </c>
      <c r="M138" s="18" t="s">
        <v>11</v>
      </c>
    </row>
    <row r="139" spans="1:13" s="19" customFormat="1" ht="15" customHeight="1" x14ac:dyDescent="0.2">
      <c r="A139" s="50"/>
      <c r="B139" s="51" t="s">
        <v>58</v>
      </c>
      <c r="C139" s="52" t="s">
        <v>14</v>
      </c>
      <c r="D139" s="52" t="s">
        <v>28</v>
      </c>
      <c r="E139" s="52" t="s">
        <v>41</v>
      </c>
      <c r="F139" s="52">
        <v>94.5</v>
      </c>
      <c r="G139" s="52">
        <f t="shared" si="25"/>
        <v>95.5</v>
      </c>
      <c r="H139" s="52">
        <v>6.9539999999999997</v>
      </c>
      <c r="I139" s="52"/>
      <c r="J139" s="52">
        <v>1</v>
      </c>
      <c r="K139" s="52">
        <v>4</v>
      </c>
      <c r="L139" s="53">
        <f t="shared" si="24"/>
        <v>27.815999999999999</v>
      </c>
      <c r="M139" s="18" t="s">
        <v>11</v>
      </c>
    </row>
    <row r="140" spans="1:13" s="19" customFormat="1" ht="15" customHeight="1" x14ac:dyDescent="0.2">
      <c r="A140" s="50"/>
      <c r="B140" s="51" t="s">
        <v>58</v>
      </c>
      <c r="C140" s="52" t="s">
        <v>14</v>
      </c>
      <c r="D140" s="52" t="s">
        <v>28</v>
      </c>
      <c r="E140" s="52" t="s">
        <v>41</v>
      </c>
      <c r="F140" s="52">
        <v>94.5</v>
      </c>
      <c r="G140" s="52">
        <f t="shared" si="25"/>
        <v>95.5</v>
      </c>
      <c r="H140" s="52">
        <v>7.2439999999999998</v>
      </c>
      <c r="I140" s="52"/>
      <c r="J140" s="52">
        <v>1</v>
      </c>
      <c r="K140" s="52">
        <v>2</v>
      </c>
      <c r="L140" s="53">
        <f t="shared" si="24"/>
        <v>14.488</v>
      </c>
      <c r="M140" s="18" t="s">
        <v>11</v>
      </c>
    </row>
    <row r="141" spans="1:13" s="19" customFormat="1" ht="15" customHeight="1" x14ac:dyDescent="0.2">
      <c r="A141" s="50"/>
      <c r="B141" s="54"/>
      <c r="C141" s="49"/>
      <c r="D141" s="49"/>
      <c r="E141" s="49"/>
      <c r="F141" s="49"/>
      <c r="G141" s="49"/>
      <c r="H141" s="49"/>
      <c r="I141" s="49"/>
      <c r="J141" s="49"/>
      <c r="K141" s="49"/>
      <c r="L141" s="49"/>
      <c r="M141" s="49"/>
    </row>
    <row r="142" spans="1:13" s="19" customFormat="1" ht="15" customHeight="1" x14ac:dyDescent="0.2">
      <c r="A142" s="50"/>
      <c r="B142" s="51" t="s">
        <v>58</v>
      </c>
      <c r="C142" s="52" t="s">
        <v>14</v>
      </c>
      <c r="D142" s="55" t="s">
        <v>33</v>
      </c>
      <c r="E142" s="52" t="s">
        <v>19</v>
      </c>
      <c r="F142" s="52">
        <v>91.616</v>
      </c>
      <c r="G142" s="52">
        <f>F142+J142</f>
        <v>92.516000000000005</v>
      </c>
      <c r="H142" s="52"/>
      <c r="I142" s="52">
        <v>4.5</v>
      </c>
      <c r="J142" s="52">
        <v>0.9</v>
      </c>
      <c r="K142" s="52">
        <v>4</v>
      </c>
      <c r="L142" s="52">
        <f>PRODUCT(H142:K142)</f>
        <v>16.2</v>
      </c>
      <c r="M142" s="18" t="s">
        <v>11</v>
      </c>
    </row>
    <row r="143" spans="1:13" s="19" customFormat="1" ht="15" customHeight="1" x14ac:dyDescent="0.2">
      <c r="A143" s="50"/>
      <c r="B143" s="51" t="s">
        <v>58</v>
      </c>
      <c r="C143" s="52" t="s">
        <v>14</v>
      </c>
      <c r="D143" s="55" t="s">
        <v>33</v>
      </c>
      <c r="E143" s="52" t="s">
        <v>20</v>
      </c>
      <c r="F143" s="52">
        <v>91.584000000000003</v>
      </c>
      <c r="G143" s="52">
        <f t="shared" ref="G143:G150" si="26">F143+J143</f>
        <v>92.484000000000009</v>
      </c>
      <c r="H143" s="52"/>
      <c r="I143" s="52">
        <v>4.5</v>
      </c>
      <c r="J143" s="52">
        <v>0.9</v>
      </c>
      <c r="K143" s="52">
        <v>4</v>
      </c>
      <c r="L143" s="52">
        <f t="shared" ref="L143:L169" si="27">PRODUCT(H143:K143)</f>
        <v>16.2</v>
      </c>
      <c r="M143" s="18" t="s">
        <v>11</v>
      </c>
    </row>
    <row r="144" spans="1:13" s="19" customFormat="1" ht="15" customHeight="1" x14ac:dyDescent="0.2">
      <c r="A144" s="50"/>
      <c r="B144" s="51" t="s">
        <v>58</v>
      </c>
      <c r="C144" s="52" t="s">
        <v>14</v>
      </c>
      <c r="D144" s="55" t="s">
        <v>33</v>
      </c>
      <c r="E144" s="52" t="s">
        <v>21</v>
      </c>
      <c r="F144" s="52">
        <v>91.584000000000003</v>
      </c>
      <c r="G144" s="52">
        <f t="shared" si="26"/>
        <v>92.183999999999997</v>
      </c>
      <c r="H144" s="52"/>
      <c r="I144" s="52">
        <v>2.75</v>
      </c>
      <c r="J144" s="52">
        <v>0.6</v>
      </c>
      <c r="K144" s="52">
        <v>14</v>
      </c>
      <c r="L144" s="52">
        <f t="shared" si="27"/>
        <v>23.099999999999998</v>
      </c>
      <c r="M144" s="18" t="s">
        <v>11</v>
      </c>
    </row>
    <row r="145" spans="1:13" s="19" customFormat="1" ht="15" customHeight="1" x14ac:dyDescent="0.2">
      <c r="A145" s="50"/>
      <c r="B145" s="51" t="s">
        <v>58</v>
      </c>
      <c r="C145" s="52" t="s">
        <v>14</v>
      </c>
      <c r="D145" s="55" t="s">
        <v>33</v>
      </c>
      <c r="E145" s="52" t="s">
        <v>22</v>
      </c>
      <c r="F145" s="52">
        <v>91.584000000000003</v>
      </c>
      <c r="G145" s="52">
        <f t="shared" si="26"/>
        <v>92.183999999999997</v>
      </c>
      <c r="H145" s="52"/>
      <c r="I145" s="52">
        <v>2.75</v>
      </c>
      <c r="J145" s="52">
        <v>0.6</v>
      </c>
      <c r="K145" s="52">
        <v>8</v>
      </c>
      <c r="L145" s="52">
        <f t="shared" si="27"/>
        <v>13.2</v>
      </c>
      <c r="M145" s="18" t="s">
        <v>11</v>
      </c>
    </row>
    <row r="146" spans="1:13" s="19" customFormat="1" ht="15" customHeight="1" x14ac:dyDescent="0.2">
      <c r="A146" s="50"/>
      <c r="B146" s="51" t="s">
        <v>58</v>
      </c>
      <c r="C146" s="52" t="s">
        <v>14</v>
      </c>
      <c r="D146" s="55" t="s">
        <v>33</v>
      </c>
      <c r="E146" s="52" t="s">
        <v>23</v>
      </c>
      <c r="F146" s="52">
        <v>91.584000000000003</v>
      </c>
      <c r="G146" s="52">
        <f t="shared" si="26"/>
        <v>92.334000000000003</v>
      </c>
      <c r="H146" s="52"/>
      <c r="I146" s="52">
        <v>3.25</v>
      </c>
      <c r="J146" s="52">
        <v>0.75</v>
      </c>
      <c r="K146" s="52">
        <v>2</v>
      </c>
      <c r="L146" s="52">
        <f t="shared" si="27"/>
        <v>4.875</v>
      </c>
      <c r="M146" s="18" t="s">
        <v>11</v>
      </c>
    </row>
    <row r="147" spans="1:13" s="19" customFormat="1" ht="15" customHeight="1" x14ac:dyDescent="0.2">
      <c r="A147" s="50"/>
      <c r="B147" s="51" t="s">
        <v>58</v>
      </c>
      <c r="C147" s="52" t="s">
        <v>14</v>
      </c>
      <c r="D147" s="55" t="s">
        <v>33</v>
      </c>
      <c r="E147" s="52" t="s">
        <v>24</v>
      </c>
      <c r="F147" s="52">
        <v>91.584000000000003</v>
      </c>
      <c r="G147" s="52">
        <f t="shared" si="26"/>
        <v>92.284000000000006</v>
      </c>
      <c r="H147" s="52"/>
      <c r="I147" s="52">
        <v>3.5</v>
      </c>
      <c r="J147" s="52">
        <v>0.7</v>
      </c>
      <c r="K147" s="52">
        <v>8</v>
      </c>
      <c r="L147" s="52">
        <f t="shared" si="27"/>
        <v>19.599999999999998</v>
      </c>
      <c r="M147" s="18" t="s">
        <v>11</v>
      </c>
    </row>
    <row r="148" spans="1:13" s="19" customFormat="1" ht="15" customHeight="1" x14ac:dyDescent="0.2">
      <c r="A148" s="50"/>
      <c r="B148" s="51" t="s">
        <v>58</v>
      </c>
      <c r="C148" s="52" t="s">
        <v>14</v>
      </c>
      <c r="D148" s="56" t="s">
        <v>34</v>
      </c>
      <c r="E148" s="52"/>
      <c r="F148" s="52">
        <v>91.584000000000003</v>
      </c>
      <c r="G148" s="52">
        <f t="shared" si="26"/>
        <v>92.084000000000003</v>
      </c>
      <c r="H148" s="52"/>
      <c r="I148" s="52">
        <v>2.5</v>
      </c>
      <c r="J148" s="52">
        <v>0.5</v>
      </c>
      <c r="K148" s="52">
        <v>12</v>
      </c>
      <c r="L148" s="52">
        <f t="shared" si="27"/>
        <v>15</v>
      </c>
      <c r="M148" s="18" t="s">
        <v>11</v>
      </c>
    </row>
    <row r="149" spans="1:13" s="19" customFormat="1" ht="15" customHeight="1" x14ac:dyDescent="0.2">
      <c r="A149" s="50"/>
      <c r="B149" s="51" t="s">
        <v>58</v>
      </c>
      <c r="C149" s="52" t="s">
        <v>14</v>
      </c>
      <c r="D149" s="56" t="s">
        <v>25</v>
      </c>
      <c r="E149" s="52"/>
      <c r="F149" s="52">
        <v>91.584000000000003</v>
      </c>
      <c r="G149" s="52">
        <f t="shared" si="26"/>
        <v>92.034000000000006</v>
      </c>
      <c r="H149" s="52"/>
      <c r="I149" s="52">
        <v>1.5</v>
      </c>
      <c r="J149" s="52">
        <v>0.45</v>
      </c>
      <c r="K149" s="52">
        <v>12</v>
      </c>
      <c r="L149" s="52">
        <f t="shared" si="27"/>
        <v>8.1000000000000014</v>
      </c>
      <c r="M149" s="18" t="s">
        <v>11</v>
      </c>
    </row>
    <row r="150" spans="1:13" s="19" customFormat="1" ht="15" customHeight="1" x14ac:dyDescent="0.2">
      <c r="A150" s="50"/>
      <c r="B150" s="51" t="s">
        <v>58</v>
      </c>
      <c r="C150" s="52" t="s">
        <v>14</v>
      </c>
      <c r="D150" s="55" t="s">
        <v>33</v>
      </c>
      <c r="E150" s="52" t="s">
        <v>27</v>
      </c>
      <c r="F150" s="52">
        <v>91.584000000000003</v>
      </c>
      <c r="G150" s="52">
        <f t="shared" si="26"/>
        <v>91.884</v>
      </c>
      <c r="H150" s="52"/>
      <c r="I150" s="52">
        <v>1</v>
      </c>
      <c r="J150" s="52">
        <v>0.3</v>
      </c>
      <c r="K150" s="52">
        <v>16</v>
      </c>
      <c r="L150" s="52">
        <f t="shared" si="27"/>
        <v>4.8</v>
      </c>
      <c r="M150" s="18" t="s">
        <v>11</v>
      </c>
    </row>
    <row r="151" spans="1:13" s="19" customFormat="1" ht="15" customHeight="1" x14ac:dyDescent="0.2">
      <c r="A151" s="50"/>
      <c r="B151" s="51" t="s">
        <v>58</v>
      </c>
      <c r="C151" s="52" t="s">
        <v>14</v>
      </c>
      <c r="D151" s="52" t="s">
        <v>35</v>
      </c>
      <c r="E151" s="52"/>
      <c r="F151" s="52">
        <v>92.516000000000005</v>
      </c>
      <c r="G151" s="52">
        <f>94.584+0.45</f>
        <v>95.034000000000006</v>
      </c>
      <c r="H151" s="52"/>
      <c r="I151" s="52">
        <v>1.5249999999999999</v>
      </c>
      <c r="J151" s="52">
        <f>G151-F151</f>
        <v>2.5180000000000007</v>
      </c>
      <c r="K151" s="52">
        <v>4</v>
      </c>
      <c r="L151" s="52">
        <f t="shared" si="27"/>
        <v>15.359800000000003</v>
      </c>
      <c r="M151" s="18" t="s">
        <v>11</v>
      </c>
    </row>
    <row r="152" spans="1:13" s="19" customFormat="1" ht="15" customHeight="1" x14ac:dyDescent="0.2">
      <c r="A152" s="50"/>
      <c r="B152" s="51" t="s">
        <v>58</v>
      </c>
      <c r="C152" s="52" t="s">
        <v>14</v>
      </c>
      <c r="D152" s="52" t="s">
        <v>35</v>
      </c>
      <c r="E152" s="52"/>
      <c r="F152" s="52">
        <v>92.484000000000009</v>
      </c>
      <c r="G152" s="52">
        <f t="shared" ref="G152:G159" si="28">94.584+0.45</f>
        <v>95.034000000000006</v>
      </c>
      <c r="H152" s="52"/>
      <c r="I152" s="52">
        <v>1.2</v>
      </c>
      <c r="J152" s="52">
        <f t="shared" ref="J152:J159" si="29">G152-F152</f>
        <v>2.5499999999999972</v>
      </c>
      <c r="K152" s="52">
        <v>4</v>
      </c>
      <c r="L152" s="52">
        <f t="shared" si="27"/>
        <v>12.239999999999986</v>
      </c>
      <c r="M152" s="18" t="s">
        <v>11</v>
      </c>
    </row>
    <row r="153" spans="1:13" s="19" customFormat="1" ht="15" customHeight="1" x14ac:dyDescent="0.2">
      <c r="A153" s="50"/>
      <c r="B153" s="51" t="s">
        <v>58</v>
      </c>
      <c r="C153" s="52" t="s">
        <v>14</v>
      </c>
      <c r="D153" s="52" t="s">
        <v>35</v>
      </c>
      <c r="E153" s="52"/>
      <c r="F153" s="52">
        <v>92.183999999999997</v>
      </c>
      <c r="G153" s="52">
        <f t="shared" si="28"/>
        <v>95.034000000000006</v>
      </c>
      <c r="H153" s="52"/>
      <c r="I153" s="52">
        <v>0.9</v>
      </c>
      <c r="J153" s="52">
        <f t="shared" si="29"/>
        <v>2.8500000000000085</v>
      </c>
      <c r="K153" s="52">
        <v>14</v>
      </c>
      <c r="L153" s="52">
        <f t="shared" si="27"/>
        <v>35.91000000000011</v>
      </c>
      <c r="M153" s="18" t="s">
        <v>11</v>
      </c>
    </row>
    <row r="154" spans="1:13" s="19" customFormat="1" ht="15" customHeight="1" x14ac:dyDescent="0.2">
      <c r="A154" s="50"/>
      <c r="B154" s="51" t="s">
        <v>58</v>
      </c>
      <c r="C154" s="52" t="s">
        <v>14</v>
      </c>
      <c r="D154" s="52" t="s">
        <v>35</v>
      </c>
      <c r="E154" s="52"/>
      <c r="F154" s="52">
        <v>92.183999999999997</v>
      </c>
      <c r="G154" s="52">
        <f t="shared" si="28"/>
        <v>95.034000000000006</v>
      </c>
      <c r="H154" s="52"/>
      <c r="I154" s="52">
        <v>0.9</v>
      </c>
      <c r="J154" s="52">
        <f t="shared" si="29"/>
        <v>2.8500000000000085</v>
      </c>
      <c r="K154" s="52">
        <v>8</v>
      </c>
      <c r="L154" s="52">
        <f t="shared" si="27"/>
        <v>20.520000000000064</v>
      </c>
      <c r="M154" s="18" t="s">
        <v>11</v>
      </c>
    </row>
    <row r="155" spans="1:13" s="19" customFormat="1" ht="15" customHeight="1" x14ac:dyDescent="0.2">
      <c r="A155" s="50"/>
      <c r="B155" s="51" t="s">
        <v>58</v>
      </c>
      <c r="C155" s="52" t="s">
        <v>14</v>
      </c>
      <c r="D155" s="52" t="s">
        <v>35</v>
      </c>
      <c r="E155" s="52"/>
      <c r="F155" s="52">
        <v>92.334000000000003</v>
      </c>
      <c r="G155" s="52">
        <f t="shared" si="28"/>
        <v>95.034000000000006</v>
      </c>
      <c r="H155" s="52"/>
      <c r="I155" s="52">
        <v>1.2</v>
      </c>
      <c r="J155" s="52">
        <f t="shared" si="29"/>
        <v>2.7000000000000028</v>
      </c>
      <c r="K155" s="52">
        <v>2</v>
      </c>
      <c r="L155" s="52">
        <f t="shared" si="27"/>
        <v>6.4800000000000066</v>
      </c>
      <c r="M155" s="18" t="s">
        <v>11</v>
      </c>
    </row>
    <row r="156" spans="1:13" s="19" customFormat="1" ht="15" customHeight="1" x14ac:dyDescent="0.2">
      <c r="A156" s="50"/>
      <c r="B156" s="51" t="s">
        <v>58</v>
      </c>
      <c r="C156" s="52" t="s">
        <v>14</v>
      </c>
      <c r="D156" s="52" t="s">
        <v>35</v>
      </c>
      <c r="E156" s="52"/>
      <c r="F156" s="52">
        <v>92.284000000000006</v>
      </c>
      <c r="G156" s="52">
        <f t="shared" si="28"/>
        <v>95.034000000000006</v>
      </c>
      <c r="H156" s="52"/>
      <c r="I156" s="52">
        <v>1.42</v>
      </c>
      <c r="J156" s="52">
        <f t="shared" si="29"/>
        <v>2.75</v>
      </c>
      <c r="K156" s="52">
        <v>8</v>
      </c>
      <c r="L156" s="52">
        <f t="shared" si="27"/>
        <v>31.24</v>
      </c>
      <c r="M156" s="18" t="s">
        <v>11</v>
      </c>
    </row>
    <row r="157" spans="1:13" s="19" customFormat="1" ht="15" customHeight="1" x14ac:dyDescent="0.2">
      <c r="A157" s="50"/>
      <c r="B157" s="51" t="s">
        <v>58</v>
      </c>
      <c r="C157" s="52" t="s">
        <v>14</v>
      </c>
      <c r="D157" s="52" t="s">
        <v>35</v>
      </c>
      <c r="E157" s="52"/>
      <c r="F157" s="52">
        <v>92.084000000000003</v>
      </c>
      <c r="G157" s="52">
        <f t="shared" si="28"/>
        <v>95.034000000000006</v>
      </c>
      <c r="H157" s="52"/>
      <c r="I157" s="52">
        <v>1.25</v>
      </c>
      <c r="J157" s="52">
        <f t="shared" si="29"/>
        <v>2.9500000000000028</v>
      </c>
      <c r="K157" s="52">
        <v>12</v>
      </c>
      <c r="L157" s="52">
        <f t="shared" si="27"/>
        <v>44.250000000000043</v>
      </c>
      <c r="M157" s="18" t="s">
        <v>11</v>
      </c>
    </row>
    <row r="158" spans="1:13" s="19" customFormat="1" ht="15" customHeight="1" x14ac:dyDescent="0.2">
      <c r="A158" s="50"/>
      <c r="B158" s="51" t="s">
        <v>58</v>
      </c>
      <c r="C158" s="52" t="s">
        <v>14</v>
      </c>
      <c r="D158" s="52" t="s">
        <v>35</v>
      </c>
      <c r="E158" s="52"/>
      <c r="F158" s="52">
        <v>92.034000000000006</v>
      </c>
      <c r="G158" s="52">
        <f t="shared" si="28"/>
        <v>95.034000000000006</v>
      </c>
      <c r="H158" s="52"/>
      <c r="I158" s="52">
        <v>0.8</v>
      </c>
      <c r="J158" s="52">
        <f t="shared" si="29"/>
        <v>3</v>
      </c>
      <c r="K158" s="52">
        <v>12</v>
      </c>
      <c r="L158" s="52">
        <f t="shared" si="27"/>
        <v>28.800000000000004</v>
      </c>
      <c r="M158" s="18" t="s">
        <v>11</v>
      </c>
    </row>
    <row r="159" spans="1:13" s="19" customFormat="1" ht="15" customHeight="1" x14ac:dyDescent="0.2">
      <c r="A159" s="50"/>
      <c r="B159" s="51" t="s">
        <v>58</v>
      </c>
      <c r="C159" s="52" t="s">
        <v>14</v>
      </c>
      <c r="D159" s="52" t="s">
        <v>35</v>
      </c>
      <c r="E159" s="52"/>
      <c r="F159" s="52">
        <v>91.884</v>
      </c>
      <c r="G159" s="52">
        <f t="shared" si="28"/>
        <v>95.034000000000006</v>
      </c>
      <c r="H159" s="52"/>
      <c r="I159" s="52">
        <v>0.3</v>
      </c>
      <c r="J159" s="52">
        <f t="shared" si="29"/>
        <v>3.1500000000000057</v>
      </c>
      <c r="K159" s="52">
        <v>16</v>
      </c>
      <c r="L159" s="52">
        <f t="shared" si="27"/>
        <v>15.120000000000026</v>
      </c>
      <c r="M159" s="18" t="s">
        <v>11</v>
      </c>
    </row>
    <row r="160" spans="1:13" s="19" customFormat="1" ht="15" customHeight="1" x14ac:dyDescent="0.2">
      <c r="A160" s="50"/>
      <c r="B160" s="51" t="s">
        <v>58</v>
      </c>
      <c r="C160" s="52" t="s">
        <v>14</v>
      </c>
      <c r="D160" s="52" t="s">
        <v>29</v>
      </c>
      <c r="E160" s="52" t="s">
        <v>30</v>
      </c>
      <c r="F160" s="52">
        <f>G160-J160</f>
        <v>94.58</v>
      </c>
      <c r="G160" s="52">
        <v>94.58</v>
      </c>
      <c r="H160" s="52">
        <f>((4.5*4)+13.625+15)-(0.7*7)-(0.3*4)</f>
        <v>40.524999999999999</v>
      </c>
      <c r="I160" s="52">
        <v>0.3</v>
      </c>
      <c r="J160" s="52"/>
      <c r="K160" s="52">
        <v>2</v>
      </c>
      <c r="L160" s="52">
        <f t="shared" si="27"/>
        <v>24.314999999999998</v>
      </c>
      <c r="M160" s="18" t="s">
        <v>11</v>
      </c>
    </row>
    <row r="161" spans="1:13" s="19" customFormat="1" ht="15" customHeight="1" x14ac:dyDescent="0.2">
      <c r="A161" s="50"/>
      <c r="B161" s="51" t="s">
        <v>58</v>
      </c>
      <c r="C161" s="52" t="s">
        <v>14</v>
      </c>
      <c r="D161" s="52" t="s">
        <v>29</v>
      </c>
      <c r="E161" s="52" t="s">
        <v>31</v>
      </c>
      <c r="F161" s="52">
        <f t="shared" ref="F161:F166" si="30">G161-J161</f>
        <v>94.58</v>
      </c>
      <c r="G161" s="52">
        <v>94.58</v>
      </c>
      <c r="H161" s="52">
        <f>25.5-(0.8*5)</f>
        <v>21.5</v>
      </c>
      <c r="I161" s="52">
        <v>0.3</v>
      </c>
      <c r="J161" s="52"/>
      <c r="K161" s="52">
        <v>5</v>
      </c>
      <c r="L161" s="52">
        <f t="shared" si="27"/>
        <v>32.25</v>
      </c>
      <c r="M161" s="18" t="s">
        <v>11</v>
      </c>
    </row>
    <row r="162" spans="1:13" s="19" customFormat="1" ht="15" customHeight="1" x14ac:dyDescent="0.2">
      <c r="A162" s="50"/>
      <c r="B162" s="51" t="s">
        <v>58</v>
      </c>
      <c r="C162" s="52" t="s">
        <v>14</v>
      </c>
      <c r="D162" s="52" t="s">
        <v>29</v>
      </c>
      <c r="E162" s="52" t="s">
        <v>32</v>
      </c>
      <c r="F162" s="52">
        <f t="shared" si="30"/>
        <v>94.58</v>
      </c>
      <c r="G162" s="52">
        <v>94.58</v>
      </c>
      <c r="H162" s="52">
        <f>(4.5*4)-(0.9*3)</f>
        <v>15.3</v>
      </c>
      <c r="I162" s="52">
        <v>0.3</v>
      </c>
      <c r="J162" s="52"/>
      <c r="K162" s="52">
        <v>3</v>
      </c>
      <c r="L162" s="52">
        <f t="shared" si="27"/>
        <v>13.77</v>
      </c>
      <c r="M162" s="18" t="s">
        <v>11</v>
      </c>
    </row>
    <row r="163" spans="1:13" s="19" customFormat="1" ht="15" customHeight="1" x14ac:dyDescent="0.2">
      <c r="A163" s="50"/>
      <c r="B163" s="51" t="s">
        <v>58</v>
      </c>
      <c r="C163" s="52" t="s">
        <v>14</v>
      </c>
      <c r="D163" s="52" t="s">
        <v>29</v>
      </c>
      <c r="E163" s="52" t="s">
        <v>36</v>
      </c>
      <c r="F163" s="52">
        <f t="shared" si="30"/>
        <v>95.58</v>
      </c>
      <c r="G163" s="52">
        <v>95.58</v>
      </c>
      <c r="H163" s="52">
        <f>9-0.8-0.8</f>
        <v>7.3999999999999995</v>
      </c>
      <c r="I163" s="52">
        <v>0.3</v>
      </c>
      <c r="J163" s="52"/>
      <c r="K163" s="52">
        <v>1</v>
      </c>
      <c r="L163" s="52">
        <f t="shared" si="27"/>
        <v>2.2199999999999998</v>
      </c>
      <c r="M163" s="18" t="s">
        <v>11</v>
      </c>
    </row>
    <row r="164" spans="1:13" s="19" customFormat="1" ht="15" customHeight="1" x14ac:dyDescent="0.2">
      <c r="A164" s="50"/>
      <c r="B164" s="51" t="s">
        <v>58</v>
      </c>
      <c r="C164" s="52" t="s">
        <v>14</v>
      </c>
      <c r="D164" s="52" t="s">
        <v>29</v>
      </c>
      <c r="E164" s="52" t="s">
        <v>37</v>
      </c>
      <c r="F164" s="52">
        <f t="shared" si="30"/>
        <v>96.58</v>
      </c>
      <c r="G164" s="52">
        <v>96.58</v>
      </c>
      <c r="H164" s="52">
        <f>4.5-0.8</f>
        <v>3.7</v>
      </c>
      <c r="I164" s="52">
        <v>0.3</v>
      </c>
      <c r="J164" s="52"/>
      <c r="K164" s="52">
        <v>1</v>
      </c>
      <c r="L164" s="52">
        <f t="shared" si="27"/>
        <v>1.1100000000000001</v>
      </c>
      <c r="M164" s="18" t="s">
        <v>11</v>
      </c>
    </row>
    <row r="165" spans="1:13" s="19" customFormat="1" ht="15" customHeight="1" x14ac:dyDescent="0.2">
      <c r="A165" s="50"/>
      <c r="B165" s="51" t="s">
        <v>58</v>
      </c>
      <c r="C165" s="52" t="s">
        <v>14</v>
      </c>
      <c r="D165" s="52" t="s">
        <v>29</v>
      </c>
      <c r="E165" s="52" t="s">
        <v>38</v>
      </c>
      <c r="F165" s="52">
        <f t="shared" si="30"/>
        <v>97.58</v>
      </c>
      <c r="G165" s="52">
        <v>97.58</v>
      </c>
      <c r="H165" s="52">
        <f>5.5-0.8</f>
        <v>4.7</v>
      </c>
      <c r="I165" s="52">
        <v>0.3</v>
      </c>
      <c r="J165" s="52"/>
      <c r="K165" s="52">
        <v>1</v>
      </c>
      <c r="L165" s="52">
        <f t="shared" si="27"/>
        <v>1.41</v>
      </c>
      <c r="M165" s="18" t="s">
        <v>11</v>
      </c>
    </row>
    <row r="166" spans="1:13" s="19" customFormat="1" ht="15" customHeight="1" x14ac:dyDescent="0.2">
      <c r="A166" s="50"/>
      <c r="B166" s="51" t="s">
        <v>58</v>
      </c>
      <c r="C166" s="52" t="s">
        <v>14</v>
      </c>
      <c r="D166" s="52" t="s">
        <v>29</v>
      </c>
      <c r="E166" s="52" t="s">
        <v>39</v>
      </c>
      <c r="F166" s="52">
        <f t="shared" si="30"/>
        <v>98.58</v>
      </c>
      <c r="G166" s="52">
        <v>98.58</v>
      </c>
      <c r="H166" s="52">
        <f>4.5-0.8</f>
        <v>3.7</v>
      </c>
      <c r="I166" s="52">
        <v>0.3</v>
      </c>
      <c r="J166" s="52"/>
      <c r="K166" s="52">
        <v>1</v>
      </c>
      <c r="L166" s="52">
        <f t="shared" si="27"/>
        <v>1.1100000000000001</v>
      </c>
      <c r="M166" s="18" t="s">
        <v>11</v>
      </c>
    </row>
    <row r="167" spans="1:13" s="19" customFormat="1" ht="15" customHeight="1" x14ac:dyDescent="0.2">
      <c r="A167" s="50"/>
      <c r="B167" s="51" t="s">
        <v>58</v>
      </c>
      <c r="C167" s="52" t="s">
        <v>14</v>
      </c>
      <c r="D167" s="52" t="s">
        <v>28</v>
      </c>
      <c r="E167" s="52" t="s">
        <v>15</v>
      </c>
      <c r="F167" s="52">
        <v>91.584000000000003</v>
      </c>
      <c r="G167" s="52">
        <f>F167+J167</f>
        <v>91.884</v>
      </c>
      <c r="H167" s="52">
        <v>24.1934</v>
      </c>
      <c r="I167" s="52"/>
      <c r="J167" s="52">
        <v>0.3</v>
      </c>
      <c r="K167" s="52">
        <v>1</v>
      </c>
      <c r="L167" s="52">
        <f t="shared" si="27"/>
        <v>7.2580200000000001</v>
      </c>
      <c r="M167" s="18" t="s">
        <v>11</v>
      </c>
    </row>
    <row r="168" spans="1:13" s="19" customFormat="1" ht="15" customHeight="1" x14ac:dyDescent="0.2">
      <c r="A168" s="50"/>
      <c r="B168" s="51" t="s">
        <v>58</v>
      </c>
      <c r="C168" s="52" t="s">
        <v>14</v>
      </c>
      <c r="D168" s="52" t="s">
        <v>28</v>
      </c>
      <c r="E168" s="52" t="s">
        <v>40</v>
      </c>
      <c r="F168" s="52">
        <v>91.884</v>
      </c>
      <c r="G168" s="52">
        <f>94.5+0.3</f>
        <v>94.8</v>
      </c>
      <c r="H168" s="52">
        <f>3.142*7.7</f>
        <v>24.1934</v>
      </c>
      <c r="I168" s="52"/>
      <c r="J168" s="52">
        <f>G168-F168</f>
        <v>2.9159999999999968</v>
      </c>
      <c r="K168" s="52">
        <v>1</v>
      </c>
      <c r="L168" s="52">
        <f t="shared" si="27"/>
        <v>70.547954399999924</v>
      </c>
      <c r="M168" s="18" t="s">
        <v>11</v>
      </c>
    </row>
    <row r="169" spans="1:13" s="19" customFormat="1" ht="15" customHeight="1" x14ac:dyDescent="0.2">
      <c r="A169" s="50"/>
      <c r="B169" s="51" t="s">
        <v>58</v>
      </c>
      <c r="C169" s="52" t="s">
        <v>14</v>
      </c>
      <c r="D169" s="52" t="s">
        <v>28</v>
      </c>
      <c r="E169" s="52" t="s">
        <v>40</v>
      </c>
      <c r="F169" s="52">
        <v>91.884</v>
      </c>
      <c r="G169" s="52">
        <f>94.5+0.3</f>
        <v>94.8</v>
      </c>
      <c r="H169" s="52">
        <f>3.142*6.5</f>
        <v>20.422999999999998</v>
      </c>
      <c r="I169" s="52"/>
      <c r="J169" s="52">
        <f>G169-F169</f>
        <v>2.9159999999999968</v>
      </c>
      <c r="K169" s="52">
        <v>1</v>
      </c>
      <c r="L169" s="52">
        <f t="shared" si="27"/>
        <v>59.553467999999931</v>
      </c>
      <c r="M169" s="18" t="s">
        <v>11</v>
      </c>
    </row>
    <row r="170" spans="1:13" s="9" customFormat="1" x14ac:dyDescent="0.2">
      <c r="A170" s="8"/>
      <c r="B170" s="8" t="str">
        <f>B169</f>
        <v>0--3 Mtr</v>
      </c>
      <c r="C170" s="8"/>
      <c r="D170" s="8"/>
      <c r="E170" s="8"/>
      <c r="F170" s="4"/>
      <c r="G170" s="4"/>
      <c r="H170" s="8"/>
      <c r="I170" s="8"/>
      <c r="J170" s="8"/>
      <c r="K170" s="8"/>
      <c r="L170" s="8">
        <f>SUM(L110:L169)</f>
        <v>1220.2910424000002</v>
      </c>
      <c r="M170" s="8" t="str">
        <f>M169</f>
        <v>Sqm</v>
      </c>
    </row>
  </sheetData>
  <mergeCells count="10">
    <mergeCell ref="A59:A67"/>
    <mergeCell ref="A71:A105"/>
    <mergeCell ref="A110:A169"/>
    <mergeCell ref="A11:A13"/>
    <mergeCell ref="A16:A18"/>
    <mergeCell ref="A22:A24"/>
    <mergeCell ref="A41:A57"/>
    <mergeCell ref="A34:A36"/>
    <mergeCell ref="A28:A30"/>
    <mergeCell ref="F6:G6"/>
  </mergeCells>
  <pageMargins left="0.7" right="0.7" top="0.75" bottom="0.75" header="0.3" footer="0.3"/>
  <pageSetup paperSize="9" scale="55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Abstract</vt:lpstr>
      <vt:lpstr>Measurement Sheet</vt:lpstr>
      <vt:lpstr>'Measurement Sheet'!Print_Area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2023-08-08T05:35:17Z</dcterms:created>
  <dcterms:modified xsi:type="dcterms:W3CDTF">2023-08-08T06:20:22Z</dcterms:modified>
</cp:coreProperties>
</file>