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Abstract" sheetId="2" r:id="rId1"/>
    <sheet name="Measurement Sheet" sheetId="1" r:id="rId2"/>
    <sheet name="Sheet3" sheetId="3" r:id="rId3"/>
  </sheets>
  <definedNames>
    <definedName name="_xlnm.Print_Area" localSheetId="1">'Measurement Sheet'!$A$1:$M$62</definedName>
    <definedName name="_xlnm.Print_Titles" localSheetId="1">'Measurement Sheet'!$1:$9</definedName>
  </definedNames>
  <calcPr calcId="144525"/>
</workbook>
</file>

<file path=xl/calcChain.xml><?xml version="1.0" encoding="utf-8"?>
<calcChain xmlns="http://schemas.openxmlformats.org/spreadsheetml/2006/main">
  <c r="H26" i="2" l="1"/>
  <c r="H27" i="2"/>
  <c r="H25" i="2"/>
  <c r="H23" i="2"/>
  <c r="H21" i="2"/>
  <c r="H14" i="2"/>
  <c r="G23" i="2"/>
  <c r="G21" i="2"/>
  <c r="G19" i="2"/>
  <c r="H19" i="2" s="1"/>
  <c r="G17" i="2"/>
  <c r="H17" i="2" s="1"/>
  <c r="G16" i="2"/>
  <c r="H16" i="2" s="1"/>
  <c r="G14" i="2"/>
  <c r="G13" i="2"/>
  <c r="H13" i="2" s="1"/>
  <c r="G12" i="2"/>
  <c r="H12" i="2" s="1"/>
  <c r="J27" i="2"/>
  <c r="J26" i="2"/>
  <c r="J25" i="2"/>
  <c r="C25" i="2"/>
  <c r="J23" i="2"/>
  <c r="J21" i="2"/>
  <c r="J19" i="2"/>
  <c r="J17" i="2"/>
  <c r="J16" i="2"/>
  <c r="J14" i="2"/>
  <c r="J13" i="2"/>
  <c r="J12" i="2"/>
  <c r="H28" i="2" l="1"/>
  <c r="J28" i="2"/>
  <c r="O61" i="1" l="1"/>
  <c r="L61" i="1"/>
  <c r="O60" i="1"/>
  <c r="L60" i="1"/>
  <c r="O59" i="1"/>
  <c r="L59" i="1"/>
  <c r="L62" i="1" s="1"/>
  <c r="O62" i="1" s="1"/>
  <c r="M58" i="1"/>
  <c r="L57" i="1"/>
  <c r="L58" i="1" s="1"/>
  <c r="O58" i="1" s="1"/>
  <c r="L56" i="1"/>
  <c r="O56" i="1" s="1"/>
  <c r="N55" i="1"/>
  <c r="M55" i="1"/>
  <c r="L54" i="1"/>
  <c r="L55" i="1" s="1"/>
  <c r="H54" i="1"/>
  <c r="L52" i="1"/>
  <c r="H51" i="1"/>
  <c r="L51" i="1" s="1"/>
  <c r="G51" i="1"/>
  <c r="L50" i="1"/>
  <c r="H50" i="1"/>
  <c r="G50" i="1"/>
  <c r="J49" i="1"/>
  <c r="G49" i="1" s="1"/>
  <c r="G48" i="1"/>
  <c r="G47" i="1"/>
  <c r="L46" i="1"/>
  <c r="G46" i="1"/>
  <c r="L44" i="1"/>
  <c r="I44" i="1"/>
  <c r="G44" i="1"/>
  <c r="I43" i="1"/>
  <c r="L43" i="1" s="1"/>
  <c r="G43" i="1"/>
  <c r="L42" i="1"/>
  <c r="H42" i="1"/>
  <c r="G42" i="1"/>
  <c r="H41" i="1"/>
  <c r="L41" i="1" s="1"/>
  <c r="G41" i="1"/>
  <c r="L40" i="1"/>
  <c r="J40" i="1"/>
  <c r="G40" i="1"/>
  <c r="J39" i="1"/>
  <c r="L39" i="1" s="1"/>
  <c r="L38" i="1"/>
  <c r="J38" i="1"/>
  <c r="G38" i="1"/>
  <c r="L37" i="1"/>
  <c r="G37" i="1"/>
  <c r="L36" i="1"/>
  <c r="N33" i="1"/>
  <c r="H32" i="1"/>
  <c r="L32" i="1" s="1"/>
  <c r="G32" i="1"/>
  <c r="I31" i="1"/>
  <c r="H31" i="1"/>
  <c r="L31" i="1" s="1"/>
  <c r="G31" i="1"/>
  <c r="L30" i="1"/>
  <c r="H30" i="1"/>
  <c r="G30" i="1"/>
  <c r="H29" i="1"/>
  <c r="L29" i="1" s="1"/>
  <c r="G29" i="1"/>
  <c r="L28" i="1"/>
  <c r="J28" i="1"/>
  <c r="G28" i="1"/>
  <c r="J27" i="1"/>
  <c r="G27" i="1" s="1"/>
  <c r="L26" i="1"/>
  <c r="J26" i="1"/>
  <c r="G26" i="1"/>
  <c r="L25" i="1"/>
  <c r="G25" i="1"/>
  <c r="H23" i="1"/>
  <c r="L23" i="1" s="1"/>
  <c r="L24" i="1" s="1"/>
  <c r="O24" i="1" s="1"/>
  <c r="G23" i="1"/>
  <c r="J19" i="1"/>
  <c r="L19" i="1" s="1"/>
  <c r="L15" i="1"/>
  <c r="L14" i="1"/>
  <c r="I13" i="1"/>
  <c r="H13" i="1"/>
  <c r="L13" i="1" s="1"/>
  <c r="L16" i="1" s="1"/>
  <c r="O16" i="1" s="1"/>
  <c r="J11" i="1"/>
  <c r="L11" i="1" s="1"/>
  <c r="L12" i="1" l="1"/>
  <c r="L18" i="1" s="1"/>
  <c r="L21" i="1" s="1"/>
  <c r="O12" i="1"/>
  <c r="L33" i="1"/>
  <c r="O33" i="1" s="1"/>
  <c r="L27" i="1"/>
  <c r="H35" i="1"/>
  <c r="L35" i="1" s="1"/>
  <c r="L53" i="1" s="1"/>
  <c r="O53" i="1" s="1"/>
  <c r="G39" i="1"/>
  <c r="L49" i="1"/>
  <c r="O54" i="1"/>
  <c r="O55" i="1" s="1"/>
  <c r="O57" i="1"/>
</calcChain>
</file>

<file path=xl/sharedStrings.xml><?xml version="1.0" encoding="utf-8"?>
<sst xmlns="http://schemas.openxmlformats.org/spreadsheetml/2006/main" count="206" uniqueCount="91">
  <si>
    <t>Sl No</t>
  </si>
  <si>
    <t>Description</t>
  </si>
  <si>
    <t>Block</t>
  </si>
  <si>
    <t>Structure</t>
  </si>
  <si>
    <t>Grid</t>
  </si>
  <si>
    <t>Reduced Level</t>
  </si>
  <si>
    <t>L</t>
  </si>
  <si>
    <t>B</t>
  </si>
  <si>
    <t>H</t>
  </si>
  <si>
    <t>Nos</t>
  </si>
  <si>
    <t>Quantity</t>
  </si>
  <si>
    <t>Unit</t>
  </si>
  <si>
    <t>Rate</t>
  </si>
  <si>
    <t>Amount</t>
  </si>
  <si>
    <t>From</t>
  </si>
  <si>
    <t>To</t>
  </si>
  <si>
    <t>Excavation &amp; Backfilling</t>
  </si>
  <si>
    <t xml:space="preserve"> Earthwork in Excavation in all type of soil/soft rock &amp; Disposal of the surplus excavated material in spoil dumps, till area at 0 to 3 mtrs hieghts and descents within a lead upto 500 Mtr including all</t>
  </si>
  <si>
    <t>Cooling Tower</t>
  </si>
  <si>
    <t>Raft</t>
  </si>
  <si>
    <t>Cum</t>
  </si>
  <si>
    <t>Total</t>
  </si>
  <si>
    <t>Soil Dressing</t>
  </si>
  <si>
    <t>Sqm</t>
  </si>
  <si>
    <t>Beam</t>
  </si>
  <si>
    <t>Backfilling</t>
  </si>
  <si>
    <t>Total Excavation</t>
  </si>
  <si>
    <t>Deduction of cooling tower upto NGL</t>
  </si>
  <si>
    <t>Deduction of PCC</t>
  </si>
  <si>
    <t>m3</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</si>
  <si>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</si>
  <si>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</si>
  <si>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F1</t>
  </si>
  <si>
    <t>A-B</t>
  </si>
  <si>
    <t>Supplying, laying reinforced cement concrete (all grade) as defined by IS 456 up to +/- 3 M t o +/-6Mtrs heights/depth with proper compaction and curing</t>
  </si>
  <si>
    <t>Vertical Wall</t>
  </si>
  <si>
    <t>Column</t>
  </si>
  <si>
    <t xml:space="preserve">Beam Longer </t>
  </si>
  <si>
    <t>Beam Shorter</t>
  </si>
  <si>
    <t>Hunch Longer Span</t>
  </si>
  <si>
    <t>Hunch Shorter</t>
  </si>
  <si>
    <t xml:space="preserve"> Formwork (Shuttering)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</si>
  <si>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</si>
  <si>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PCC</t>
  </si>
  <si>
    <t>Pocket Fixing work for fixing Bolt (Extra Work)</t>
  </si>
  <si>
    <t>Inner Beam 3 nos</t>
  </si>
  <si>
    <t>Pressure Grouting with Cement Slurry (Extra works)</t>
  </si>
  <si>
    <t>Cooling Tower Long wall</t>
  </si>
  <si>
    <t>Cooling Tower short wall</t>
  </si>
  <si>
    <t>Funty (Net Finishing) Plaster Work</t>
  </si>
  <si>
    <t>Floor</t>
  </si>
  <si>
    <t>Wall Inner Longer</t>
  </si>
  <si>
    <t>Wall inner Shorter</t>
  </si>
  <si>
    <t xml:space="preserve">To </t>
  </si>
  <si>
    <t xml:space="preserve">Nakoda Pipe Implex </t>
  </si>
  <si>
    <t>Tilda, Chattisgarh</t>
  </si>
  <si>
    <t>Date of Submission-10th june 2023</t>
  </si>
  <si>
    <t>Work order No: SNIPIPL/WO/2022-23/041</t>
  </si>
  <si>
    <t>Date of Finalizing-30th june May 2023</t>
  </si>
  <si>
    <t>Bill No RA3</t>
  </si>
  <si>
    <t>Item no</t>
  </si>
  <si>
    <t xml:space="preserve">Unit </t>
  </si>
  <si>
    <t>As per Work order</t>
  </si>
  <si>
    <t>A</t>
  </si>
  <si>
    <t>Earthwork &amp; Filling</t>
  </si>
  <si>
    <t>1 (a)</t>
  </si>
  <si>
    <t xml:space="preserve"> Earthwork in Excavation in all type of soil/soft rock &amp; Disposal of the surplus excavated material in spoil dumps, till area at all hieghts and descents within a lead upto 1000 Mtr including all</t>
  </si>
  <si>
    <t>Backfilling in all posisison &amp; hieeght &amp; descent in foundation, pits, pie trenches, tunnel, sewer line around foundation &amp; structures etc with approved material within a lead f 1000 M including reclaiming from spoil heapsat all hieght transporting, depositing and dressing completed as directed</t>
  </si>
  <si>
    <t>Required watering &amp; consolidating either manually or'by mechanical means to the required density as per specification.</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</si>
  <si>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t>
  </si>
  <si>
    <t>Supplying, laying reinforced cement concrete (all grade) as defined by IS 456 up to +/- 3 M heights/depth with proper compaction and curing (Cooling Tower)</t>
  </si>
  <si>
    <t>E</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</si>
  <si>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(For Cooling Tower)</t>
  </si>
  <si>
    <t>m2</t>
  </si>
  <si>
    <t>Soling Hardcore &amp; Others</t>
  </si>
  <si>
    <t>Providing and fixing of PVC water bar 230</t>
  </si>
  <si>
    <t>M</t>
  </si>
  <si>
    <t>C</t>
  </si>
  <si>
    <t>REINFORCEMENT WORK</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</si>
  <si>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</si>
  <si>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</si>
  <si>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Pocket Fixing Work For Bolt</t>
  </si>
  <si>
    <t>Pressure grouting with cement &amp; Slurry</t>
  </si>
  <si>
    <t>Net Finishing</t>
  </si>
  <si>
    <t>*</t>
  </si>
  <si>
    <t>Nakoda Pipe Impex Pvt Ltd</t>
  </si>
  <si>
    <t>Kamaria</t>
  </si>
  <si>
    <t>Chattisgarh</t>
  </si>
  <si>
    <t>Block:- Cooling Tower</t>
  </si>
  <si>
    <t>Division: Ferro</t>
  </si>
  <si>
    <t>Vendor:- AGI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</si>
</sst>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1"/>
      <name val="Calibri"/>
      <family val="2"/>
      <scheme val="minor"/>
    </font>
    <font>
      <b/>
      <sz val="11"/>
      <color theme="1"/>
      <name val="Calibri"/>
      <family val="2"/>
      <scheme val="minor"/>
    </font>
    <font>
      <b/>
      <i/>
      <u/>
      <sz val="11"/>
      <color theme="1"/>
      <name val="Calibri"/>
      <family val="2"/>
      <scheme val="minor"/>
    </font>
    <font>
      <u/>
      <sz val="11"/>
      <color theme="1"/>
      <name val="Calibri"/>
      <family val="2"/>
      <scheme val="minor"/>
    </font>
    <font>
      <i/>
      <sz val="11"/>
      <color theme="1"/>
      <name val="Calibri"/>
      <family val="2"/>
      <scheme val="minor"/>
    </font>
    <font>
      <i/>
      <sz val="12"/>
      <color theme="1"/>
      <name val="Calibri"/>
      <family val="2"/>
      <scheme val="minor"/>
    </font>
    <font>
      <sz val="11"/>
      <color theme="1"/>
      <name val="Artifakt Element Heavy"/>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double">
        <color indexed="64"/>
      </top>
      <bottom/>
      <diagonal/>
    </border>
    <border>
      <left/>
      <right/>
      <top/>
      <bottom style="hair">
        <color indexed="64"/>
      </bottom>
      <diagonal/>
    </border>
    <border>
      <left style="dotted">
        <color indexed="64"/>
      </left>
      <right style="dotted">
        <color indexed="64"/>
      </right>
      <top style="double">
        <color indexed="64"/>
      </top>
      <bottom style="double">
        <color indexed="64"/>
      </bottom>
      <diagonal/>
    </border>
    <border>
      <left style="dotted">
        <color indexed="64"/>
      </left>
      <right/>
      <top style="double">
        <color indexed="64"/>
      </top>
      <bottom style="double">
        <color indexed="64"/>
      </bottom>
      <diagonal/>
    </border>
    <border>
      <left/>
      <right style="dotted">
        <color indexed="64"/>
      </right>
      <top style="double">
        <color indexed="64"/>
      </top>
      <bottom style="double">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hair">
        <color indexed="64"/>
      </left>
      <right style="hair">
        <color indexed="64"/>
      </right>
      <top style="double">
        <color indexed="64"/>
      </top>
      <bottom style="double">
        <color indexed="64"/>
      </bottom>
      <diagonal/>
    </border>
    <border>
      <left style="hair">
        <color indexed="64"/>
      </left>
      <right/>
      <top/>
      <bottom/>
      <diagonal/>
    </border>
    <border>
      <left/>
      <right style="hair">
        <color indexed="64"/>
      </right>
      <top/>
      <bottom/>
      <diagonal/>
    </border>
    <border>
      <left style="dotted">
        <color indexed="64"/>
      </left>
      <right style="dotted">
        <color indexed="64"/>
      </right>
      <top/>
      <bottom style="double">
        <color indexed="64"/>
      </bottom>
      <diagonal/>
    </border>
  </borders>
  <cellStyleXfs count="2">
    <xf numFmtId="0" fontId="0" fillId="0" borderId="0"/>
    <xf numFmtId="43" fontId="4" fillId="0" borderId="0" applyFont="0" applyFill="0" applyBorder="0" applyAlignment="0" applyProtection="0"/>
  </cellStyleXfs>
  <cellXfs count="106">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0" borderId="2" xfId="0" applyFont="1" applyBorder="1" applyAlignment="1">
      <alignment vertical="center"/>
    </xf>
    <xf numFmtId="0" fontId="3" fillId="0" borderId="2" xfId="0" applyFont="1" applyBorder="1" applyAlignment="1">
      <alignment vertical="center" wrapText="1"/>
    </xf>
    <xf numFmtId="0" fontId="3" fillId="0" borderId="1" xfId="0" applyFont="1" applyBorder="1" applyAlignment="1">
      <alignment horizontal="left" vertical="center"/>
    </xf>
    <xf numFmtId="0" fontId="3" fillId="0" borderId="1" xfId="0" applyFont="1" applyFill="1" applyBorder="1" applyAlignment="1">
      <alignment horizontal="left" vertical="center"/>
    </xf>
    <xf numFmtId="0" fontId="3" fillId="0" borderId="3" xfId="0" applyFont="1" applyBorder="1" applyAlignment="1">
      <alignment vertical="center"/>
    </xf>
    <xf numFmtId="0" fontId="3" fillId="3" borderId="2"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0" borderId="3" xfId="0" applyFont="1" applyBorder="1" applyAlignment="1">
      <alignment vertical="center" wrapText="1"/>
    </xf>
    <xf numFmtId="0" fontId="3" fillId="3" borderId="4" xfId="0" applyFont="1" applyFill="1" applyBorder="1" applyAlignment="1">
      <alignment horizontal="center" vertical="center"/>
    </xf>
    <xf numFmtId="0" fontId="3" fillId="3" borderId="4"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wrapText="1"/>
    </xf>
    <xf numFmtId="0" fontId="3" fillId="2" borderId="1" xfId="0" applyFont="1" applyFill="1" applyBorder="1" applyAlignment="1">
      <alignment horizontal="left" vertical="center"/>
    </xf>
    <xf numFmtId="0" fontId="3" fillId="0" borderId="4" xfId="0" applyFont="1" applyFill="1" applyBorder="1" applyAlignment="1">
      <alignment horizontal="center" vertical="center"/>
    </xf>
    <xf numFmtId="0" fontId="3" fillId="0" borderId="4" xfId="0" applyFont="1" applyFill="1" applyBorder="1" applyAlignment="1">
      <alignment horizontal="left" vertical="center" wrapText="1"/>
    </xf>
    <xf numFmtId="0" fontId="3" fillId="0" borderId="2" xfId="0" applyFont="1" applyBorder="1" applyAlignment="1">
      <alignment horizontal="center" vertical="center"/>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3" xfId="0" applyFont="1" applyBorder="1" applyAlignment="1">
      <alignment horizontal="center" vertical="center"/>
    </xf>
    <xf numFmtId="0" fontId="3" fillId="0" borderId="0"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2" borderId="7" xfId="0" applyFont="1" applyFill="1" applyBorder="1" applyAlignment="1">
      <alignment vertical="center" wrapText="1"/>
    </xf>
    <xf numFmtId="0" fontId="3" fillId="2" borderId="0" xfId="0" applyFont="1" applyFill="1" applyAlignment="1">
      <alignment horizontal="left" vertical="center"/>
    </xf>
    <xf numFmtId="0" fontId="3" fillId="5" borderId="0" xfId="0" applyFont="1" applyFill="1" applyAlignment="1">
      <alignment horizontal="left" vertical="center"/>
    </xf>
    <xf numFmtId="0" fontId="3" fillId="5" borderId="1" xfId="0" applyFont="1" applyFill="1" applyBorder="1" applyAlignment="1">
      <alignment horizontal="left" vertical="center"/>
    </xf>
    <xf numFmtId="0" fontId="3" fillId="0" borderId="2" xfId="0" applyFont="1" applyBorder="1" applyAlignment="1">
      <alignment horizontal="lef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wrapText="1"/>
    </xf>
    <xf numFmtId="0" fontId="3" fillId="0" borderId="1" xfId="0" applyFont="1" applyBorder="1" applyAlignment="1">
      <alignment vertical="center" wrapText="1"/>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0" borderId="1" xfId="0" applyFont="1" applyBorder="1" applyAlignment="1">
      <alignment horizontal="center" vertical="center"/>
    </xf>
    <xf numFmtId="0" fontId="3" fillId="5" borderId="1" xfId="0" applyFont="1" applyFill="1" applyBorder="1" applyAlignment="1">
      <alignment horizontal="left" vertical="center" wrapText="1"/>
    </xf>
    <xf numFmtId="0" fontId="3" fillId="0" borderId="0" xfId="0" applyFont="1"/>
    <xf numFmtId="0" fontId="6" fillId="0" borderId="0" xfId="0" applyFont="1"/>
    <xf numFmtId="0" fontId="6" fillId="0" borderId="0" xfId="0" applyFont="1" applyAlignment="1">
      <alignment horizontal="right"/>
    </xf>
    <xf numFmtId="0" fontId="7" fillId="0" borderId="0" xfId="0" applyFont="1"/>
    <xf numFmtId="0" fontId="3" fillId="6" borderId="7" xfId="0" applyFont="1" applyFill="1" applyBorder="1"/>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5" fillId="0" borderId="7" xfId="0" applyFont="1" applyBorder="1" applyAlignment="1">
      <alignment horizontal="left" vertical="center"/>
    </xf>
    <xf numFmtId="0" fontId="0" fillId="0" borderId="7" xfId="0" applyBorder="1" applyAlignment="1">
      <alignment horizontal="center" vertical="center"/>
    </xf>
    <xf numFmtId="0" fontId="8" fillId="0" borderId="7" xfId="0" applyFont="1" applyBorder="1" applyAlignment="1">
      <alignment horizontal="center" vertical="center"/>
    </xf>
    <xf numFmtId="0" fontId="8" fillId="0" borderId="7" xfId="0" applyFont="1" applyFill="1" applyBorder="1" applyAlignment="1">
      <alignment horizontal="center" vertical="center"/>
    </xf>
    <xf numFmtId="0" fontId="3" fillId="0" borderId="7" xfId="0" applyFont="1" applyBorder="1" applyAlignment="1">
      <alignment wrapText="1"/>
    </xf>
    <xf numFmtId="0" fontId="3" fillId="6" borderId="7" xfId="0" applyFont="1" applyFill="1" applyBorder="1" applyAlignment="1">
      <alignment vertical="center"/>
    </xf>
    <xf numFmtId="0" fontId="3" fillId="6" borderId="7" xfId="0" applyFont="1" applyFill="1" applyBorder="1" applyAlignment="1">
      <alignment horizontal="center" vertical="center"/>
    </xf>
    <xf numFmtId="0" fontId="3" fillId="6" borderId="7" xfId="0" applyFont="1" applyFill="1" applyBorder="1" applyAlignment="1">
      <alignment wrapText="1"/>
    </xf>
    <xf numFmtId="0" fontId="5" fillId="6" borderId="7" xfId="0" applyFont="1" applyFill="1" applyBorder="1" applyAlignment="1">
      <alignment horizontal="left" vertical="center"/>
    </xf>
    <xf numFmtId="0" fontId="5" fillId="6" borderId="7" xfId="0" applyFont="1" applyFill="1" applyBorder="1" applyAlignment="1">
      <alignment horizontal="center" vertical="center"/>
    </xf>
    <xf numFmtId="0" fontId="2" fillId="6" borderId="7" xfId="0" applyFont="1" applyFill="1" applyBorder="1" applyAlignment="1">
      <alignment horizontal="center" vertical="center"/>
    </xf>
    <xf numFmtId="0" fontId="0" fillId="6" borderId="7" xfId="0" applyFill="1" applyBorder="1" applyAlignment="1">
      <alignment horizontal="center" vertical="center"/>
    </xf>
    <xf numFmtId="0" fontId="8" fillId="6" borderId="7" xfId="0" applyFont="1" applyFill="1" applyBorder="1" applyAlignment="1">
      <alignment horizontal="center" vertical="center"/>
    </xf>
    <xf numFmtId="0" fontId="9" fillId="6" borderId="7" xfId="0" applyFont="1" applyFill="1" applyBorder="1" applyAlignment="1">
      <alignment horizontal="center" vertical="center"/>
    </xf>
    <xf numFmtId="0" fontId="3" fillId="0" borderId="7" xfId="0" applyFont="1" applyBorder="1"/>
    <xf numFmtId="0" fontId="0" fillId="6" borderId="10" xfId="0" applyFill="1" applyBorder="1" applyAlignment="1">
      <alignment horizontal="center" vertical="center"/>
    </xf>
    <xf numFmtId="0" fontId="3" fillId="0" borderId="11"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wrapText="1"/>
    </xf>
    <xf numFmtId="0" fontId="3" fillId="0" borderId="10" xfId="0" applyFont="1" applyBorder="1" applyAlignment="1">
      <alignment vertical="center" wrapText="1"/>
    </xf>
    <xf numFmtId="0" fontId="5" fillId="0" borderId="11" xfId="0" applyFont="1" applyFill="1" applyBorder="1" applyAlignment="1">
      <alignment horizontal="left" vertical="center"/>
    </xf>
    <xf numFmtId="0" fontId="5" fillId="0" borderId="10" xfId="0" applyFont="1" applyFill="1"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8" fillId="0" borderId="10" xfId="0" applyFont="1" applyBorder="1" applyAlignment="1">
      <alignment horizontal="center" vertical="center"/>
    </xf>
    <xf numFmtId="0" fontId="3" fillId="6" borderId="12" xfId="0" applyFont="1" applyFill="1" applyBorder="1" applyAlignment="1">
      <alignment vertical="center"/>
    </xf>
    <xf numFmtId="0" fontId="3" fillId="6" borderId="12" xfId="0" applyFont="1" applyFill="1" applyBorder="1" applyAlignment="1">
      <alignment horizontal="center" vertical="center"/>
    </xf>
    <xf numFmtId="0" fontId="3" fillId="6" borderId="12" xfId="0" applyFont="1" applyFill="1" applyBorder="1" applyAlignment="1">
      <alignment wrapText="1"/>
    </xf>
    <xf numFmtId="0" fontId="3" fillId="6" borderId="5" xfId="0" applyFont="1" applyFill="1" applyBorder="1" applyAlignment="1">
      <alignment vertical="center" wrapText="1"/>
    </xf>
    <xf numFmtId="0" fontId="5" fillId="6" borderId="12" xfId="0" applyFont="1" applyFill="1" applyBorder="1" applyAlignment="1">
      <alignment horizontal="left" vertical="center"/>
    </xf>
    <xf numFmtId="0" fontId="0" fillId="6" borderId="12" xfId="0" applyFill="1" applyBorder="1" applyAlignment="1">
      <alignment horizontal="center" vertical="center"/>
    </xf>
    <xf numFmtId="0" fontId="3" fillId="0" borderId="3" xfId="0" applyFont="1" applyFill="1" applyBorder="1" applyAlignment="1">
      <alignment vertical="center"/>
    </xf>
    <xf numFmtId="0" fontId="3" fillId="0" borderId="13" xfId="0" applyFont="1" applyBorder="1" applyAlignment="1">
      <alignment vertical="center" wrapText="1"/>
    </xf>
    <xf numFmtId="0" fontId="5" fillId="0" borderId="14" xfId="0" applyFont="1" applyFill="1" applyBorder="1" applyAlignment="1">
      <alignment horizontal="left" vertical="center"/>
    </xf>
    <xf numFmtId="0" fontId="5" fillId="0" borderId="3" xfId="0" applyFont="1" applyFill="1" applyBorder="1" applyAlignment="1">
      <alignment horizontal="left" vertical="center"/>
    </xf>
    <xf numFmtId="0" fontId="0" fillId="0" borderId="3" xfId="0" applyBorder="1" applyAlignment="1">
      <alignment horizontal="center" vertical="center"/>
    </xf>
    <xf numFmtId="0" fontId="8" fillId="0" borderId="10" xfId="0" applyFont="1" applyFill="1" applyBorder="1" applyAlignment="1">
      <alignment horizontal="center" vertical="center"/>
    </xf>
    <xf numFmtId="0" fontId="3" fillId="0" borderId="1" xfId="0" applyFont="1" applyFill="1" applyBorder="1" applyAlignment="1">
      <alignment vertical="center"/>
    </xf>
    <xf numFmtId="0" fontId="5" fillId="0" borderId="1" xfId="0" applyFont="1" applyFill="1" applyBorder="1" applyAlignment="1">
      <alignment horizontal="left" vertical="center"/>
    </xf>
    <xf numFmtId="0" fontId="0" fillId="0" borderId="1" xfId="0" applyBorder="1" applyAlignment="1">
      <alignment horizontal="center" vertic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3" borderId="15" xfId="0" applyFont="1" applyFill="1" applyBorder="1"/>
    <xf numFmtId="0" fontId="3" fillId="3" borderId="15" xfId="0" applyFont="1" applyFill="1" applyBorder="1"/>
    <xf numFmtId="0" fontId="0" fillId="3" borderId="15" xfId="0" applyFont="1" applyFill="1" applyBorder="1" applyAlignment="1">
      <alignment horizontal="center" vertical="center"/>
    </xf>
    <xf numFmtId="2" fontId="3" fillId="3" borderId="15" xfId="1" applyNumberFormat="1" applyFont="1" applyFill="1" applyBorder="1" applyAlignment="1">
      <alignment horizontal="center" vertical="center"/>
    </xf>
    <xf numFmtId="0" fontId="3" fillId="6" borderId="8" xfId="0" applyFont="1" applyFill="1" applyBorder="1" applyAlignment="1">
      <alignment horizontal="center"/>
    </xf>
    <xf numFmtId="0" fontId="3" fillId="6" borderId="9"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 fillId="2" borderId="1"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0" fillId="0" borderId="0" xfId="0" applyFont="1"/>
    <xf numFmtId="0" fontId="10"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F28" sqref="F28"/>
    </sheetView>
  </sheetViews>
  <sheetFormatPr defaultRowHeight="15" x14ac:dyDescent="0.25"/>
  <cols>
    <col min="1" max="1" width="6" customWidth="1"/>
    <col min="2" max="2" width="7.140625" customWidth="1"/>
    <col min="3" max="3" width="52.42578125" customWidth="1"/>
    <col min="8" max="8" width="13.28515625" customWidth="1"/>
    <col min="10" max="10" width="13.28515625" customWidth="1"/>
  </cols>
  <sheetData>
    <row r="1" spans="1:10" x14ac:dyDescent="0.25">
      <c r="A1" s="37" t="s">
        <v>53</v>
      </c>
      <c r="B1" s="37"/>
      <c r="C1" s="37"/>
      <c r="D1" s="37"/>
      <c r="E1" s="37"/>
      <c r="F1" s="37"/>
      <c r="G1" s="37"/>
      <c r="H1" s="37"/>
      <c r="I1" s="37"/>
      <c r="J1" s="37"/>
    </row>
    <row r="2" spans="1:10" x14ac:dyDescent="0.25">
      <c r="A2" s="37" t="s">
        <v>54</v>
      </c>
      <c r="B2" s="37"/>
      <c r="C2" s="37"/>
      <c r="D2" s="37"/>
      <c r="E2" s="37"/>
      <c r="F2" s="37"/>
      <c r="G2" s="37"/>
      <c r="H2" s="37"/>
      <c r="I2" s="37"/>
      <c r="J2" s="37"/>
    </row>
    <row r="3" spans="1:10" x14ac:dyDescent="0.25">
      <c r="A3" s="38" t="s">
        <v>55</v>
      </c>
      <c r="B3" s="38"/>
      <c r="C3" s="38"/>
      <c r="D3" s="38"/>
      <c r="E3" s="38"/>
      <c r="F3" s="38"/>
      <c r="G3" s="38"/>
      <c r="H3" s="38"/>
      <c r="I3" s="39"/>
      <c r="J3" s="39" t="s">
        <v>56</v>
      </c>
    </row>
    <row r="4" spans="1:10" x14ac:dyDescent="0.25">
      <c r="A4" s="38" t="s">
        <v>57</v>
      </c>
      <c r="B4" s="38"/>
      <c r="C4" s="38"/>
      <c r="D4" s="38"/>
      <c r="E4" s="38"/>
      <c r="F4" s="38"/>
      <c r="G4" s="38"/>
      <c r="H4" s="38"/>
      <c r="I4" s="39"/>
      <c r="J4" s="39" t="s">
        <v>58</v>
      </c>
    </row>
    <row r="5" spans="1:10" x14ac:dyDescent="0.25">
      <c r="A5" s="40"/>
      <c r="B5" s="40"/>
      <c r="C5" s="40"/>
      <c r="D5" s="40"/>
      <c r="E5" s="40"/>
      <c r="F5" s="40"/>
      <c r="G5" s="40"/>
      <c r="H5" s="40"/>
      <c r="I5" s="40"/>
      <c r="J5" s="40"/>
    </row>
    <row r="6" spans="1:10" x14ac:dyDescent="0.25">
      <c r="A6" s="38" t="s">
        <v>59</v>
      </c>
      <c r="B6" s="38"/>
      <c r="C6" s="38"/>
      <c r="D6" s="38"/>
      <c r="E6" s="38"/>
      <c r="F6" s="38"/>
      <c r="G6" s="38"/>
      <c r="H6" s="38"/>
      <c r="I6" s="38"/>
      <c r="J6" s="38"/>
    </row>
    <row r="7" spans="1:10" x14ac:dyDescent="0.25">
      <c r="A7" s="38"/>
      <c r="B7" s="38"/>
      <c r="C7" s="38"/>
      <c r="D7" s="38"/>
      <c r="E7" s="38"/>
      <c r="F7" s="38"/>
      <c r="G7" s="38"/>
      <c r="H7" s="38"/>
      <c r="I7" s="38"/>
      <c r="J7" s="38"/>
    </row>
    <row r="8" spans="1:10" ht="15.75" thickBot="1" x14ac:dyDescent="0.3"/>
    <row r="9" spans="1:10" ht="16.5" thickTop="1" thickBot="1" x14ac:dyDescent="0.3">
      <c r="A9" s="41" t="s">
        <v>0</v>
      </c>
      <c r="B9" s="41" t="s">
        <v>60</v>
      </c>
      <c r="C9" s="41" t="s">
        <v>1</v>
      </c>
      <c r="D9" s="41" t="s">
        <v>2</v>
      </c>
      <c r="E9" s="41" t="s">
        <v>12</v>
      </c>
      <c r="F9" s="41" t="s">
        <v>61</v>
      </c>
      <c r="G9" s="91" t="s">
        <v>62</v>
      </c>
      <c r="H9" s="92"/>
      <c r="I9" s="91" t="s">
        <v>21</v>
      </c>
      <c r="J9" s="92"/>
    </row>
    <row r="10" spans="1:10" ht="16.5" thickTop="1" thickBot="1" x14ac:dyDescent="0.3">
      <c r="A10" s="41"/>
      <c r="B10" s="41"/>
      <c r="C10" s="41"/>
      <c r="D10" s="41"/>
      <c r="E10" s="41"/>
      <c r="F10" s="41"/>
      <c r="G10" s="41" t="s">
        <v>10</v>
      </c>
      <c r="H10" s="41" t="s">
        <v>13</v>
      </c>
      <c r="I10" s="41" t="s">
        <v>10</v>
      </c>
      <c r="J10" s="41" t="s">
        <v>13</v>
      </c>
    </row>
    <row r="11" spans="1:10" ht="16.5" thickTop="1" thickBot="1" x14ac:dyDescent="0.3">
      <c r="A11" s="41"/>
      <c r="B11" s="41" t="s">
        <v>63</v>
      </c>
      <c r="C11" s="41" t="s">
        <v>64</v>
      </c>
      <c r="D11" s="41"/>
      <c r="E11" s="41"/>
      <c r="F11" s="41"/>
      <c r="G11" s="41"/>
      <c r="H11" s="41"/>
      <c r="I11" s="41"/>
      <c r="J11" s="41"/>
    </row>
    <row r="12" spans="1:10" ht="61.5" thickTop="1" thickBot="1" x14ac:dyDescent="0.3">
      <c r="A12" s="42">
        <v>1</v>
      </c>
      <c r="B12" s="43" t="s">
        <v>65</v>
      </c>
      <c r="C12" s="44" t="s">
        <v>66</v>
      </c>
      <c r="D12" s="44" t="s">
        <v>18</v>
      </c>
      <c r="E12" s="45">
        <v>160</v>
      </c>
      <c r="F12" s="45" t="s">
        <v>29</v>
      </c>
      <c r="G12" s="46">
        <f>'Measurement Sheet'!L12</f>
        <v>341.99999999999932</v>
      </c>
      <c r="H12" s="46">
        <f>G12*E12</f>
        <v>54719.999999999891</v>
      </c>
      <c r="I12" s="48">
        <v>342</v>
      </c>
      <c r="J12" s="47">
        <f>I12*E12</f>
        <v>54720</v>
      </c>
    </row>
    <row r="13" spans="1:10" ht="91.5" thickTop="1" thickBot="1" x14ac:dyDescent="0.3">
      <c r="A13" s="42">
        <v>2</v>
      </c>
      <c r="B13" s="43">
        <v>2</v>
      </c>
      <c r="C13" s="44" t="s">
        <v>67</v>
      </c>
      <c r="D13" s="44" t="s">
        <v>18</v>
      </c>
      <c r="E13" s="45">
        <v>85</v>
      </c>
      <c r="F13" s="45" t="s">
        <v>29</v>
      </c>
      <c r="G13" s="46">
        <f>'Measurement Sheet'!L21</f>
        <v>143.86699999999897</v>
      </c>
      <c r="H13" s="46">
        <f t="shared" ref="H13:H14" si="0">G13*E13</f>
        <v>12228.694999999912</v>
      </c>
      <c r="I13" s="48">
        <v>137.26599999999999</v>
      </c>
      <c r="J13" s="47">
        <f>I13*E13</f>
        <v>11667.609999999999</v>
      </c>
    </row>
    <row r="14" spans="1:10" ht="46.5" thickTop="1" thickBot="1" x14ac:dyDescent="0.3">
      <c r="A14" s="42">
        <v>3</v>
      </c>
      <c r="B14" s="43"/>
      <c r="C14" s="49" t="s">
        <v>68</v>
      </c>
      <c r="D14" s="44" t="s">
        <v>18</v>
      </c>
      <c r="E14" s="45">
        <v>60</v>
      </c>
      <c r="F14" s="45" t="s">
        <v>29</v>
      </c>
      <c r="G14" s="46">
        <f>I14</f>
        <v>137.26599999999999</v>
      </c>
      <c r="H14" s="46">
        <f t="shared" si="0"/>
        <v>8235.9599999999991</v>
      </c>
      <c r="I14" s="48">
        <v>137.26599999999999</v>
      </c>
      <c r="J14" s="47">
        <f>I14*E14</f>
        <v>8235.9599999999991</v>
      </c>
    </row>
    <row r="15" spans="1:10" ht="17.25" thickTop="1" thickBot="1" x14ac:dyDescent="0.3">
      <c r="A15" s="50"/>
      <c r="B15" s="51" t="s">
        <v>7</v>
      </c>
      <c r="C15" s="52" t="s">
        <v>30</v>
      </c>
      <c r="D15" s="52"/>
      <c r="E15" s="53"/>
      <c r="F15" s="53"/>
      <c r="G15" s="54"/>
      <c r="H15" s="54"/>
      <c r="I15" s="55"/>
      <c r="J15" s="55"/>
    </row>
    <row r="16" spans="1:10" ht="121.5" thickTop="1" thickBot="1" x14ac:dyDescent="0.3">
      <c r="A16" s="42">
        <v>4</v>
      </c>
      <c r="B16" s="43">
        <v>6</v>
      </c>
      <c r="C16" s="49" t="s">
        <v>69</v>
      </c>
      <c r="D16" s="44" t="s">
        <v>18</v>
      </c>
      <c r="E16" s="45">
        <v>2100</v>
      </c>
      <c r="F16" s="45" t="s">
        <v>29</v>
      </c>
      <c r="G16" s="46">
        <f>'Measurement Sheet'!L24</f>
        <v>12.611624999999998</v>
      </c>
      <c r="H16" s="46">
        <f>G16*E16</f>
        <v>26484.412499999995</v>
      </c>
      <c r="I16" s="48">
        <v>12.611624999999998</v>
      </c>
      <c r="J16" s="47">
        <f>I16*E16</f>
        <v>26484.412499999995</v>
      </c>
    </row>
    <row r="17" spans="1:10" ht="46.5" thickTop="1" thickBot="1" x14ac:dyDescent="0.3">
      <c r="A17" s="42">
        <v>5</v>
      </c>
      <c r="B17" s="43">
        <v>13</v>
      </c>
      <c r="C17" s="49" t="s">
        <v>70</v>
      </c>
      <c r="D17" s="44" t="s">
        <v>18</v>
      </c>
      <c r="E17" s="45">
        <v>3350</v>
      </c>
      <c r="F17" s="45" t="s">
        <v>29</v>
      </c>
      <c r="G17" s="46">
        <f>'Measurement Sheet'!L33</f>
        <v>67.065249999999992</v>
      </c>
      <c r="H17" s="46">
        <f>G17*E17</f>
        <v>224668.58749999997</v>
      </c>
      <c r="I17" s="48">
        <v>67.065249999999992</v>
      </c>
      <c r="J17" s="47">
        <f>I17*E17</f>
        <v>224668.58749999997</v>
      </c>
    </row>
    <row r="18" spans="1:10" ht="16.5" thickTop="1" thickBot="1" x14ac:dyDescent="0.3">
      <c r="A18" s="50"/>
      <c r="B18" s="51" t="s">
        <v>71</v>
      </c>
      <c r="C18" s="52" t="s">
        <v>41</v>
      </c>
      <c r="D18" s="52"/>
      <c r="E18" s="53"/>
      <c r="F18" s="53"/>
      <c r="G18" s="56"/>
      <c r="H18" s="56"/>
      <c r="I18" s="57"/>
      <c r="J18" s="57"/>
    </row>
    <row r="19" spans="1:10" ht="151.5" thickTop="1" thickBot="1" x14ac:dyDescent="0.3">
      <c r="A19" s="42">
        <v>7</v>
      </c>
      <c r="B19" s="43">
        <v>21</v>
      </c>
      <c r="C19" s="49" t="s">
        <v>72</v>
      </c>
      <c r="D19" s="44" t="s">
        <v>18</v>
      </c>
      <c r="E19" s="45">
        <v>550</v>
      </c>
      <c r="F19" s="45" t="s">
        <v>73</v>
      </c>
      <c r="G19" s="46">
        <f>'Measurement Sheet'!L53</f>
        <v>408.87870000000009</v>
      </c>
      <c r="H19" s="46">
        <f>G19*E19</f>
        <v>224883.28500000006</v>
      </c>
      <c r="I19" s="48">
        <v>408.87870000000009</v>
      </c>
      <c r="J19" s="47">
        <f>I19*E19</f>
        <v>224883.28500000006</v>
      </c>
    </row>
    <row r="20" spans="1:10" ht="17.25" thickTop="1" thickBot="1" x14ac:dyDescent="0.3">
      <c r="A20" s="50"/>
      <c r="B20" s="51"/>
      <c r="C20" s="52" t="s">
        <v>74</v>
      </c>
      <c r="D20" s="52"/>
      <c r="E20" s="53"/>
      <c r="F20" s="53"/>
      <c r="G20" s="56"/>
      <c r="H20" s="56"/>
      <c r="I20" s="58"/>
      <c r="J20" s="58"/>
    </row>
    <row r="21" spans="1:10" ht="31.5" thickTop="1" thickBot="1" x14ac:dyDescent="0.3">
      <c r="A21" s="42">
        <v>7</v>
      </c>
      <c r="B21" s="43">
        <v>33</v>
      </c>
      <c r="C21" s="59" t="s">
        <v>75</v>
      </c>
      <c r="D21" s="44" t="s">
        <v>18</v>
      </c>
      <c r="E21" s="45">
        <v>220</v>
      </c>
      <c r="F21" s="45" t="s">
        <v>76</v>
      </c>
      <c r="G21" s="46">
        <f>I21</f>
        <v>100.80000000000001</v>
      </c>
      <c r="H21" s="46">
        <f>G21*E21</f>
        <v>22176.000000000004</v>
      </c>
      <c r="I21" s="48">
        <v>100.80000000000001</v>
      </c>
      <c r="J21" s="47">
        <f>I21*E21</f>
        <v>22176.000000000004</v>
      </c>
    </row>
    <row r="22" spans="1:10" ht="16.5" thickTop="1" thickBot="1" x14ac:dyDescent="0.3">
      <c r="A22" s="50"/>
      <c r="B22" s="51" t="s">
        <v>77</v>
      </c>
      <c r="C22" s="41" t="s">
        <v>78</v>
      </c>
      <c r="D22" s="41"/>
      <c r="E22" s="53"/>
      <c r="F22" s="53" t="s">
        <v>73</v>
      </c>
      <c r="G22" s="60"/>
      <c r="H22" s="56"/>
      <c r="I22" s="57"/>
      <c r="J22" s="57"/>
    </row>
    <row r="23" spans="1:10" ht="151.5" thickTop="1" thickBot="1" x14ac:dyDescent="0.3">
      <c r="A23" s="61">
        <v>9</v>
      </c>
      <c r="B23" s="62">
        <v>18</v>
      </c>
      <c r="C23" s="63" t="s">
        <v>79</v>
      </c>
      <c r="D23" s="64" t="s">
        <v>18</v>
      </c>
      <c r="E23" s="65">
        <v>6600</v>
      </c>
      <c r="F23" s="66" t="s">
        <v>80</v>
      </c>
      <c r="G23" s="67">
        <f>I23</f>
        <v>5.1619999999999999</v>
      </c>
      <c r="H23" s="68">
        <f>G23*E23</f>
        <v>34069.199999999997</v>
      </c>
      <c r="I23" s="48">
        <v>5.1619999999999999</v>
      </c>
      <c r="J23" s="47">
        <f>I23*E23</f>
        <v>34069.199999999997</v>
      </c>
    </row>
    <row r="24" spans="1:10" ht="16.5" thickTop="1" thickBot="1" x14ac:dyDescent="0.3">
      <c r="A24" s="70"/>
      <c r="B24" s="71" t="s">
        <v>8</v>
      </c>
      <c r="C24" s="72" t="s">
        <v>81</v>
      </c>
      <c r="D24" s="73"/>
      <c r="E24" s="74"/>
      <c r="F24" s="74"/>
      <c r="G24" s="75"/>
      <c r="H24" s="75"/>
      <c r="I24" s="75"/>
      <c r="J24" s="75"/>
    </row>
    <row r="25" spans="1:10" ht="30.75" thickTop="1" x14ac:dyDescent="0.25">
      <c r="A25" s="76">
        <v>10</v>
      </c>
      <c r="B25" s="22">
        <v>42</v>
      </c>
      <c r="C25" s="77" t="str">
        <f>C24</f>
        <v>Pocket Fixing Work For Bolt</v>
      </c>
      <c r="D25" s="4" t="s">
        <v>18</v>
      </c>
      <c r="E25" s="78">
        <v>500</v>
      </c>
      <c r="F25" s="79" t="s">
        <v>9</v>
      </c>
      <c r="G25" s="80">
        <v>9</v>
      </c>
      <c r="H25" s="80">
        <f>G25*E25</f>
        <v>4500</v>
      </c>
      <c r="I25" s="81">
        <v>9</v>
      </c>
      <c r="J25" s="69">
        <f>I25*E25</f>
        <v>4500</v>
      </c>
    </row>
    <row r="26" spans="1:10" ht="30" x14ac:dyDescent="0.25">
      <c r="A26" s="82">
        <v>11</v>
      </c>
      <c r="B26" s="35">
        <v>43</v>
      </c>
      <c r="C26" s="32" t="s">
        <v>82</v>
      </c>
      <c r="D26" s="32" t="s">
        <v>18</v>
      </c>
      <c r="E26" s="83">
        <v>620</v>
      </c>
      <c r="F26" s="79" t="s">
        <v>29</v>
      </c>
      <c r="G26" s="84">
        <v>123.24000000000001</v>
      </c>
      <c r="H26" s="80">
        <f t="shared" ref="H26:H27" si="1">G26*E26</f>
        <v>76408.800000000003</v>
      </c>
      <c r="I26" s="86">
        <v>123.24000000000001</v>
      </c>
      <c r="J26" s="85">
        <f>I26*E26</f>
        <v>76408.800000000003</v>
      </c>
    </row>
    <row r="27" spans="1:10" ht="30" x14ac:dyDescent="0.25">
      <c r="A27" s="82">
        <v>12</v>
      </c>
      <c r="B27" s="35">
        <v>43</v>
      </c>
      <c r="C27" s="32" t="s">
        <v>83</v>
      </c>
      <c r="D27" s="32" t="s">
        <v>18</v>
      </c>
      <c r="E27" s="83">
        <v>185</v>
      </c>
      <c r="F27" s="79" t="s">
        <v>73</v>
      </c>
      <c r="G27" s="84">
        <v>185.08750000000001</v>
      </c>
      <c r="H27" s="80">
        <f t="shared" si="1"/>
        <v>34241.1875</v>
      </c>
      <c r="I27" s="86">
        <v>185.08750000000001</v>
      </c>
      <c r="J27" s="85">
        <f>I27*E27</f>
        <v>34241.1875</v>
      </c>
    </row>
    <row r="28" spans="1:10" ht="15.75" thickBot="1" x14ac:dyDescent="0.3">
      <c r="A28" s="87"/>
      <c r="B28" s="87" t="s">
        <v>84</v>
      </c>
      <c r="C28" s="88" t="s">
        <v>21</v>
      </c>
      <c r="D28" s="88"/>
      <c r="E28" s="87"/>
      <c r="F28" s="87"/>
      <c r="G28" s="89"/>
      <c r="H28" s="90">
        <f t="shared" ref="H28" si="2">SUM(H12:H27)</f>
        <v>722616.12749999983</v>
      </c>
      <c r="I28" s="90"/>
      <c r="J28" s="90">
        <f>SUM(J12:J27)</f>
        <v>722055.04249999998</v>
      </c>
    </row>
    <row r="29" spans="1:10" ht="15.75" thickTop="1" x14ac:dyDescent="0.25"/>
  </sheetData>
  <mergeCells count="2">
    <mergeCell ref="G9:H9"/>
    <mergeCell ref="I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view="pageBreakPreview" zoomScale="85" zoomScaleNormal="70" zoomScaleSheetLayoutView="85" workbookViewId="0">
      <selection activeCell="Q9" sqref="Q9"/>
    </sheetView>
  </sheetViews>
  <sheetFormatPr defaultRowHeight="15" x14ac:dyDescent="0.25"/>
  <cols>
    <col min="2" max="2" width="78.7109375" customWidth="1"/>
    <col min="3" max="3" width="15" customWidth="1"/>
    <col min="12" max="12" width="9.28515625" customWidth="1"/>
  </cols>
  <sheetData>
    <row r="1" spans="1:15" s="104" customFormat="1" ht="17.25" x14ac:dyDescent="0.35">
      <c r="A1" s="104" t="s">
        <v>53</v>
      </c>
    </row>
    <row r="2" spans="1:15" s="104" customFormat="1" ht="17.25" x14ac:dyDescent="0.35">
      <c r="A2" s="104" t="s">
        <v>85</v>
      </c>
      <c r="M2" s="105" t="s">
        <v>88</v>
      </c>
    </row>
    <row r="3" spans="1:15" s="104" customFormat="1" ht="17.25" x14ac:dyDescent="0.35">
      <c r="A3" s="104" t="s">
        <v>86</v>
      </c>
      <c r="M3" s="105" t="s">
        <v>89</v>
      </c>
    </row>
    <row r="4" spans="1:15" s="104" customFormat="1" ht="17.25" x14ac:dyDescent="0.35">
      <c r="A4" s="104" t="s">
        <v>87</v>
      </c>
      <c r="M4" s="105" t="s">
        <v>90</v>
      </c>
    </row>
    <row r="8" spans="1:15" ht="37.5" x14ac:dyDescent="0.25">
      <c r="A8" s="1" t="s">
        <v>0</v>
      </c>
      <c r="B8" s="1" t="s">
        <v>1</v>
      </c>
      <c r="C8" s="1" t="s">
        <v>2</v>
      </c>
      <c r="D8" s="1" t="s">
        <v>3</v>
      </c>
      <c r="E8" s="1" t="s">
        <v>4</v>
      </c>
      <c r="F8" s="99" t="s">
        <v>5</v>
      </c>
      <c r="G8" s="99"/>
      <c r="H8" s="1" t="s">
        <v>6</v>
      </c>
      <c r="I8" s="1" t="s">
        <v>7</v>
      </c>
      <c r="J8" s="1" t="s">
        <v>8</v>
      </c>
      <c r="K8" s="1" t="s">
        <v>9</v>
      </c>
      <c r="L8" s="1" t="s">
        <v>10</v>
      </c>
      <c r="M8" s="1" t="s">
        <v>11</v>
      </c>
      <c r="N8" s="1" t="s">
        <v>12</v>
      </c>
      <c r="O8" s="1" t="s">
        <v>13</v>
      </c>
    </row>
    <row r="9" spans="1:15" ht="18.75" x14ac:dyDescent="0.25">
      <c r="A9" s="1"/>
      <c r="B9" s="1"/>
      <c r="C9" s="1"/>
      <c r="D9" s="1"/>
      <c r="E9" s="1"/>
      <c r="F9" s="2" t="s">
        <v>14</v>
      </c>
      <c r="G9" s="2" t="s">
        <v>15</v>
      </c>
      <c r="H9" s="1"/>
      <c r="I9" s="1"/>
      <c r="J9" s="1"/>
      <c r="K9" s="1"/>
      <c r="L9" s="1"/>
      <c r="M9" s="1"/>
      <c r="N9" s="1"/>
      <c r="O9" s="1"/>
    </row>
    <row r="10" spans="1:15" ht="15.75" x14ac:dyDescent="0.25">
      <c r="A10" s="2"/>
      <c r="B10" s="2" t="s">
        <v>16</v>
      </c>
      <c r="C10" s="2"/>
      <c r="D10" s="2"/>
      <c r="E10" s="2"/>
      <c r="F10" s="2"/>
      <c r="G10" s="2"/>
      <c r="H10" s="2"/>
      <c r="I10" s="2"/>
      <c r="J10" s="2"/>
      <c r="K10" s="2"/>
      <c r="L10" s="2"/>
      <c r="M10" s="2"/>
      <c r="N10" s="2"/>
      <c r="O10" s="2"/>
    </row>
    <row r="11" spans="1:15" ht="45" x14ac:dyDescent="0.25">
      <c r="A11" s="3">
        <v>1</v>
      </c>
      <c r="B11" s="4" t="s">
        <v>17</v>
      </c>
      <c r="C11" s="5" t="s">
        <v>18</v>
      </c>
      <c r="D11" s="5" t="s">
        <v>19</v>
      </c>
      <c r="E11" s="5"/>
      <c r="F11" s="5">
        <v>90.73</v>
      </c>
      <c r="G11" s="5">
        <v>93.58</v>
      </c>
      <c r="H11" s="5">
        <v>12</v>
      </c>
      <c r="I11" s="5">
        <v>10</v>
      </c>
      <c r="J11" s="5">
        <f>G11-F11</f>
        <v>2.8499999999999943</v>
      </c>
      <c r="K11" s="5">
        <v>1</v>
      </c>
      <c r="L11" s="6">
        <f>PRODUCT(H11:K11)</f>
        <v>341.99999999999932</v>
      </c>
      <c r="M11" s="5" t="s">
        <v>20</v>
      </c>
      <c r="N11" s="5"/>
      <c r="O11" s="5"/>
    </row>
    <row r="12" spans="1:15" x14ac:dyDescent="0.25">
      <c r="A12" s="7"/>
      <c r="B12" s="8" t="s">
        <v>21</v>
      </c>
      <c r="C12" s="9"/>
      <c r="D12" s="9"/>
      <c r="E12" s="9"/>
      <c r="F12" s="9"/>
      <c r="G12" s="9"/>
      <c r="H12" s="9"/>
      <c r="I12" s="9"/>
      <c r="J12" s="9"/>
      <c r="K12" s="9"/>
      <c r="L12" s="10">
        <f>L11</f>
        <v>341.99999999999932</v>
      </c>
      <c r="M12" s="9"/>
      <c r="N12" s="9">
        <v>180</v>
      </c>
      <c r="O12" s="9">
        <f>N12*L11</f>
        <v>61559.999999999876</v>
      </c>
    </row>
    <row r="13" spans="1:15" x14ac:dyDescent="0.25">
      <c r="A13" s="3">
        <v>2</v>
      </c>
      <c r="B13" s="4" t="s">
        <v>22</v>
      </c>
      <c r="C13" s="5" t="s">
        <v>18</v>
      </c>
      <c r="D13" s="5" t="s">
        <v>19</v>
      </c>
      <c r="E13" s="5"/>
      <c r="F13" s="5">
        <v>91.449999999999989</v>
      </c>
      <c r="G13" s="5">
        <v>91.449999999999989</v>
      </c>
      <c r="H13" s="5">
        <f>H11</f>
        <v>12</v>
      </c>
      <c r="I13" s="5">
        <f t="shared" ref="I13" si="0">I11</f>
        <v>10</v>
      </c>
      <c r="J13" s="5"/>
      <c r="K13" s="5">
        <v>1</v>
      </c>
      <c r="L13" s="6">
        <f>PRODUCT(H13:K13)</f>
        <v>120</v>
      </c>
      <c r="M13" s="5" t="s">
        <v>23</v>
      </c>
      <c r="N13" s="5"/>
      <c r="O13" s="5"/>
    </row>
    <row r="14" spans="1:15" x14ac:dyDescent="0.25">
      <c r="A14" s="7"/>
      <c r="B14" s="11"/>
      <c r="C14" s="5" t="s">
        <v>18</v>
      </c>
      <c r="D14" s="5" t="s">
        <v>24</v>
      </c>
      <c r="E14" s="5"/>
      <c r="F14" s="5">
        <v>94.35</v>
      </c>
      <c r="G14" s="5">
        <v>94.35</v>
      </c>
      <c r="H14" s="5">
        <v>10.7</v>
      </c>
      <c r="I14" s="5">
        <v>0.5</v>
      </c>
      <c r="J14" s="5"/>
      <c r="K14" s="5">
        <v>2</v>
      </c>
      <c r="L14" s="5">
        <f t="shared" ref="L14:L15" si="1">PRODUCT(H14:K14)</f>
        <v>10.7</v>
      </c>
      <c r="M14" s="5" t="s">
        <v>23</v>
      </c>
      <c r="N14" s="5"/>
      <c r="O14" s="5"/>
    </row>
    <row r="15" spans="1:15" x14ac:dyDescent="0.25">
      <c r="A15" s="7"/>
      <c r="B15" s="11"/>
      <c r="C15" s="5" t="s">
        <v>18</v>
      </c>
      <c r="D15" s="5" t="s">
        <v>24</v>
      </c>
      <c r="E15" s="5"/>
      <c r="F15" s="5">
        <v>94.35</v>
      </c>
      <c r="G15" s="5">
        <v>94.35</v>
      </c>
      <c r="H15" s="5">
        <v>8.25</v>
      </c>
      <c r="I15" s="5">
        <v>0.5</v>
      </c>
      <c r="J15" s="5"/>
      <c r="K15" s="5">
        <v>2</v>
      </c>
      <c r="L15" s="5">
        <f t="shared" si="1"/>
        <v>8.25</v>
      </c>
      <c r="M15" s="5" t="s">
        <v>23</v>
      </c>
      <c r="N15" s="5"/>
      <c r="O15" s="5"/>
    </row>
    <row r="16" spans="1:15" x14ac:dyDescent="0.25">
      <c r="A16" s="12"/>
      <c r="B16" s="13" t="s">
        <v>21</v>
      </c>
      <c r="C16" s="9"/>
      <c r="D16" s="9"/>
      <c r="E16" s="9"/>
      <c r="F16" s="9"/>
      <c r="G16" s="9"/>
      <c r="H16" s="9"/>
      <c r="I16" s="9"/>
      <c r="J16" s="9"/>
      <c r="K16" s="9"/>
      <c r="L16" s="10">
        <f>SUM(L13:L15)</f>
        <v>138.94999999999999</v>
      </c>
      <c r="M16" s="9"/>
      <c r="N16" s="9">
        <v>25</v>
      </c>
      <c r="O16" s="9">
        <f>N16*L16</f>
        <v>3473.7499999999995</v>
      </c>
    </row>
    <row r="17" spans="1:15" x14ac:dyDescent="0.25">
      <c r="A17" s="14"/>
      <c r="B17" s="15" t="s">
        <v>25</v>
      </c>
      <c r="C17" s="16"/>
      <c r="D17" s="16"/>
      <c r="E17" s="16"/>
      <c r="F17" s="16"/>
      <c r="G17" s="16"/>
      <c r="H17" s="16"/>
      <c r="I17" s="16"/>
      <c r="J17" s="16"/>
      <c r="K17" s="16"/>
      <c r="L17" s="16"/>
      <c r="M17" s="16"/>
      <c r="N17" s="16"/>
      <c r="O17" s="16"/>
    </row>
    <row r="18" spans="1:15" x14ac:dyDescent="0.25">
      <c r="A18" s="17"/>
      <c r="B18" s="18" t="s">
        <v>26</v>
      </c>
      <c r="C18" s="6"/>
      <c r="D18" s="6"/>
      <c r="E18" s="6"/>
      <c r="F18" s="6"/>
      <c r="G18" s="6"/>
      <c r="H18" s="6"/>
      <c r="I18" s="6"/>
      <c r="J18" s="6"/>
      <c r="K18" s="6"/>
      <c r="L18" s="6">
        <f>L12</f>
        <v>341.99999999999932</v>
      </c>
      <c r="M18" s="6"/>
      <c r="N18" s="6"/>
      <c r="O18" s="6"/>
    </row>
    <row r="19" spans="1:15" x14ac:dyDescent="0.25">
      <c r="A19" s="17"/>
      <c r="B19" s="18" t="s">
        <v>27</v>
      </c>
      <c r="C19" s="6"/>
      <c r="D19" s="6"/>
      <c r="E19" s="6"/>
      <c r="F19" s="6">
        <v>91.449999999999989</v>
      </c>
      <c r="G19" s="6">
        <v>94.35</v>
      </c>
      <c r="H19" s="6">
        <v>9.15</v>
      </c>
      <c r="I19" s="6">
        <v>7.15</v>
      </c>
      <c r="J19" s="6">
        <f>G19-F19</f>
        <v>2.9000000000000057</v>
      </c>
      <c r="K19" s="6">
        <v>1</v>
      </c>
      <c r="L19" s="6">
        <f>PRODUCT(H19:K19)</f>
        <v>189.72525000000036</v>
      </c>
      <c r="M19" s="6"/>
      <c r="N19" s="6"/>
      <c r="O19" s="6"/>
    </row>
    <row r="20" spans="1:15" x14ac:dyDescent="0.25">
      <c r="A20" s="17"/>
      <c r="B20" s="18" t="s">
        <v>28</v>
      </c>
      <c r="C20" s="6"/>
      <c r="D20" s="6"/>
      <c r="E20" s="6"/>
      <c r="F20" s="6"/>
      <c r="G20" s="6"/>
      <c r="H20" s="6"/>
      <c r="I20" s="6"/>
      <c r="J20" s="6"/>
      <c r="K20" s="6"/>
      <c r="L20" s="6">
        <v>8.4077499999999983</v>
      </c>
      <c r="M20" s="6"/>
      <c r="N20" s="6"/>
      <c r="O20" s="6"/>
    </row>
    <row r="21" spans="1:15" x14ac:dyDescent="0.25">
      <c r="A21" s="12"/>
      <c r="B21" s="13"/>
      <c r="C21" s="9"/>
      <c r="D21" s="9"/>
      <c r="E21" s="9"/>
      <c r="F21" s="9"/>
      <c r="G21" s="9"/>
      <c r="H21" s="9"/>
      <c r="I21" s="9"/>
      <c r="J21" s="9"/>
      <c r="K21" s="9"/>
      <c r="L21" s="10">
        <f>L18-L19-L20</f>
        <v>143.86699999999897</v>
      </c>
      <c r="M21" s="9" t="s">
        <v>29</v>
      </c>
      <c r="N21" s="9"/>
      <c r="O21" s="9"/>
    </row>
    <row r="22" spans="1:15" ht="15.75" x14ac:dyDescent="0.25">
      <c r="A22" s="2"/>
      <c r="B22" s="2" t="s">
        <v>30</v>
      </c>
      <c r="C22" s="2"/>
      <c r="D22" s="2"/>
      <c r="E22" s="2"/>
      <c r="F22" s="2"/>
      <c r="G22" s="2"/>
      <c r="H22" s="2"/>
      <c r="I22" s="2"/>
      <c r="J22" s="2"/>
      <c r="K22" s="2"/>
      <c r="L22" s="2"/>
      <c r="M22" s="2"/>
      <c r="N22" s="2"/>
      <c r="O22" s="2"/>
    </row>
    <row r="23" spans="1:15" ht="90" x14ac:dyDescent="0.25">
      <c r="A23" s="19">
        <v>2</v>
      </c>
      <c r="B23" s="20" t="s">
        <v>31</v>
      </c>
      <c r="C23" s="5" t="s">
        <v>18</v>
      </c>
      <c r="D23" s="5" t="s">
        <v>32</v>
      </c>
      <c r="E23" s="5" t="s">
        <v>33</v>
      </c>
      <c r="F23" s="5">
        <v>91.449999999999989</v>
      </c>
      <c r="G23" s="5">
        <f>F23+J23</f>
        <v>91.6</v>
      </c>
      <c r="H23" s="5">
        <f>9.75+0.2</f>
        <v>9.9499999999999993</v>
      </c>
      <c r="I23" s="5">
        <v>8.4499999999999993</v>
      </c>
      <c r="J23" s="5">
        <v>0.15</v>
      </c>
      <c r="K23" s="5">
        <v>1</v>
      </c>
      <c r="L23" s="5">
        <f>PRODUCT(H23:K23)</f>
        <v>12.611624999999998</v>
      </c>
      <c r="M23" s="5" t="s">
        <v>20</v>
      </c>
      <c r="N23" s="5"/>
      <c r="O23" s="5"/>
    </row>
    <row r="24" spans="1:15" ht="15.75" thickBot="1" x14ac:dyDescent="0.3">
      <c r="A24" s="12"/>
      <c r="B24" s="21"/>
      <c r="C24" s="9"/>
      <c r="D24" s="9"/>
      <c r="E24" s="9"/>
      <c r="F24" s="9"/>
      <c r="G24" s="9"/>
      <c r="H24" s="9"/>
      <c r="I24" s="9"/>
      <c r="J24" s="9"/>
      <c r="K24" s="9"/>
      <c r="L24" s="10">
        <f>SUM(L23:L23)</f>
        <v>12.611624999999998</v>
      </c>
      <c r="M24" s="9" t="s">
        <v>20</v>
      </c>
      <c r="N24" s="9">
        <v>2599</v>
      </c>
      <c r="O24" s="9">
        <f>N24*L24</f>
        <v>32777.613374999994</v>
      </c>
    </row>
    <row r="25" spans="1:15" ht="15.75" thickTop="1" x14ac:dyDescent="0.25">
      <c r="A25" s="93">
        <v>3</v>
      </c>
      <c r="B25" s="100" t="s">
        <v>34</v>
      </c>
      <c r="C25" s="5" t="s">
        <v>18</v>
      </c>
      <c r="D25" s="5" t="s">
        <v>19</v>
      </c>
      <c r="E25" s="5"/>
      <c r="F25" s="5">
        <v>91.549999999999983</v>
      </c>
      <c r="G25" s="5">
        <f>F25+J25</f>
        <v>91.84999999999998</v>
      </c>
      <c r="H25" s="5">
        <v>9.75</v>
      </c>
      <c r="I25" s="5">
        <v>8.25</v>
      </c>
      <c r="J25" s="5">
        <v>0.3</v>
      </c>
      <c r="K25" s="5">
        <v>1</v>
      </c>
      <c r="L25" s="5">
        <f>PRODUCT(H25:K25)</f>
        <v>24.131249999999998</v>
      </c>
      <c r="M25" s="5"/>
      <c r="N25" s="5"/>
      <c r="O25" s="5"/>
    </row>
    <row r="26" spans="1:15" x14ac:dyDescent="0.25">
      <c r="A26" s="94"/>
      <c r="B26" s="101"/>
      <c r="C26" s="5" t="s">
        <v>18</v>
      </c>
      <c r="D26" s="5" t="s">
        <v>35</v>
      </c>
      <c r="E26" s="5"/>
      <c r="F26" s="5">
        <v>91.84999999999998</v>
      </c>
      <c r="G26" s="5">
        <f t="shared" ref="G26:G32" si="2">F26+J26</f>
        <v>95.749999999999986</v>
      </c>
      <c r="H26" s="5">
        <v>9.15</v>
      </c>
      <c r="I26" s="5">
        <v>0.25</v>
      </c>
      <c r="J26" s="5">
        <f>2.5+1.4</f>
        <v>3.9</v>
      </c>
      <c r="K26" s="5">
        <v>2</v>
      </c>
      <c r="L26" s="5">
        <f t="shared" ref="L26:L32" si="3">PRODUCT(H26:K26)</f>
        <v>17.842500000000001</v>
      </c>
      <c r="M26" s="5"/>
      <c r="N26" s="5"/>
      <c r="O26" s="5"/>
    </row>
    <row r="27" spans="1:15" x14ac:dyDescent="0.25">
      <c r="A27" s="94"/>
      <c r="B27" s="101"/>
      <c r="C27" s="5" t="s">
        <v>18</v>
      </c>
      <c r="D27" s="5" t="s">
        <v>35</v>
      </c>
      <c r="E27" s="5"/>
      <c r="F27" s="5">
        <v>91.84999999999998</v>
      </c>
      <c r="G27" s="5">
        <f t="shared" si="2"/>
        <v>95.749999999999986</v>
      </c>
      <c r="H27" s="5">
        <v>7.15</v>
      </c>
      <c r="I27" s="5">
        <v>0.25</v>
      </c>
      <c r="J27" s="5">
        <f>2.5+1.4</f>
        <v>3.9</v>
      </c>
      <c r="K27" s="5">
        <v>2</v>
      </c>
      <c r="L27" s="5">
        <f t="shared" si="3"/>
        <v>13.942500000000001</v>
      </c>
      <c r="M27" s="5"/>
      <c r="N27" s="5"/>
      <c r="O27" s="5"/>
    </row>
    <row r="28" spans="1:15" x14ac:dyDescent="0.25">
      <c r="A28" s="94"/>
      <c r="B28" s="101"/>
      <c r="C28" s="5" t="s">
        <v>18</v>
      </c>
      <c r="D28" s="5" t="s">
        <v>36</v>
      </c>
      <c r="E28" s="5"/>
      <c r="F28" s="5">
        <v>91.84999999999998</v>
      </c>
      <c r="G28" s="5">
        <f t="shared" si="2"/>
        <v>95.749999999999986</v>
      </c>
      <c r="H28" s="5">
        <v>0.3</v>
      </c>
      <c r="I28" s="5">
        <v>0.3</v>
      </c>
      <c r="J28" s="5">
        <f>2.5+1.4</f>
        <v>3.9</v>
      </c>
      <c r="K28" s="5">
        <v>4</v>
      </c>
      <c r="L28" s="5">
        <f t="shared" si="3"/>
        <v>1.4039999999999999</v>
      </c>
      <c r="M28" s="5"/>
      <c r="N28" s="5"/>
      <c r="O28" s="5"/>
    </row>
    <row r="29" spans="1:15" x14ac:dyDescent="0.25">
      <c r="A29" s="94"/>
      <c r="B29" s="101"/>
      <c r="C29" s="5" t="s">
        <v>18</v>
      </c>
      <c r="D29" s="5" t="s">
        <v>37</v>
      </c>
      <c r="E29" s="5"/>
      <c r="F29" s="5">
        <v>94.35</v>
      </c>
      <c r="G29" s="5">
        <f t="shared" si="2"/>
        <v>94.8</v>
      </c>
      <c r="H29" s="5">
        <f>8.65-(3*0.3)</f>
        <v>7.75</v>
      </c>
      <c r="I29" s="5">
        <v>0.3</v>
      </c>
      <c r="J29" s="5">
        <v>0.45</v>
      </c>
      <c r="K29" s="5">
        <v>3</v>
      </c>
      <c r="L29" s="5">
        <f t="shared" si="3"/>
        <v>3.1387499999999999</v>
      </c>
      <c r="M29" s="5"/>
      <c r="N29" s="5"/>
      <c r="O29" s="5"/>
    </row>
    <row r="30" spans="1:15" x14ac:dyDescent="0.25">
      <c r="A30" s="94"/>
      <c r="B30" s="101"/>
      <c r="C30" s="5" t="s">
        <v>18</v>
      </c>
      <c r="D30" s="5" t="s">
        <v>38</v>
      </c>
      <c r="E30" s="5"/>
      <c r="F30" s="5">
        <v>94.35</v>
      </c>
      <c r="G30" s="5">
        <f t="shared" si="2"/>
        <v>94.8</v>
      </c>
      <c r="H30" s="5">
        <f>7.15-(3*0.3)</f>
        <v>6.25</v>
      </c>
      <c r="I30" s="5">
        <v>0.3</v>
      </c>
      <c r="J30" s="5">
        <v>0.45</v>
      </c>
      <c r="K30" s="5">
        <v>3</v>
      </c>
      <c r="L30" s="5">
        <f t="shared" si="3"/>
        <v>2.53125</v>
      </c>
      <c r="M30" s="5"/>
      <c r="N30" s="5"/>
      <c r="O30" s="5"/>
    </row>
    <row r="31" spans="1:15" x14ac:dyDescent="0.25">
      <c r="A31" s="22"/>
      <c r="B31" s="23"/>
      <c r="C31" s="5" t="s">
        <v>18</v>
      </c>
      <c r="D31" s="5" t="s">
        <v>39</v>
      </c>
      <c r="E31" s="5"/>
      <c r="F31" s="5">
        <v>91.84999999999998</v>
      </c>
      <c r="G31" s="5">
        <f t="shared" si="2"/>
        <v>92.34999999999998</v>
      </c>
      <c r="H31" s="5">
        <f>0.5/2</f>
        <v>0.25</v>
      </c>
      <c r="I31" s="5">
        <f>8.65-(5*0.3)</f>
        <v>7.15</v>
      </c>
      <c r="J31" s="5">
        <v>0.5</v>
      </c>
      <c r="K31" s="5">
        <v>2</v>
      </c>
      <c r="L31" s="5">
        <f t="shared" si="3"/>
        <v>1.7875000000000001</v>
      </c>
      <c r="M31" s="5"/>
      <c r="N31" s="5"/>
      <c r="O31" s="5"/>
    </row>
    <row r="32" spans="1:15" x14ac:dyDescent="0.25">
      <c r="A32" s="22"/>
      <c r="B32" s="23"/>
      <c r="C32" s="5" t="s">
        <v>18</v>
      </c>
      <c r="D32" s="5" t="s">
        <v>40</v>
      </c>
      <c r="E32" s="5"/>
      <c r="F32" s="5">
        <v>91.84999999999998</v>
      </c>
      <c r="G32" s="5">
        <f t="shared" si="2"/>
        <v>92.34999999999998</v>
      </c>
      <c r="H32" s="5">
        <f>0.5/2</f>
        <v>0.25</v>
      </c>
      <c r="I32" s="5">
        <v>9.15</v>
      </c>
      <c r="J32" s="5">
        <v>0.5</v>
      </c>
      <c r="K32" s="5">
        <v>2</v>
      </c>
      <c r="L32" s="5">
        <f t="shared" si="3"/>
        <v>2.2875000000000001</v>
      </c>
      <c r="M32" s="5"/>
      <c r="N32" s="5"/>
      <c r="O32" s="5"/>
    </row>
    <row r="33" spans="1:15" ht="15.75" thickBot="1" x14ac:dyDescent="0.3">
      <c r="A33" s="12"/>
      <c r="B33" s="24"/>
      <c r="C33" s="9"/>
      <c r="D33" s="9"/>
      <c r="E33" s="9"/>
      <c r="F33" s="9"/>
      <c r="G33" s="9"/>
      <c r="H33" s="9"/>
      <c r="I33" s="9"/>
      <c r="J33" s="9"/>
      <c r="K33" s="9"/>
      <c r="L33" s="10">
        <f>SUM(L25:L32)</f>
        <v>67.065249999999992</v>
      </c>
      <c r="M33" s="9"/>
      <c r="N33" s="9">
        <f>2750+(2750*13%)</f>
        <v>3107.5</v>
      </c>
      <c r="O33" s="9">
        <f>N33*L33</f>
        <v>208405.26437499997</v>
      </c>
    </row>
    <row r="34" spans="1:15" ht="16.5" thickTop="1" thickBot="1" x14ac:dyDescent="0.3">
      <c r="A34" s="14"/>
      <c r="B34" s="25" t="s">
        <v>41</v>
      </c>
      <c r="C34" s="26"/>
      <c r="D34" s="26"/>
      <c r="E34" s="26"/>
      <c r="F34" s="26"/>
      <c r="G34" s="26"/>
      <c r="H34" s="26"/>
      <c r="I34" s="26"/>
      <c r="J34" s="26"/>
      <c r="K34" s="26"/>
      <c r="L34" s="26"/>
      <c r="M34" s="26"/>
      <c r="N34" s="16"/>
      <c r="O34" s="16"/>
    </row>
    <row r="35" spans="1:15" ht="15.75" thickTop="1" x14ac:dyDescent="0.25">
      <c r="A35" s="93">
        <v>5</v>
      </c>
      <c r="B35" s="100" t="s">
        <v>42</v>
      </c>
      <c r="C35" s="5" t="s">
        <v>18</v>
      </c>
      <c r="D35" s="27" t="s">
        <v>43</v>
      </c>
      <c r="E35" s="27"/>
      <c r="F35" s="27">
        <v>91.449999999999989</v>
      </c>
      <c r="G35" s="27"/>
      <c r="H35" s="27">
        <f>H23</f>
        <v>9.9499999999999993</v>
      </c>
      <c r="I35" s="27"/>
      <c r="J35" s="27">
        <v>0.15</v>
      </c>
      <c r="K35" s="27">
        <v>2</v>
      </c>
      <c r="L35" s="5">
        <f t="shared" ref="L35:L36" si="4">PRODUCT(H35:K35)</f>
        <v>2.9849999999999999</v>
      </c>
      <c r="M35" s="27"/>
      <c r="N35" s="28"/>
      <c r="O35" s="28"/>
    </row>
    <row r="36" spans="1:15" x14ac:dyDescent="0.25">
      <c r="A36" s="94"/>
      <c r="B36" s="101"/>
      <c r="C36" s="5" t="s">
        <v>18</v>
      </c>
      <c r="D36" s="27" t="s">
        <v>43</v>
      </c>
      <c r="E36" s="27"/>
      <c r="F36" s="27">
        <v>91.449999999999989</v>
      </c>
      <c r="G36" s="27"/>
      <c r="H36" s="27">
        <v>8.4499999999999993</v>
      </c>
      <c r="I36" s="27"/>
      <c r="J36" s="27">
        <v>0.15</v>
      </c>
      <c r="K36" s="27">
        <v>2</v>
      </c>
      <c r="L36" s="5">
        <f t="shared" si="4"/>
        <v>2.5349999999999997</v>
      </c>
      <c r="M36" s="27"/>
      <c r="N36" s="28"/>
      <c r="O36" s="28"/>
    </row>
    <row r="37" spans="1:15" x14ac:dyDescent="0.25">
      <c r="A37" s="94"/>
      <c r="B37" s="101"/>
      <c r="C37" s="5" t="s">
        <v>18</v>
      </c>
      <c r="D37" s="5" t="s">
        <v>19</v>
      </c>
      <c r="E37" s="5"/>
      <c r="F37" s="5">
        <v>91.549999999999983</v>
      </c>
      <c r="G37" s="5">
        <f>F37+J37</f>
        <v>91.84999999999998</v>
      </c>
      <c r="H37" s="5">
        <v>9.75</v>
      </c>
      <c r="I37" s="5"/>
      <c r="J37" s="5">
        <v>0.3</v>
      </c>
      <c r="K37" s="5">
        <v>2</v>
      </c>
      <c r="L37" s="5">
        <f>PRODUCT(H37:K37)</f>
        <v>5.85</v>
      </c>
      <c r="M37" s="5" t="s">
        <v>23</v>
      </c>
      <c r="N37" s="5"/>
      <c r="O37" s="5"/>
    </row>
    <row r="38" spans="1:15" x14ac:dyDescent="0.25">
      <c r="A38" s="94"/>
      <c r="B38" s="101"/>
      <c r="C38" s="5" t="s">
        <v>18</v>
      </c>
      <c r="D38" s="5" t="s">
        <v>35</v>
      </c>
      <c r="E38" s="5"/>
      <c r="F38" s="5">
        <v>91.84999999999998</v>
      </c>
      <c r="G38" s="5">
        <f t="shared" ref="G38:G44" si="5">F38+J38</f>
        <v>95.749999999999986</v>
      </c>
      <c r="H38" s="5">
        <v>9.15</v>
      </c>
      <c r="I38" s="5"/>
      <c r="J38" s="5">
        <f>2.5+1.4</f>
        <v>3.9</v>
      </c>
      <c r="K38" s="5">
        <v>4</v>
      </c>
      <c r="L38" s="5">
        <f t="shared" ref="L38:L52" si="6">PRODUCT(H38:K38)</f>
        <v>142.74</v>
      </c>
      <c r="M38" s="5" t="s">
        <v>23</v>
      </c>
      <c r="N38" s="5"/>
      <c r="O38" s="5"/>
    </row>
    <row r="39" spans="1:15" x14ac:dyDescent="0.25">
      <c r="A39" s="94"/>
      <c r="B39" s="101"/>
      <c r="C39" s="5" t="s">
        <v>18</v>
      </c>
      <c r="D39" s="5" t="s">
        <v>35</v>
      </c>
      <c r="E39" s="5"/>
      <c r="F39" s="5">
        <v>91.84999999999998</v>
      </c>
      <c r="G39" s="5">
        <f t="shared" si="5"/>
        <v>95.749999999999986</v>
      </c>
      <c r="H39" s="5">
        <v>7.15</v>
      </c>
      <c r="I39" s="5"/>
      <c r="J39" s="5">
        <f>2.5+1.4</f>
        <v>3.9</v>
      </c>
      <c r="K39" s="5">
        <v>4</v>
      </c>
      <c r="L39" s="5">
        <f t="shared" si="6"/>
        <v>111.54</v>
      </c>
      <c r="M39" s="5" t="s">
        <v>23</v>
      </c>
      <c r="N39" s="5"/>
      <c r="O39" s="5"/>
    </row>
    <row r="40" spans="1:15" x14ac:dyDescent="0.25">
      <c r="A40" s="94"/>
      <c r="B40" s="101"/>
      <c r="C40" s="5" t="s">
        <v>18</v>
      </c>
      <c r="D40" s="5" t="s">
        <v>36</v>
      </c>
      <c r="E40" s="5"/>
      <c r="F40" s="5">
        <v>91.84999999999998</v>
      </c>
      <c r="G40" s="5">
        <f t="shared" si="5"/>
        <v>95.749999999999986</v>
      </c>
      <c r="H40" s="5">
        <v>0.3</v>
      </c>
      <c r="I40" s="5"/>
      <c r="J40" s="5">
        <f>2.5+1.4</f>
        <v>3.9</v>
      </c>
      <c r="K40" s="5">
        <v>8</v>
      </c>
      <c r="L40" s="5">
        <f t="shared" si="6"/>
        <v>9.36</v>
      </c>
      <c r="M40" s="5" t="s">
        <v>23</v>
      </c>
      <c r="N40" s="5"/>
      <c r="O40" s="5"/>
    </row>
    <row r="41" spans="1:15" x14ac:dyDescent="0.25">
      <c r="A41" s="94"/>
      <c r="B41" s="101"/>
      <c r="C41" s="5" t="s">
        <v>18</v>
      </c>
      <c r="D41" s="5" t="s">
        <v>37</v>
      </c>
      <c r="E41" s="5"/>
      <c r="F41" s="5">
        <v>94.35</v>
      </c>
      <c r="G41" s="5">
        <f t="shared" si="5"/>
        <v>94.8</v>
      </c>
      <c r="H41" s="5">
        <f>8.65-(5*0.3)</f>
        <v>7.15</v>
      </c>
      <c r="I41" s="5"/>
      <c r="J41" s="5">
        <v>0.45</v>
      </c>
      <c r="K41" s="5">
        <v>6</v>
      </c>
      <c r="L41" s="5">
        <f t="shared" si="6"/>
        <v>19.305</v>
      </c>
      <c r="M41" s="5" t="s">
        <v>23</v>
      </c>
      <c r="N41" s="5"/>
      <c r="O41" s="5"/>
    </row>
    <row r="42" spans="1:15" x14ac:dyDescent="0.25">
      <c r="A42" s="94"/>
      <c r="B42" s="101"/>
      <c r="C42" s="5" t="s">
        <v>18</v>
      </c>
      <c r="D42" s="5" t="s">
        <v>38</v>
      </c>
      <c r="E42" s="5"/>
      <c r="F42" s="5">
        <v>94.35</v>
      </c>
      <c r="G42" s="5">
        <f t="shared" si="5"/>
        <v>94.8</v>
      </c>
      <c r="H42" s="5">
        <f>7.15-(4*0.3)</f>
        <v>5.95</v>
      </c>
      <c r="I42" s="5"/>
      <c r="J42" s="5">
        <v>0.45</v>
      </c>
      <c r="K42" s="5">
        <v>6</v>
      </c>
      <c r="L42" s="5">
        <f t="shared" si="6"/>
        <v>16.065000000000001</v>
      </c>
      <c r="M42" s="5" t="s">
        <v>23</v>
      </c>
      <c r="N42" s="5"/>
      <c r="O42" s="5"/>
    </row>
    <row r="43" spans="1:15" x14ac:dyDescent="0.25">
      <c r="A43" s="94"/>
      <c r="B43" s="101"/>
      <c r="C43" s="5" t="s">
        <v>18</v>
      </c>
      <c r="D43" s="5" t="s">
        <v>39</v>
      </c>
      <c r="E43" s="5"/>
      <c r="F43" s="5">
        <v>91.84999999999998</v>
      </c>
      <c r="G43" s="5">
        <f t="shared" si="5"/>
        <v>92.556999999999974</v>
      </c>
      <c r="H43" s="5"/>
      <c r="I43" s="5">
        <f>8.65</f>
        <v>8.65</v>
      </c>
      <c r="J43" s="5">
        <v>0.70699999999999996</v>
      </c>
      <c r="K43" s="5">
        <v>2</v>
      </c>
      <c r="L43" s="5">
        <f t="shared" si="6"/>
        <v>12.2311</v>
      </c>
      <c r="M43" s="5" t="s">
        <v>23</v>
      </c>
      <c r="N43" s="5"/>
      <c r="O43" s="5"/>
    </row>
    <row r="44" spans="1:15" x14ac:dyDescent="0.25">
      <c r="A44" s="94"/>
      <c r="B44" s="101"/>
      <c r="C44" s="5" t="s">
        <v>18</v>
      </c>
      <c r="D44" s="5" t="s">
        <v>40</v>
      </c>
      <c r="E44" s="5"/>
      <c r="F44" s="5">
        <v>91.84999999999998</v>
      </c>
      <c r="G44" s="5">
        <f t="shared" si="5"/>
        <v>92.556999999999974</v>
      </c>
      <c r="H44" s="5"/>
      <c r="I44" s="5">
        <f>7.15</f>
        <v>7.15</v>
      </c>
      <c r="J44" s="5">
        <v>0.70699999999999996</v>
      </c>
      <c r="K44" s="5">
        <v>2</v>
      </c>
      <c r="L44" s="5">
        <f t="shared" si="6"/>
        <v>10.110099999999999</v>
      </c>
      <c r="M44" s="5" t="s">
        <v>23</v>
      </c>
      <c r="N44" s="5"/>
      <c r="O44" s="5"/>
    </row>
    <row r="45" spans="1:15" x14ac:dyDescent="0.25">
      <c r="A45" s="94"/>
      <c r="B45" s="101"/>
      <c r="C45" s="5"/>
      <c r="D45" s="5"/>
      <c r="E45" s="5"/>
      <c r="F45" s="5"/>
      <c r="G45" s="5"/>
      <c r="H45" s="5"/>
      <c r="I45" s="5"/>
      <c r="J45" s="5"/>
      <c r="K45" s="5"/>
      <c r="L45" s="5"/>
      <c r="M45" s="5"/>
      <c r="N45" s="5"/>
      <c r="O45" s="5"/>
    </row>
    <row r="46" spans="1:15" x14ac:dyDescent="0.25">
      <c r="A46" s="94"/>
      <c r="B46" s="101"/>
      <c r="C46" s="5" t="s">
        <v>18</v>
      </c>
      <c r="D46" s="5" t="s">
        <v>19</v>
      </c>
      <c r="E46" s="5"/>
      <c r="F46" s="5">
        <v>91.549999999999983</v>
      </c>
      <c r="G46" s="5">
        <f>F46+J46</f>
        <v>91.84999999999998</v>
      </c>
      <c r="H46" s="5"/>
      <c r="I46" s="5">
        <v>8.25</v>
      </c>
      <c r="J46" s="5">
        <v>0.3</v>
      </c>
      <c r="K46" s="5">
        <v>2</v>
      </c>
      <c r="L46" s="5">
        <f t="shared" si="6"/>
        <v>4.95</v>
      </c>
      <c r="M46" s="5" t="s">
        <v>23</v>
      </c>
      <c r="N46" s="5"/>
      <c r="O46" s="5"/>
    </row>
    <row r="47" spans="1:15" x14ac:dyDescent="0.25">
      <c r="A47" s="94"/>
      <c r="B47" s="101"/>
      <c r="C47" s="5" t="s">
        <v>18</v>
      </c>
      <c r="D47" s="5" t="s">
        <v>35</v>
      </c>
      <c r="E47" s="5"/>
      <c r="F47" s="5">
        <v>91.84999999999998</v>
      </c>
      <c r="G47" s="5">
        <f t="shared" ref="G47:G51" si="7">F47+J47</f>
        <v>91.84999999999998</v>
      </c>
      <c r="H47" s="5"/>
      <c r="I47" s="5"/>
      <c r="J47" s="5"/>
      <c r="K47" s="5"/>
      <c r="L47" s="5"/>
      <c r="M47" s="5" t="s">
        <v>23</v>
      </c>
      <c r="N47" s="5"/>
      <c r="O47" s="5"/>
    </row>
    <row r="48" spans="1:15" x14ac:dyDescent="0.25">
      <c r="A48" s="94"/>
      <c r="B48" s="101"/>
      <c r="C48" s="5" t="s">
        <v>18</v>
      </c>
      <c r="D48" s="5" t="s">
        <v>35</v>
      </c>
      <c r="E48" s="5"/>
      <c r="F48" s="5">
        <v>91.84999999999998</v>
      </c>
      <c r="G48" s="5">
        <f t="shared" si="7"/>
        <v>91.84999999999998</v>
      </c>
      <c r="H48" s="5"/>
      <c r="I48" s="5"/>
      <c r="J48" s="5"/>
      <c r="K48" s="5"/>
      <c r="L48" s="5"/>
      <c r="M48" s="5" t="s">
        <v>23</v>
      </c>
      <c r="N48" s="5"/>
      <c r="O48" s="5"/>
    </row>
    <row r="49" spans="1:15" x14ac:dyDescent="0.25">
      <c r="A49" s="94"/>
      <c r="B49" s="101"/>
      <c r="C49" s="5" t="s">
        <v>18</v>
      </c>
      <c r="D49" s="5" t="s">
        <v>36</v>
      </c>
      <c r="E49" s="5"/>
      <c r="F49" s="5">
        <v>91.84999999999998</v>
      </c>
      <c r="G49" s="5">
        <f t="shared" si="7"/>
        <v>95.749999999999986</v>
      </c>
      <c r="H49" s="5">
        <v>0.3</v>
      </c>
      <c r="I49" s="5"/>
      <c r="J49" s="5">
        <f>2.5+1.4</f>
        <v>3.9</v>
      </c>
      <c r="K49" s="5">
        <v>8</v>
      </c>
      <c r="L49" s="5">
        <f t="shared" si="6"/>
        <v>9.36</v>
      </c>
      <c r="M49" s="5" t="s">
        <v>23</v>
      </c>
      <c r="N49" s="5"/>
      <c r="O49" s="5"/>
    </row>
    <row r="50" spans="1:15" x14ac:dyDescent="0.25">
      <c r="A50" s="94"/>
      <c r="B50" s="101"/>
      <c r="C50" s="5" t="s">
        <v>18</v>
      </c>
      <c r="D50" s="5" t="s">
        <v>37</v>
      </c>
      <c r="E50" s="5"/>
      <c r="F50" s="5">
        <v>94.35</v>
      </c>
      <c r="G50" s="5">
        <f t="shared" si="7"/>
        <v>94.35</v>
      </c>
      <c r="H50" s="5">
        <f>8.65-(3*0.3)</f>
        <v>7.75</v>
      </c>
      <c r="I50" s="5">
        <v>0.3</v>
      </c>
      <c r="J50" s="5"/>
      <c r="K50" s="5">
        <v>0</v>
      </c>
      <c r="L50" s="5">
        <f t="shared" si="6"/>
        <v>0</v>
      </c>
      <c r="M50" s="5" t="s">
        <v>23</v>
      </c>
      <c r="N50" s="5"/>
      <c r="O50" s="5"/>
    </row>
    <row r="51" spans="1:15" x14ac:dyDescent="0.25">
      <c r="A51" s="94"/>
      <c r="B51" s="101"/>
      <c r="C51" s="5" t="s">
        <v>18</v>
      </c>
      <c r="D51" s="5" t="s">
        <v>38</v>
      </c>
      <c r="E51" s="5"/>
      <c r="F51" s="5">
        <v>94.35</v>
      </c>
      <c r="G51" s="5">
        <f t="shared" si="7"/>
        <v>94.35</v>
      </c>
      <c r="H51" s="5">
        <f>7.15-(3*0.3)</f>
        <v>6.25</v>
      </c>
      <c r="I51" s="5">
        <v>0.3</v>
      </c>
      <c r="J51" s="5"/>
      <c r="K51" s="5">
        <v>0</v>
      </c>
      <c r="L51" s="5">
        <f t="shared" si="6"/>
        <v>0</v>
      </c>
      <c r="M51" s="5" t="s">
        <v>23</v>
      </c>
      <c r="N51" s="5"/>
      <c r="O51" s="5"/>
    </row>
    <row r="52" spans="1:15" x14ac:dyDescent="0.25">
      <c r="A52" s="22"/>
      <c r="B52" s="23"/>
      <c r="C52" s="29"/>
      <c r="D52" s="29"/>
      <c r="E52" s="29"/>
      <c r="F52" s="29"/>
      <c r="G52" s="29"/>
      <c r="H52" s="29">
        <v>8.65</v>
      </c>
      <c r="I52" s="29">
        <v>7.15</v>
      </c>
      <c r="J52" s="29"/>
      <c r="K52" s="29">
        <v>1</v>
      </c>
      <c r="L52" s="29">
        <f t="shared" si="6"/>
        <v>61.847500000000004</v>
      </c>
      <c r="M52" s="29"/>
      <c r="N52" s="29"/>
      <c r="O52" s="29"/>
    </row>
    <row r="53" spans="1:15" x14ac:dyDescent="0.25">
      <c r="A53" s="30"/>
      <c r="B53" s="31"/>
      <c r="C53" s="9"/>
      <c r="D53" s="9"/>
      <c r="E53" s="9"/>
      <c r="F53" s="9"/>
      <c r="G53" s="9"/>
      <c r="H53" s="9"/>
      <c r="I53" s="9"/>
      <c r="J53" s="9"/>
      <c r="K53" s="9"/>
      <c r="L53" s="10">
        <f>SUM(L35:L52)</f>
        <v>408.87870000000009</v>
      </c>
      <c r="M53" s="9" t="s">
        <v>23</v>
      </c>
      <c r="N53" s="9">
        <v>400</v>
      </c>
      <c r="O53" s="9">
        <f>N53*L53</f>
        <v>163551.48000000004</v>
      </c>
    </row>
    <row r="54" spans="1:15" x14ac:dyDescent="0.25">
      <c r="A54" s="5">
        <v>6</v>
      </c>
      <c r="B54" s="32" t="s">
        <v>44</v>
      </c>
      <c r="C54" s="5" t="s">
        <v>18</v>
      </c>
      <c r="D54" s="28" t="s">
        <v>45</v>
      </c>
      <c r="E54" s="28"/>
      <c r="F54" s="28"/>
      <c r="G54" s="28"/>
      <c r="H54" s="28">
        <f>3</f>
        <v>3</v>
      </c>
      <c r="I54" s="28"/>
      <c r="J54" s="28"/>
      <c r="K54" s="28">
        <v>3</v>
      </c>
      <c r="L54" s="5">
        <f>K54*H54</f>
        <v>9</v>
      </c>
      <c r="M54" s="28" t="s">
        <v>9</v>
      </c>
      <c r="N54" s="28">
        <v>500</v>
      </c>
      <c r="O54" s="28">
        <f>N54*L54</f>
        <v>4500</v>
      </c>
    </row>
    <row r="55" spans="1:15" x14ac:dyDescent="0.25">
      <c r="A55" s="33"/>
      <c r="B55" s="34"/>
      <c r="C55" s="9"/>
      <c r="D55" s="9"/>
      <c r="E55" s="9"/>
      <c r="F55" s="9"/>
      <c r="G55" s="9"/>
      <c r="H55" s="9"/>
      <c r="I55" s="9"/>
      <c r="J55" s="9"/>
      <c r="K55" s="9"/>
      <c r="L55" s="9">
        <f>L54</f>
        <v>9</v>
      </c>
      <c r="M55" s="9" t="str">
        <f t="shared" ref="M55:O55" si="8">M54</f>
        <v>Nos</v>
      </c>
      <c r="N55" s="9">
        <f t="shared" si="8"/>
        <v>500</v>
      </c>
      <c r="O55" s="9">
        <f t="shared" si="8"/>
        <v>4500</v>
      </c>
    </row>
    <row r="56" spans="1:15" ht="60" x14ac:dyDescent="0.25">
      <c r="A56" s="102">
        <v>7</v>
      </c>
      <c r="B56" s="103" t="s">
        <v>46</v>
      </c>
      <c r="C56" s="5" t="s">
        <v>18</v>
      </c>
      <c r="D56" s="36" t="s">
        <v>47</v>
      </c>
      <c r="E56" s="28"/>
      <c r="F56" s="28"/>
      <c r="G56" s="28"/>
      <c r="H56" s="28">
        <v>8.65</v>
      </c>
      <c r="I56" s="28"/>
      <c r="J56" s="28">
        <v>3.9</v>
      </c>
      <c r="K56" s="28">
        <v>2</v>
      </c>
      <c r="L56" s="5">
        <f>PRODUCT(H56:K56)</f>
        <v>67.47</v>
      </c>
      <c r="M56" s="28" t="s">
        <v>23</v>
      </c>
      <c r="N56" s="28">
        <v>620</v>
      </c>
      <c r="O56" s="28">
        <f>N56*L56</f>
        <v>41831.4</v>
      </c>
    </row>
    <row r="57" spans="1:15" ht="60" x14ac:dyDescent="0.25">
      <c r="A57" s="102"/>
      <c r="B57" s="103"/>
      <c r="C57" s="5" t="s">
        <v>18</v>
      </c>
      <c r="D57" s="20" t="s">
        <v>48</v>
      </c>
      <c r="E57" s="5"/>
      <c r="F57" s="5"/>
      <c r="G57" s="5"/>
      <c r="H57" s="5">
        <v>7.15</v>
      </c>
      <c r="I57" s="5"/>
      <c r="J57" s="5">
        <v>3.9</v>
      </c>
      <c r="K57" s="5">
        <v>2</v>
      </c>
      <c r="L57" s="5">
        <f>PRODUCT(H57:K57)</f>
        <v>55.77</v>
      </c>
      <c r="M57" s="28" t="s">
        <v>23</v>
      </c>
      <c r="N57" s="28">
        <v>620</v>
      </c>
      <c r="O57" s="28">
        <f>N57*L57</f>
        <v>34577.4</v>
      </c>
    </row>
    <row r="58" spans="1:15" x14ac:dyDescent="0.25">
      <c r="A58" s="33"/>
      <c r="B58" s="34"/>
      <c r="C58" s="9"/>
      <c r="D58" s="9"/>
      <c r="E58" s="9"/>
      <c r="F58" s="9"/>
      <c r="G58" s="9"/>
      <c r="H58" s="9"/>
      <c r="I58" s="9"/>
      <c r="J58" s="9"/>
      <c r="K58" s="9"/>
      <c r="L58" s="9">
        <f>L57+L56</f>
        <v>123.24000000000001</v>
      </c>
      <c r="M58" s="9" t="str">
        <f>M57</f>
        <v>Sqm</v>
      </c>
      <c r="N58" s="9">
        <v>620</v>
      </c>
      <c r="O58" s="9">
        <f>N58*L58</f>
        <v>76408.800000000003</v>
      </c>
    </row>
    <row r="59" spans="1:15" x14ac:dyDescent="0.25">
      <c r="A59" s="93">
        <v>8</v>
      </c>
      <c r="B59" s="96" t="s">
        <v>49</v>
      </c>
      <c r="C59" s="5" t="s">
        <v>18</v>
      </c>
      <c r="D59" s="5" t="s">
        <v>50</v>
      </c>
      <c r="E59" s="5"/>
      <c r="F59" s="5"/>
      <c r="G59" s="5"/>
      <c r="H59" s="5">
        <v>7.15</v>
      </c>
      <c r="I59" s="5">
        <v>8.65</v>
      </c>
      <c r="J59" s="5"/>
      <c r="K59" s="5">
        <v>1</v>
      </c>
      <c r="L59" s="5">
        <f>PRODUCT(H59:K59)</f>
        <v>61.847500000000004</v>
      </c>
      <c r="M59" s="5" t="s">
        <v>23</v>
      </c>
      <c r="N59" s="5">
        <v>185</v>
      </c>
      <c r="O59" s="5">
        <f>N59*L59</f>
        <v>11441.7875</v>
      </c>
    </row>
    <row r="60" spans="1:15" x14ac:dyDescent="0.25">
      <c r="A60" s="94"/>
      <c r="B60" s="97"/>
      <c r="C60" s="5" t="s">
        <v>18</v>
      </c>
      <c r="D60" s="5" t="s">
        <v>51</v>
      </c>
      <c r="E60" s="5"/>
      <c r="F60" s="5"/>
      <c r="G60" s="5"/>
      <c r="H60" s="5">
        <v>8.65</v>
      </c>
      <c r="I60" s="5"/>
      <c r="J60" s="5">
        <v>3.9</v>
      </c>
      <c r="K60" s="5">
        <v>2</v>
      </c>
      <c r="L60" s="5">
        <f t="shared" ref="L60:L61" si="9">PRODUCT(H60:K60)</f>
        <v>67.47</v>
      </c>
      <c r="M60" s="5" t="s">
        <v>23</v>
      </c>
      <c r="N60" s="5">
        <v>185</v>
      </c>
      <c r="O60" s="5">
        <f t="shared" ref="O60:O62" si="10">N60*L60</f>
        <v>12481.949999999999</v>
      </c>
    </row>
    <row r="61" spans="1:15" x14ac:dyDescent="0.25">
      <c r="A61" s="95"/>
      <c r="B61" s="98"/>
      <c r="C61" s="5" t="s">
        <v>18</v>
      </c>
      <c r="D61" s="5" t="s">
        <v>52</v>
      </c>
      <c r="E61" s="5"/>
      <c r="F61" s="5"/>
      <c r="G61" s="5"/>
      <c r="H61" s="5">
        <v>7.15</v>
      </c>
      <c r="I61" s="5"/>
      <c r="J61" s="5">
        <v>3.9</v>
      </c>
      <c r="K61" s="5">
        <v>2</v>
      </c>
      <c r="L61" s="5">
        <f t="shared" si="9"/>
        <v>55.77</v>
      </c>
      <c r="M61" s="5" t="s">
        <v>23</v>
      </c>
      <c r="N61" s="5">
        <v>185</v>
      </c>
      <c r="O61" s="5">
        <f t="shared" si="10"/>
        <v>10317.450000000001</v>
      </c>
    </row>
    <row r="62" spans="1:15" x14ac:dyDescent="0.25">
      <c r="A62" s="33"/>
      <c r="B62" s="34"/>
      <c r="C62" s="9"/>
      <c r="D62" s="9"/>
      <c r="E62" s="9"/>
      <c r="F62" s="9"/>
      <c r="G62" s="9"/>
      <c r="H62" s="9"/>
      <c r="I62" s="9"/>
      <c r="J62" s="9"/>
      <c r="K62" s="9"/>
      <c r="L62" s="9">
        <f>SUM(L59:L61)</f>
        <v>185.08750000000001</v>
      </c>
      <c r="M62" s="9" t="s">
        <v>23</v>
      </c>
      <c r="N62" s="9">
        <v>185</v>
      </c>
      <c r="O62" s="9">
        <f t="shared" si="10"/>
        <v>34241.1875</v>
      </c>
    </row>
  </sheetData>
  <mergeCells count="9">
    <mergeCell ref="A59:A61"/>
    <mergeCell ref="B59:B61"/>
    <mergeCell ref="F8:G8"/>
    <mergeCell ref="A25:A30"/>
    <mergeCell ref="B25:B30"/>
    <mergeCell ref="A35:A51"/>
    <mergeCell ref="B35:B51"/>
    <mergeCell ref="A56:A57"/>
    <mergeCell ref="B56:B57"/>
  </mergeCells>
  <printOptions horizontalCentered="1"/>
  <pageMargins left="0" right="0" top="0.5" bottom="0.5" header="0.3" footer="0.3"/>
  <pageSetup paperSize="9" scale="73"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Abstract</vt:lpstr>
      <vt:lpstr>Measurement Sheet</vt:lpstr>
      <vt:lpstr>Sheet3</vt:lpstr>
      <vt:lpstr>'Measurement Sheet'!Print_Area</vt:lpstr>
      <vt:lpstr>'Measurement Sheet'!Print_Titles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2023-09-15T11:31:08Z</dcterms:modified>
</cp:coreProperties>
</file>