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aster Folder\Master Folder\Approved\Ferro\Civil\Furnace\Abstract\"/>
    </mc:Choice>
  </mc:AlternateContent>
  <bookViews>
    <workbookView xWindow="360" yWindow="105" windowWidth="10515" windowHeight="4695" activeTab="5"/>
  </bookViews>
  <sheets>
    <sheet name="RA 1" sheetId="8" r:id="rId1"/>
    <sheet name="RA 2" sheetId="7" r:id="rId2"/>
    <sheet name="RA 3" sheetId="6" r:id="rId3"/>
    <sheet name="RA 4" sheetId="9" r:id="rId4"/>
    <sheet name="RA 5" sheetId="4" r:id="rId5"/>
    <sheet name="RA 5 measurement" sheetId="13" r:id="rId6"/>
    <sheet name="RA-6" sheetId="5" r:id="rId7"/>
    <sheet name="RA 6 Measurement" sheetId="10" r:id="rId8"/>
    <sheet name="RA 7" sheetId="11" r:id="rId9"/>
    <sheet name="RA 7 Measuremet" sheetId="12" r:id="rId10"/>
  </sheets>
  <definedNames>
    <definedName name="_xlnm.Print_Area" localSheetId="4">'RA 5'!$A$1:$L$36</definedName>
    <definedName name="_xlnm.Print_Area" localSheetId="7">'RA 6 Measurement'!$A$1:$K$78</definedName>
    <definedName name="_xlnm.Print_Area" localSheetId="8">'RA 7'!$A$1:$M$40</definedName>
    <definedName name="_xlnm.Print_Area" localSheetId="9">'RA 7 Measuremet'!$A$1:$G$261</definedName>
    <definedName name="_xlnm.Print_Area" localSheetId="6">'RA-6'!$A$1:$M$32</definedName>
    <definedName name="_xlnm.Print_Titles" localSheetId="4">'RA 5'!$1:$7</definedName>
    <definedName name="_xlnm.Print_Titles" localSheetId="7">'RA 6 Measurement'!$1:$5</definedName>
    <definedName name="_xlnm.Print_Titles" localSheetId="8">'RA 7'!$6:$7</definedName>
    <definedName name="_xlnm.Print_Titles" localSheetId="9">'RA 7 Measuremet'!$1:$4</definedName>
    <definedName name="_xlnm.Print_Titles" localSheetId="6">'RA-6'!$1:$7</definedName>
  </definedNames>
  <calcPr calcId="162913"/>
</workbook>
</file>

<file path=xl/calcChain.xml><?xml version="1.0" encoding="utf-8"?>
<calcChain xmlns="http://schemas.openxmlformats.org/spreadsheetml/2006/main">
  <c r="J77" i="13" l="1"/>
  <c r="C77" i="13"/>
  <c r="J76" i="13"/>
  <c r="C76" i="13"/>
  <c r="J75" i="13"/>
  <c r="C75" i="13"/>
  <c r="J74" i="13"/>
  <c r="C74" i="13"/>
  <c r="J73" i="13"/>
  <c r="C73" i="13"/>
  <c r="J72" i="13"/>
  <c r="C72" i="13"/>
  <c r="J71" i="13"/>
  <c r="J78" i="13" s="1"/>
  <c r="C71" i="13"/>
  <c r="A69" i="13"/>
  <c r="J68" i="13"/>
  <c r="J67" i="13"/>
  <c r="J66" i="13"/>
  <c r="J69" i="13" s="1"/>
  <c r="J63" i="13"/>
  <c r="C63" i="13"/>
  <c r="J62" i="13"/>
  <c r="J64" i="13" s="1"/>
  <c r="J59" i="13"/>
  <c r="J58" i="13"/>
  <c r="J57" i="13"/>
  <c r="J56" i="13"/>
  <c r="J55" i="13"/>
  <c r="J54" i="13"/>
  <c r="J60" i="13" s="1"/>
  <c r="J50" i="13"/>
  <c r="J49" i="13"/>
  <c r="J48" i="13"/>
  <c r="J47" i="13"/>
  <c r="J51" i="13" s="1"/>
  <c r="J46" i="13"/>
  <c r="J42" i="13"/>
  <c r="J41" i="13"/>
  <c r="J40" i="13"/>
  <c r="J39" i="13"/>
  <c r="J38" i="13"/>
  <c r="J37" i="13"/>
  <c r="J36" i="13"/>
  <c r="J35" i="13"/>
  <c r="J34" i="13"/>
  <c r="J43" i="13" s="1"/>
  <c r="J31" i="13"/>
  <c r="J30" i="13"/>
  <c r="J29" i="13"/>
  <c r="J25" i="13"/>
  <c r="J24" i="13"/>
  <c r="J23" i="13"/>
  <c r="J22" i="13"/>
  <c r="J26" i="13" s="1"/>
  <c r="K19" i="13"/>
  <c r="J19" i="13"/>
  <c r="K18" i="13"/>
  <c r="K17" i="13" s="1"/>
  <c r="J18" i="13"/>
  <c r="J20" i="13" s="1"/>
  <c r="J17" i="13"/>
  <c r="J12" i="13"/>
  <c r="J15" i="13" s="1"/>
  <c r="F12" i="13"/>
  <c r="J11" i="13"/>
  <c r="A9" i="13"/>
  <c r="K8" i="13"/>
  <c r="J8" i="13"/>
  <c r="J7" i="13"/>
  <c r="J9" i="13" s="1"/>
  <c r="F35" i="11" l="1"/>
  <c r="K35" i="11" s="1"/>
  <c r="F34" i="11"/>
  <c r="L30" i="11"/>
  <c r="L25" i="11"/>
  <c r="M25" i="11" s="1"/>
  <c r="F26" i="11"/>
  <c r="F25" i="11"/>
  <c r="E31" i="11"/>
  <c r="E30" i="11"/>
  <c r="F19" i="11"/>
  <c r="K12" i="11"/>
  <c r="L39" i="11"/>
  <c r="K39" i="11"/>
  <c r="L38" i="11"/>
  <c r="M38" i="11" s="1"/>
  <c r="K38" i="11"/>
  <c r="I38" i="11"/>
  <c r="L37" i="11"/>
  <c r="M37" i="11" s="1"/>
  <c r="K37" i="11"/>
  <c r="I37" i="11"/>
  <c r="L36" i="11"/>
  <c r="M36" i="11" s="1"/>
  <c r="K36" i="11"/>
  <c r="I36" i="11"/>
  <c r="L33" i="11"/>
  <c r="F33" i="11"/>
  <c r="K33" i="11" s="1"/>
  <c r="E33" i="11"/>
  <c r="I33" i="11" s="1"/>
  <c r="L32" i="11"/>
  <c r="M32" i="11" s="1"/>
  <c r="K32" i="11"/>
  <c r="I32" i="11"/>
  <c r="L29" i="11"/>
  <c r="E29" i="11"/>
  <c r="I29" i="11" s="1"/>
  <c r="L28" i="11"/>
  <c r="M28" i="11" s="1"/>
  <c r="K28" i="11"/>
  <c r="I28" i="11"/>
  <c r="L27" i="11"/>
  <c r="M27" i="11" s="1"/>
  <c r="K27" i="11"/>
  <c r="I27" i="11"/>
  <c r="L24" i="11"/>
  <c r="E24" i="11"/>
  <c r="I24" i="11" s="1"/>
  <c r="L23" i="11"/>
  <c r="M23" i="11" s="1"/>
  <c r="I23" i="11"/>
  <c r="F23" i="11"/>
  <c r="K23" i="11" s="1"/>
  <c r="L22" i="11"/>
  <c r="K22" i="11"/>
  <c r="G22" i="11"/>
  <c r="E22" i="11"/>
  <c r="I22" i="11" s="1"/>
  <c r="D22" i="11"/>
  <c r="L21" i="11"/>
  <c r="M21" i="11" s="1"/>
  <c r="K21" i="11"/>
  <c r="I21" i="11"/>
  <c r="L20" i="11"/>
  <c r="M20" i="11" s="1"/>
  <c r="K20" i="11"/>
  <c r="I20" i="11"/>
  <c r="K18" i="11"/>
  <c r="L18" i="11"/>
  <c r="E18" i="11"/>
  <c r="I18" i="11" s="1"/>
  <c r="L16" i="11"/>
  <c r="M16" i="11" s="1"/>
  <c r="K16" i="11"/>
  <c r="I16" i="11"/>
  <c r="L15" i="11"/>
  <c r="M15" i="11" s="1"/>
  <c r="K15" i="11"/>
  <c r="I15" i="11"/>
  <c r="L14" i="11"/>
  <c r="M14" i="11" s="1"/>
  <c r="K14" i="11"/>
  <c r="I14" i="11"/>
  <c r="G14" i="11"/>
  <c r="L13" i="11"/>
  <c r="M13" i="11" s="1"/>
  <c r="K13" i="11"/>
  <c r="I13" i="11"/>
  <c r="L12" i="11"/>
  <c r="M12" i="11" s="1"/>
  <c r="I12" i="11"/>
  <c r="L11" i="11"/>
  <c r="M11" i="11" s="1"/>
  <c r="K11" i="11"/>
  <c r="I11" i="11"/>
  <c r="L10" i="11"/>
  <c r="E10" i="11"/>
  <c r="K10" i="11" s="1"/>
  <c r="L9" i="11"/>
  <c r="M9" i="11" s="1"/>
  <c r="K9" i="11"/>
  <c r="I9" i="11"/>
  <c r="L8" i="11"/>
  <c r="M8" i="11" s="1"/>
  <c r="K8" i="11"/>
  <c r="I8" i="11"/>
  <c r="M30" i="11" l="1"/>
  <c r="K24" i="11"/>
  <c r="M24" i="11"/>
  <c r="M22" i="11"/>
  <c r="M18" i="11"/>
  <c r="M29" i="11"/>
  <c r="M33" i="11"/>
  <c r="I10" i="11"/>
  <c r="I40" i="11" s="1"/>
  <c r="M10" i="11"/>
  <c r="K29" i="11"/>
  <c r="F260" i="12" l="1"/>
  <c r="F261" i="12" s="1"/>
  <c r="F256" i="12"/>
  <c r="F255" i="12"/>
  <c r="F254" i="12"/>
  <c r="F257" i="12" s="1"/>
  <c r="F250" i="12"/>
  <c r="F249" i="12"/>
  <c r="F245" i="12"/>
  <c r="F244" i="12"/>
  <c r="F243" i="12"/>
  <c r="F242" i="12"/>
  <c r="F241" i="12"/>
  <c r="F237" i="12"/>
  <c r="F236" i="12"/>
  <c r="F235" i="12"/>
  <c r="F234" i="12"/>
  <c r="D227" i="12"/>
  <c r="F227" i="12" s="1"/>
  <c r="D226" i="12"/>
  <c r="F226" i="12" s="1"/>
  <c r="D225" i="12"/>
  <c r="F225" i="12" s="1"/>
  <c r="D224" i="12"/>
  <c r="F224" i="12" s="1"/>
  <c r="D223" i="12"/>
  <c r="F223" i="12" s="1"/>
  <c r="D222" i="12"/>
  <c r="F222" i="12" s="1"/>
  <c r="D221" i="12"/>
  <c r="F221" i="12" s="1"/>
  <c r="D220" i="12"/>
  <c r="F220" i="12" s="1"/>
  <c r="D219" i="12"/>
  <c r="F219" i="12" s="1"/>
  <c r="F228" i="12" s="1"/>
  <c r="F229" i="12" s="1"/>
  <c r="F231" i="12" s="1"/>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E154" i="12"/>
  <c r="F154" i="12" s="1"/>
  <c r="E153" i="12"/>
  <c r="F153" i="12" s="1"/>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92" i="12"/>
  <c r="F92" i="12" s="1"/>
  <c r="E91" i="12"/>
  <c r="F91" i="12" s="1"/>
  <c r="F90" i="12"/>
  <c r="F89" i="12"/>
  <c r="F88" i="12"/>
  <c r="F87" i="12"/>
  <c r="F86" i="12"/>
  <c r="F85" i="12"/>
  <c r="F84" i="12"/>
  <c r="F83" i="12"/>
  <c r="F82" i="12"/>
  <c r="F81" i="12"/>
  <c r="F80" i="12"/>
  <c r="F79"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30" i="12"/>
  <c r="C29" i="12"/>
  <c r="F29" i="12" s="1"/>
  <c r="F28" i="12"/>
  <c r="F27" i="12"/>
  <c r="C26" i="12"/>
  <c r="F26" i="12" s="1"/>
  <c r="D25" i="12"/>
  <c r="F25" i="12" s="1"/>
  <c r="F24" i="12"/>
  <c r="F23" i="12"/>
  <c r="F22" i="12"/>
  <c r="F21" i="12"/>
  <c r="F15" i="12"/>
  <c r="C14" i="12"/>
  <c r="F14" i="12" s="1"/>
  <c r="F13" i="12"/>
  <c r="F12" i="12"/>
  <c r="C11" i="12"/>
  <c r="F11" i="12" s="1"/>
  <c r="D10" i="12"/>
  <c r="F10" i="12" s="1"/>
  <c r="F9" i="12"/>
  <c r="F8" i="12"/>
  <c r="F7" i="12"/>
  <c r="F6" i="12"/>
  <c r="F74" i="12" l="1"/>
  <c r="F76" i="12" s="1"/>
  <c r="J19" i="11" s="1"/>
  <c r="K19" i="11" s="1"/>
  <c r="F123" i="12"/>
  <c r="F125" i="12" s="1"/>
  <c r="F214" i="12"/>
  <c r="F216" i="12" s="1"/>
  <c r="F238" i="12"/>
  <c r="J26" i="11" s="1"/>
  <c r="F31" i="12"/>
  <c r="F40" i="12" s="1"/>
  <c r="F42" i="12" s="1"/>
  <c r="F246" i="12"/>
  <c r="J31" i="11" s="1"/>
  <c r="F251" i="12"/>
  <c r="F16" i="12"/>
  <c r="F18" i="12" s="1"/>
  <c r="K26" i="11" l="1"/>
  <c r="L26" i="11"/>
  <c r="M26" i="11" s="1"/>
  <c r="L31" i="11"/>
  <c r="M31" i="11" s="1"/>
  <c r="K31" i="11"/>
  <c r="K40" i="11" s="1"/>
  <c r="K26" i="5"/>
  <c r="F27" i="5"/>
  <c r="K27" i="5" s="1"/>
  <c r="M40" i="11" l="1"/>
  <c r="L12" i="5"/>
  <c r="M12" i="5" s="1"/>
  <c r="E27" i="5"/>
  <c r="I27" i="5" s="1"/>
  <c r="L27" i="5"/>
  <c r="K30" i="5"/>
  <c r="A69" i="10"/>
  <c r="K20" i="5"/>
  <c r="F21" i="5"/>
  <c r="K21" i="5" s="1"/>
  <c r="I21" i="5"/>
  <c r="L21" i="5"/>
  <c r="M21" i="5" s="1"/>
  <c r="J16" i="5"/>
  <c r="I19" i="5"/>
  <c r="I12" i="5"/>
  <c r="K12" i="5"/>
  <c r="M27" i="5" l="1"/>
  <c r="I9" i="5" l="1"/>
  <c r="K9" i="5"/>
  <c r="L9" i="5"/>
  <c r="M9" i="5" s="1"/>
  <c r="I30" i="5" l="1"/>
  <c r="L30" i="5"/>
  <c r="M30" i="5" s="1"/>
  <c r="E25" i="5"/>
  <c r="I25" i="5" s="1"/>
  <c r="I14" i="5"/>
  <c r="K14" i="5"/>
  <c r="L14" i="5"/>
  <c r="M14" i="5" s="1"/>
  <c r="G14" i="5"/>
  <c r="K18" i="5" l="1"/>
  <c r="K23" i="5"/>
  <c r="K24" i="5"/>
  <c r="K28" i="5"/>
  <c r="K29" i="5"/>
  <c r="K31" i="5"/>
  <c r="L31" i="5"/>
  <c r="L29" i="5"/>
  <c r="M29" i="5" s="1"/>
  <c r="I29" i="5"/>
  <c r="L28" i="5"/>
  <c r="M28" i="5" s="1"/>
  <c r="I28" i="5"/>
  <c r="L26" i="5"/>
  <c r="M26" i="5" s="1"/>
  <c r="I26" i="5"/>
  <c r="L24" i="5"/>
  <c r="M24" i="5" s="1"/>
  <c r="I24" i="5"/>
  <c r="L23" i="5"/>
  <c r="M23" i="5" s="1"/>
  <c r="I23" i="5"/>
  <c r="L22" i="5"/>
  <c r="E22" i="5"/>
  <c r="K22" i="5" s="1"/>
  <c r="L20" i="5"/>
  <c r="M20" i="5" s="1"/>
  <c r="G20" i="5"/>
  <c r="E20" i="5"/>
  <c r="D20" i="5"/>
  <c r="L18" i="5"/>
  <c r="I18" i="5"/>
  <c r="E17" i="5"/>
  <c r="I17" i="5" s="1"/>
  <c r="L16" i="5"/>
  <c r="M16" i="5" s="1"/>
  <c r="K16" i="5"/>
  <c r="I16" i="5"/>
  <c r="L15" i="5"/>
  <c r="M15" i="5" s="1"/>
  <c r="K15" i="5"/>
  <c r="I15" i="5"/>
  <c r="L13" i="5"/>
  <c r="M13" i="5" s="1"/>
  <c r="K13" i="5"/>
  <c r="I13" i="5"/>
  <c r="L11" i="5"/>
  <c r="M11" i="5" s="1"/>
  <c r="K11" i="5"/>
  <c r="I11" i="5"/>
  <c r="L10" i="5"/>
  <c r="E10" i="5"/>
  <c r="K10" i="5" s="1"/>
  <c r="L8" i="5"/>
  <c r="I8" i="5"/>
  <c r="A9" i="10"/>
  <c r="C72" i="10"/>
  <c r="C73" i="10"/>
  <c r="C74" i="10"/>
  <c r="C75" i="10"/>
  <c r="C76" i="10"/>
  <c r="C77" i="10"/>
  <c r="C71" i="10"/>
  <c r="K18" i="10"/>
  <c r="K17" i="10" s="1"/>
  <c r="K19" i="10"/>
  <c r="K8" i="10"/>
  <c r="C63" i="10"/>
  <c r="J72" i="10"/>
  <c r="J73" i="10"/>
  <c r="J74" i="10"/>
  <c r="J75" i="10"/>
  <c r="J76" i="10"/>
  <c r="J77" i="10"/>
  <c r="J71" i="10"/>
  <c r="J67" i="10"/>
  <c r="J68" i="10"/>
  <c r="J66" i="10"/>
  <c r="J63" i="10"/>
  <c r="J62" i="10"/>
  <c r="J59" i="10"/>
  <c r="J55" i="10"/>
  <c r="J56" i="10"/>
  <c r="J57" i="10"/>
  <c r="J58" i="10"/>
  <c r="J54" i="10"/>
  <c r="J47" i="10"/>
  <c r="J48" i="10"/>
  <c r="J49" i="10"/>
  <c r="J50" i="10"/>
  <c r="J46" i="10"/>
  <c r="J35" i="10"/>
  <c r="J36" i="10"/>
  <c r="J37" i="10"/>
  <c r="J38" i="10"/>
  <c r="J39" i="10"/>
  <c r="J40" i="10"/>
  <c r="J41" i="10"/>
  <c r="J42" i="10"/>
  <c r="J34" i="10"/>
  <c r="J43" i="10" s="1"/>
  <c r="J30" i="10"/>
  <c r="J29" i="10"/>
  <c r="J23" i="10"/>
  <c r="J24" i="10"/>
  <c r="J25" i="10"/>
  <c r="J22" i="10"/>
  <c r="J18" i="10"/>
  <c r="J19" i="10"/>
  <c r="J17" i="10"/>
  <c r="J11" i="10"/>
  <c r="J8" i="10"/>
  <c r="J7" i="10"/>
  <c r="F12" i="10"/>
  <c r="J12" i="10" s="1"/>
  <c r="M18" i="5" l="1"/>
  <c r="M8" i="5"/>
  <c r="M10" i="5"/>
  <c r="I22" i="5"/>
  <c r="M22" i="5"/>
  <c r="K8" i="5"/>
  <c r="I10" i="5"/>
  <c r="I20" i="5"/>
  <c r="J78" i="10"/>
  <c r="J20" i="10"/>
  <c r="J9" i="10"/>
  <c r="J64" i="10"/>
  <c r="J60" i="10"/>
  <c r="J25" i="5" s="1"/>
  <c r="J51" i="10"/>
  <c r="J31" i="10"/>
  <c r="J19" i="5" s="1"/>
  <c r="J26" i="10"/>
  <c r="J17" i="5" s="1"/>
  <c r="L17" i="5" s="1"/>
  <c r="P17" i="5" s="1"/>
  <c r="J15" i="10"/>
  <c r="J69" i="10"/>
  <c r="K17" i="5" l="1"/>
  <c r="K19" i="5"/>
  <c r="L19" i="5"/>
  <c r="L25" i="5"/>
  <c r="M25" i="5" s="1"/>
  <c r="K25" i="5"/>
  <c r="M17" i="5"/>
  <c r="K32" i="5"/>
  <c r="I32" i="5"/>
  <c r="M19" i="5" l="1"/>
  <c r="M32" i="5" s="1"/>
  <c r="N18" i="5"/>
  <c r="H22" i="4" l="1"/>
  <c r="H19" i="4"/>
  <c r="J19" i="4"/>
  <c r="K16" i="4"/>
  <c r="F16" i="4"/>
  <c r="E16" i="4"/>
  <c r="J16" i="4" s="1"/>
  <c r="D16" i="4"/>
  <c r="K24" i="8"/>
  <c r="J24" i="8"/>
  <c r="K23" i="8"/>
  <c r="L23" i="8" s="1"/>
  <c r="J23" i="8"/>
  <c r="K22" i="8"/>
  <c r="L22" i="8" s="1"/>
  <c r="J22" i="8"/>
  <c r="K21" i="8"/>
  <c r="L21" i="8" s="1"/>
  <c r="J21" i="8"/>
  <c r="K20" i="8"/>
  <c r="L20" i="8" s="1"/>
  <c r="J20" i="8"/>
  <c r="H20" i="8"/>
  <c r="K19" i="8"/>
  <c r="L19" i="8" s="1"/>
  <c r="J19" i="8"/>
  <c r="H19" i="8"/>
  <c r="K18" i="8"/>
  <c r="L18" i="8" s="1"/>
  <c r="J18" i="8"/>
  <c r="H18" i="8"/>
  <c r="K17" i="8"/>
  <c r="L17" i="8" s="1"/>
  <c r="J17" i="8"/>
  <c r="H17" i="8"/>
  <c r="K16" i="8"/>
  <c r="E16" i="8"/>
  <c r="J16" i="8" s="1"/>
  <c r="K15" i="8"/>
  <c r="L15" i="8" s="1"/>
  <c r="F15" i="8"/>
  <c r="E15" i="8"/>
  <c r="J15" i="8" s="1"/>
  <c r="D15" i="8"/>
  <c r="K14" i="8"/>
  <c r="L14" i="8" s="1"/>
  <c r="J14" i="8"/>
  <c r="H14" i="8"/>
  <c r="K13" i="8"/>
  <c r="E13" i="8"/>
  <c r="H13" i="8" s="1"/>
  <c r="K12" i="8"/>
  <c r="L12" i="8" s="1"/>
  <c r="J12" i="8"/>
  <c r="H12" i="8"/>
  <c r="K11" i="8"/>
  <c r="L11" i="8" s="1"/>
  <c r="J11" i="8"/>
  <c r="H11" i="8"/>
  <c r="K10" i="8"/>
  <c r="L10" i="8" s="1"/>
  <c r="J10" i="8"/>
  <c r="H10" i="8"/>
  <c r="K9" i="8"/>
  <c r="L9" i="8" s="1"/>
  <c r="J9" i="8"/>
  <c r="H9" i="8"/>
  <c r="K8" i="8"/>
  <c r="L8" i="8" s="1"/>
  <c r="E8" i="8"/>
  <c r="J8" i="8" s="1"/>
  <c r="K7" i="8"/>
  <c r="L7" i="8" s="1"/>
  <c r="J7" i="8"/>
  <c r="H7" i="8"/>
  <c r="H22" i="9"/>
  <c r="H23" i="9"/>
  <c r="H24" i="9"/>
  <c r="L16" i="4" l="1"/>
  <c r="H16" i="4"/>
  <c r="L13" i="8"/>
  <c r="H15" i="8"/>
  <c r="L16" i="8"/>
  <c r="K19" i="4"/>
  <c r="L19" i="4" s="1"/>
  <c r="J25" i="8"/>
  <c r="L25" i="8"/>
  <c r="H16" i="8"/>
  <c r="H8" i="8"/>
  <c r="K25" i="7"/>
  <c r="J25" i="7"/>
  <c r="K24" i="7"/>
  <c r="L24" i="7" s="1"/>
  <c r="J24" i="7"/>
  <c r="K23" i="7"/>
  <c r="L23" i="7" s="1"/>
  <c r="J23" i="7"/>
  <c r="K22" i="7"/>
  <c r="L22" i="7" s="1"/>
  <c r="J22" i="7"/>
  <c r="K21" i="7"/>
  <c r="L21" i="7" s="1"/>
  <c r="J21" i="7"/>
  <c r="H21" i="7"/>
  <c r="K20" i="7"/>
  <c r="L20" i="7" s="1"/>
  <c r="J20" i="7"/>
  <c r="H20" i="7"/>
  <c r="K19" i="7"/>
  <c r="L19" i="7" s="1"/>
  <c r="J19" i="7"/>
  <c r="H19" i="7"/>
  <c r="K18" i="7"/>
  <c r="L18" i="7" s="1"/>
  <c r="J18" i="7"/>
  <c r="H18" i="7"/>
  <c r="K17" i="7"/>
  <c r="E17" i="7"/>
  <c r="J17" i="7" s="1"/>
  <c r="K16" i="7"/>
  <c r="F16" i="7"/>
  <c r="E16" i="7"/>
  <c r="J16" i="7" s="1"/>
  <c r="D16" i="7"/>
  <c r="K15" i="7"/>
  <c r="L15" i="7" s="1"/>
  <c r="J15" i="7"/>
  <c r="H15" i="7"/>
  <c r="K14" i="7"/>
  <c r="E14" i="7"/>
  <c r="H14" i="7" s="1"/>
  <c r="K13" i="7"/>
  <c r="L13" i="7" s="1"/>
  <c r="J13" i="7"/>
  <c r="H13" i="7"/>
  <c r="K12" i="7"/>
  <c r="L12" i="7" s="1"/>
  <c r="J12" i="7"/>
  <c r="H12" i="7"/>
  <c r="K11" i="7"/>
  <c r="L11" i="7" s="1"/>
  <c r="J11" i="7"/>
  <c r="H11" i="7"/>
  <c r="K10" i="7"/>
  <c r="L10" i="7" s="1"/>
  <c r="J10" i="7"/>
  <c r="H10" i="7"/>
  <c r="K9" i="7"/>
  <c r="H9" i="7"/>
  <c r="E9" i="7"/>
  <c r="J9" i="7" s="1"/>
  <c r="K8" i="7"/>
  <c r="L8" i="7" s="1"/>
  <c r="J8" i="7"/>
  <c r="H8" i="7"/>
  <c r="K24" i="9"/>
  <c r="L24" i="9" s="1"/>
  <c r="J24" i="9"/>
  <c r="K23" i="9"/>
  <c r="L23" i="9" s="1"/>
  <c r="J23" i="9"/>
  <c r="K22" i="9"/>
  <c r="L22" i="9" s="1"/>
  <c r="J22" i="9"/>
  <c r="K21" i="9"/>
  <c r="L21" i="9" s="1"/>
  <c r="J21" i="9"/>
  <c r="H21" i="9"/>
  <c r="K20" i="9"/>
  <c r="L20" i="9" s="1"/>
  <c r="J20" i="9"/>
  <c r="H20" i="9"/>
  <c r="K19" i="9"/>
  <c r="L19" i="9" s="1"/>
  <c r="J19" i="9"/>
  <c r="H19" i="9"/>
  <c r="K18" i="9"/>
  <c r="L18" i="9" s="1"/>
  <c r="J18" i="9"/>
  <c r="H18" i="9"/>
  <c r="K17" i="9"/>
  <c r="L17" i="9" s="1"/>
  <c r="E17" i="9"/>
  <c r="J17" i="9" s="1"/>
  <c r="K16" i="9"/>
  <c r="L16" i="9" s="1"/>
  <c r="F16" i="9"/>
  <c r="E16" i="9"/>
  <c r="J16" i="9" s="1"/>
  <c r="D16" i="9"/>
  <c r="K15" i="9"/>
  <c r="L15" i="9" s="1"/>
  <c r="J15" i="9"/>
  <c r="H15" i="9"/>
  <c r="K14" i="9"/>
  <c r="L14" i="9" s="1"/>
  <c r="E14" i="9"/>
  <c r="H14" i="9" s="1"/>
  <c r="K13" i="9"/>
  <c r="L13" i="9" s="1"/>
  <c r="J13" i="9"/>
  <c r="H13" i="9"/>
  <c r="K12" i="9"/>
  <c r="L12" i="9" s="1"/>
  <c r="J12" i="9"/>
  <c r="H12" i="9"/>
  <c r="K11" i="9"/>
  <c r="L11" i="9" s="1"/>
  <c r="J11" i="9"/>
  <c r="H11" i="9"/>
  <c r="K10" i="9"/>
  <c r="L10" i="9" s="1"/>
  <c r="J10" i="9"/>
  <c r="H10" i="9"/>
  <c r="K9" i="9"/>
  <c r="L9" i="9" s="1"/>
  <c r="E9" i="9"/>
  <c r="J9" i="9" s="1"/>
  <c r="K8" i="9"/>
  <c r="L8" i="9" s="1"/>
  <c r="J8" i="9"/>
  <c r="H8" i="9"/>
  <c r="H16" i="9" l="1"/>
  <c r="H25" i="8"/>
  <c r="H16" i="7"/>
  <c r="L14" i="7"/>
  <c r="L16" i="7"/>
  <c r="L9" i="7"/>
  <c r="L26" i="7" s="1"/>
  <c r="L17" i="7"/>
  <c r="J26" i="7"/>
  <c r="H17" i="7"/>
  <c r="J26" i="9"/>
  <c r="L26" i="9"/>
  <c r="H17" i="9"/>
  <c r="H9" i="9"/>
  <c r="H26" i="9" s="1"/>
  <c r="J19" i="6"/>
  <c r="J20" i="6"/>
  <c r="K19" i="6"/>
  <c r="L19" i="6" s="1"/>
  <c r="K16" i="6"/>
  <c r="K17" i="6"/>
  <c r="H16" i="6"/>
  <c r="H18" i="6"/>
  <c r="H19" i="6"/>
  <c r="H20" i="6"/>
  <c r="J16" i="6"/>
  <c r="F16" i="6"/>
  <c r="E16" i="6"/>
  <c r="D16" i="6"/>
  <c r="K25" i="6"/>
  <c r="J25" i="6"/>
  <c r="K24" i="6"/>
  <c r="L24" i="6" s="1"/>
  <c r="J24" i="6"/>
  <c r="K23" i="6"/>
  <c r="L23" i="6" s="1"/>
  <c r="J23" i="6"/>
  <c r="K22" i="6"/>
  <c r="L22" i="6" s="1"/>
  <c r="J22" i="6"/>
  <c r="K21" i="6"/>
  <c r="L21" i="6" s="1"/>
  <c r="J21" i="6"/>
  <c r="H21" i="6"/>
  <c r="K20" i="6"/>
  <c r="L20" i="6" s="1"/>
  <c r="J18" i="6"/>
  <c r="K18" i="6"/>
  <c r="L18" i="6" s="1"/>
  <c r="E17" i="6"/>
  <c r="J17" i="6" s="1"/>
  <c r="J15" i="6"/>
  <c r="H15" i="6"/>
  <c r="K15" i="6"/>
  <c r="L15" i="6" s="1"/>
  <c r="K14" i="6"/>
  <c r="E14" i="6"/>
  <c r="H14" i="6" s="1"/>
  <c r="K13" i="6"/>
  <c r="L13" i="6" s="1"/>
  <c r="J13" i="6"/>
  <c r="H13" i="6"/>
  <c r="K12" i="6"/>
  <c r="L12" i="6" s="1"/>
  <c r="J12" i="6"/>
  <c r="H12" i="6"/>
  <c r="J11" i="6"/>
  <c r="K11" i="6"/>
  <c r="L11" i="6" s="1"/>
  <c r="K10" i="6"/>
  <c r="L10" i="6" s="1"/>
  <c r="J10" i="6"/>
  <c r="H10" i="6"/>
  <c r="K9" i="6"/>
  <c r="L9" i="6" s="1"/>
  <c r="E9" i="6"/>
  <c r="H9" i="6" s="1"/>
  <c r="K8" i="6"/>
  <c r="L8" i="6" s="1"/>
  <c r="H8" i="6"/>
  <c r="L17" i="6" l="1"/>
  <c r="H17" i="6"/>
  <c r="L16" i="6"/>
  <c r="L14" i="6"/>
  <c r="L26" i="6" s="1"/>
  <c r="H26" i="7"/>
  <c r="J8" i="6"/>
  <c r="J9" i="6"/>
  <c r="H11" i="6"/>
  <c r="H26" i="6" l="1"/>
  <c r="J26" i="6"/>
  <c r="E9" i="4" l="1"/>
  <c r="H9" i="4" s="1"/>
  <c r="I8" i="4"/>
  <c r="J9" i="4"/>
  <c r="K9" i="4"/>
  <c r="L9" i="4" s="1"/>
  <c r="K25" i="4" l="1"/>
  <c r="J25" i="4"/>
  <c r="K24" i="4"/>
  <c r="L24" i="4" s="1"/>
  <c r="J24" i="4"/>
  <c r="K23" i="4"/>
  <c r="L23" i="4" s="1"/>
  <c r="J23" i="4"/>
  <c r="K22" i="4"/>
  <c r="L22" i="4" s="1"/>
  <c r="J22" i="4"/>
  <c r="J21" i="4"/>
  <c r="H21" i="4"/>
  <c r="J20" i="4"/>
  <c r="K20" i="4"/>
  <c r="L20" i="4" s="1"/>
  <c r="J18" i="4"/>
  <c r="H18" i="4"/>
  <c r="K18" i="4"/>
  <c r="L18" i="4" s="1"/>
  <c r="K17" i="4"/>
  <c r="H17" i="4"/>
  <c r="E17" i="4"/>
  <c r="J17" i="4" s="1"/>
  <c r="J15" i="4"/>
  <c r="H15" i="4"/>
  <c r="E14" i="4"/>
  <c r="I14" i="4" s="1"/>
  <c r="K14" i="4" s="1"/>
  <c r="L14" i="4" s="1"/>
  <c r="K13" i="4"/>
  <c r="J13" i="4"/>
  <c r="H13" i="4"/>
  <c r="K12" i="4"/>
  <c r="L12" i="4" s="1"/>
  <c r="J12" i="4"/>
  <c r="H12" i="4"/>
  <c r="J11" i="4"/>
  <c r="K11" i="4"/>
  <c r="L11" i="4" s="1"/>
  <c r="K10" i="4"/>
  <c r="J10" i="4"/>
  <c r="H10" i="4"/>
  <c r="K8" i="4"/>
  <c r="J8" i="4"/>
  <c r="H8" i="4"/>
  <c r="L8" i="4" l="1"/>
  <c r="N8" i="4"/>
  <c r="O8" i="4" s="1"/>
  <c r="L10" i="4"/>
  <c r="N10" i="4"/>
  <c r="O10" i="4" s="1"/>
  <c r="L13" i="4"/>
  <c r="N13" i="4"/>
  <c r="O13" i="4" s="1"/>
  <c r="K15" i="4"/>
  <c r="L15" i="4" s="1"/>
  <c r="L17" i="4"/>
  <c r="J26" i="4"/>
  <c r="K21" i="4"/>
  <c r="L21" i="4" s="1"/>
  <c r="L26" i="4" s="1"/>
  <c r="H11" i="4"/>
  <c r="H14" i="4"/>
  <c r="H20" i="4"/>
  <c r="H26" i="4" l="1"/>
</calcChain>
</file>

<file path=xl/sharedStrings.xml><?xml version="1.0" encoding="utf-8"?>
<sst xmlns="http://schemas.openxmlformats.org/spreadsheetml/2006/main" count="1230" uniqueCount="263">
  <si>
    <t>To</t>
  </si>
  <si>
    <t>Nakoda Pipe Impex Pvt Ltd</t>
  </si>
  <si>
    <t>Ferro Alloys 5th Ra</t>
  </si>
  <si>
    <t xml:space="preserve">Sl No </t>
  </si>
  <si>
    <t>Item No</t>
  </si>
  <si>
    <t>Description</t>
  </si>
  <si>
    <t>UOM</t>
  </si>
  <si>
    <t>Rate</t>
  </si>
  <si>
    <t>Division</t>
  </si>
  <si>
    <t>Upto Prev Bill</t>
  </si>
  <si>
    <t>This Bill Claimed</t>
  </si>
  <si>
    <t>Total Up to Date</t>
  </si>
  <si>
    <t>Quantity</t>
  </si>
  <si>
    <t>Amount</t>
  </si>
  <si>
    <t xml:space="preserve"> Earthwork in Excavation in all type of soil/soft rock &amp; Disposal of the surplus excavated material in spoil dumps, till area at all hieghts and descents within a lead upto 500 Mtr including all</t>
  </si>
  <si>
    <t>m3</t>
  </si>
  <si>
    <t>Ferro</t>
  </si>
  <si>
    <t>Backfilling</t>
  </si>
  <si>
    <t>Watering and consolodation</t>
  </si>
  <si>
    <t xml:space="preserve">Sand Filling </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</si>
  <si>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</si>
  <si>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3 to 6Mtr</t>
  </si>
  <si>
    <t>Supplying, laying reinforced cement concrete (all grade) as defined by IS 456 up to +/- 0 M t o +/-3Mtrs heights/depth with proper compaction and curing</t>
  </si>
  <si>
    <t>Supplying, laying reinforced cement concrete (all grade) as defined by IS 456 up to +/- 3 M t o +/-6Mtrs heights/depth with proper compaction and curing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</si>
  <si>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</si>
  <si>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m2</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</si>
  <si>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</si>
  <si>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</si>
  <si>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Bolt Fixing of anchor and foundation Bolt</t>
  </si>
  <si>
    <t>Pocket Fixing Work</t>
  </si>
  <si>
    <t>Nos</t>
  </si>
  <si>
    <t>RCC For Circular structure</t>
  </si>
  <si>
    <t>Shuttering For Circular structure</t>
  </si>
  <si>
    <t xml:space="preserve">                                                                                                                                                                                                                                           </t>
  </si>
  <si>
    <t xml:space="preserve">Abhishek Acharya </t>
  </si>
  <si>
    <t>Mukesh Lilhare</t>
  </si>
  <si>
    <t xml:space="preserve">Mahesh wandre </t>
  </si>
  <si>
    <t>Billing Engineer</t>
  </si>
  <si>
    <t>Site Incharge</t>
  </si>
  <si>
    <t>Assistant Project Manager</t>
  </si>
  <si>
    <t>AGI</t>
  </si>
  <si>
    <t>m4</t>
  </si>
  <si>
    <t>Ferro Alloys 3rd Ra</t>
  </si>
  <si>
    <t>Supplying, laying reinforced cement concrete (all grade) as defined by IS 456 up to +/- 0 M t o +/-3Mtrs heights/depth with proper compaction and curing {Circular foundation}</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</si>
  <si>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{Circular foundation}</t>
  </si>
  <si>
    <t>Ferro Alloys 4th Ra</t>
  </si>
  <si>
    <t>Ferro Alloys 2nd Ra</t>
  </si>
  <si>
    <t>Ferro Alloys 1st Ra</t>
  </si>
  <si>
    <t>SHREE NAKODA PIPE IMPEX PVT LTD</t>
  </si>
  <si>
    <t>DESCRIPTION</t>
  </si>
  <si>
    <t>NOS</t>
  </si>
  <si>
    <t>QTY</t>
  </si>
  <si>
    <t xml:space="preserve">Chimney Foundation Dia-7.0 m (3.14x3.5x3.5x2.63=101.16 Cum </t>
  </si>
  <si>
    <t>High Mass Foundation</t>
  </si>
  <si>
    <t>Ferrow Excavation Below Pcc</t>
  </si>
  <si>
    <t>Cum</t>
  </si>
  <si>
    <t xml:space="preserve">(-) Deduct For Footing Pcc Qty. </t>
  </si>
  <si>
    <t xml:space="preserve">(-) Deduct  For Footing Rcc Qty. </t>
  </si>
  <si>
    <t>Total Qty. for Back Filling thise bill</t>
  </si>
  <si>
    <t>Chimney Foundation Dia-7.0 m (2x3.14x2.85)</t>
  </si>
  <si>
    <t>Ferrow Below Pcc</t>
  </si>
  <si>
    <t xml:space="preserve">Total Qty.For Dressing Work </t>
  </si>
  <si>
    <t xml:space="preserve">Chimney Foundation Dia-5.50 m (3.14x2.75x2.75x2.75x0.100=2.37 Cum </t>
  </si>
  <si>
    <t>Ferrow  Below  Flooring Pcc</t>
  </si>
  <si>
    <t>Deduction(3.14x4.05x4.05x0.1</t>
  </si>
  <si>
    <t>Total Qty. for Pcc work in thise bill</t>
  </si>
  <si>
    <t>High Mass Foundation Raft</t>
  </si>
  <si>
    <t>High Mass Foundation Column</t>
  </si>
  <si>
    <t xml:space="preserve">Total Qty. for  Footing RCC work </t>
  </si>
  <si>
    <t>High Mass Foundation Raft(2.6x4=10.4)</t>
  </si>
  <si>
    <t>High Mass Foundation Column(1.0x4=4.0)</t>
  </si>
  <si>
    <t>Column C1(1.16+1.16+1.53+1.53=5.38)</t>
  </si>
  <si>
    <t>Column C2(0.95+0.95+1.2+1.2=4.30)</t>
  </si>
  <si>
    <t>Column C3(0.75+0.75+0.90+0.90=3.30+</t>
  </si>
  <si>
    <t>Column C4(0.9+0.9+1.2+1.2=4.20</t>
  </si>
  <si>
    <t>Column C5(1.42+1.42+0.9+0.9=4.64)</t>
  </si>
  <si>
    <t>Column C6(1.25+1.25+0.8+0.8=4.10)</t>
  </si>
  <si>
    <t>Column C7(0.8+0.8+0.65+0.65=2.90)</t>
  </si>
  <si>
    <t xml:space="preserve">Total Qty. for Shuttring work </t>
  </si>
  <si>
    <t>Sqm</t>
  </si>
  <si>
    <t>1st Floor Slab -Part-A</t>
  </si>
  <si>
    <t>1st Floor Slab -Part-B</t>
  </si>
  <si>
    <t>1st Floor Slab -Part-C</t>
  </si>
  <si>
    <t>1st Floor Slab -Part-D</t>
  </si>
  <si>
    <t>Deduction</t>
  </si>
  <si>
    <t>Side=5.0+2.8+10.2+7.9+25.6+7.90+10.2+9.2+10.2+10.6+10.2+2.8=112.60)</t>
  </si>
  <si>
    <t xml:space="preserve"> Circular foundation Raft</t>
  </si>
  <si>
    <t xml:space="preserve"> Circular foundation Pedestral</t>
  </si>
  <si>
    <t>Total Qty. RCC Work Circular Chimney</t>
  </si>
  <si>
    <t xml:space="preserve"> Circular foundation Pcc</t>
  </si>
  <si>
    <t>Column C1</t>
  </si>
  <si>
    <t>Column C2</t>
  </si>
  <si>
    <t>Column C3</t>
  </si>
  <si>
    <t>Column C4</t>
  </si>
  <si>
    <t>Column C5</t>
  </si>
  <si>
    <t>Column C6</t>
  </si>
  <si>
    <t>Column C7</t>
  </si>
  <si>
    <t xml:space="preserve">Total Qty. Grouting Work </t>
  </si>
  <si>
    <t xml:space="preserve">Block </t>
  </si>
  <si>
    <t>Structure</t>
  </si>
  <si>
    <t>Reduced Level</t>
  </si>
  <si>
    <t>From</t>
  </si>
  <si>
    <t>BackFilling</t>
  </si>
  <si>
    <t>Dressing</t>
  </si>
  <si>
    <t>RCC {0--3}Mtr</t>
  </si>
  <si>
    <t>Shuttering {0--3}Mtr</t>
  </si>
  <si>
    <t>RCC {3--6}Mtr</t>
  </si>
  <si>
    <t>Shuttering {3--6}Mtr</t>
  </si>
  <si>
    <t>RCC Chimney</t>
  </si>
  <si>
    <t>Shuttering Chimney</t>
  </si>
  <si>
    <t>Srhinkomp Grouting</t>
  </si>
  <si>
    <t>Chimney</t>
  </si>
  <si>
    <t>High Mass</t>
  </si>
  <si>
    <t>Excavation  Up to 0.00 Lvl to +/-3.0 m Gl</t>
  </si>
  <si>
    <t>FERRO ALLOYS-5TH RA</t>
  </si>
  <si>
    <t>Vendor:- AG INFRATECH</t>
  </si>
  <si>
    <t xml:space="preserve"> Circular foundation Pedestal</t>
  </si>
  <si>
    <t>Unit</t>
  </si>
  <si>
    <t>L</t>
  </si>
  <si>
    <t>B</t>
  </si>
  <si>
    <t>H</t>
  </si>
  <si>
    <t>Month:- July 2023</t>
  </si>
  <si>
    <t>PCC {3--6}Mtr</t>
  </si>
  <si>
    <t>Ferro Alloys 6th Ra</t>
  </si>
  <si>
    <t>Soil Dressing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</si>
  <si>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to +/- 6 Mtr</t>
  </si>
  <si>
    <t>Shrinkomp Grouting</t>
  </si>
  <si>
    <t>New</t>
  </si>
  <si>
    <t>Old</t>
  </si>
  <si>
    <t>DETAIL OF MEASURMENT &amp; CALCULATION OF QUANTITY FERRO ALLOYS-7th</t>
  </si>
  <si>
    <t>AG INFRATECH</t>
  </si>
  <si>
    <t>LENGTH (M)</t>
  </si>
  <si>
    <t>WIDTH (M)</t>
  </si>
  <si>
    <t>H/D</t>
  </si>
  <si>
    <t>1. Earth Excavation Work Up to 0.00 Lvl to +/-3.0 m Gl</t>
  </si>
  <si>
    <t>Ferro Alloys 1st part (Grid-1 to 6- A to E)</t>
  </si>
  <si>
    <t>Ferro Alloys 2nd part (Grid-1 to 6-F )</t>
  </si>
  <si>
    <t>Ferro Alloys 3rd part (Grid-1 to 6- G)</t>
  </si>
  <si>
    <t>Ferro Alloys 4th part (Grid-E to F Plinth Beam Excavation)(Avg ngl=95.089-plinth beam bottom soil RL=93.95=1.139 Depth of Excavation)</t>
  </si>
  <si>
    <t>Ferro Alloys 5th Part (Grid-F To G plinth Beam Excavation)</t>
  </si>
  <si>
    <t>Ferro Alloys 6th Part (Grid-E to F Middle Part Excavation)(Avg. NGl RL=95.089-Excavation RL=94.729=0.36 Depth)</t>
  </si>
  <si>
    <t>Total Qty.</t>
  </si>
  <si>
    <t>A</t>
  </si>
  <si>
    <t>Previous Bill Qty.</t>
  </si>
  <si>
    <t>Total Qty. for Excavation in Thise Bill up to +/-3.0 m GL</t>
  </si>
  <si>
    <t>A-B</t>
  </si>
  <si>
    <t>2. Back Filling Work</t>
  </si>
  <si>
    <t xml:space="preserve">Total Qty. </t>
  </si>
  <si>
    <t>Total</t>
  </si>
  <si>
    <t xml:space="preserve">(-) Deduct For Column Rcc up to 0.00 Lvl Qty. </t>
  </si>
  <si>
    <t xml:space="preserve">(-) Deduct For Below plinth beam Pcc Qty. </t>
  </si>
  <si>
    <t xml:space="preserve">(-) Deduct For Plinth Beam Rcc Qty. </t>
  </si>
  <si>
    <t>3. Footing Pcc Work +/-3.0 m GL</t>
  </si>
  <si>
    <t>Ferro Alloys  Footing F1 (Grid-E-3-5)</t>
  </si>
  <si>
    <t>Ferro Alloys  Footing F2 (Grid-B-3-5)</t>
  </si>
  <si>
    <t>Ferro Alloys  Footing F3 (Grid-A-1 to 6/c-6)</t>
  </si>
  <si>
    <t>Ferro Alloys  Footing F3A (Grid-A-B-C-D-1)</t>
  </si>
  <si>
    <t>Ferro Alloys  Footing F4 (Grid-D-2)</t>
  </si>
  <si>
    <t>Ferro Alloys  Footing F5 (Grid-E-1-2-4-6)</t>
  </si>
  <si>
    <t>Ferro Alloys  Footing F6 (Grid-F-1 to 6)</t>
  </si>
  <si>
    <t>Ferro Alloys  Footing F7 (Grid-G-1 to 6)</t>
  </si>
  <si>
    <t>Ferro Alloys  Footing F8 (Grid-B-2-4/c-2-5)</t>
  </si>
  <si>
    <t>Ferro Alloys  Center Circular Footing (3.14x4.55x4.55x0.15=9.75cum)</t>
  </si>
  <si>
    <t>Pcc Below Plinth Beam(A-1 to 6)(3.75+3.75+4.75+4.75+4.75=21.75</t>
  </si>
  <si>
    <t xml:space="preserve"> Plinth Beam(B-1 to 6)(3.9+3.9+10.1+4.6=22.50</t>
  </si>
  <si>
    <t xml:space="preserve"> Plinth Beam(C-1 to 2)(=3.9)</t>
  </si>
  <si>
    <t xml:space="preserve"> Plinth Beam(C"-5 to 6)(=4.90)</t>
  </si>
  <si>
    <t xml:space="preserve"> Plinth Beam(D-1 to 3)(3.6+3.9=7.5)</t>
  </si>
  <si>
    <t xml:space="preserve"> Plinth Beam(E-1 to 6)(3.6+3.288+4.288+4.288+4.288=19.75)</t>
  </si>
  <si>
    <t xml:space="preserve"> Plinth Beam(F-1 to 6)(3.7+3.7+4.7+4.7+4.7=21.5)</t>
  </si>
  <si>
    <t xml:space="preserve"> Plinth Beam(G-1 to 6)(3.85+3.85+4.85+4.85+4.85=22.25)</t>
  </si>
  <si>
    <t xml:space="preserve"> Plinth Beam(A-G-1)(13.975+12.275+3.415+3.75+3.75+3.675=40.84)</t>
  </si>
  <si>
    <t xml:space="preserve"> Plinth Beam(A-E-2)(3.175+12.45=15.625)</t>
  </si>
  <si>
    <t xml:space="preserve"> Plinth Beam(A-E-3)(12.51+3.45=15.96)</t>
  </si>
  <si>
    <t xml:space="preserve"> Plinth Beam(A-B-4)(3.90)</t>
  </si>
  <si>
    <t xml:space="preserve"> Plinth Beam(A-E-5)(12.51+3.45=15.96)</t>
  </si>
  <si>
    <t xml:space="preserve"> Plinth Beam(A-G-6)(13.975+12.275+5.95+5.925+3.675=41.79)</t>
  </si>
  <si>
    <t>Furnace top portion ofter sand filling 100 mm Pcc iiner volume (3.14x3.25x3.25x0.1=3.31cum</t>
  </si>
  <si>
    <t>Total Qty. for  Footing Pcc work in thise bill</t>
  </si>
  <si>
    <t>4.  RCC Work</t>
  </si>
  <si>
    <t>Ferro Alloys  Center Circular Footing (3.14x4.45x4.45x0.50=30.08cum)</t>
  </si>
  <si>
    <t>Concentric Circular foundation(A=3.14x(3.85x3.85-3.25x3.25)x2.4=32.10Cum</t>
  </si>
  <si>
    <t>Inner side wall</t>
  </si>
  <si>
    <t>Ferro Alloys  Pedestal F1  (Grid-E-3-5)</t>
  </si>
  <si>
    <t>Ferro Alloys  Pedestral F2 (Grid-B-3-5)</t>
  </si>
  <si>
    <t>Ferro Alloys  Pedestral F3 (Grid-A-1 to 6/c-6)</t>
  </si>
  <si>
    <t>Ferro Alloys  PedestralFooting F3A (Grid-A-B-C-D-1)</t>
  </si>
  <si>
    <t>Ferro Alloys  Pedestral F4 (Grid-D-2)</t>
  </si>
  <si>
    <t>Ferro Alloys  PedestralFooting F5 (Grid-E-1-2-4-6)</t>
  </si>
  <si>
    <t>Ferro Alloys  Auxiliry column up to plinth beam bott.  (Grid-E-2-4-C-2-C'-5-D-3)</t>
  </si>
  <si>
    <t>Ferro Alloys  Pedestral F6 (Grid-F-1 to 6)</t>
  </si>
  <si>
    <t>Ferro Alloys  Pedestral F7 (Grid-G-1 to 6)</t>
  </si>
  <si>
    <t xml:space="preserve"> Plinth Beam(A-1 to 6)(3.75+3.75+4.75+4.75+4.75=21.75</t>
  </si>
  <si>
    <t>Circular Foundation Above Beam</t>
  </si>
  <si>
    <t>Groung floor Rcc Work</t>
  </si>
  <si>
    <t>Deduction For Farnace part</t>
  </si>
  <si>
    <t>Total Qty</t>
  </si>
  <si>
    <t>Total Qty. for  Footing RCC work in thise bill</t>
  </si>
  <si>
    <t>5.0 Shuttring Work</t>
  </si>
  <si>
    <t>Pcc</t>
  </si>
  <si>
    <t>Ferro Alloys  Footing F1 (Grid-E-3-5) (4.7x4=18.80 m)</t>
  </si>
  <si>
    <t>Ferro Alloys  Footing F3 (Grid-A-1 to 6/c-6) (2.95x4=11.80)</t>
  </si>
  <si>
    <t>Ferro Alloys  Footing F4 (Grid-D-2) (3.45x4=13.80)</t>
  </si>
  <si>
    <t>Ferro Alloys  Footing F5 (Grid-E-1-2-4-6) (3.7x4=14.80)</t>
  </si>
  <si>
    <t>Ferro Alloys  Footing F6 (Grid-F-1 to 6) (2.7x4=10.80)</t>
  </si>
  <si>
    <t>Ferro Alloys  Footing F7 (Grid-G-1 to 6) (1.7x4=6.80)</t>
  </si>
  <si>
    <t>Ferro Alloys  Footing F8 (Grid-B-2-4/c-2-5) (1.2x4=4.80)</t>
  </si>
  <si>
    <t>Ferro Alloys  Center Circular Footing (2x3.14x4.55x0.15=4.281 sqm)</t>
  </si>
  <si>
    <t>Rcc</t>
  </si>
  <si>
    <t>Ferro Alloys  Footing F1 (Grid-E-3-5) (4.5x4=18 m)</t>
  </si>
  <si>
    <t>Ferro Alloys  Footing F3 (Grid-A-1 to 6/c-6)(2.75x4=11)</t>
  </si>
  <si>
    <t>Ferro Alloys  Footing F4 (Grid-D-2) (3.25x4=13 )</t>
  </si>
  <si>
    <t>Ferro Alloys  Footing F5 (Grid-E-1-2-4-6) (3.5x4=14)</t>
  </si>
  <si>
    <t>Ferro Alloys  Footing F6 (Grid-F-1 to 6)(2.5x410)</t>
  </si>
  <si>
    <t>Ferro Alloys  Footing F7 (Grid-G-1 to 6) (1.5x4=6.0)</t>
  </si>
  <si>
    <t>Ferro Alloys  Footing F8 (Grid-B-2-4/c-2-5)(1x4=4)</t>
  </si>
  <si>
    <t>Ferro Alloys  Center Circular Footing (2x3.14x4.45x0.50=13.97 sqm)</t>
  </si>
  <si>
    <t>Circumference outer side Circular foundation(A=2x3.14x3.85=24.17</t>
  </si>
  <si>
    <t>Circumference inner side Circular foundation(A=2x3.14x3.25=20.41</t>
  </si>
  <si>
    <t>Inner side wall (6.5+6.5+0.6+0.6=14.20)</t>
  </si>
  <si>
    <t>Ferro Alloys  Pedestal F1  (Grid-E-3-5)(1.53+1.53+1.15+1.15=5.36)</t>
  </si>
  <si>
    <t>Ferro Alloys  Pedestral F2 (Grid-B-3-5)(1.2+1.2+0.95+0.95=4.30)</t>
  </si>
  <si>
    <t>Ferro Alloys  Pedestral F3 (Grid-A-1 to 6/c-6) (0.9+0.9+0.75+0.75=3.30)</t>
  </si>
  <si>
    <t>Ferro Alloys  Pedestral F4 (Grid-D-2)(1.2+1.2+0.9+0.9=4.20)</t>
  </si>
  <si>
    <t>Ferro Alloys  PedestralFooting F5 (Grid-E-1-2-4-6)(1.42+1.42+0.9+0.9=4.64)</t>
  </si>
  <si>
    <t>Ferro Alloys  Auxiliry column up to plinth beam bott.  (Grid-E-2-4-C-2-C'-5-D-3) (0.3x4=1.20)</t>
  </si>
  <si>
    <t>Ferro Alloys  Pedestral F6 (Grid-F-1 to 6)(1.25+1.25+0.80+0.80=4.10)</t>
  </si>
  <si>
    <t>Ferro Alloys  Pedestral F7 (Grid-G-1 to 6)(0.65+0.65+0.8+0.8=2.90)</t>
  </si>
  <si>
    <t>Circular Foundation Above Beam (1.3x2=2.60)</t>
  </si>
  <si>
    <t>Stopper</t>
  </si>
  <si>
    <t>Banker Column Grouting work(0.85x4=3.40)</t>
  </si>
  <si>
    <t>Total Qty. for Shuttring work in thise Bill</t>
  </si>
  <si>
    <t>5.  Pedestal MS Bolt Fixing Work</t>
  </si>
  <si>
    <t>NO</t>
  </si>
  <si>
    <t>Total Nos</t>
  </si>
  <si>
    <t>Per Bolt Weight in KG</t>
  </si>
  <si>
    <t>Total Weight in KG</t>
  </si>
  <si>
    <t>Ferro Alloys  Pedestal F1  (Grid-E-3-5) 1600 mm Long</t>
  </si>
  <si>
    <t>Ferro Alloys  Pedestral F2 (Grid-B-3-5) 1600mm Long</t>
  </si>
  <si>
    <t>Ferro Alloys  Pedestral F3 (Grid-A-1 to 6/c-6) 1250 Long</t>
  </si>
  <si>
    <t>Ferro Alloys  PedestralFooting F3A (Grid-A-B-C-D-1) 1250 long</t>
  </si>
  <si>
    <t>Ferro Alloys  Pedestral F4 (Grid-D-2) 1600mm Long</t>
  </si>
  <si>
    <t>Ferro Alloys  PedestralFooting F5 (Grid-E-1-2-4-6) 1600 mm Long</t>
  </si>
  <si>
    <t>Ferro Alloys  Pedestal F6  (Grid-F-1 to 6) 1600 mm Long</t>
  </si>
  <si>
    <t>Ferro Alloys  Pedestral F7 (Grid-G-1 to 6) 950mm Long</t>
  </si>
  <si>
    <t>Circular Chimney m32 (2000mm Long</t>
  </si>
  <si>
    <t>Total Qty. for  Pedestal MS Bolt Fixing work</t>
  </si>
  <si>
    <t>Kg</t>
  </si>
  <si>
    <t>Total Qty. for  Pedestal MS Bolt Fixing work in thise Bill</t>
  </si>
  <si>
    <t>6.  RCC Work Above+9.0 to 12.0 m GL</t>
  </si>
  <si>
    <t>7.  Shuttring Work Above+9.0 to 12.0 mm GL</t>
  </si>
  <si>
    <t>8.  RCC Work Circular Chimney</t>
  </si>
  <si>
    <t>9. Shuttring Work Circular Chimney</t>
  </si>
  <si>
    <t xml:space="preserve"> Banker Column C1</t>
  </si>
  <si>
    <t>10. Shrinkomp cement Grouting Work  {Bunker &amp; Hopper}</t>
  </si>
  <si>
    <t>Ferro Alloys 7th Ra</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</si>
  <si>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+/- 6M. to +/-9 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</si>
  <si>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+/- 9M. to +/- 12 Mtr</t>
  </si>
  <si>
    <t>Supplying, laying reinforced cement concrete (all grade) as defined by IS 456 up to +/- 6 M t o +/-9Mtrs heights/depth with proper compaction and curing</t>
  </si>
  <si>
    <t>Supplying, laying reinforced cement concrete (all grade) as defined by IS 456 up to +/- 9 M t o +/-12Mtrs heights/depth with proper compaction and curing</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</si>
  <si>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</si>
  <si>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complete.6-9</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</si>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</sst>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4">
    <font>
      <sz val="11"/>
      <color theme="1"/>
      <name val="Calibri"/>
      <family val="2"/>
      <scheme val="minor"/>
    </font>
    <font>
      <b/>
      <i/>
      <sz val="11"/>
      <color theme="1"/>
      <name val="Calibri"/>
      <family val="2"/>
      <scheme val="minor"/>
    </font>
    <font>
      <b/>
      <i/>
      <sz val="14"/>
      <color indexed="8"/>
      <name val="Calibri"/>
      <family val="2"/>
    </font>
    <font>
      <b/>
      <i/>
      <sz val="11"/>
      <color indexed="8"/>
      <name val="Calibri"/>
      <family val="2"/>
    </font>
    <font>
      <i/>
      <sz val="11"/>
      <color theme="1"/>
      <name val="Calibri"/>
      <family val="2"/>
      <scheme val="minor"/>
    </font>
    <font>
      <b/>
      <i/>
      <sz val="14"/>
      <color theme="1"/>
      <name val="Calibri"/>
      <family val="2"/>
      <scheme val="minor"/>
    </font>
    <font>
      <b/>
      <sz val="14"/>
      <color theme="0"/>
      <name val="Artifakt Element Heavy"/>
      <family val="2"/>
    </font>
    <font>
      <sz val="11"/>
      <color theme="0"/>
      <name val="Artifakt Element Heavy"/>
      <family val="2"/>
    </font>
    <font>
      <sz val="11"/>
      <name val="Bahnschrift SemiBold"/>
      <family val="2"/>
    </font>
    <font>
      <sz val="11"/>
      <name val="Artifakt Element Heavy"/>
      <family val="2"/>
    </font>
    <font>
      <b/>
      <sz val="11"/>
      <color theme="0"/>
      <name val="Artifakt Element Heavy"/>
      <family val="2"/>
    </font>
    <font>
      <sz val="11"/>
      <color theme="1"/>
      <name val="Artifakt Element Heavy"/>
      <family val="2"/>
    </font>
    <font>
      <b/>
      <sz val="11"/>
      <name val="Artifakt Element Heavy"/>
      <family val="2"/>
    </font>
    <font>
      <b/>
      <i/>
      <sz val="10"/>
      <color indexed="8"/>
      <name val="Calibri"/>
      <family val="2"/>
    </font>
    <font>
      <sz val="11"/>
      <color theme="0"/>
      <name val="Calibri"/>
      <family val="2"/>
      <scheme val="minor"/>
    </font>
    <font>
      <b/>
      <i/>
      <sz val="14"/>
      <color theme="0"/>
      <name val="Calibri"/>
      <family val="2"/>
      <scheme val="minor"/>
    </font>
    <font>
      <b/>
      <i/>
      <sz val="11"/>
      <color theme="0"/>
      <name val="Calibri"/>
      <family val="2"/>
      <scheme val="minor"/>
    </font>
    <font>
      <i/>
      <sz val="11"/>
      <color theme="0"/>
      <name val="Calibri"/>
      <family val="2"/>
      <scheme val="minor"/>
    </font>
    <font>
      <b/>
      <i/>
      <sz val="10"/>
      <name val="Bahnschrift SemiBold"/>
      <family val="2"/>
    </font>
    <font>
      <i/>
      <sz val="10"/>
      <name val="Bahnschrift SemiBold"/>
      <family val="2"/>
    </font>
    <font>
      <i/>
      <sz val="10"/>
      <color theme="1"/>
      <name val="Bahnschrift SemiBold"/>
      <family val="2"/>
    </font>
    <font>
      <b/>
      <i/>
      <sz val="10"/>
      <color theme="0"/>
      <name val="Artifakt Element Heavy"/>
      <family val="2"/>
    </font>
    <font>
      <i/>
      <sz val="10"/>
      <color theme="0"/>
      <name val="Artifakt Element Heavy"/>
      <family val="2"/>
    </font>
    <font>
      <b/>
      <i/>
      <sz val="10"/>
      <name val="Artifakt Element Heavy"/>
      <family val="2"/>
    </font>
  </fonts>
  <fills count="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1" tint="4.9989318521683403E-2"/>
        <bgColor indexed="64"/>
      </patternFill>
    </fill>
    <fill>
      <patternFill patternType="solid">
        <fgColor theme="0" tint="-0.499984740745262"/>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top/>
      <bottom style="double">
        <color theme="0"/>
      </bottom>
      <diagonal/>
    </border>
    <border>
      <left/>
      <right/>
      <top style="double">
        <color theme="0"/>
      </top>
      <bottom style="double">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s>
  <cellStyleXfs count="1">
    <xf numFmtId="0" fontId="0" fillId="0" borderId="0"/>
  </cellStyleXfs>
  <cellXfs count="189">
    <xf numFmtId="0" fontId="0" fillId="0" borderId="0" xfId="0"/>
    <xf numFmtId="0" fontId="1" fillId="0" borderId="0" xfId="0" applyFont="1"/>
    <xf numFmtId="0" fontId="1" fillId="0" borderId="0" xfId="0" applyFont="1" applyFill="1"/>
    <xf numFmtId="0" fontId="1" fillId="0" borderId="0" xfId="0" applyFont="1" applyBorder="1"/>
    <xf numFmtId="0" fontId="1" fillId="0" borderId="0" xfId="0" applyFont="1" applyFill="1" applyBorder="1"/>
    <xf numFmtId="0" fontId="1" fillId="0" borderId="0" xfId="0" applyFont="1" applyBorder="1" applyAlignment="1">
      <alignment vertical="center"/>
    </xf>
    <xf numFmtId="17" fontId="1" fillId="0" borderId="0" xfId="0" applyNumberFormat="1" applyFont="1" applyAlignment="1">
      <alignment horizontal="left"/>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2" fontId="3" fillId="0" borderId="1" xfId="0" applyNumberFormat="1" applyFont="1" applyFill="1" applyBorder="1" applyAlignment="1">
      <alignment horizontal="center" vertical="center" shrinkToFit="1"/>
    </xf>
    <xf numFmtId="0" fontId="1" fillId="0" borderId="2" xfId="0" applyFont="1" applyFill="1" applyBorder="1" applyAlignment="1">
      <alignment vertical="center"/>
    </xf>
    <xf numFmtId="0" fontId="1" fillId="0" borderId="1" xfId="0" applyFont="1" applyBorder="1"/>
    <xf numFmtId="0" fontId="1" fillId="0" borderId="1" xfId="0" applyFont="1" applyBorder="1" applyAlignment="1">
      <alignment wrapText="1"/>
    </xf>
    <xf numFmtId="0" fontId="0" fillId="2" borderId="1" xfId="0" applyFill="1" applyBorder="1"/>
    <xf numFmtId="0" fontId="4" fillId="2" borderId="1" xfId="0" applyFont="1" applyFill="1" applyBorder="1" applyAlignment="1">
      <alignment vertical="center"/>
    </xf>
    <xf numFmtId="0" fontId="1" fillId="2" borderId="1" xfId="0" applyFont="1" applyFill="1" applyBorder="1" applyAlignment="1">
      <alignment vertical="center"/>
    </xf>
    <xf numFmtId="0" fontId="2" fillId="0" borderId="1" xfId="0" applyNumberFormat="1" applyFont="1" applyFill="1" applyBorder="1" applyAlignment="1">
      <alignment horizontal="center" vertical="center" shrinkToFit="1"/>
    </xf>
    <xf numFmtId="0" fontId="1" fillId="0" borderId="1" xfId="0" applyFont="1" applyFill="1" applyBorder="1" applyAlignment="1">
      <alignment vertical="center"/>
    </xf>
    <xf numFmtId="0" fontId="1" fillId="0" borderId="1" xfId="0" applyFont="1" applyFill="1" applyBorder="1"/>
    <xf numFmtId="2" fontId="3" fillId="0" borderId="1" xfId="0" applyNumberFormat="1" applyFont="1" applyFill="1" applyBorder="1" applyAlignment="1">
      <alignment horizontal="right" vertical="center" shrinkToFit="1"/>
    </xf>
    <xf numFmtId="0" fontId="5" fillId="3" borderId="1" xfId="0" applyFont="1" applyFill="1" applyBorder="1" applyAlignment="1">
      <alignment vertical="center" wrapText="1"/>
    </xf>
    <xf numFmtId="0" fontId="1" fillId="3" borderId="1" xfId="0" applyFont="1" applyFill="1" applyBorder="1"/>
    <xf numFmtId="0" fontId="1" fillId="3" borderId="1" xfId="0" applyFont="1" applyFill="1" applyBorder="1" applyAlignment="1">
      <alignment vertical="center"/>
    </xf>
    <xf numFmtId="0" fontId="1" fillId="0" borderId="0" xfId="0" applyFont="1" applyAlignment="1">
      <alignment horizontal="right"/>
    </xf>
    <xf numFmtId="164" fontId="1" fillId="0" borderId="1" xfId="0" applyNumberFormat="1" applyFont="1" applyFill="1" applyBorder="1" applyAlignment="1">
      <alignment vertical="center"/>
    </xf>
    <xf numFmtId="17" fontId="1" fillId="0" borderId="0" xfId="0" applyNumberFormat="1" applyFont="1" applyBorder="1" applyAlignment="1">
      <alignment vertical="center"/>
    </xf>
    <xf numFmtId="2" fontId="3" fillId="4" borderId="1" xfId="0" applyNumberFormat="1" applyFont="1" applyFill="1" applyBorder="1" applyAlignment="1">
      <alignment horizontal="center" vertical="center" shrinkToFit="1"/>
    </xf>
    <xf numFmtId="2" fontId="3" fillId="5" borderId="1" xfId="0" applyNumberFormat="1" applyFont="1" applyFill="1" applyBorder="1" applyAlignment="1">
      <alignment horizontal="center" vertical="center" shrinkToFit="1"/>
    </xf>
    <xf numFmtId="2" fontId="0" fillId="0" borderId="0" xfId="0" applyNumberFormat="1"/>
    <xf numFmtId="0" fontId="0" fillId="0" borderId="0" xfId="0" applyFill="1" applyBorder="1"/>
    <xf numFmtId="0" fontId="9" fillId="7" borderId="0" xfId="0" applyFont="1" applyFill="1"/>
    <xf numFmtId="0" fontId="8" fillId="0" borderId="3" xfId="0" applyFont="1" applyFill="1" applyBorder="1" applyAlignment="1">
      <alignment wrapText="1"/>
    </xf>
    <xf numFmtId="0" fontId="8" fillId="0" borderId="3" xfId="0" applyFont="1" applyFill="1" applyBorder="1"/>
    <xf numFmtId="0" fontId="8" fillId="0" borderId="4" xfId="0" applyFont="1" applyFill="1" applyBorder="1"/>
    <xf numFmtId="0" fontId="8" fillId="0" borderId="4" xfId="0" applyFont="1" applyFill="1" applyBorder="1" applyAlignment="1">
      <alignment wrapText="1"/>
    </xf>
    <xf numFmtId="0" fontId="8" fillId="0" borderId="5" xfId="0" applyFont="1" applyFill="1" applyBorder="1"/>
    <xf numFmtId="0" fontId="10" fillId="8" borderId="7" xfId="0" applyFont="1" applyFill="1" applyBorder="1" applyAlignment="1">
      <alignment horizontal="left"/>
    </xf>
    <xf numFmtId="0" fontId="7" fillId="8" borderId="7" xfId="0" applyFont="1" applyFill="1" applyBorder="1"/>
    <xf numFmtId="0" fontId="7" fillId="6" borderId="7" xfId="0" applyFont="1" applyFill="1" applyBorder="1"/>
    <xf numFmtId="0" fontId="11" fillId="0" borderId="0" xfId="0" applyFont="1"/>
    <xf numFmtId="0" fontId="6" fillId="6" borderId="7" xfId="0" applyFont="1" applyFill="1" applyBorder="1" applyAlignment="1">
      <alignment horizontal="left" vertical="center"/>
    </xf>
    <xf numFmtId="0" fontId="8" fillId="0" borderId="3" xfId="0" applyFont="1" applyFill="1" applyBorder="1" applyAlignment="1">
      <alignment horizontal="left"/>
    </xf>
    <xf numFmtId="0" fontId="8" fillId="0" borderId="4" xfId="0" applyFont="1" applyFill="1" applyBorder="1" applyAlignment="1">
      <alignment horizontal="left"/>
    </xf>
    <xf numFmtId="0" fontId="7" fillId="8" borderId="7" xfId="0" applyFont="1" applyFill="1" applyBorder="1" applyAlignment="1">
      <alignment horizontal="left"/>
    </xf>
    <xf numFmtId="0" fontId="8" fillId="0" borderId="5" xfId="0" applyFont="1" applyFill="1" applyBorder="1" applyAlignment="1">
      <alignment horizontal="left"/>
    </xf>
    <xf numFmtId="0" fontId="10" fillId="8" borderId="7" xfId="0" applyFont="1" applyFill="1" applyBorder="1" applyAlignment="1">
      <alignment horizontal="left" vertical="center"/>
    </xf>
    <xf numFmtId="0" fontId="0" fillId="0" borderId="0" xfId="0" applyFill="1" applyBorder="1" applyAlignment="1">
      <alignment horizontal="left"/>
    </xf>
    <xf numFmtId="0" fontId="8" fillId="0" borderId="3" xfId="0" applyFont="1" applyFill="1" applyBorder="1" applyAlignment="1">
      <alignment vertical="center" wrapText="1"/>
    </xf>
    <xf numFmtId="0" fontId="8" fillId="0" borderId="3" xfId="0" applyFont="1" applyFill="1" applyBorder="1" applyAlignment="1">
      <alignment horizontal="left" vertical="center"/>
    </xf>
    <xf numFmtId="0" fontId="0" fillId="0" borderId="0" xfId="0" applyAlignment="1">
      <alignment vertical="center"/>
    </xf>
    <xf numFmtId="0" fontId="8" fillId="0" borderId="4" xfId="0" applyFont="1" applyFill="1" applyBorder="1" applyAlignment="1">
      <alignment horizontal="left" vertical="center"/>
    </xf>
    <xf numFmtId="0" fontId="10" fillId="6" borderId="7" xfId="0" applyFont="1" applyFill="1" applyBorder="1" applyAlignment="1">
      <alignment horizontal="left" vertical="center"/>
    </xf>
    <xf numFmtId="0" fontId="12" fillId="7" borderId="0" xfId="0" applyFont="1" applyFill="1" applyBorder="1" applyAlignment="1">
      <alignment horizontal="left"/>
    </xf>
    <xf numFmtId="0" fontId="9" fillId="7" borderId="0" xfId="0" applyFont="1" applyFill="1" applyBorder="1" applyAlignment="1">
      <alignment horizontal="left"/>
    </xf>
    <xf numFmtId="0" fontId="8" fillId="0" borderId="3" xfId="0" applyFont="1" applyFill="1" applyBorder="1" applyAlignment="1">
      <alignment horizontal="left" vertical="center" wrapText="1"/>
    </xf>
    <xf numFmtId="0" fontId="8" fillId="0" borderId="4" xfId="0" applyFont="1" applyFill="1" applyBorder="1" applyAlignment="1">
      <alignment horizontal="left" wrapText="1"/>
    </xf>
    <xf numFmtId="0" fontId="7" fillId="8" borderId="7" xfId="0" applyFont="1" applyFill="1" applyBorder="1" applyAlignment="1">
      <alignment horizontal="left" wrapText="1"/>
    </xf>
    <xf numFmtId="0" fontId="8" fillId="0" borderId="3" xfId="0" applyFont="1" applyFill="1" applyBorder="1" applyAlignment="1">
      <alignment horizontal="left" wrapText="1"/>
    </xf>
    <xf numFmtId="0" fontId="8" fillId="0" borderId="5" xfId="0" applyFont="1" applyFill="1" applyBorder="1" applyAlignment="1">
      <alignment horizontal="left" wrapText="1"/>
    </xf>
    <xf numFmtId="0" fontId="10" fillId="6"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2" fontId="8" fillId="0" borderId="3" xfId="0" applyNumberFormat="1" applyFont="1" applyFill="1" applyBorder="1" applyAlignment="1">
      <alignment horizontal="left" vertical="center"/>
    </xf>
    <xf numFmtId="2" fontId="8" fillId="0" borderId="4" xfId="0" applyNumberFormat="1" applyFont="1" applyFill="1" applyBorder="1" applyAlignment="1">
      <alignment horizontal="left"/>
    </xf>
    <xf numFmtId="2" fontId="8" fillId="0" borderId="3" xfId="0" applyNumberFormat="1" applyFont="1" applyFill="1" applyBorder="1" applyAlignment="1">
      <alignment horizontal="left"/>
    </xf>
    <xf numFmtId="2" fontId="10" fillId="8" borderId="7" xfId="0" applyNumberFormat="1" applyFont="1" applyFill="1" applyBorder="1" applyAlignment="1">
      <alignment horizontal="left" vertical="center"/>
    </xf>
    <xf numFmtId="2" fontId="8" fillId="0" borderId="5" xfId="0" applyNumberFormat="1" applyFont="1" applyFill="1" applyBorder="1" applyAlignment="1">
      <alignment horizontal="left"/>
    </xf>
    <xf numFmtId="0" fontId="10" fillId="6" borderId="7" xfId="0" applyFont="1" applyFill="1" applyBorder="1" applyAlignment="1">
      <alignment horizontal="right" vertical="center"/>
    </xf>
    <xf numFmtId="0" fontId="6" fillId="6" borderId="7" xfId="0" applyFont="1" applyFill="1" applyBorder="1" applyAlignment="1">
      <alignment horizontal="right" vertical="center"/>
    </xf>
    <xf numFmtId="0" fontId="9" fillId="7" borderId="0" xfId="0" applyFont="1" applyFill="1" applyBorder="1" applyAlignment="1">
      <alignment horizontal="right"/>
    </xf>
    <xf numFmtId="2" fontId="8" fillId="0" borderId="3" xfId="0" applyNumberFormat="1" applyFont="1" applyFill="1" applyBorder="1" applyAlignment="1">
      <alignment horizontal="right" vertical="center"/>
    </xf>
    <xf numFmtId="2" fontId="8" fillId="0" borderId="4" xfId="0" applyNumberFormat="1" applyFont="1" applyFill="1" applyBorder="1" applyAlignment="1">
      <alignment horizontal="right"/>
    </xf>
    <xf numFmtId="2" fontId="10" fillId="8" borderId="7" xfId="0" applyNumberFormat="1" applyFont="1" applyFill="1" applyBorder="1" applyAlignment="1">
      <alignment horizontal="right"/>
    </xf>
    <xf numFmtId="2" fontId="8" fillId="0" borderId="3" xfId="0" applyNumberFormat="1" applyFont="1" applyFill="1" applyBorder="1" applyAlignment="1">
      <alignment horizontal="right"/>
    </xf>
    <xf numFmtId="2" fontId="10" fillId="8" borderId="7" xfId="0" applyNumberFormat="1" applyFont="1" applyFill="1" applyBorder="1" applyAlignment="1">
      <alignment horizontal="right" vertical="center"/>
    </xf>
    <xf numFmtId="0" fontId="8" fillId="0" borderId="5" xfId="0" applyFont="1" applyFill="1" applyBorder="1" applyAlignment="1">
      <alignment horizontal="right"/>
    </xf>
    <xf numFmtId="2" fontId="8" fillId="0" borderId="5" xfId="0" applyNumberFormat="1" applyFont="1" applyFill="1" applyBorder="1" applyAlignment="1">
      <alignment horizontal="right"/>
    </xf>
    <xf numFmtId="0" fontId="0" fillId="0" borderId="0" xfId="0" applyFill="1" applyBorder="1" applyAlignment="1">
      <alignment horizontal="right"/>
    </xf>
    <xf numFmtId="0" fontId="10" fillId="6" borderId="7" xfId="0" applyFont="1" applyFill="1" applyBorder="1" applyAlignment="1">
      <alignment horizontal="center"/>
    </xf>
    <xf numFmtId="0" fontId="12" fillId="0" borderId="0" xfId="0" applyFont="1" applyFill="1" applyBorder="1" applyAlignment="1">
      <alignment horizontal="left" vertical="center"/>
    </xf>
    <xf numFmtId="0" fontId="12" fillId="0" borderId="0" xfId="0" applyFont="1" applyFill="1" applyBorder="1" applyAlignment="1">
      <alignment vertical="center"/>
    </xf>
    <xf numFmtId="0" fontId="12" fillId="0" borderId="0" xfId="0" applyFont="1" applyFill="1" applyBorder="1" applyAlignment="1">
      <alignment horizontal="right" vertical="center"/>
    </xf>
    <xf numFmtId="0" fontId="12" fillId="0" borderId="6" xfId="0" applyFont="1" applyFill="1" applyBorder="1" applyAlignment="1">
      <alignment horizontal="left" vertical="center"/>
    </xf>
    <xf numFmtId="0" fontId="12" fillId="0" borderId="6" xfId="0" applyFont="1" applyFill="1" applyBorder="1" applyAlignment="1">
      <alignment vertical="center"/>
    </xf>
    <xf numFmtId="0" fontId="12" fillId="0" borderId="6" xfId="0" applyFont="1" applyFill="1" applyBorder="1" applyAlignment="1">
      <alignment horizontal="right" vertical="center"/>
    </xf>
    <xf numFmtId="0" fontId="8" fillId="0" borderId="4" xfId="0" applyFont="1" applyFill="1" applyBorder="1" applyAlignment="1">
      <alignment horizontal="left" vertical="center" wrapText="1"/>
    </xf>
    <xf numFmtId="0" fontId="8" fillId="0" borderId="4" xfId="0" applyFont="1" applyFill="1" applyBorder="1" applyAlignment="1">
      <alignment vertical="center" wrapText="1"/>
    </xf>
    <xf numFmtId="2" fontId="8" fillId="0" borderId="4" xfId="0" applyNumberFormat="1" applyFont="1" applyFill="1" applyBorder="1" applyAlignment="1">
      <alignment horizontal="left" vertical="center"/>
    </xf>
    <xf numFmtId="2" fontId="8" fillId="0" borderId="4" xfId="0" applyNumberFormat="1" applyFont="1" applyFill="1" applyBorder="1" applyAlignment="1">
      <alignment horizontal="right" vertical="center"/>
    </xf>
    <xf numFmtId="0" fontId="13" fillId="0" borderId="1" xfId="0" applyNumberFormat="1" applyFont="1" applyFill="1" applyBorder="1" applyAlignment="1">
      <alignment horizontal="center" vertical="center" shrinkToFit="1"/>
    </xf>
    <xf numFmtId="2" fontId="1" fillId="0" borderId="1" xfId="0" applyNumberFormat="1" applyFont="1" applyFill="1" applyBorder="1" applyAlignment="1">
      <alignment vertical="center"/>
    </xf>
    <xf numFmtId="0" fontId="0" fillId="5" borderId="0" xfId="0" applyFill="1"/>
    <xf numFmtId="0" fontId="0" fillId="4" borderId="0" xfId="0" applyFill="1"/>
    <xf numFmtId="0" fontId="14" fillId="8" borderId="0" xfId="0" applyFont="1" applyFill="1"/>
    <xf numFmtId="0" fontId="15" fillId="8" borderId="0" xfId="0" applyFont="1" applyFill="1" applyBorder="1" applyAlignment="1">
      <alignment vertical="center" wrapText="1"/>
    </xf>
    <xf numFmtId="0" fontId="14" fillId="8" borderId="0" xfId="0" applyFont="1" applyFill="1" applyBorder="1"/>
    <xf numFmtId="0" fontId="16" fillId="8" borderId="0" xfId="0" applyFont="1" applyFill="1" applyBorder="1"/>
    <xf numFmtId="0" fontId="16" fillId="8" borderId="0" xfId="0" applyFont="1" applyFill="1" applyBorder="1" applyAlignment="1">
      <alignment vertical="center"/>
    </xf>
    <xf numFmtId="0" fontId="14" fillId="8" borderId="2" xfId="0" applyFont="1" applyFill="1" applyBorder="1"/>
    <xf numFmtId="0" fontId="17" fillId="8" borderId="2" xfId="0" applyFont="1" applyFill="1" applyBorder="1" applyAlignment="1">
      <alignment vertical="center"/>
    </xf>
    <xf numFmtId="0" fontId="16" fillId="8" borderId="2" xfId="0" applyFont="1" applyFill="1"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1" fillId="0" borderId="10" xfId="0" applyFont="1" applyBorder="1" applyAlignment="1">
      <alignment vertical="center" wrapText="1"/>
    </xf>
    <xf numFmtId="0" fontId="2" fillId="0" borderId="10" xfId="0" applyNumberFormat="1" applyFont="1" applyFill="1" applyBorder="1" applyAlignment="1">
      <alignment horizontal="center" vertical="center" shrinkToFit="1"/>
    </xf>
    <xf numFmtId="0" fontId="1" fillId="0" borderId="10" xfId="0" applyFont="1" applyFill="1" applyBorder="1" applyAlignment="1">
      <alignment vertical="center"/>
    </xf>
    <xf numFmtId="2" fontId="3" fillId="0" borderId="10" xfId="0" applyNumberFormat="1" applyFont="1" applyFill="1" applyBorder="1" applyAlignment="1">
      <alignment horizontal="center" vertical="center" shrinkToFit="1"/>
    </xf>
    <xf numFmtId="0" fontId="0" fillId="0" borderId="10" xfId="0" applyBorder="1"/>
    <xf numFmtId="0" fontId="13" fillId="0" borderId="10" xfId="0" applyNumberFormat="1" applyFont="1" applyFill="1" applyBorder="1" applyAlignment="1">
      <alignment horizontal="center" vertical="center" shrinkToFit="1"/>
    </xf>
    <xf numFmtId="0" fontId="1" fillId="0" borderId="10" xfId="0" applyFont="1" applyBorder="1"/>
    <xf numFmtId="0" fontId="1" fillId="0" borderId="10" xfId="0" applyFont="1" applyBorder="1" applyAlignment="1">
      <alignment wrapText="1"/>
    </xf>
    <xf numFmtId="0" fontId="1" fillId="0" borderId="10" xfId="0" applyFont="1" applyFill="1" applyBorder="1"/>
    <xf numFmtId="2" fontId="3" fillId="0" borderId="10" xfId="0" applyNumberFormat="1" applyFont="1" applyFill="1" applyBorder="1" applyAlignment="1">
      <alignment horizontal="right" vertical="center" shrinkToFit="1"/>
    </xf>
    <xf numFmtId="164" fontId="1" fillId="0" borderId="10" xfId="0" applyNumberFormat="1" applyFont="1" applyFill="1" applyBorder="1" applyAlignment="1">
      <alignment vertical="center"/>
    </xf>
    <xf numFmtId="2" fontId="1" fillId="0" borderId="10" xfId="0" applyNumberFormat="1" applyFont="1" applyFill="1" applyBorder="1" applyAlignment="1">
      <alignment vertical="center"/>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Fill="1" applyBorder="1"/>
    <xf numFmtId="0" fontId="19" fillId="0" borderId="1" xfId="0" applyFont="1" applyFill="1" applyBorder="1" applyAlignment="1">
      <alignment horizontal="center"/>
    </xf>
    <xf numFmtId="2" fontId="19" fillId="0" borderId="1" xfId="0" applyNumberFormat="1" applyFont="1" applyFill="1" applyBorder="1" applyAlignment="1">
      <alignment horizontal="center"/>
    </xf>
    <xf numFmtId="0" fontId="20" fillId="0" borderId="0" xfId="0" applyFont="1" applyFill="1"/>
    <xf numFmtId="0" fontId="18" fillId="0" borderId="1" xfId="0" applyFont="1" applyFill="1" applyBorder="1" applyAlignment="1">
      <alignment horizontal="left" vertical="center"/>
    </xf>
    <xf numFmtId="0" fontId="19" fillId="0" borderId="1" xfId="0" applyFont="1" applyFill="1" applyBorder="1" applyAlignment="1">
      <alignment horizontal="left"/>
    </xf>
    <xf numFmtId="0" fontId="19" fillId="0" borderId="1" xfId="0" applyFont="1" applyFill="1" applyBorder="1" applyAlignment="1">
      <alignment horizontal="left" wrapText="1"/>
    </xf>
    <xf numFmtId="0" fontId="20" fillId="0" borderId="0" xfId="0" applyFont="1" applyFill="1" applyAlignment="1">
      <alignment horizontal="left"/>
    </xf>
    <xf numFmtId="0" fontId="18" fillId="0" borderId="1" xfId="0" applyFont="1" applyFill="1" applyBorder="1" applyAlignment="1">
      <alignment horizontal="right" vertical="center"/>
    </xf>
    <xf numFmtId="0" fontId="19" fillId="0" borderId="1" xfId="0" applyFont="1" applyFill="1" applyBorder="1" applyAlignment="1">
      <alignment horizontal="right"/>
    </xf>
    <xf numFmtId="2" fontId="19" fillId="0" borderId="1" xfId="0" applyNumberFormat="1" applyFont="1" applyFill="1" applyBorder="1" applyAlignment="1">
      <alignment horizontal="right"/>
    </xf>
    <xf numFmtId="0" fontId="20" fillId="0" borderId="0" xfId="0" applyFont="1" applyFill="1" applyAlignment="1">
      <alignment horizontal="right"/>
    </xf>
    <xf numFmtId="0" fontId="7" fillId="8" borderId="0" xfId="0" applyFont="1" applyFill="1"/>
    <xf numFmtId="0" fontId="21" fillId="8" borderId="11" xfId="0" applyFont="1" applyFill="1" applyBorder="1" applyAlignment="1">
      <alignment horizontal="left" vertical="center"/>
    </xf>
    <xf numFmtId="0" fontId="21" fillId="8" borderId="11" xfId="0" applyFont="1" applyFill="1" applyBorder="1" applyAlignment="1">
      <alignment horizontal="center" vertical="center"/>
    </xf>
    <xf numFmtId="0" fontId="21" fillId="8" borderId="11" xfId="0" applyFont="1" applyFill="1" applyBorder="1" applyAlignment="1">
      <alignment horizontal="center" vertical="center" wrapText="1"/>
    </xf>
    <xf numFmtId="0" fontId="21" fillId="8" borderId="11" xfId="0" applyFont="1" applyFill="1" applyBorder="1" applyAlignment="1">
      <alignment horizontal="right" vertical="center"/>
    </xf>
    <xf numFmtId="0" fontId="21" fillId="8" borderId="2" xfId="0" applyFont="1" applyFill="1" applyBorder="1" applyAlignment="1">
      <alignment horizontal="left"/>
    </xf>
    <xf numFmtId="0" fontId="22" fillId="8" borderId="2" xfId="0" applyFont="1" applyFill="1" applyBorder="1" applyAlignment="1">
      <alignment horizontal="center"/>
    </xf>
    <xf numFmtId="0" fontId="21" fillId="8" borderId="2" xfId="0" applyFont="1" applyFill="1" applyBorder="1" applyAlignment="1">
      <alignment horizontal="center"/>
    </xf>
    <xf numFmtId="2" fontId="21" fillId="8" borderId="2" xfId="0" applyNumberFormat="1" applyFont="1" applyFill="1" applyBorder="1" applyAlignment="1">
      <alignment horizontal="right"/>
    </xf>
    <xf numFmtId="0" fontId="22" fillId="8" borderId="2" xfId="0" applyFont="1" applyFill="1" applyBorder="1" applyAlignment="1">
      <alignment horizontal="left"/>
    </xf>
    <xf numFmtId="0" fontId="18" fillId="0" borderId="10" xfId="0" applyFont="1" applyFill="1" applyBorder="1" applyAlignment="1">
      <alignment horizontal="left"/>
    </xf>
    <xf numFmtId="0" fontId="19" fillId="0" borderId="10" xfId="0" applyFont="1" applyFill="1" applyBorder="1"/>
    <xf numFmtId="0" fontId="19" fillId="0" borderId="10" xfId="0" applyFont="1" applyFill="1" applyBorder="1" applyAlignment="1">
      <alignment horizontal="right"/>
    </xf>
    <xf numFmtId="0" fontId="19" fillId="0" borderId="10" xfId="0" applyFont="1" applyFill="1" applyBorder="1" applyAlignment="1">
      <alignment horizontal="left"/>
    </xf>
    <xf numFmtId="0" fontId="19" fillId="0" borderId="10" xfId="0" applyFont="1" applyFill="1" applyBorder="1" applyAlignment="1">
      <alignment horizontal="center"/>
    </xf>
    <xf numFmtId="2" fontId="19" fillId="0" borderId="10" xfId="0" applyNumberFormat="1" applyFont="1" applyFill="1" applyBorder="1" applyAlignment="1">
      <alignment horizontal="center"/>
    </xf>
    <xf numFmtId="2" fontId="19" fillId="0" borderId="10" xfId="0" applyNumberFormat="1" applyFont="1" applyFill="1" applyBorder="1" applyAlignment="1">
      <alignment horizontal="right"/>
    </xf>
    <xf numFmtId="0" fontId="19" fillId="0" borderId="10" xfId="0" applyFont="1" applyFill="1" applyBorder="1" applyAlignment="1">
      <alignment horizontal="left" wrapText="1"/>
    </xf>
    <xf numFmtId="0" fontId="18" fillId="0" borderId="10" xfId="0" applyFont="1" applyFill="1" applyBorder="1" applyAlignment="1">
      <alignment horizontal="center" vertical="center"/>
    </xf>
    <xf numFmtId="2" fontId="18" fillId="0" borderId="10" xfId="0" applyNumberFormat="1" applyFont="1" applyFill="1" applyBorder="1" applyAlignment="1">
      <alignment horizontal="center" vertical="center"/>
    </xf>
    <xf numFmtId="2" fontId="18" fillId="0" borderId="10" xfId="0" applyNumberFormat="1" applyFont="1" applyFill="1" applyBorder="1" applyAlignment="1">
      <alignment horizontal="right" vertical="center"/>
    </xf>
    <xf numFmtId="0" fontId="19" fillId="0" borderId="10" xfId="0" applyFont="1" applyFill="1" applyBorder="1" applyAlignment="1">
      <alignment horizontal="left" vertical="center"/>
    </xf>
    <xf numFmtId="0" fontId="18" fillId="0" borderId="10" xfId="0" applyFont="1" applyFill="1" applyBorder="1" applyAlignment="1">
      <alignment horizontal="center"/>
    </xf>
    <xf numFmtId="0" fontId="18" fillId="0" borderId="10" xfId="0" applyFont="1" applyFill="1" applyBorder="1" applyAlignment="1">
      <alignment horizontal="right"/>
    </xf>
    <xf numFmtId="0" fontId="21" fillId="8" borderId="11" xfId="0" applyFont="1" applyFill="1" applyBorder="1" applyAlignment="1">
      <alignment horizontal="left"/>
    </xf>
    <xf numFmtId="0" fontId="22" fillId="8" borderId="11" xfId="0" applyFont="1" applyFill="1" applyBorder="1"/>
    <xf numFmtId="0" fontId="22" fillId="8" borderId="11" xfId="0" applyFont="1" applyFill="1" applyBorder="1" applyAlignment="1">
      <alignment horizontal="right"/>
    </xf>
    <xf numFmtId="0" fontId="22" fillId="8" borderId="11" xfId="0" applyFont="1" applyFill="1" applyBorder="1" applyAlignment="1">
      <alignment horizontal="left"/>
    </xf>
    <xf numFmtId="0" fontId="22" fillId="8" borderId="11" xfId="0" applyFont="1" applyFill="1" applyBorder="1" applyAlignment="1">
      <alignment horizontal="center"/>
    </xf>
    <xf numFmtId="0" fontId="22" fillId="8" borderId="11" xfId="0" applyFont="1" applyFill="1" applyBorder="1" applyAlignment="1">
      <alignment wrapText="1"/>
    </xf>
    <xf numFmtId="0" fontId="22" fillId="8" borderId="11" xfId="0" applyFont="1" applyFill="1" applyBorder="1" applyAlignment="1">
      <alignment horizontal="right" wrapText="1"/>
    </xf>
    <xf numFmtId="2" fontId="22" fillId="8" borderId="11" xfId="0" applyNumberFormat="1" applyFont="1" applyFill="1" applyBorder="1" applyAlignment="1">
      <alignment horizontal="center"/>
    </xf>
    <xf numFmtId="2" fontId="22" fillId="8" borderId="11" xfId="0" applyNumberFormat="1" applyFont="1" applyFill="1" applyBorder="1" applyAlignment="1">
      <alignment horizontal="right"/>
    </xf>
    <xf numFmtId="0" fontId="21" fillId="8" borderId="2" xfId="0" applyFont="1" applyFill="1" applyBorder="1" applyAlignment="1">
      <alignment horizontal="center" vertical="center"/>
    </xf>
    <xf numFmtId="2" fontId="21" fillId="8" borderId="2" xfId="0" applyNumberFormat="1" applyFont="1" applyFill="1" applyBorder="1" applyAlignment="1">
      <alignment horizontal="center" vertical="center"/>
    </xf>
    <xf numFmtId="2" fontId="21" fillId="8" borderId="2" xfId="0" applyNumberFormat="1" applyFont="1" applyFill="1" applyBorder="1" applyAlignment="1">
      <alignment horizontal="right" vertical="center"/>
    </xf>
    <xf numFmtId="0" fontId="21" fillId="8" borderId="2" xfId="0" applyFont="1" applyFill="1" applyBorder="1" applyAlignment="1">
      <alignment horizontal="left" vertical="center"/>
    </xf>
    <xf numFmtId="0" fontId="22" fillId="8" borderId="2" xfId="0" applyFont="1" applyFill="1" applyBorder="1"/>
    <xf numFmtId="0" fontId="19" fillId="0" borderId="2" xfId="0" applyFont="1" applyFill="1" applyBorder="1" applyAlignment="1">
      <alignment horizontal="left"/>
    </xf>
    <xf numFmtId="0" fontId="19" fillId="0" borderId="2" xfId="0" applyFont="1" applyFill="1" applyBorder="1"/>
    <xf numFmtId="0" fontId="19" fillId="0" borderId="2" xfId="0" applyFont="1" applyFill="1" applyBorder="1" applyAlignment="1">
      <alignment horizontal="right"/>
    </xf>
    <xf numFmtId="2" fontId="18" fillId="0" borderId="10" xfId="0" applyNumberFormat="1" applyFont="1" applyFill="1" applyBorder="1" applyAlignment="1">
      <alignment horizontal="center"/>
    </xf>
    <xf numFmtId="2" fontId="18" fillId="0" borderId="10" xfId="0" applyNumberFormat="1" applyFont="1" applyFill="1" applyBorder="1" applyAlignment="1">
      <alignment horizontal="right"/>
    </xf>
    <xf numFmtId="0" fontId="18" fillId="0" borderId="10" xfId="0" applyFont="1" applyFill="1" applyBorder="1" applyAlignment="1">
      <alignment horizontal="left" vertical="center"/>
    </xf>
    <xf numFmtId="0" fontId="18" fillId="0" borderId="10" xfId="0" applyFont="1" applyFill="1" applyBorder="1" applyAlignment="1">
      <alignment horizontal="left" wrapText="1"/>
    </xf>
    <xf numFmtId="0" fontId="19" fillId="0" borderId="12" xfId="0" applyFont="1" applyFill="1" applyBorder="1" applyAlignment="1">
      <alignment horizontal="left" wrapText="1"/>
    </xf>
    <xf numFmtId="0" fontId="19" fillId="0" borderId="12" xfId="0" applyFont="1" applyFill="1" applyBorder="1" applyAlignment="1">
      <alignment horizontal="center"/>
    </xf>
    <xf numFmtId="2" fontId="19" fillId="0" borderId="12" xfId="0" applyNumberFormat="1" applyFont="1" applyFill="1" applyBorder="1" applyAlignment="1">
      <alignment horizontal="center"/>
    </xf>
    <xf numFmtId="2" fontId="19" fillId="0" borderId="12" xfId="0" applyNumberFormat="1" applyFont="1" applyFill="1" applyBorder="1" applyAlignment="1">
      <alignment horizontal="right"/>
    </xf>
    <xf numFmtId="0" fontId="19" fillId="0" borderId="12" xfId="0" applyFont="1" applyFill="1" applyBorder="1" applyAlignment="1">
      <alignment horizontal="left"/>
    </xf>
    <xf numFmtId="0" fontId="21" fillId="8" borderId="0" xfId="0" applyFont="1" applyFill="1" applyBorder="1" applyAlignment="1">
      <alignment horizontal="left"/>
    </xf>
    <xf numFmtId="0" fontId="22" fillId="8" borderId="0" xfId="0" applyFont="1" applyFill="1" applyBorder="1"/>
    <xf numFmtId="2" fontId="21" fillId="8" borderId="0" xfId="0" applyNumberFormat="1" applyFont="1" applyFill="1" applyBorder="1" applyAlignment="1">
      <alignment horizontal="right"/>
    </xf>
    <xf numFmtId="0" fontId="7" fillId="8" borderId="0" xfId="0" applyFont="1" applyFill="1" applyBorder="1"/>
    <xf numFmtId="0" fontId="5" fillId="3" borderId="1"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0" fillId="6" borderId="7" xfId="0" applyFont="1" applyFill="1" applyBorder="1" applyAlignment="1">
      <alignment horizontal="center" vertical="center"/>
    </xf>
    <xf numFmtId="0" fontId="15" fillId="8" borderId="0" xfId="0" applyFont="1" applyFill="1" applyBorder="1" applyAlignment="1">
      <alignment horizontal="center" vertical="center" wrapText="1"/>
    </xf>
    <xf numFmtId="0" fontId="23"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workbookViewId="0">
      <selection activeCell="D1" sqref="D1:L3"/>
    </sheetView>
  </sheetViews>
  <sheetFormatPr defaultRowHeight="15"/>
  <cols>
    <col min="3" max="3" width="98.28515625" customWidth="1"/>
    <col min="6" max="6" width="10.5703125" customWidth="1"/>
    <col min="10" max="10" width="13.140625" customWidth="1"/>
  </cols>
  <sheetData>
    <row r="1" spans="1:12">
      <c r="A1" s="1" t="s">
        <v>0</v>
      </c>
      <c r="B1" s="1"/>
      <c r="C1" s="2"/>
      <c r="D1" s="1"/>
      <c r="E1" s="1"/>
      <c r="F1" s="1"/>
      <c r="G1" s="1"/>
      <c r="H1" s="1"/>
      <c r="I1" s="1"/>
      <c r="J1" s="1"/>
      <c r="K1" s="1"/>
      <c r="L1" s="1"/>
    </row>
    <row r="2" spans="1:12">
      <c r="A2" s="3" t="s">
        <v>1</v>
      </c>
      <c r="B2" s="3"/>
      <c r="C2" s="4"/>
      <c r="D2" s="5"/>
      <c r="E2" s="5"/>
      <c r="F2" s="5"/>
      <c r="G2" s="5"/>
      <c r="H2" s="5"/>
      <c r="I2" s="5"/>
      <c r="J2" s="5"/>
      <c r="K2" s="5"/>
      <c r="L2" s="5"/>
    </row>
    <row r="3" spans="1:12">
      <c r="A3" s="3" t="s">
        <v>47</v>
      </c>
      <c r="B3" s="3"/>
      <c r="C3" s="4"/>
      <c r="D3" s="5"/>
      <c r="E3" s="5"/>
      <c r="F3" s="5"/>
      <c r="G3" s="5"/>
      <c r="H3" s="5"/>
      <c r="I3" s="5"/>
      <c r="J3" s="5"/>
      <c r="K3" s="5"/>
      <c r="L3" s="26">
        <v>44958</v>
      </c>
    </row>
    <row r="4" spans="1:12">
      <c r="A4" s="3" t="s">
        <v>33</v>
      </c>
      <c r="B4" s="3"/>
      <c r="C4" s="3"/>
      <c r="D4" s="5"/>
      <c r="E4" s="5"/>
      <c r="F4" s="5"/>
      <c r="G4" s="5"/>
      <c r="H4" s="5"/>
      <c r="I4" s="5"/>
      <c r="J4" s="5"/>
      <c r="K4" s="5"/>
      <c r="L4" s="5"/>
    </row>
    <row r="5" spans="1:12" ht="37.5">
      <c r="A5" s="21" t="s">
        <v>3</v>
      </c>
      <c r="B5" s="21" t="s">
        <v>4</v>
      </c>
      <c r="C5" s="21" t="s">
        <v>5</v>
      </c>
      <c r="D5" s="21" t="s">
        <v>6</v>
      </c>
      <c r="E5" s="21" t="s">
        <v>7</v>
      </c>
      <c r="F5" s="21" t="s">
        <v>8</v>
      </c>
      <c r="G5" s="183" t="s">
        <v>9</v>
      </c>
      <c r="H5" s="183"/>
      <c r="I5" s="183" t="s">
        <v>10</v>
      </c>
      <c r="J5" s="183"/>
      <c r="K5" s="183" t="s">
        <v>11</v>
      </c>
      <c r="L5" s="183"/>
    </row>
    <row r="6" spans="1:12">
      <c r="A6" s="22"/>
      <c r="B6" s="22"/>
      <c r="C6" s="22"/>
      <c r="D6" s="23"/>
      <c r="E6" s="23"/>
      <c r="F6" s="23"/>
      <c r="G6" s="23" t="s">
        <v>12</v>
      </c>
      <c r="H6" s="23" t="s">
        <v>13</v>
      </c>
      <c r="I6" s="23" t="s">
        <v>12</v>
      </c>
      <c r="J6" s="23" t="s">
        <v>13</v>
      </c>
      <c r="K6" s="23" t="s">
        <v>12</v>
      </c>
      <c r="L6" s="23" t="s">
        <v>13</v>
      </c>
    </row>
    <row r="7" spans="1:12" ht="30">
      <c r="A7" s="7">
        <v>1</v>
      </c>
      <c r="B7" s="8"/>
      <c r="C7" s="9" t="s">
        <v>14</v>
      </c>
      <c r="D7" s="8" t="s">
        <v>15</v>
      </c>
      <c r="E7" s="8">
        <v>160</v>
      </c>
      <c r="F7" s="8" t="s">
        <v>16</v>
      </c>
      <c r="G7" s="17"/>
      <c r="H7" s="18">
        <f>G7*E7</f>
        <v>0</v>
      </c>
      <c r="I7" s="18">
        <v>3040.3159999999998</v>
      </c>
      <c r="J7" s="8">
        <f>I7*E7</f>
        <v>486450.55999999994</v>
      </c>
      <c r="K7" s="10">
        <f>I7+G7</f>
        <v>3040.3159999999998</v>
      </c>
      <c r="L7" s="11">
        <f>K7*E7</f>
        <v>486450.55999999994</v>
      </c>
    </row>
    <row r="8" spans="1:12" ht="30">
      <c r="A8" s="7">
        <v>2</v>
      </c>
      <c r="B8" s="8"/>
      <c r="C8" s="9" t="s">
        <v>14</v>
      </c>
      <c r="D8" s="8" t="s">
        <v>41</v>
      </c>
      <c r="E8" s="8">
        <f>E7+(E7*10%)</f>
        <v>176</v>
      </c>
      <c r="F8" s="8" t="s">
        <v>16</v>
      </c>
      <c r="G8" s="17"/>
      <c r="H8" s="18">
        <f>G8*E8</f>
        <v>0</v>
      </c>
      <c r="I8" s="18"/>
      <c r="J8" s="8">
        <f>I8*E8</f>
        <v>0</v>
      </c>
      <c r="K8" s="10">
        <f>I8+G8</f>
        <v>0</v>
      </c>
      <c r="L8" s="11">
        <f>K8*E8</f>
        <v>0</v>
      </c>
    </row>
    <row r="9" spans="1:12">
      <c r="A9" s="7">
        <v>3</v>
      </c>
      <c r="B9" s="12"/>
      <c r="C9" s="13" t="s">
        <v>17</v>
      </c>
      <c r="D9" s="8" t="s">
        <v>15</v>
      </c>
      <c r="E9" s="8">
        <v>85</v>
      </c>
      <c r="F9" s="8" t="s">
        <v>16</v>
      </c>
      <c r="G9" s="19"/>
      <c r="H9" s="18">
        <f t="shared" ref="H9:H20" si="0">G9*E9</f>
        <v>0</v>
      </c>
      <c r="I9" s="18"/>
      <c r="J9" s="8">
        <f t="shared" ref="J9:J24" si="1">I9*E9</f>
        <v>0</v>
      </c>
      <c r="K9" s="10">
        <f t="shared" ref="K9:K24" si="2">I9+G9</f>
        <v>0</v>
      </c>
      <c r="L9" s="11">
        <f t="shared" ref="L9:L23" si="3">K9*E9</f>
        <v>0</v>
      </c>
    </row>
    <row r="10" spans="1:12">
      <c r="A10" s="7">
        <v>4</v>
      </c>
      <c r="B10" s="12"/>
      <c r="C10" s="13" t="s">
        <v>18</v>
      </c>
      <c r="D10" s="8" t="s">
        <v>15</v>
      </c>
      <c r="E10" s="8">
        <v>60</v>
      </c>
      <c r="F10" s="8" t="s">
        <v>16</v>
      </c>
      <c r="G10" s="19"/>
      <c r="H10" s="18">
        <f t="shared" si="0"/>
        <v>0</v>
      </c>
      <c r="I10" s="18"/>
      <c r="J10" s="8">
        <f t="shared" si="1"/>
        <v>0</v>
      </c>
      <c r="K10" s="10">
        <f t="shared" si="2"/>
        <v>0</v>
      </c>
      <c r="L10" s="11">
        <f t="shared" si="3"/>
        <v>0</v>
      </c>
    </row>
    <row r="11" spans="1:12">
      <c r="A11" s="7">
        <v>5</v>
      </c>
      <c r="B11" s="12"/>
      <c r="C11" s="13" t="s">
        <v>19</v>
      </c>
      <c r="D11" s="8" t="s">
        <v>15</v>
      </c>
      <c r="E11" s="8">
        <v>700</v>
      </c>
      <c r="F11" s="8" t="s">
        <v>16</v>
      </c>
      <c r="G11" s="19"/>
      <c r="H11" s="18">
        <f t="shared" si="0"/>
        <v>0</v>
      </c>
      <c r="I11" s="18"/>
      <c r="J11" s="8">
        <f t="shared" si="1"/>
        <v>0</v>
      </c>
      <c r="K11" s="10">
        <f t="shared" si="2"/>
        <v>0</v>
      </c>
      <c r="L11" s="11">
        <f t="shared" si="3"/>
        <v>0</v>
      </c>
    </row>
    <row r="12" spans="1:12" ht="60">
      <c r="A12" s="7">
        <v>6</v>
      </c>
      <c r="B12" s="8"/>
      <c r="C12" s="9" t="s">
        <v>20</v>
      </c>
      <c r="D12" s="8" t="s">
        <v>15</v>
      </c>
      <c r="E12" s="8">
        <v>2100</v>
      </c>
      <c r="F12" s="8" t="s">
        <v>16</v>
      </c>
      <c r="G12" s="20"/>
      <c r="H12" s="18">
        <f t="shared" si="0"/>
        <v>0</v>
      </c>
      <c r="I12" s="18">
        <v>57.39</v>
      </c>
      <c r="J12" s="8">
        <f t="shared" si="1"/>
        <v>120519</v>
      </c>
      <c r="K12" s="10">
        <f t="shared" si="2"/>
        <v>57.39</v>
      </c>
      <c r="L12" s="11">
        <f t="shared" si="3"/>
        <v>120519</v>
      </c>
    </row>
    <row r="13" spans="1:12" ht="60">
      <c r="A13" s="7">
        <v>7</v>
      </c>
      <c r="B13" s="8"/>
      <c r="C13" s="9" t="s">
        <v>21</v>
      </c>
      <c r="D13" s="8" t="s">
        <v>15</v>
      </c>
      <c r="E13" s="8">
        <f>E12+(E12*10%)</f>
        <v>2310</v>
      </c>
      <c r="F13" s="8" t="s">
        <v>16</v>
      </c>
      <c r="G13" s="18"/>
      <c r="H13" s="18">
        <f t="shared" si="0"/>
        <v>0</v>
      </c>
      <c r="I13" s="25"/>
      <c r="J13" s="8"/>
      <c r="K13" s="10">
        <f t="shared" si="2"/>
        <v>0</v>
      </c>
      <c r="L13" s="11">
        <f t="shared" si="3"/>
        <v>0</v>
      </c>
    </row>
    <row r="14" spans="1:12" ht="30">
      <c r="A14" s="7">
        <v>8</v>
      </c>
      <c r="B14" s="12"/>
      <c r="C14" s="13" t="s">
        <v>22</v>
      </c>
      <c r="D14" s="8" t="s">
        <v>15</v>
      </c>
      <c r="E14" s="8">
        <v>2600</v>
      </c>
      <c r="F14" s="8" t="s">
        <v>16</v>
      </c>
      <c r="G14" s="18"/>
      <c r="H14" s="18">
        <f t="shared" si="0"/>
        <v>0</v>
      </c>
      <c r="I14" s="18">
        <v>222.15</v>
      </c>
      <c r="J14" s="8">
        <f t="shared" si="1"/>
        <v>577590</v>
      </c>
      <c r="K14" s="10">
        <f t="shared" si="2"/>
        <v>222.15</v>
      </c>
      <c r="L14" s="11">
        <f t="shared" si="3"/>
        <v>577590</v>
      </c>
    </row>
    <row r="15" spans="1:12" ht="30">
      <c r="A15" s="7"/>
      <c r="B15" s="12"/>
      <c r="C15" s="13" t="s">
        <v>43</v>
      </c>
      <c r="D15" s="8" t="str">
        <f>D14</f>
        <v>m3</v>
      </c>
      <c r="E15" s="8">
        <f>E14</f>
        <v>2600</v>
      </c>
      <c r="F15" s="8" t="str">
        <f>F14</f>
        <v>Ferro</v>
      </c>
      <c r="G15" s="18"/>
      <c r="H15" s="18">
        <f t="shared" si="0"/>
        <v>0</v>
      </c>
      <c r="I15" s="18"/>
      <c r="J15" s="8">
        <f t="shared" si="1"/>
        <v>0</v>
      </c>
      <c r="K15" s="10">
        <f t="shared" si="2"/>
        <v>0</v>
      </c>
      <c r="L15" s="11">
        <f t="shared" si="3"/>
        <v>0</v>
      </c>
    </row>
    <row r="16" spans="1:12" ht="30">
      <c r="A16" s="7">
        <v>9</v>
      </c>
      <c r="B16" s="12"/>
      <c r="C16" s="13" t="s">
        <v>23</v>
      </c>
      <c r="D16" s="8" t="s">
        <v>15</v>
      </c>
      <c r="E16" s="8">
        <f>E14+(E14*10%)</f>
        <v>2860</v>
      </c>
      <c r="F16" s="8" t="s">
        <v>16</v>
      </c>
      <c r="G16" s="18"/>
      <c r="H16" s="18">
        <f t="shared" si="0"/>
        <v>0</v>
      </c>
      <c r="I16" s="18"/>
      <c r="J16" s="8">
        <f t="shared" si="1"/>
        <v>0</v>
      </c>
      <c r="K16" s="10">
        <f t="shared" si="2"/>
        <v>0</v>
      </c>
      <c r="L16" s="11">
        <f t="shared" si="3"/>
        <v>0</v>
      </c>
    </row>
    <row r="17" spans="1:12" ht="75">
      <c r="A17" s="7">
        <v>10</v>
      </c>
      <c r="B17" s="12"/>
      <c r="C17" s="9" t="s">
        <v>24</v>
      </c>
      <c r="D17" s="8" t="s">
        <v>25</v>
      </c>
      <c r="E17" s="8">
        <v>400</v>
      </c>
      <c r="F17" s="8" t="s">
        <v>16</v>
      </c>
      <c r="G17" s="18"/>
      <c r="H17" s="18">
        <f t="shared" si="0"/>
        <v>0</v>
      </c>
      <c r="I17" s="18">
        <v>318.42</v>
      </c>
      <c r="J17" s="8">
        <f t="shared" si="1"/>
        <v>127368</v>
      </c>
      <c r="K17" s="10">
        <f t="shared" si="2"/>
        <v>318.42</v>
      </c>
      <c r="L17" s="11">
        <f t="shared" si="3"/>
        <v>127368</v>
      </c>
    </row>
    <row r="18" spans="1:12" ht="75">
      <c r="A18" s="7"/>
      <c r="B18" s="12"/>
      <c r="C18" s="9" t="s">
        <v>44</v>
      </c>
      <c r="D18" s="8" t="s">
        <v>25</v>
      </c>
      <c r="E18" s="8">
        <v>400</v>
      </c>
      <c r="F18" s="8" t="s">
        <v>16</v>
      </c>
      <c r="G18" s="18"/>
      <c r="H18" s="18">
        <f t="shared" si="0"/>
        <v>0</v>
      </c>
      <c r="I18" s="18"/>
      <c r="J18" s="8">
        <f t="shared" si="1"/>
        <v>0</v>
      </c>
      <c r="K18" s="10">
        <f t="shared" si="2"/>
        <v>0</v>
      </c>
      <c r="L18" s="11">
        <f t="shared" si="3"/>
        <v>0</v>
      </c>
    </row>
    <row r="19" spans="1:12" ht="75">
      <c r="A19" s="7">
        <v>11</v>
      </c>
      <c r="B19" s="12"/>
      <c r="C19" s="9" t="s">
        <v>26</v>
      </c>
      <c r="D19" s="8" t="s">
        <v>27</v>
      </c>
      <c r="E19" s="8">
        <v>7000</v>
      </c>
      <c r="F19" s="8" t="s">
        <v>16</v>
      </c>
      <c r="G19" s="18"/>
      <c r="H19" s="18">
        <f t="shared" si="0"/>
        <v>0</v>
      </c>
      <c r="I19" s="18">
        <v>16.901</v>
      </c>
      <c r="J19" s="8">
        <f t="shared" si="1"/>
        <v>118307</v>
      </c>
      <c r="K19" s="10">
        <f t="shared" si="2"/>
        <v>16.901</v>
      </c>
      <c r="L19" s="11">
        <f t="shared" si="3"/>
        <v>118307</v>
      </c>
    </row>
    <row r="20" spans="1:12">
      <c r="A20" s="7">
        <v>12</v>
      </c>
      <c r="B20" s="12"/>
      <c r="C20" s="9" t="s">
        <v>28</v>
      </c>
      <c r="D20" s="8" t="s">
        <v>27</v>
      </c>
      <c r="E20" s="8">
        <v>13000</v>
      </c>
      <c r="F20" s="8"/>
      <c r="G20" s="18"/>
      <c r="H20" s="18">
        <f t="shared" si="0"/>
        <v>0</v>
      </c>
      <c r="I20" s="18"/>
      <c r="J20" s="8">
        <f t="shared" si="1"/>
        <v>0</v>
      </c>
      <c r="K20" s="10">
        <f t="shared" si="2"/>
        <v>0</v>
      </c>
      <c r="L20" s="11">
        <f t="shared" si="3"/>
        <v>0</v>
      </c>
    </row>
    <row r="21" spans="1:12">
      <c r="A21" s="7">
        <v>13</v>
      </c>
      <c r="B21" s="12">
        <v>40</v>
      </c>
      <c r="C21" s="9" t="s">
        <v>29</v>
      </c>
      <c r="D21" s="8" t="s">
        <v>30</v>
      </c>
      <c r="E21" s="8">
        <v>500</v>
      </c>
      <c r="F21" s="8"/>
      <c r="G21" s="18"/>
      <c r="H21" s="18"/>
      <c r="I21" s="18"/>
      <c r="J21" s="8">
        <f t="shared" si="1"/>
        <v>0</v>
      </c>
      <c r="K21" s="10">
        <f t="shared" si="2"/>
        <v>0</v>
      </c>
      <c r="L21" s="11">
        <f t="shared" si="3"/>
        <v>0</v>
      </c>
    </row>
    <row r="22" spans="1:12">
      <c r="A22" s="7">
        <v>14</v>
      </c>
      <c r="B22" s="12"/>
      <c r="C22" s="9" t="s">
        <v>31</v>
      </c>
      <c r="D22" s="8" t="s">
        <v>15</v>
      </c>
      <c r="E22" s="8">
        <v>750</v>
      </c>
      <c r="F22" s="8"/>
      <c r="G22" s="18"/>
      <c r="H22" s="18"/>
      <c r="I22" s="18"/>
      <c r="J22" s="8">
        <f t="shared" si="1"/>
        <v>0</v>
      </c>
      <c r="K22" s="10">
        <f t="shared" si="2"/>
        <v>0</v>
      </c>
      <c r="L22" s="11">
        <f t="shared" si="3"/>
        <v>0</v>
      </c>
    </row>
    <row r="23" spans="1:12">
      <c r="A23" s="7">
        <v>15</v>
      </c>
      <c r="B23" s="12"/>
      <c r="C23" s="9" t="s">
        <v>32</v>
      </c>
      <c r="D23" s="8" t="s">
        <v>25</v>
      </c>
      <c r="E23" s="8">
        <v>150</v>
      </c>
      <c r="F23" s="8"/>
      <c r="G23" s="18"/>
      <c r="H23" s="18"/>
      <c r="I23" s="18"/>
      <c r="J23" s="8">
        <f t="shared" si="1"/>
        <v>0</v>
      </c>
      <c r="K23" s="10">
        <f t="shared" si="2"/>
        <v>0</v>
      </c>
      <c r="L23" s="11">
        <f t="shared" si="3"/>
        <v>0</v>
      </c>
    </row>
    <row r="24" spans="1:12">
      <c r="A24" s="7"/>
      <c r="B24" s="12"/>
      <c r="C24" s="9"/>
      <c r="D24" s="8"/>
      <c r="E24" s="8"/>
      <c r="F24" s="8"/>
      <c r="G24" s="18"/>
      <c r="H24" s="18"/>
      <c r="I24" s="18"/>
      <c r="J24" s="8">
        <f t="shared" si="1"/>
        <v>0</v>
      </c>
      <c r="K24" s="10">
        <f t="shared" si="2"/>
        <v>0</v>
      </c>
      <c r="L24" s="11"/>
    </row>
    <row r="25" spans="1:12">
      <c r="A25" s="14"/>
      <c r="B25" s="14"/>
      <c r="C25" s="14"/>
      <c r="D25" s="15"/>
      <c r="E25" s="15"/>
      <c r="F25" s="15"/>
      <c r="G25" s="15"/>
      <c r="H25" s="16">
        <f>SUM(H7:H24)</f>
        <v>0</v>
      </c>
      <c r="I25" s="16"/>
      <c r="J25" s="16">
        <f>SUM(J7:J24)</f>
        <v>1430234.56</v>
      </c>
      <c r="K25" s="16"/>
      <c r="L25" s="16">
        <f>SUM(L7:L24)</f>
        <v>1430234.56</v>
      </c>
    </row>
  </sheetData>
  <mergeCells count="3">
    <mergeCell ref="G5:H5"/>
    <mergeCell ref="I5:J5"/>
    <mergeCell ref="K5:L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2"/>
  <sheetViews>
    <sheetView view="pageBreakPreview" zoomScale="60" zoomScaleNormal="100" workbookViewId="0">
      <selection sqref="A1:G261"/>
    </sheetView>
  </sheetViews>
  <sheetFormatPr defaultRowHeight="15"/>
  <cols>
    <col min="1" max="1" width="71.5703125" style="124" bestFit="1" customWidth="1"/>
    <col min="2" max="2" width="10.28515625" style="120" customWidth="1"/>
    <col min="3" max="5" width="13.140625" style="120" customWidth="1"/>
    <col min="6" max="6" width="13.140625" style="128" customWidth="1"/>
    <col min="7" max="7" width="13.140625" style="124" customWidth="1"/>
  </cols>
  <sheetData>
    <row r="1" spans="1:7" ht="15.75">
      <c r="A1" s="188" t="s">
        <v>48</v>
      </c>
      <c r="B1" s="188"/>
      <c r="C1" s="188"/>
      <c r="D1" s="188"/>
      <c r="E1" s="188"/>
      <c r="F1" s="188"/>
      <c r="G1" s="188"/>
    </row>
    <row r="2" spans="1:7" ht="15.75">
      <c r="A2" s="188" t="s">
        <v>129</v>
      </c>
      <c r="B2" s="188"/>
      <c r="C2" s="188"/>
      <c r="D2" s="188"/>
      <c r="E2" s="188"/>
      <c r="F2" s="188"/>
      <c r="G2" s="188"/>
    </row>
    <row r="3" spans="1:7" ht="15.75">
      <c r="A3" s="188" t="s">
        <v>130</v>
      </c>
      <c r="B3" s="188"/>
      <c r="C3" s="188"/>
      <c r="D3" s="188"/>
      <c r="E3" s="188"/>
      <c r="F3" s="188"/>
      <c r="G3" s="188"/>
    </row>
    <row r="4" spans="1:7" s="129" customFormat="1" ht="17.25">
      <c r="A4" s="130" t="s">
        <v>49</v>
      </c>
      <c r="B4" s="131" t="s">
        <v>50</v>
      </c>
      <c r="C4" s="132" t="s">
        <v>131</v>
      </c>
      <c r="D4" s="132" t="s">
        <v>132</v>
      </c>
      <c r="E4" s="132" t="s">
        <v>133</v>
      </c>
      <c r="F4" s="133" t="s">
        <v>51</v>
      </c>
      <c r="G4" s="130" t="s">
        <v>117</v>
      </c>
    </row>
    <row r="5" spans="1:7">
      <c r="A5" s="139" t="s">
        <v>134</v>
      </c>
      <c r="B5" s="140"/>
      <c r="C5" s="140"/>
      <c r="D5" s="140"/>
      <c r="E5" s="140"/>
      <c r="F5" s="141"/>
      <c r="G5" s="142"/>
    </row>
    <row r="6" spans="1:7" s="91" customFormat="1">
      <c r="A6" s="142" t="s">
        <v>135</v>
      </c>
      <c r="B6" s="143">
        <v>1</v>
      </c>
      <c r="C6" s="144">
        <v>30.35</v>
      </c>
      <c r="D6" s="144">
        <v>23.8</v>
      </c>
      <c r="E6" s="144">
        <v>3.1139999999999999</v>
      </c>
      <c r="F6" s="145">
        <f>B6*C6*D6*E6</f>
        <v>2249.3356199999998</v>
      </c>
      <c r="G6" s="142"/>
    </row>
    <row r="7" spans="1:7" s="91" customFormat="1">
      <c r="A7" s="142" t="s">
        <v>136</v>
      </c>
      <c r="B7" s="143">
        <v>1</v>
      </c>
      <c r="C7" s="144">
        <v>30.45</v>
      </c>
      <c r="D7" s="144">
        <v>4.5250000000000004</v>
      </c>
      <c r="E7" s="144">
        <v>3.1139999999999999</v>
      </c>
      <c r="F7" s="145">
        <f t="shared" ref="F7:F15" si="0">B7*C7*D7*E7</f>
        <v>429.06638249999997</v>
      </c>
      <c r="G7" s="142"/>
    </row>
    <row r="8" spans="1:7" s="91" customFormat="1">
      <c r="A8" s="142" t="s">
        <v>137</v>
      </c>
      <c r="B8" s="143">
        <v>1</v>
      </c>
      <c r="C8" s="144">
        <v>30.4</v>
      </c>
      <c r="D8" s="144">
        <v>4.4000000000000004</v>
      </c>
      <c r="E8" s="144">
        <v>3</v>
      </c>
      <c r="F8" s="145">
        <f t="shared" si="0"/>
        <v>401.28</v>
      </c>
      <c r="G8" s="142"/>
    </row>
    <row r="9" spans="1:7" s="91" customFormat="1" ht="26.25">
      <c r="A9" s="146" t="s">
        <v>138</v>
      </c>
      <c r="B9" s="143">
        <v>2</v>
      </c>
      <c r="C9" s="144">
        <v>7.6</v>
      </c>
      <c r="D9" s="144">
        <v>1.5</v>
      </c>
      <c r="E9" s="144">
        <v>1.139</v>
      </c>
      <c r="F9" s="145">
        <f t="shared" si="0"/>
        <v>25.969199999999997</v>
      </c>
      <c r="G9" s="142"/>
    </row>
    <row r="10" spans="1:7" s="91" customFormat="1">
      <c r="A10" s="142" t="s">
        <v>139</v>
      </c>
      <c r="B10" s="143">
        <v>2</v>
      </c>
      <c r="C10" s="144">
        <v>10.5</v>
      </c>
      <c r="D10" s="144">
        <f>0.3+0.2+1</f>
        <v>1.5</v>
      </c>
      <c r="E10" s="144">
        <v>1.139</v>
      </c>
      <c r="F10" s="145">
        <f t="shared" si="0"/>
        <v>35.878500000000003</v>
      </c>
      <c r="G10" s="142"/>
    </row>
    <row r="11" spans="1:7" s="91" customFormat="1" ht="26.25">
      <c r="A11" s="146" t="s">
        <v>140</v>
      </c>
      <c r="B11" s="143">
        <v>2</v>
      </c>
      <c r="C11" s="144">
        <f>30.4-3</f>
        <v>27.4</v>
      </c>
      <c r="D11" s="144">
        <v>7.6</v>
      </c>
      <c r="E11" s="144">
        <v>0.36</v>
      </c>
      <c r="F11" s="145">
        <f t="shared" si="0"/>
        <v>149.93279999999999</v>
      </c>
      <c r="G11" s="142"/>
    </row>
    <row r="12" spans="1:7" s="91" customFormat="1">
      <c r="A12" s="142" t="s">
        <v>139</v>
      </c>
      <c r="B12" s="143">
        <v>2</v>
      </c>
      <c r="C12" s="144">
        <v>27.4</v>
      </c>
      <c r="D12" s="144">
        <v>10.5</v>
      </c>
      <c r="E12" s="144">
        <v>0.36</v>
      </c>
      <c r="F12" s="145">
        <f t="shared" si="0"/>
        <v>207.14399999999998</v>
      </c>
      <c r="G12" s="142"/>
    </row>
    <row r="13" spans="1:7" s="91" customFormat="1">
      <c r="A13" s="146" t="s">
        <v>52</v>
      </c>
      <c r="B13" s="143">
        <v>3.14</v>
      </c>
      <c r="C13" s="144">
        <v>3.5</v>
      </c>
      <c r="D13" s="144">
        <v>3.5</v>
      </c>
      <c r="E13" s="144">
        <v>2.63</v>
      </c>
      <c r="F13" s="145">
        <f t="shared" si="0"/>
        <v>101.16295000000001</v>
      </c>
      <c r="G13" s="142"/>
    </row>
    <row r="14" spans="1:7" s="91" customFormat="1">
      <c r="A14" s="142" t="s">
        <v>53</v>
      </c>
      <c r="B14" s="143">
        <v>1</v>
      </c>
      <c r="C14" s="144">
        <f>2.6+1</f>
        <v>3.6</v>
      </c>
      <c r="D14" s="144">
        <v>3.6</v>
      </c>
      <c r="E14" s="144">
        <v>2</v>
      </c>
      <c r="F14" s="145">
        <f t="shared" si="0"/>
        <v>25.92</v>
      </c>
      <c r="G14" s="142"/>
    </row>
    <row r="15" spans="1:7" s="91" customFormat="1">
      <c r="A15" s="142" t="s">
        <v>54</v>
      </c>
      <c r="B15" s="143">
        <v>1</v>
      </c>
      <c r="C15" s="144">
        <v>25.8</v>
      </c>
      <c r="D15" s="144">
        <v>18.649999999999999</v>
      </c>
      <c r="E15" s="144">
        <v>0.1</v>
      </c>
      <c r="F15" s="145">
        <f t="shared" si="0"/>
        <v>48.116999999999997</v>
      </c>
      <c r="G15" s="142"/>
    </row>
    <row r="16" spans="1:7">
      <c r="A16" s="139" t="s">
        <v>141</v>
      </c>
      <c r="B16" s="147"/>
      <c r="C16" s="148"/>
      <c r="D16" s="148"/>
      <c r="E16" s="148" t="s">
        <v>142</v>
      </c>
      <c r="F16" s="149">
        <f>SUM(F6:F15)</f>
        <v>3673.8064524999995</v>
      </c>
      <c r="G16" s="150" t="s">
        <v>55</v>
      </c>
    </row>
    <row r="17" spans="1:7">
      <c r="A17" s="139" t="s">
        <v>143</v>
      </c>
      <c r="B17" s="143"/>
      <c r="C17" s="143"/>
      <c r="D17" s="143"/>
      <c r="E17" s="151" t="s">
        <v>119</v>
      </c>
      <c r="F17" s="152">
        <v>3607</v>
      </c>
      <c r="G17" s="142" t="s">
        <v>55</v>
      </c>
    </row>
    <row r="18" spans="1:7" s="129" customFormat="1" ht="17.25">
      <c r="A18" s="134" t="s">
        <v>144</v>
      </c>
      <c r="B18" s="135"/>
      <c r="C18" s="135"/>
      <c r="D18" s="135"/>
      <c r="E18" s="136" t="s">
        <v>145</v>
      </c>
      <c r="F18" s="137">
        <f>F16-F17</f>
        <v>66.806452499999523</v>
      </c>
      <c r="G18" s="138" t="s">
        <v>55</v>
      </c>
    </row>
    <row r="19" spans="1:7">
      <c r="A19" s="122"/>
      <c r="B19" s="118"/>
      <c r="C19" s="118"/>
      <c r="D19" s="118"/>
      <c r="E19" s="118"/>
      <c r="F19" s="126"/>
      <c r="G19" s="122"/>
    </row>
    <row r="20" spans="1:7" s="129" customFormat="1" ht="17.25">
      <c r="A20" s="153" t="s">
        <v>146</v>
      </c>
      <c r="B20" s="154"/>
      <c r="C20" s="154"/>
      <c r="D20" s="154"/>
      <c r="E20" s="154"/>
      <c r="F20" s="155"/>
      <c r="G20" s="156"/>
    </row>
    <row r="21" spans="1:7" s="91" customFormat="1">
      <c r="A21" s="142" t="s">
        <v>135</v>
      </c>
      <c r="B21" s="143">
        <v>1</v>
      </c>
      <c r="C21" s="144">
        <v>30.35</v>
      </c>
      <c r="D21" s="144">
        <v>23.8</v>
      </c>
      <c r="E21" s="144">
        <v>3.1139999999999999</v>
      </c>
      <c r="F21" s="145">
        <f>B21*C21*D21*E21</f>
        <v>2249.3356199999998</v>
      </c>
      <c r="G21" s="142"/>
    </row>
    <row r="22" spans="1:7" s="91" customFormat="1">
      <c r="A22" s="142" t="s">
        <v>136</v>
      </c>
      <c r="B22" s="143">
        <v>1</v>
      </c>
      <c r="C22" s="144">
        <v>30.45</v>
      </c>
      <c r="D22" s="144">
        <v>4.5250000000000004</v>
      </c>
      <c r="E22" s="144">
        <v>3.1139999999999999</v>
      </c>
      <c r="F22" s="145">
        <f t="shared" ref="F22:F30" si="1">B22*C22*D22*E22</f>
        <v>429.06638249999997</v>
      </c>
      <c r="G22" s="142"/>
    </row>
    <row r="23" spans="1:7" s="91" customFormat="1">
      <c r="A23" s="142" t="s">
        <v>137</v>
      </c>
      <c r="B23" s="143">
        <v>1</v>
      </c>
      <c r="C23" s="144">
        <v>30.4</v>
      </c>
      <c r="D23" s="144">
        <v>4.4000000000000004</v>
      </c>
      <c r="E23" s="144">
        <v>3</v>
      </c>
      <c r="F23" s="145">
        <f t="shared" si="1"/>
        <v>401.28</v>
      </c>
      <c r="G23" s="142"/>
    </row>
    <row r="24" spans="1:7" s="91" customFormat="1" ht="26.25">
      <c r="A24" s="146" t="s">
        <v>138</v>
      </c>
      <c r="B24" s="143">
        <v>2</v>
      </c>
      <c r="C24" s="144">
        <v>7.6</v>
      </c>
      <c r="D24" s="144">
        <v>1.5</v>
      </c>
      <c r="E24" s="144">
        <v>1.139</v>
      </c>
      <c r="F24" s="145">
        <f t="shared" si="1"/>
        <v>25.969199999999997</v>
      </c>
      <c r="G24" s="142"/>
    </row>
    <row r="25" spans="1:7" s="91" customFormat="1">
      <c r="A25" s="142" t="s">
        <v>139</v>
      </c>
      <c r="B25" s="143">
        <v>2</v>
      </c>
      <c r="C25" s="144">
        <v>10.5</v>
      </c>
      <c r="D25" s="144">
        <f>0.3+0.2+1</f>
        <v>1.5</v>
      </c>
      <c r="E25" s="144">
        <v>1.139</v>
      </c>
      <c r="F25" s="145">
        <f t="shared" si="1"/>
        <v>35.878500000000003</v>
      </c>
      <c r="G25" s="142"/>
    </row>
    <row r="26" spans="1:7" s="91" customFormat="1" ht="26.25">
      <c r="A26" s="146" t="s">
        <v>140</v>
      </c>
      <c r="B26" s="143">
        <v>2</v>
      </c>
      <c r="C26" s="144">
        <f>30.4-3</f>
        <v>27.4</v>
      </c>
      <c r="D26" s="144">
        <v>7.6</v>
      </c>
      <c r="E26" s="144">
        <v>0.36</v>
      </c>
      <c r="F26" s="145">
        <f t="shared" si="1"/>
        <v>149.93279999999999</v>
      </c>
      <c r="G26" s="142"/>
    </row>
    <row r="27" spans="1:7" s="91" customFormat="1">
      <c r="A27" s="142" t="s">
        <v>139</v>
      </c>
      <c r="B27" s="143">
        <v>2</v>
      </c>
      <c r="C27" s="144">
        <v>27.4</v>
      </c>
      <c r="D27" s="144">
        <v>10.5</v>
      </c>
      <c r="E27" s="144">
        <v>0.36</v>
      </c>
      <c r="F27" s="145">
        <f t="shared" si="1"/>
        <v>207.14399999999998</v>
      </c>
      <c r="G27" s="142"/>
    </row>
    <row r="28" spans="1:7" s="91" customFormat="1">
      <c r="A28" s="146" t="s">
        <v>52</v>
      </c>
      <c r="B28" s="143">
        <v>3.14</v>
      </c>
      <c r="C28" s="144">
        <v>3.5</v>
      </c>
      <c r="D28" s="144">
        <v>3.5</v>
      </c>
      <c r="E28" s="144">
        <v>2.63</v>
      </c>
      <c r="F28" s="145">
        <f t="shared" si="1"/>
        <v>101.16295000000001</v>
      </c>
      <c r="G28" s="142"/>
    </row>
    <row r="29" spans="1:7" s="91" customFormat="1">
      <c r="A29" s="142" t="s">
        <v>53</v>
      </c>
      <c r="B29" s="143">
        <v>1</v>
      </c>
      <c r="C29" s="144">
        <f>2.6+1</f>
        <v>3.6</v>
      </c>
      <c r="D29" s="144">
        <v>3.6</v>
      </c>
      <c r="E29" s="144">
        <v>2</v>
      </c>
      <c r="F29" s="145">
        <f t="shared" si="1"/>
        <v>25.92</v>
      </c>
      <c r="G29" s="142"/>
    </row>
    <row r="30" spans="1:7" s="91" customFormat="1">
      <c r="A30" s="142" t="s">
        <v>54</v>
      </c>
      <c r="B30" s="143">
        <v>1</v>
      </c>
      <c r="C30" s="144">
        <v>25.8</v>
      </c>
      <c r="D30" s="144">
        <v>18.649999999999999</v>
      </c>
      <c r="E30" s="144">
        <v>0.1</v>
      </c>
      <c r="F30" s="145">
        <f t="shared" si="1"/>
        <v>48.116999999999997</v>
      </c>
      <c r="G30" s="142"/>
    </row>
    <row r="31" spans="1:7" s="91" customFormat="1">
      <c r="A31" s="139" t="s">
        <v>147</v>
      </c>
      <c r="B31" s="151"/>
      <c r="C31" s="170"/>
      <c r="D31" s="170"/>
      <c r="E31" s="170" t="s">
        <v>148</v>
      </c>
      <c r="F31" s="171">
        <f>SUM(F21:F30)</f>
        <v>3673.8064524999995</v>
      </c>
      <c r="G31" s="139" t="s">
        <v>55</v>
      </c>
    </row>
    <row r="32" spans="1:7" s="91" customFormat="1">
      <c r="A32" s="142" t="s">
        <v>56</v>
      </c>
      <c r="B32" s="143"/>
      <c r="C32" s="144"/>
      <c r="D32" s="144"/>
      <c r="E32" s="144"/>
      <c r="F32" s="145">
        <v>-57.39</v>
      </c>
      <c r="G32" s="142" t="s">
        <v>55</v>
      </c>
    </row>
    <row r="33" spans="1:7" s="91" customFormat="1">
      <c r="A33" s="142" t="s">
        <v>57</v>
      </c>
      <c r="B33" s="143"/>
      <c r="C33" s="144"/>
      <c r="D33" s="144"/>
      <c r="E33" s="144"/>
      <c r="F33" s="145">
        <v>-222.15</v>
      </c>
      <c r="G33" s="142" t="s">
        <v>55</v>
      </c>
    </row>
    <row r="34" spans="1:7" s="91" customFormat="1">
      <c r="A34" s="142" t="s">
        <v>149</v>
      </c>
      <c r="B34" s="143"/>
      <c r="C34" s="144"/>
      <c r="D34" s="144"/>
      <c r="E34" s="144"/>
      <c r="F34" s="145">
        <v>-35.26</v>
      </c>
      <c r="G34" s="142" t="s">
        <v>55</v>
      </c>
    </row>
    <row r="35" spans="1:7" s="91" customFormat="1">
      <c r="A35" s="142" t="s">
        <v>149</v>
      </c>
      <c r="B35" s="143"/>
      <c r="C35" s="144"/>
      <c r="D35" s="144"/>
      <c r="E35" s="144"/>
      <c r="F35" s="145">
        <v>-174.1</v>
      </c>
      <c r="G35" s="142" t="s">
        <v>55</v>
      </c>
    </row>
    <row r="36" spans="1:7" s="91" customFormat="1">
      <c r="A36" s="142" t="s">
        <v>150</v>
      </c>
      <c r="B36" s="143"/>
      <c r="C36" s="144"/>
      <c r="D36" s="144"/>
      <c r="E36" s="144"/>
      <c r="F36" s="145">
        <v>-12.91</v>
      </c>
      <c r="G36" s="142" t="s">
        <v>55</v>
      </c>
    </row>
    <row r="37" spans="1:7" s="91" customFormat="1">
      <c r="A37" s="142" t="s">
        <v>151</v>
      </c>
      <c r="B37" s="143"/>
      <c r="C37" s="144"/>
      <c r="D37" s="144"/>
      <c r="E37" s="144"/>
      <c r="F37" s="145">
        <v>-34.85</v>
      </c>
      <c r="G37" s="142" t="s">
        <v>55</v>
      </c>
    </row>
    <row r="38" spans="1:7" s="91" customFormat="1">
      <c r="A38" s="142" t="s">
        <v>56</v>
      </c>
      <c r="B38" s="143"/>
      <c r="C38" s="144"/>
      <c r="D38" s="144"/>
      <c r="E38" s="144"/>
      <c r="F38" s="145">
        <v>-3.16</v>
      </c>
      <c r="G38" s="142" t="s">
        <v>55</v>
      </c>
    </row>
    <row r="39" spans="1:7" s="91" customFormat="1">
      <c r="A39" s="142" t="s">
        <v>57</v>
      </c>
      <c r="B39" s="143"/>
      <c r="C39" s="144"/>
      <c r="D39" s="144"/>
      <c r="E39" s="144"/>
      <c r="F39" s="145">
        <v>-40.07</v>
      </c>
      <c r="G39" s="142" t="s">
        <v>55</v>
      </c>
    </row>
    <row r="40" spans="1:7">
      <c r="A40" s="139" t="s">
        <v>141</v>
      </c>
      <c r="B40" s="147"/>
      <c r="C40" s="148"/>
      <c r="D40" s="148"/>
      <c r="E40" s="148" t="s">
        <v>142</v>
      </c>
      <c r="F40" s="149">
        <f>SUM(F31:F39)</f>
        <v>3093.9164524999997</v>
      </c>
      <c r="G40" s="172" t="s">
        <v>55</v>
      </c>
    </row>
    <row r="41" spans="1:7">
      <c r="A41" s="139" t="s">
        <v>143</v>
      </c>
      <c r="B41" s="143"/>
      <c r="C41" s="143"/>
      <c r="D41" s="143"/>
      <c r="E41" s="143" t="s">
        <v>119</v>
      </c>
      <c r="F41" s="152">
        <v>2717.48</v>
      </c>
      <c r="G41" s="139" t="s">
        <v>55</v>
      </c>
    </row>
    <row r="42" spans="1:7" s="129" customFormat="1" ht="17.25">
      <c r="A42" s="134" t="s">
        <v>58</v>
      </c>
      <c r="B42" s="162"/>
      <c r="C42" s="163"/>
      <c r="D42" s="163"/>
      <c r="E42" s="163" t="s">
        <v>145</v>
      </c>
      <c r="F42" s="137">
        <f>F40-F41</f>
        <v>376.43645249999963</v>
      </c>
      <c r="G42" s="134" t="s">
        <v>55</v>
      </c>
    </row>
    <row r="43" spans="1:7">
      <c r="A43" s="122"/>
      <c r="B43" s="118"/>
      <c r="C43" s="118"/>
      <c r="D43" s="118"/>
      <c r="E43" s="118"/>
      <c r="F43" s="126"/>
      <c r="G43" s="122"/>
    </row>
    <row r="44" spans="1:7" s="129" customFormat="1" ht="17.25">
      <c r="A44" s="153" t="s">
        <v>152</v>
      </c>
      <c r="B44" s="154"/>
      <c r="C44" s="154"/>
      <c r="D44" s="154"/>
      <c r="E44" s="154"/>
      <c r="F44" s="155"/>
      <c r="G44" s="156"/>
    </row>
    <row r="45" spans="1:7" s="92" customFormat="1">
      <c r="A45" s="142" t="s">
        <v>153</v>
      </c>
      <c r="B45" s="143">
        <v>2</v>
      </c>
      <c r="C45" s="144">
        <v>4.7</v>
      </c>
      <c r="D45" s="144">
        <v>4.7</v>
      </c>
      <c r="E45" s="144">
        <v>0.11799999999999999</v>
      </c>
      <c r="F45" s="145">
        <f>B45*C45*D45*E45</f>
        <v>5.2132400000000008</v>
      </c>
      <c r="G45" s="142"/>
    </row>
    <row r="46" spans="1:7" s="92" customFormat="1">
      <c r="A46" s="142" t="s">
        <v>154</v>
      </c>
      <c r="B46" s="143">
        <v>2</v>
      </c>
      <c r="C46" s="144">
        <v>4.7</v>
      </c>
      <c r="D46" s="144">
        <v>4.7</v>
      </c>
      <c r="E46" s="144">
        <v>0.15</v>
      </c>
      <c r="F46" s="145">
        <f t="shared" ref="F46:F73" si="2">B46*C46*D46*E46</f>
        <v>6.6270000000000007</v>
      </c>
      <c r="G46" s="142"/>
    </row>
    <row r="47" spans="1:7" s="92" customFormat="1">
      <c r="A47" s="142" t="s">
        <v>155</v>
      </c>
      <c r="B47" s="143">
        <v>7</v>
      </c>
      <c r="C47" s="144">
        <v>2.95</v>
      </c>
      <c r="D47" s="144">
        <v>2.95</v>
      </c>
      <c r="E47" s="144">
        <v>0.15</v>
      </c>
      <c r="F47" s="145">
        <f t="shared" si="2"/>
        <v>9.1376250000000017</v>
      </c>
      <c r="G47" s="142"/>
    </row>
    <row r="48" spans="1:7" s="92" customFormat="1">
      <c r="A48" s="142" t="s">
        <v>156</v>
      </c>
      <c r="B48" s="143">
        <v>4</v>
      </c>
      <c r="C48" s="144">
        <v>2.95</v>
      </c>
      <c r="D48" s="144">
        <v>2.95</v>
      </c>
      <c r="E48" s="144">
        <v>0.15</v>
      </c>
      <c r="F48" s="145">
        <f t="shared" si="2"/>
        <v>5.2214999999999998</v>
      </c>
      <c r="G48" s="142"/>
    </row>
    <row r="49" spans="1:7" s="92" customFormat="1">
      <c r="A49" s="142" t="s">
        <v>157</v>
      </c>
      <c r="B49" s="143">
        <v>1</v>
      </c>
      <c r="C49" s="144">
        <v>3.45</v>
      </c>
      <c r="D49" s="144">
        <v>3.45</v>
      </c>
      <c r="E49" s="144">
        <v>0.15</v>
      </c>
      <c r="F49" s="145">
        <f t="shared" si="2"/>
        <v>1.7853750000000002</v>
      </c>
      <c r="G49" s="142"/>
    </row>
    <row r="50" spans="1:7" s="92" customFormat="1">
      <c r="A50" s="142" t="s">
        <v>158</v>
      </c>
      <c r="B50" s="143">
        <v>4</v>
      </c>
      <c r="C50" s="144">
        <v>3.7</v>
      </c>
      <c r="D50" s="144">
        <v>3.7</v>
      </c>
      <c r="E50" s="144">
        <v>0.15</v>
      </c>
      <c r="F50" s="145">
        <f t="shared" si="2"/>
        <v>8.2140000000000004</v>
      </c>
      <c r="G50" s="142"/>
    </row>
    <row r="51" spans="1:7" s="92" customFormat="1">
      <c r="A51" s="142" t="s">
        <v>159</v>
      </c>
      <c r="B51" s="143">
        <v>6</v>
      </c>
      <c r="C51" s="144">
        <v>2.7</v>
      </c>
      <c r="D51" s="144">
        <v>2.7</v>
      </c>
      <c r="E51" s="144">
        <v>0.15</v>
      </c>
      <c r="F51" s="145">
        <f t="shared" si="2"/>
        <v>6.5610000000000008</v>
      </c>
      <c r="G51" s="142"/>
    </row>
    <row r="52" spans="1:7" s="92" customFormat="1">
      <c r="A52" s="142" t="s">
        <v>160</v>
      </c>
      <c r="B52" s="143">
        <v>6</v>
      </c>
      <c r="C52" s="144">
        <v>1.7</v>
      </c>
      <c r="D52" s="144">
        <v>1.7</v>
      </c>
      <c r="E52" s="144">
        <v>0.15</v>
      </c>
      <c r="F52" s="145">
        <f t="shared" si="2"/>
        <v>2.601</v>
      </c>
      <c r="G52" s="142"/>
    </row>
    <row r="53" spans="1:7" s="92" customFormat="1">
      <c r="A53" s="142" t="s">
        <v>161</v>
      </c>
      <c r="B53" s="143">
        <v>13</v>
      </c>
      <c r="C53" s="144">
        <v>1.2</v>
      </c>
      <c r="D53" s="144">
        <v>1.2</v>
      </c>
      <c r="E53" s="144">
        <v>0.15</v>
      </c>
      <c r="F53" s="145">
        <f t="shared" si="2"/>
        <v>2.8079999999999998</v>
      </c>
      <c r="G53" s="142"/>
    </row>
    <row r="54" spans="1:7" s="92" customFormat="1">
      <c r="A54" s="146" t="s">
        <v>162</v>
      </c>
      <c r="B54" s="143">
        <v>3.14</v>
      </c>
      <c r="C54" s="144">
        <v>4.55</v>
      </c>
      <c r="D54" s="144">
        <v>4.55</v>
      </c>
      <c r="E54" s="144">
        <v>0.15</v>
      </c>
      <c r="F54" s="145">
        <f t="shared" si="2"/>
        <v>9.7508774999999996</v>
      </c>
      <c r="G54" s="142"/>
    </row>
    <row r="55" spans="1:7" s="92" customFormat="1">
      <c r="A55" s="146" t="s">
        <v>163</v>
      </c>
      <c r="B55" s="143">
        <v>1</v>
      </c>
      <c r="C55" s="144">
        <v>21.75</v>
      </c>
      <c r="D55" s="144">
        <v>0.5</v>
      </c>
      <c r="E55" s="144">
        <v>0.1</v>
      </c>
      <c r="F55" s="145">
        <f t="shared" si="2"/>
        <v>1.0875000000000001</v>
      </c>
      <c r="G55" s="142"/>
    </row>
    <row r="56" spans="1:7" s="92" customFormat="1">
      <c r="A56" s="142" t="s">
        <v>164</v>
      </c>
      <c r="B56" s="143">
        <v>1</v>
      </c>
      <c r="C56" s="144">
        <v>22.5</v>
      </c>
      <c r="D56" s="144">
        <v>0.5</v>
      </c>
      <c r="E56" s="144">
        <v>0.1</v>
      </c>
      <c r="F56" s="145">
        <f t="shared" si="2"/>
        <v>1.125</v>
      </c>
      <c r="G56" s="142"/>
    </row>
    <row r="57" spans="1:7" s="92" customFormat="1">
      <c r="A57" s="142" t="s">
        <v>165</v>
      </c>
      <c r="B57" s="143">
        <v>1</v>
      </c>
      <c r="C57" s="144">
        <v>3.9</v>
      </c>
      <c r="D57" s="144">
        <v>0.5</v>
      </c>
      <c r="E57" s="144">
        <v>0.1</v>
      </c>
      <c r="F57" s="145">
        <f t="shared" si="2"/>
        <v>0.19500000000000001</v>
      </c>
      <c r="G57" s="142"/>
    </row>
    <row r="58" spans="1:7" s="92" customFormat="1">
      <c r="A58" s="142" t="s">
        <v>166</v>
      </c>
      <c r="B58" s="143">
        <v>1</v>
      </c>
      <c r="C58" s="144">
        <v>4.9000000000000004</v>
      </c>
      <c r="D58" s="144">
        <v>0.5</v>
      </c>
      <c r="E58" s="144">
        <v>0.1</v>
      </c>
      <c r="F58" s="145">
        <f t="shared" si="2"/>
        <v>0.24500000000000002</v>
      </c>
      <c r="G58" s="142"/>
    </row>
    <row r="59" spans="1:7" s="92" customFormat="1">
      <c r="A59" s="142" t="s">
        <v>167</v>
      </c>
      <c r="B59" s="143">
        <v>1</v>
      </c>
      <c r="C59" s="144">
        <v>7.5</v>
      </c>
      <c r="D59" s="144">
        <v>0.5</v>
      </c>
      <c r="E59" s="144">
        <v>0.1</v>
      </c>
      <c r="F59" s="145">
        <f t="shared" si="2"/>
        <v>0.375</v>
      </c>
      <c r="G59" s="142"/>
    </row>
    <row r="60" spans="1:7" s="92" customFormat="1">
      <c r="A60" s="142" t="s">
        <v>168</v>
      </c>
      <c r="B60" s="143">
        <v>1</v>
      </c>
      <c r="C60" s="144">
        <v>19.75</v>
      </c>
      <c r="D60" s="144">
        <v>0.5</v>
      </c>
      <c r="E60" s="144">
        <v>0.1</v>
      </c>
      <c r="F60" s="145">
        <f t="shared" si="2"/>
        <v>0.98750000000000004</v>
      </c>
      <c r="G60" s="142"/>
    </row>
    <row r="61" spans="1:7" s="92" customFormat="1">
      <c r="A61" s="142" t="s">
        <v>169</v>
      </c>
      <c r="B61" s="143">
        <v>1</v>
      </c>
      <c r="C61" s="144">
        <v>21.5</v>
      </c>
      <c r="D61" s="144">
        <v>0.5</v>
      </c>
      <c r="E61" s="144">
        <v>0.1</v>
      </c>
      <c r="F61" s="145">
        <f t="shared" si="2"/>
        <v>1.075</v>
      </c>
      <c r="G61" s="142"/>
    </row>
    <row r="62" spans="1:7" s="92" customFormat="1">
      <c r="A62" s="142" t="s">
        <v>170</v>
      </c>
      <c r="B62" s="143">
        <v>1</v>
      </c>
      <c r="C62" s="144">
        <v>22.25</v>
      </c>
      <c r="D62" s="144">
        <v>0.5</v>
      </c>
      <c r="E62" s="144">
        <v>0.1</v>
      </c>
      <c r="F62" s="145">
        <f t="shared" si="2"/>
        <v>1.1125</v>
      </c>
      <c r="G62" s="142"/>
    </row>
    <row r="63" spans="1:7" s="92" customFormat="1">
      <c r="A63" s="146" t="s">
        <v>171</v>
      </c>
      <c r="B63" s="143">
        <v>1</v>
      </c>
      <c r="C63" s="144">
        <v>40.840000000000003</v>
      </c>
      <c r="D63" s="144">
        <v>0.5</v>
      </c>
      <c r="E63" s="144">
        <v>0.1</v>
      </c>
      <c r="F63" s="145">
        <f t="shared" si="2"/>
        <v>2.0420000000000003</v>
      </c>
      <c r="G63" s="142"/>
    </row>
    <row r="64" spans="1:7" s="92" customFormat="1">
      <c r="A64" s="146" t="s">
        <v>172</v>
      </c>
      <c r="B64" s="143">
        <v>1</v>
      </c>
      <c r="C64" s="144">
        <v>15.625</v>
      </c>
      <c r="D64" s="144">
        <v>0.5</v>
      </c>
      <c r="E64" s="144">
        <v>0.1</v>
      </c>
      <c r="F64" s="145">
        <f t="shared" si="2"/>
        <v>0.78125</v>
      </c>
      <c r="G64" s="142"/>
    </row>
    <row r="65" spans="1:7" s="92" customFormat="1">
      <c r="A65" s="146" t="s">
        <v>173</v>
      </c>
      <c r="B65" s="143">
        <v>1</v>
      </c>
      <c r="C65" s="144">
        <v>15.96</v>
      </c>
      <c r="D65" s="144">
        <v>0.5</v>
      </c>
      <c r="E65" s="144">
        <v>0.1</v>
      </c>
      <c r="F65" s="145">
        <f t="shared" si="2"/>
        <v>0.79800000000000004</v>
      </c>
      <c r="G65" s="142"/>
    </row>
    <row r="66" spans="1:7" s="92" customFormat="1">
      <c r="A66" s="146" t="s">
        <v>174</v>
      </c>
      <c r="B66" s="143">
        <v>1</v>
      </c>
      <c r="C66" s="144">
        <v>3.9</v>
      </c>
      <c r="D66" s="144">
        <v>0.5</v>
      </c>
      <c r="E66" s="144">
        <v>0.1</v>
      </c>
      <c r="F66" s="145">
        <f t="shared" si="2"/>
        <v>0.19500000000000001</v>
      </c>
      <c r="G66" s="142"/>
    </row>
    <row r="67" spans="1:7" s="92" customFormat="1">
      <c r="A67" s="146" t="s">
        <v>175</v>
      </c>
      <c r="B67" s="143">
        <v>1</v>
      </c>
      <c r="C67" s="144">
        <v>15.96</v>
      </c>
      <c r="D67" s="144">
        <v>0.5</v>
      </c>
      <c r="E67" s="144">
        <v>0.1</v>
      </c>
      <c r="F67" s="145">
        <f t="shared" si="2"/>
        <v>0.79800000000000004</v>
      </c>
      <c r="G67" s="142"/>
    </row>
    <row r="68" spans="1:7" s="92" customFormat="1">
      <c r="A68" s="146" t="s">
        <v>176</v>
      </c>
      <c r="B68" s="143">
        <v>1</v>
      </c>
      <c r="C68" s="144">
        <v>41.79</v>
      </c>
      <c r="D68" s="144">
        <v>0.5</v>
      </c>
      <c r="E68" s="144">
        <v>0.1</v>
      </c>
      <c r="F68" s="145">
        <f t="shared" si="2"/>
        <v>2.0895000000000001</v>
      </c>
      <c r="G68" s="142"/>
    </row>
    <row r="69" spans="1:7" s="92" customFormat="1" ht="26.25">
      <c r="A69" s="146" t="s">
        <v>177</v>
      </c>
      <c r="B69" s="143">
        <v>3.31</v>
      </c>
      <c r="C69" s="144">
        <v>1</v>
      </c>
      <c r="D69" s="144">
        <v>1</v>
      </c>
      <c r="E69" s="144">
        <v>1</v>
      </c>
      <c r="F69" s="145">
        <f t="shared" si="2"/>
        <v>3.31</v>
      </c>
      <c r="G69" s="142"/>
    </row>
    <row r="70" spans="1:7" s="92" customFormat="1">
      <c r="A70" s="146" t="s">
        <v>62</v>
      </c>
      <c r="B70" s="143">
        <v>3.14</v>
      </c>
      <c r="C70" s="144">
        <v>2.75</v>
      </c>
      <c r="D70" s="144">
        <v>2.75</v>
      </c>
      <c r="E70" s="144">
        <v>0.1</v>
      </c>
      <c r="F70" s="145">
        <f t="shared" si="2"/>
        <v>2.374625</v>
      </c>
      <c r="G70" s="142"/>
    </row>
    <row r="71" spans="1:7" s="92" customFormat="1">
      <c r="A71" s="142" t="s">
        <v>53</v>
      </c>
      <c r="B71" s="143">
        <v>1</v>
      </c>
      <c r="C71" s="144">
        <v>2.8</v>
      </c>
      <c r="D71" s="144">
        <v>2.8</v>
      </c>
      <c r="E71" s="144">
        <v>0.1</v>
      </c>
      <c r="F71" s="145">
        <f t="shared" si="2"/>
        <v>0.78399999999999992</v>
      </c>
      <c r="G71" s="142"/>
    </row>
    <row r="72" spans="1:7" s="92" customFormat="1">
      <c r="A72" s="142" t="s">
        <v>63</v>
      </c>
      <c r="B72" s="143">
        <v>1</v>
      </c>
      <c r="C72" s="144">
        <v>28.8</v>
      </c>
      <c r="D72" s="144">
        <v>18.649999999999999</v>
      </c>
      <c r="E72" s="144">
        <v>0.1</v>
      </c>
      <c r="F72" s="145">
        <f t="shared" si="2"/>
        <v>53.712000000000003</v>
      </c>
      <c r="G72" s="142"/>
    </row>
    <row r="73" spans="1:7" s="92" customFormat="1">
      <c r="A73" s="142" t="s">
        <v>64</v>
      </c>
      <c r="B73" s="143">
        <v>-3.14</v>
      </c>
      <c r="C73" s="144">
        <v>4.05</v>
      </c>
      <c r="D73" s="144">
        <v>4.05</v>
      </c>
      <c r="E73" s="144">
        <v>0.1</v>
      </c>
      <c r="F73" s="145">
        <f t="shared" si="2"/>
        <v>-5.150385</v>
      </c>
      <c r="G73" s="142"/>
    </row>
    <row r="74" spans="1:7">
      <c r="A74" s="139" t="s">
        <v>141</v>
      </c>
      <c r="B74" s="143"/>
      <c r="C74" s="143"/>
      <c r="D74" s="143"/>
      <c r="E74" s="151" t="s">
        <v>142</v>
      </c>
      <c r="F74" s="171">
        <f>SUM(F45:F73)</f>
        <v>125.85610750000001</v>
      </c>
      <c r="G74" s="142" t="s">
        <v>55</v>
      </c>
    </row>
    <row r="75" spans="1:7">
      <c r="A75" s="139" t="s">
        <v>143</v>
      </c>
      <c r="B75" s="143"/>
      <c r="C75" s="143"/>
      <c r="D75" s="143"/>
      <c r="E75" s="151" t="s">
        <v>119</v>
      </c>
      <c r="F75" s="145">
        <v>66.83</v>
      </c>
      <c r="G75" s="142" t="s">
        <v>55</v>
      </c>
    </row>
    <row r="76" spans="1:7" s="129" customFormat="1" ht="14.25">
      <c r="A76" s="134" t="s">
        <v>178</v>
      </c>
      <c r="B76" s="162"/>
      <c r="C76" s="163"/>
      <c r="D76" s="163"/>
      <c r="E76" s="163" t="s">
        <v>145</v>
      </c>
      <c r="F76" s="164">
        <f>F74-F75</f>
        <v>59.026107500000009</v>
      </c>
      <c r="G76" s="165" t="s">
        <v>55</v>
      </c>
    </row>
    <row r="77" spans="1:7">
      <c r="A77" s="122"/>
      <c r="B77" s="117"/>
      <c r="C77" s="117"/>
      <c r="D77" s="117"/>
      <c r="E77" s="117"/>
      <c r="F77" s="126"/>
      <c r="G77" s="122"/>
    </row>
    <row r="78" spans="1:7" s="129" customFormat="1" ht="14.25">
      <c r="A78" s="153" t="s">
        <v>179</v>
      </c>
      <c r="B78" s="154"/>
      <c r="C78" s="154"/>
      <c r="D78" s="154"/>
      <c r="E78" s="154"/>
      <c r="F78" s="155"/>
      <c r="G78" s="156"/>
    </row>
    <row r="79" spans="1:7">
      <c r="A79" s="142" t="s">
        <v>153</v>
      </c>
      <c r="B79" s="143">
        <v>2</v>
      </c>
      <c r="C79" s="144">
        <v>4.5</v>
      </c>
      <c r="D79" s="144">
        <v>4.5</v>
      </c>
      <c r="E79" s="144">
        <v>0.9</v>
      </c>
      <c r="F79" s="145">
        <f>B79*C79*D79*E79</f>
        <v>36.450000000000003</v>
      </c>
      <c r="G79" s="142"/>
    </row>
    <row r="80" spans="1:7">
      <c r="A80" s="142" t="s">
        <v>154</v>
      </c>
      <c r="B80" s="143">
        <v>2</v>
      </c>
      <c r="C80" s="144">
        <v>4.5</v>
      </c>
      <c r="D80" s="144">
        <v>4.5</v>
      </c>
      <c r="E80" s="144">
        <v>0.9</v>
      </c>
      <c r="F80" s="145">
        <f t="shared" ref="F80:F122" si="3">B80*C80*D80*E80</f>
        <v>36.450000000000003</v>
      </c>
      <c r="G80" s="142"/>
    </row>
    <row r="81" spans="1:7">
      <c r="A81" s="142" t="s">
        <v>155</v>
      </c>
      <c r="B81" s="143">
        <v>7</v>
      </c>
      <c r="C81" s="144">
        <v>2.75</v>
      </c>
      <c r="D81" s="144">
        <v>2.75</v>
      </c>
      <c r="E81" s="144">
        <v>0.6</v>
      </c>
      <c r="F81" s="145">
        <f t="shared" si="3"/>
        <v>31.762499999999999</v>
      </c>
      <c r="G81" s="142"/>
    </row>
    <row r="82" spans="1:7">
      <c r="A82" s="142" t="s">
        <v>156</v>
      </c>
      <c r="B82" s="143">
        <v>4</v>
      </c>
      <c r="C82" s="144">
        <v>2.75</v>
      </c>
      <c r="D82" s="144">
        <v>2.75</v>
      </c>
      <c r="E82" s="144">
        <v>0.6</v>
      </c>
      <c r="F82" s="145">
        <f t="shared" si="3"/>
        <v>18.149999999999999</v>
      </c>
      <c r="G82" s="142"/>
    </row>
    <row r="83" spans="1:7">
      <c r="A83" s="142" t="s">
        <v>157</v>
      </c>
      <c r="B83" s="143">
        <v>1</v>
      </c>
      <c r="C83" s="144">
        <v>3.25</v>
      </c>
      <c r="D83" s="144">
        <v>3.25</v>
      </c>
      <c r="E83" s="144">
        <v>0.75</v>
      </c>
      <c r="F83" s="145">
        <f t="shared" si="3"/>
        <v>7.921875</v>
      </c>
      <c r="G83" s="142"/>
    </row>
    <row r="84" spans="1:7">
      <c r="A84" s="142" t="s">
        <v>158</v>
      </c>
      <c r="B84" s="143">
        <v>4</v>
      </c>
      <c r="C84" s="144">
        <v>3.5</v>
      </c>
      <c r="D84" s="144">
        <v>3.5</v>
      </c>
      <c r="E84" s="144">
        <v>0.7</v>
      </c>
      <c r="F84" s="145">
        <f t="shared" si="3"/>
        <v>34.299999999999997</v>
      </c>
      <c r="G84" s="142"/>
    </row>
    <row r="85" spans="1:7">
      <c r="A85" s="142" t="s">
        <v>159</v>
      </c>
      <c r="B85" s="143">
        <v>6</v>
      </c>
      <c r="C85" s="144">
        <v>2.5</v>
      </c>
      <c r="D85" s="144">
        <v>2.5</v>
      </c>
      <c r="E85" s="144">
        <v>0.5</v>
      </c>
      <c r="F85" s="145">
        <f t="shared" si="3"/>
        <v>18.75</v>
      </c>
      <c r="G85" s="142"/>
    </row>
    <row r="86" spans="1:7">
      <c r="A86" s="142" t="s">
        <v>160</v>
      </c>
      <c r="B86" s="143">
        <v>6</v>
      </c>
      <c r="C86" s="144">
        <v>1.5</v>
      </c>
      <c r="D86" s="144">
        <v>1.5</v>
      </c>
      <c r="E86" s="144">
        <v>0.45</v>
      </c>
      <c r="F86" s="145">
        <f t="shared" si="3"/>
        <v>6.0750000000000002</v>
      </c>
      <c r="G86" s="142"/>
    </row>
    <row r="87" spans="1:7">
      <c r="A87" s="142" t="s">
        <v>161</v>
      </c>
      <c r="B87" s="143">
        <v>13</v>
      </c>
      <c r="C87" s="144">
        <v>1</v>
      </c>
      <c r="D87" s="144">
        <v>1</v>
      </c>
      <c r="E87" s="144">
        <v>0.3</v>
      </c>
      <c r="F87" s="145">
        <f t="shared" si="3"/>
        <v>3.9</v>
      </c>
      <c r="G87" s="142"/>
    </row>
    <row r="88" spans="1:7">
      <c r="A88" s="146" t="s">
        <v>180</v>
      </c>
      <c r="B88" s="143">
        <v>3.14</v>
      </c>
      <c r="C88" s="144">
        <v>4.45</v>
      </c>
      <c r="D88" s="144">
        <v>4.45</v>
      </c>
      <c r="E88" s="144">
        <v>0.5</v>
      </c>
      <c r="F88" s="145">
        <f t="shared" si="3"/>
        <v>31.089925000000004</v>
      </c>
      <c r="G88" s="142"/>
    </row>
    <row r="89" spans="1:7">
      <c r="A89" s="146" t="s">
        <v>181</v>
      </c>
      <c r="B89" s="143">
        <v>1</v>
      </c>
      <c r="C89" s="144">
        <v>1</v>
      </c>
      <c r="D89" s="144">
        <v>1</v>
      </c>
      <c r="E89" s="144">
        <v>32.1</v>
      </c>
      <c r="F89" s="145">
        <f t="shared" si="3"/>
        <v>32.1</v>
      </c>
      <c r="G89" s="142"/>
    </row>
    <row r="90" spans="1:7">
      <c r="A90" s="142" t="s">
        <v>182</v>
      </c>
      <c r="B90" s="143">
        <v>2</v>
      </c>
      <c r="C90" s="144">
        <v>6.5</v>
      </c>
      <c r="D90" s="144">
        <v>0.6</v>
      </c>
      <c r="E90" s="144">
        <v>2.5</v>
      </c>
      <c r="F90" s="145">
        <f t="shared" si="3"/>
        <v>19.5</v>
      </c>
      <c r="G90" s="142"/>
    </row>
    <row r="91" spans="1:7">
      <c r="A91" s="142" t="s">
        <v>183</v>
      </c>
      <c r="B91" s="143">
        <v>2</v>
      </c>
      <c r="C91" s="144">
        <v>1.5249999999999999</v>
      </c>
      <c r="D91" s="144">
        <v>1.1499999999999999</v>
      </c>
      <c r="E91" s="144">
        <f>1.69+0.3</f>
        <v>1.99</v>
      </c>
      <c r="F91" s="145">
        <f t="shared" si="3"/>
        <v>6.9799249999999988</v>
      </c>
      <c r="G91" s="142"/>
    </row>
    <row r="92" spans="1:7">
      <c r="A92" s="142" t="s">
        <v>184</v>
      </c>
      <c r="B92" s="143">
        <v>2</v>
      </c>
      <c r="C92" s="144">
        <v>1.2</v>
      </c>
      <c r="D92" s="144">
        <v>0.95</v>
      </c>
      <c r="E92" s="144">
        <f>1.68+0.3</f>
        <v>1.98</v>
      </c>
      <c r="F92" s="145">
        <f t="shared" si="3"/>
        <v>4.5143999999999993</v>
      </c>
      <c r="G92" s="142"/>
    </row>
    <row r="93" spans="1:7">
      <c r="A93" s="142" t="s">
        <v>185</v>
      </c>
      <c r="B93" s="143">
        <v>7</v>
      </c>
      <c r="C93" s="144">
        <v>0.9</v>
      </c>
      <c r="D93" s="144">
        <v>0.75</v>
      </c>
      <c r="E93" s="144">
        <v>2.33</v>
      </c>
      <c r="F93" s="145">
        <f t="shared" si="3"/>
        <v>11.00925</v>
      </c>
      <c r="G93" s="142"/>
    </row>
    <row r="94" spans="1:7">
      <c r="A94" s="142" t="s">
        <v>186</v>
      </c>
      <c r="B94" s="143">
        <v>4</v>
      </c>
      <c r="C94" s="144">
        <v>0.9</v>
      </c>
      <c r="D94" s="144">
        <v>0.75</v>
      </c>
      <c r="E94" s="144">
        <v>2.33</v>
      </c>
      <c r="F94" s="145">
        <f t="shared" si="3"/>
        <v>6.2910000000000004</v>
      </c>
      <c r="G94" s="142"/>
    </row>
    <row r="95" spans="1:7">
      <c r="A95" s="142" t="s">
        <v>187</v>
      </c>
      <c r="B95" s="143">
        <v>1</v>
      </c>
      <c r="C95" s="144">
        <v>1.2</v>
      </c>
      <c r="D95" s="144">
        <v>0.9</v>
      </c>
      <c r="E95" s="144">
        <v>2.23</v>
      </c>
      <c r="F95" s="145">
        <f t="shared" si="3"/>
        <v>2.4084000000000003</v>
      </c>
      <c r="G95" s="142"/>
    </row>
    <row r="96" spans="1:7">
      <c r="A96" s="142" t="s">
        <v>188</v>
      </c>
      <c r="B96" s="143">
        <v>4</v>
      </c>
      <c r="C96" s="144">
        <v>1.42</v>
      </c>
      <c r="D96" s="144">
        <v>0.9</v>
      </c>
      <c r="E96" s="144">
        <v>2.25</v>
      </c>
      <c r="F96" s="145">
        <f t="shared" si="3"/>
        <v>11.502000000000001</v>
      </c>
      <c r="G96" s="142"/>
    </row>
    <row r="97" spans="1:7">
      <c r="A97" s="146" t="s">
        <v>189</v>
      </c>
      <c r="B97" s="143">
        <v>13</v>
      </c>
      <c r="C97" s="144">
        <v>0.3</v>
      </c>
      <c r="D97" s="144">
        <v>0.3</v>
      </c>
      <c r="E97" s="144">
        <v>2.9</v>
      </c>
      <c r="F97" s="145">
        <f t="shared" si="3"/>
        <v>3.3929999999999998</v>
      </c>
      <c r="G97" s="142"/>
    </row>
    <row r="98" spans="1:7">
      <c r="A98" s="142" t="s">
        <v>190</v>
      </c>
      <c r="B98" s="143">
        <v>6</v>
      </c>
      <c r="C98" s="144">
        <v>1.25</v>
      </c>
      <c r="D98" s="144">
        <v>0.8</v>
      </c>
      <c r="E98" s="144">
        <v>2</v>
      </c>
      <c r="F98" s="145">
        <f t="shared" si="3"/>
        <v>12</v>
      </c>
      <c r="G98" s="142"/>
    </row>
    <row r="99" spans="1:7">
      <c r="A99" s="142" t="s">
        <v>191</v>
      </c>
      <c r="B99" s="143">
        <v>6</v>
      </c>
      <c r="C99" s="144">
        <v>0.8</v>
      </c>
      <c r="D99" s="144">
        <v>0.65</v>
      </c>
      <c r="E99" s="144">
        <v>2</v>
      </c>
      <c r="F99" s="145">
        <f t="shared" si="3"/>
        <v>6.2400000000000011</v>
      </c>
      <c r="G99" s="142"/>
    </row>
    <row r="100" spans="1:7">
      <c r="A100" s="142" t="s">
        <v>192</v>
      </c>
      <c r="B100" s="143">
        <v>1</v>
      </c>
      <c r="C100" s="144">
        <v>21.75</v>
      </c>
      <c r="D100" s="144">
        <v>0.3</v>
      </c>
      <c r="E100" s="144">
        <v>0.45</v>
      </c>
      <c r="F100" s="145">
        <f t="shared" si="3"/>
        <v>2.9362499999999998</v>
      </c>
      <c r="G100" s="142"/>
    </row>
    <row r="101" spans="1:7">
      <c r="A101" s="142" t="s">
        <v>164</v>
      </c>
      <c r="B101" s="143">
        <v>1</v>
      </c>
      <c r="C101" s="144">
        <v>22.5</v>
      </c>
      <c r="D101" s="144">
        <v>0.3</v>
      </c>
      <c r="E101" s="144">
        <v>0.45</v>
      </c>
      <c r="F101" s="145">
        <f t="shared" si="3"/>
        <v>3.0375000000000001</v>
      </c>
      <c r="G101" s="142"/>
    </row>
    <row r="102" spans="1:7">
      <c r="A102" s="142" t="s">
        <v>165</v>
      </c>
      <c r="B102" s="143">
        <v>1</v>
      </c>
      <c r="C102" s="144">
        <v>3.9</v>
      </c>
      <c r="D102" s="144">
        <v>0.3</v>
      </c>
      <c r="E102" s="144">
        <v>0.45</v>
      </c>
      <c r="F102" s="145">
        <f t="shared" si="3"/>
        <v>0.52649999999999997</v>
      </c>
      <c r="G102" s="142"/>
    </row>
    <row r="103" spans="1:7">
      <c r="A103" s="142" t="s">
        <v>166</v>
      </c>
      <c r="B103" s="143">
        <v>1</v>
      </c>
      <c r="C103" s="144">
        <v>4.9000000000000004</v>
      </c>
      <c r="D103" s="144">
        <v>0.3</v>
      </c>
      <c r="E103" s="144">
        <v>0.45</v>
      </c>
      <c r="F103" s="145">
        <f t="shared" si="3"/>
        <v>0.66149999999999998</v>
      </c>
      <c r="G103" s="142"/>
    </row>
    <row r="104" spans="1:7">
      <c r="A104" s="142" t="s">
        <v>167</v>
      </c>
      <c r="B104" s="143">
        <v>1</v>
      </c>
      <c r="C104" s="144">
        <v>7.5</v>
      </c>
      <c r="D104" s="144">
        <v>0.3</v>
      </c>
      <c r="E104" s="144">
        <v>0.45</v>
      </c>
      <c r="F104" s="145">
        <f t="shared" si="3"/>
        <v>1.0125</v>
      </c>
      <c r="G104" s="142"/>
    </row>
    <row r="105" spans="1:7">
      <c r="A105" s="142" t="s">
        <v>168</v>
      </c>
      <c r="B105" s="143">
        <v>1</v>
      </c>
      <c r="C105" s="144">
        <v>19.75</v>
      </c>
      <c r="D105" s="144">
        <v>0.3</v>
      </c>
      <c r="E105" s="144">
        <v>0.45</v>
      </c>
      <c r="F105" s="145">
        <f t="shared" si="3"/>
        <v>2.6662499999999998</v>
      </c>
      <c r="G105" s="142"/>
    </row>
    <row r="106" spans="1:7">
      <c r="A106" s="142" t="s">
        <v>169</v>
      </c>
      <c r="B106" s="143">
        <v>1</v>
      </c>
      <c r="C106" s="144">
        <v>21.5</v>
      </c>
      <c r="D106" s="144">
        <v>0.3</v>
      </c>
      <c r="E106" s="144">
        <v>0.45</v>
      </c>
      <c r="F106" s="145">
        <f t="shared" si="3"/>
        <v>2.9025000000000003</v>
      </c>
      <c r="G106" s="142"/>
    </row>
    <row r="107" spans="1:7">
      <c r="A107" s="142" t="s">
        <v>170</v>
      </c>
      <c r="B107" s="143">
        <v>1</v>
      </c>
      <c r="C107" s="144">
        <v>22.25</v>
      </c>
      <c r="D107" s="144">
        <v>0.3</v>
      </c>
      <c r="E107" s="144">
        <v>0.45</v>
      </c>
      <c r="F107" s="145">
        <f t="shared" si="3"/>
        <v>3.0037500000000001</v>
      </c>
      <c r="G107" s="142"/>
    </row>
    <row r="108" spans="1:7">
      <c r="A108" s="146" t="s">
        <v>171</v>
      </c>
      <c r="B108" s="143">
        <v>1</v>
      </c>
      <c r="C108" s="144">
        <v>40.840000000000003</v>
      </c>
      <c r="D108" s="144">
        <v>0.3</v>
      </c>
      <c r="E108" s="144">
        <v>0.45</v>
      </c>
      <c r="F108" s="145">
        <f t="shared" si="3"/>
        <v>5.5134000000000007</v>
      </c>
      <c r="G108" s="142"/>
    </row>
    <row r="109" spans="1:7">
      <c r="A109" s="146" t="s">
        <v>172</v>
      </c>
      <c r="B109" s="143">
        <v>1</v>
      </c>
      <c r="C109" s="144">
        <v>15.625</v>
      </c>
      <c r="D109" s="144">
        <v>0.3</v>
      </c>
      <c r="E109" s="144">
        <v>0.45</v>
      </c>
      <c r="F109" s="145">
        <f t="shared" si="3"/>
        <v>2.109375</v>
      </c>
      <c r="G109" s="142"/>
    </row>
    <row r="110" spans="1:7">
      <c r="A110" s="146" t="s">
        <v>173</v>
      </c>
      <c r="B110" s="143">
        <v>1</v>
      </c>
      <c r="C110" s="144">
        <v>15.96</v>
      </c>
      <c r="D110" s="144">
        <v>0.3</v>
      </c>
      <c r="E110" s="144">
        <v>0.45</v>
      </c>
      <c r="F110" s="145">
        <f t="shared" si="3"/>
        <v>2.1546000000000003</v>
      </c>
      <c r="G110" s="142"/>
    </row>
    <row r="111" spans="1:7">
      <c r="A111" s="146" t="s">
        <v>174</v>
      </c>
      <c r="B111" s="143">
        <v>1</v>
      </c>
      <c r="C111" s="144">
        <v>3.9</v>
      </c>
      <c r="D111" s="144">
        <v>0.3</v>
      </c>
      <c r="E111" s="144">
        <v>0.45</v>
      </c>
      <c r="F111" s="145">
        <f t="shared" si="3"/>
        <v>0.52649999999999997</v>
      </c>
      <c r="G111" s="142"/>
    </row>
    <row r="112" spans="1:7">
      <c r="A112" s="146" t="s">
        <v>175</v>
      </c>
      <c r="B112" s="143">
        <v>1</v>
      </c>
      <c r="C112" s="144">
        <v>15.96</v>
      </c>
      <c r="D112" s="144">
        <v>0.3</v>
      </c>
      <c r="E112" s="144">
        <v>0.45</v>
      </c>
      <c r="F112" s="145">
        <f t="shared" si="3"/>
        <v>2.1546000000000003</v>
      </c>
      <c r="G112" s="142"/>
    </row>
    <row r="113" spans="1:7">
      <c r="A113" s="146" t="s">
        <v>176</v>
      </c>
      <c r="B113" s="143">
        <v>1</v>
      </c>
      <c r="C113" s="144">
        <v>41.79</v>
      </c>
      <c r="D113" s="144">
        <v>0.3</v>
      </c>
      <c r="E113" s="144">
        <v>0.45</v>
      </c>
      <c r="F113" s="145">
        <f t="shared" si="3"/>
        <v>5.6416499999999994</v>
      </c>
      <c r="G113" s="142"/>
    </row>
    <row r="114" spans="1:7">
      <c r="A114" s="146" t="s">
        <v>193</v>
      </c>
      <c r="B114" s="143">
        <v>1</v>
      </c>
      <c r="C114" s="144">
        <v>7.2439999999999998</v>
      </c>
      <c r="D114" s="144">
        <v>0.3</v>
      </c>
      <c r="E114" s="144">
        <v>1.3</v>
      </c>
      <c r="F114" s="145">
        <f t="shared" si="3"/>
        <v>2.8251600000000003</v>
      </c>
      <c r="G114" s="142"/>
    </row>
    <row r="115" spans="1:7">
      <c r="A115" s="146" t="s">
        <v>193</v>
      </c>
      <c r="B115" s="143">
        <v>2</v>
      </c>
      <c r="C115" s="144">
        <v>6.9539999999999997</v>
      </c>
      <c r="D115" s="144">
        <v>0.3</v>
      </c>
      <c r="E115" s="144">
        <v>1.3</v>
      </c>
      <c r="F115" s="145">
        <f t="shared" si="3"/>
        <v>5.4241199999999994</v>
      </c>
      <c r="G115" s="142"/>
    </row>
    <row r="116" spans="1:7">
      <c r="A116" s="146" t="s">
        <v>193</v>
      </c>
      <c r="B116" s="143">
        <v>2</v>
      </c>
      <c r="C116" s="144">
        <v>6.1740000000000004</v>
      </c>
      <c r="D116" s="144">
        <v>0.3</v>
      </c>
      <c r="E116" s="144">
        <v>1.3</v>
      </c>
      <c r="F116" s="145">
        <f t="shared" si="3"/>
        <v>4.8157200000000007</v>
      </c>
      <c r="G116" s="142"/>
    </row>
    <row r="117" spans="1:7">
      <c r="A117" s="146" t="s">
        <v>193</v>
      </c>
      <c r="B117" s="143">
        <v>2</v>
      </c>
      <c r="C117" s="144">
        <v>4.665</v>
      </c>
      <c r="D117" s="144">
        <v>0.3</v>
      </c>
      <c r="E117" s="144">
        <v>1.3</v>
      </c>
      <c r="F117" s="145">
        <f t="shared" si="3"/>
        <v>3.6387</v>
      </c>
      <c r="G117" s="142"/>
    </row>
    <row r="118" spans="1:7">
      <c r="A118" s="146" t="s">
        <v>193</v>
      </c>
      <c r="B118" s="143">
        <v>2</v>
      </c>
      <c r="C118" s="144">
        <v>1.212</v>
      </c>
      <c r="D118" s="144">
        <v>0.3</v>
      </c>
      <c r="E118" s="144">
        <v>1.3</v>
      </c>
      <c r="F118" s="145">
        <f t="shared" si="3"/>
        <v>0.94535999999999998</v>
      </c>
      <c r="G118" s="142"/>
    </row>
    <row r="119" spans="1:7">
      <c r="A119" s="142" t="s">
        <v>66</v>
      </c>
      <c r="B119" s="143">
        <v>1</v>
      </c>
      <c r="C119" s="144">
        <v>2.6</v>
      </c>
      <c r="D119" s="144">
        <v>2.6</v>
      </c>
      <c r="E119" s="144">
        <v>0.3</v>
      </c>
      <c r="F119" s="145">
        <f t="shared" si="3"/>
        <v>2.028</v>
      </c>
      <c r="G119" s="142"/>
    </row>
    <row r="120" spans="1:7">
      <c r="A120" s="142" t="s">
        <v>67</v>
      </c>
      <c r="B120" s="143">
        <v>1</v>
      </c>
      <c r="C120" s="144">
        <v>1</v>
      </c>
      <c r="D120" s="144">
        <v>1</v>
      </c>
      <c r="E120" s="144">
        <v>2.4</v>
      </c>
      <c r="F120" s="145">
        <f t="shared" si="3"/>
        <v>2.4</v>
      </c>
      <c r="G120" s="142"/>
    </row>
    <row r="121" spans="1:7">
      <c r="A121" s="139" t="s">
        <v>194</v>
      </c>
      <c r="B121" s="151">
        <v>1</v>
      </c>
      <c r="C121" s="170">
        <v>25.8</v>
      </c>
      <c r="D121" s="170">
        <v>18.649999999999999</v>
      </c>
      <c r="E121" s="170">
        <v>0.15</v>
      </c>
      <c r="F121" s="171">
        <f t="shared" si="3"/>
        <v>72.175499999999985</v>
      </c>
      <c r="G121" s="142"/>
    </row>
    <row r="122" spans="1:7">
      <c r="A122" s="139" t="s">
        <v>195</v>
      </c>
      <c r="B122" s="151">
        <v>-3.14</v>
      </c>
      <c r="C122" s="170">
        <v>3.6</v>
      </c>
      <c r="D122" s="170">
        <v>3.6</v>
      </c>
      <c r="E122" s="170">
        <v>0.15</v>
      </c>
      <c r="F122" s="171">
        <f t="shared" si="3"/>
        <v>-6.1041600000000003</v>
      </c>
      <c r="G122" s="142"/>
    </row>
    <row r="123" spans="1:7">
      <c r="A123" s="173" t="s">
        <v>196</v>
      </c>
      <c r="B123" s="143"/>
      <c r="C123" s="144"/>
      <c r="D123" s="144"/>
      <c r="E123" s="170" t="s">
        <v>142</v>
      </c>
      <c r="F123" s="171">
        <f>SUM(F79:F122)</f>
        <v>463.78255000000001</v>
      </c>
      <c r="G123" s="142" t="s">
        <v>55</v>
      </c>
    </row>
    <row r="124" spans="1:7">
      <c r="A124" s="173" t="s">
        <v>143</v>
      </c>
      <c r="B124" s="143"/>
      <c r="C124" s="144"/>
      <c r="D124" s="144"/>
      <c r="E124" s="170" t="s">
        <v>119</v>
      </c>
      <c r="F124" s="145">
        <v>399.16</v>
      </c>
      <c r="G124" s="142" t="s">
        <v>55</v>
      </c>
    </row>
    <row r="125" spans="1:7" s="129" customFormat="1" ht="14.25">
      <c r="A125" s="134" t="s">
        <v>197</v>
      </c>
      <c r="B125" s="162"/>
      <c r="C125" s="163"/>
      <c r="D125" s="163"/>
      <c r="E125" s="163" t="s">
        <v>145</v>
      </c>
      <c r="F125" s="164">
        <f>F123-F124</f>
        <v>64.62254999999999</v>
      </c>
      <c r="G125" s="165" t="s">
        <v>55</v>
      </c>
    </row>
    <row r="126" spans="1:7">
      <c r="A126" s="122"/>
      <c r="B126" s="117"/>
      <c r="C126" s="117"/>
      <c r="D126" s="117"/>
      <c r="E126" s="117"/>
      <c r="F126" s="126"/>
      <c r="G126" s="122"/>
    </row>
    <row r="127" spans="1:7" s="129" customFormat="1" ht="14.25">
      <c r="A127" s="153" t="s">
        <v>198</v>
      </c>
      <c r="B127" s="154"/>
      <c r="C127" s="154"/>
      <c r="D127" s="154"/>
      <c r="E127" s="154"/>
      <c r="F127" s="155"/>
      <c r="G127" s="156"/>
    </row>
    <row r="128" spans="1:7">
      <c r="A128" s="139" t="s">
        <v>199</v>
      </c>
      <c r="B128" s="140"/>
      <c r="C128" s="140"/>
      <c r="D128" s="140"/>
      <c r="E128" s="140"/>
      <c r="F128" s="141"/>
      <c r="G128" s="142"/>
    </row>
    <row r="129" spans="1:7" s="91" customFormat="1">
      <c r="A129" s="146" t="s">
        <v>200</v>
      </c>
      <c r="B129" s="143">
        <v>2</v>
      </c>
      <c r="C129" s="144">
        <v>18.8</v>
      </c>
      <c r="D129" s="144"/>
      <c r="E129" s="144">
        <v>0.15</v>
      </c>
      <c r="F129" s="145">
        <f>B129*C129*E129</f>
        <v>5.64</v>
      </c>
      <c r="G129" s="142"/>
    </row>
    <row r="130" spans="1:7" s="91" customFormat="1">
      <c r="A130" s="142" t="s">
        <v>154</v>
      </c>
      <c r="B130" s="143">
        <v>2</v>
      </c>
      <c r="C130" s="144">
        <v>18.8</v>
      </c>
      <c r="D130" s="144"/>
      <c r="E130" s="144">
        <v>0.15</v>
      </c>
      <c r="F130" s="145">
        <f t="shared" ref="F130:F193" si="4">B130*C130*E130</f>
        <v>5.64</v>
      </c>
      <c r="G130" s="142"/>
    </row>
    <row r="131" spans="1:7" s="91" customFormat="1">
      <c r="A131" s="146" t="s">
        <v>201</v>
      </c>
      <c r="B131" s="143">
        <v>7</v>
      </c>
      <c r="C131" s="144">
        <v>11.8</v>
      </c>
      <c r="D131" s="144"/>
      <c r="E131" s="144">
        <v>0.15</v>
      </c>
      <c r="F131" s="145">
        <f t="shared" si="4"/>
        <v>12.39</v>
      </c>
      <c r="G131" s="142"/>
    </row>
    <row r="132" spans="1:7" s="91" customFormat="1">
      <c r="A132" s="142" t="s">
        <v>156</v>
      </c>
      <c r="B132" s="143">
        <v>4</v>
      </c>
      <c r="C132" s="144">
        <v>11.8</v>
      </c>
      <c r="D132" s="144"/>
      <c r="E132" s="144">
        <v>0.15</v>
      </c>
      <c r="F132" s="145">
        <f t="shared" si="4"/>
        <v>7.08</v>
      </c>
      <c r="G132" s="142"/>
    </row>
    <row r="133" spans="1:7" s="91" customFormat="1">
      <c r="A133" s="146" t="s">
        <v>202</v>
      </c>
      <c r="B133" s="143">
        <v>1</v>
      </c>
      <c r="C133" s="144">
        <v>13.8</v>
      </c>
      <c r="D133" s="144"/>
      <c r="E133" s="144">
        <v>0.15</v>
      </c>
      <c r="F133" s="145">
        <f t="shared" si="4"/>
        <v>2.0699999999999998</v>
      </c>
      <c r="G133" s="142"/>
    </row>
    <row r="134" spans="1:7" s="91" customFormat="1">
      <c r="A134" s="146" t="s">
        <v>203</v>
      </c>
      <c r="B134" s="143">
        <v>4</v>
      </c>
      <c r="C134" s="144">
        <v>18.8</v>
      </c>
      <c r="D134" s="144"/>
      <c r="E134" s="144">
        <v>0.15</v>
      </c>
      <c r="F134" s="145">
        <f t="shared" si="4"/>
        <v>11.28</v>
      </c>
      <c r="G134" s="142"/>
    </row>
    <row r="135" spans="1:7" s="91" customFormat="1">
      <c r="A135" s="146" t="s">
        <v>204</v>
      </c>
      <c r="B135" s="143">
        <v>6</v>
      </c>
      <c r="C135" s="144">
        <v>10.8</v>
      </c>
      <c r="D135" s="144"/>
      <c r="E135" s="144">
        <v>0.15</v>
      </c>
      <c r="F135" s="145">
        <f t="shared" si="4"/>
        <v>9.7200000000000006</v>
      </c>
      <c r="G135" s="142"/>
    </row>
    <row r="136" spans="1:7" s="91" customFormat="1">
      <c r="A136" s="146" t="s">
        <v>205</v>
      </c>
      <c r="B136" s="143">
        <v>6</v>
      </c>
      <c r="C136" s="144">
        <v>6.8</v>
      </c>
      <c r="D136" s="144"/>
      <c r="E136" s="144">
        <v>0.15</v>
      </c>
      <c r="F136" s="145">
        <f t="shared" si="4"/>
        <v>6.1199999999999992</v>
      </c>
      <c r="G136" s="142"/>
    </row>
    <row r="137" spans="1:7" s="91" customFormat="1">
      <c r="A137" s="146" t="s">
        <v>206</v>
      </c>
      <c r="B137" s="143">
        <v>13</v>
      </c>
      <c r="C137" s="144">
        <v>4.8</v>
      </c>
      <c r="D137" s="144"/>
      <c r="E137" s="144">
        <v>0.15</v>
      </c>
      <c r="F137" s="145">
        <f t="shared" si="4"/>
        <v>9.36</v>
      </c>
      <c r="G137" s="142"/>
    </row>
    <row r="138" spans="1:7" s="91" customFormat="1">
      <c r="A138" s="146" t="s">
        <v>207</v>
      </c>
      <c r="B138" s="143">
        <v>4.28</v>
      </c>
      <c r="C138" s="144">
        <v>1</v>
      </c>
      <c r="D138" s="144"/>
      <c r="E138" s="144">
        <v>1</v>
      </c>
      <c r="F138" s="145">
        <f t="shared" si="4"/>
        <v>4.28</v>
      </c>
      <c r="G138" s="142"/>
    </row>
    <row r="139" spans="1:7" s="91" customFormat="1">
      <c r="A139" s="142" t="s">
        <v>208</v>
      </c>
      <c r="B139" s="140"/>
      <c r="C139" s="140"/>
      <c r="D139" s="140"/>
      <c r="E139" s="140"/>
      <c r="F139" s="145">
        <f t="shared" si="4"/>
        <v>0</v>
      </c>
      <c r="G139" s="142"/>
    </row>
    <row r="140" spans="1:7" s="91" customFormat="1">
      <c r="A140" s="146" t="s">
        <v>209</v>
      </c>
      <c r="B140" s="143">
        <v>2</v>
      </c>
      <c r="C140" s="144">
        <v>18</v>
      </c>
      <c r="D140" s="144"/>
      <c r="E140" s="144">
        <v>0.9</v>
      </c>
      <c r="F140" s="145">
        <f t="shared" si="4"/>
        <v>32.4</v>
      </c>
      <c r="G140" s="142"/>
    </row>
    <row r="141" spans="1:7" s="91" customFormat="1">
      <c r="A141" s="142" t="s">
        <v>154</v>
      </c>
      <c r="B141" s="143">
        <v>2</v>
      </c>
      <c r="C141" s="144">
        <v>18</v>
      </c>
      <c r="D141" s="144"/>
      <c r="E141" s="144">
        <v>0.9</v>
      </c>
      <c r="F141" s="145">
        <f t="shared" si="4"/>
        <v>32.4</v>
      </c>
      <c r="G141" s="142"/>
    </row>
    <row r="142" spans="1:7" s="91" customFormat="1">
      <c r="A142" s="146" t="s">
        <v>210</v>
      </c>
      <c r="B142" s="143">
        <v>7</v>
      </c>
      <c r="C142" s="144">
        <v>11</v>
      </c>
      <c r="D142" s="144"/>
      <c r="E142" s="144">
        <v>0.6</v>
      </c>
      <c r="F142" s="145">
        <f t="shared" si="4"/>
        <v>46.199999999999996</v>
      </c>
      <c r="G142" s="142"/>
    </row>
    <row r="143" spans="1:7" s="91" customFormat="1">
      <c r="A143" s="142" t="s">
        <v>156</v>
      </c>
      <c r="B143" s="143">
        <v>4</v>
      </c>
      <c r="C143" s="144">
        <v>11</v>
      </c>
      <c r="D143" s="144"/>
      <c r="E143" s="144">
        <v>0.6</v>
      </c>
      <c r="F143" s="145">
        <f t="shared" si="4"/>
        <v>26.4</v>
      </c>
      <c r="G143" s="142"/>
    </row>
    <row r="144" spans="1:7" s="91" customFormat="1">
      <c r="A144" s="146" t="s">
        <v>211</v>
      </c>
      <c r="B144" s="143">
        <v>1</v>
      </c>
      <c r="C144" s="144">
        <v>13</v>
      </c>
      <c r="D144" s="144"/>
      <c r="E144" s="144">
        <v>0.75</v>
      </c>
      <c r="F144" s="145">
        <f t="shared" si="4"/>
        <v>9.75</v>
      </c>
      <c r="G144" s="142"/>
    </row>
    <row r="145" spans="1:7" s="91" customFormat="1">
      <c r="A145" s="146" t="s">
        <v>212</v>
      </c>
      <c r="B145" s="143">
        <v>4</v>
      </c>
      <c r="C145" s="144">
        <v>14</v>
      </c>
      <c r="D145" s="144"/>
      <c r="E145" s="144">
        <v>0.7</v>
      </c>
      <c r="F145" s="145">
        <f t="shared" si="4"/>
        <v>39.199999999999996</v>
      </c>
      <c r="G145" s="142"/>
    </row>
    <row r="146" spans="1:7" s="91" customFormat="1">
      <c r="A146" s="146" t="s">
        <v>213</v>
      </c>
      <c r="B146" s="143">
        <v>6</v>
      </c>
      <c r="C146" s="144">
        <v>10</v>
      </c>
      <c r="D146" s="144"/>
      <c r="E146" s="144">
        <v>0.5</v>
      </c>
      <c r="F146" s="145">
        <f t="shared" si="4"/>
        <v>30</v>
      </c>
      <c r="G146" s="142"/>
    </row>
    <row r="147" spans="1:7" s="91" customFormat="1">
      <c r="A147" s="146" t="s">
        <v>214</v>
      </c>
      <c r="B147" s="143">
        <v>6</v>
      </c>
      <c r="C147" s="144">
        <v>6</v>
      </c>
      <c r="D147" s="144"/>
      <c r="E147" s="144">
        <v>0.45</v>
      </c>
      <c r="F147" s="145">
        <f t="shared" si="4"/>
        <v>16.2</v>
      </c>
      <c r="G147" s="142"/>
    </row>
    <row r="148" spans="1:7" s="91" customFormat="1">
      <c r="A148" s="146" t="s">
        <v>215</v>
      </c>
      <c r="B148" s="143">
        <v>13</v>
      </c>
      <c r="C148" s="144">
        <v>4</v>
      </c>
      <c r="D148" s="144"/>
      <c r="E148" s="144">
        <v>0.3</v>
      </c>
      <c r="F148" s="145">
        <f t="shared" si="4"/>
        <v>15.6</v>
      </c>
      <c r="G148" s="142"/>
    </row>
    <row r="149" spans="1:7" s="91" customFormat="1">
      <c r="A149" s="146" t="s">
        <v>216</v>
      </c>
      <c r="B149" s="143">
        <v>13.97</v>
      </c>
      <c r="C149" s="144">
        <v>1</v>
      </c>
      <c r="D149" s="144">
        <v>1</v>
      </c>
      <c r="E149" s="144">
        <v>1</v>
      </c>
      <c r="F149" s="145">
        <f t="shared" si="4"/>
        <v>13.97</v>
      </c>
      <c r="G149" s="142"/>
    </row>
    <row r="150" spans="1:7" s="91" customFormat="1">
      <c r="A150" s="146" t="s">
        <v>217</v>
      </c>
      <c r="B150" s="143">
        <v>1</v>
      </c>
      <c r="C150" s="144">
        <v>24.17</v>
      </c>
      <c r="D150" s="144"/>
      <c r="E150" s="144">
        <v>2.5</v>
      </c>
      <c r="F150" s="145">
        <f t="shared" si="4"/>
        <v>60.425000000000004</v>
      </c>
      <c r="G150" s="142"/>
    </row>
    <row r="151" spans="1:7" s="91" customFormat="1">
      <c r="A151" s="146" t="s">
        <v>218</v>
      </c>
      <c r="B151" s="143">
        <v>1</v>
      </c>
      <c r="C151" s="144">
        <v>20.41</v>
      </c>
      <c r="D151" s="144"/>
      <c r="E151" s="144">
        <v>2.5</v>
      </c>
      <c r="F151" s="145">
        <f t="shared" si="4"/>
        <v>51.024999999999999</v>
      </c>
      <c r="G151" s="142"/>
    </row>
    <row r="152" spans="1:7" s="91" customFormat="1">
      <c r="A152" s="142" t="s">
        <v>219</v>
      </c>
      <c r="B152" s="143">
        <v>2</v>
      </c>
      <c r="C152" s="144">
        <v>14.2</v>
      </c>
      <c r="D152" s="144"/>
      <c r="E152" s="144">
        <v>2.5</v>
      </c>
      <c r="F152" s="145">
        <f t="shared" si="4"/>
        <v>71</v>
      </c>
      <c r="G152" s="142"/>
    </row>
    <row r="153" spans="1:7" s="91" customFormat="1">
      <c r="A153" s="146" t="s">
        <v>220</v>
      </c>
      <c r="B153" s="143">
        <v>2</v>
      </c>
      <c r="C153" s="144">
        <v>5.36</v>
      </c>
      <c r="D153" s="144"/>
      <c r="E153" s="144">
        <f>1.69+0.3</f>
        <v>1.99</v>
      </c>
      <c r="F153" s="145">
        <f t="shared" si="4"/>
        <v>21.332800000000002</v>
      </c>
      <c r="G153" s="142"/>
    </row>
    <row r="154" spans="1:7" s="91" customFormat="1">
      <c r="A154" s="146" t="s">
        <v>221</v>
      </c>
      <c r="B154" s="143">
        <v>2</v>
      </c>
      <c r="C154" s="144">
        <v>4.3</v>
      </c>
      <c r="D154" s="144"/>
      <c r="E154" s="144">
        <f>1.68+0.3</f>
        <v>1.98</v>
      </c>
      <c r="F154" s="145">
        <f t="shared" si="4"/>
        <v>17.027999999999999</v>
      </c>
      <c r="G154" s="142"/>
    </row>
    <row r="155" spans="1:7" s="91" customFormat="1">
      <c r="A155" s="146" t="s">
        <v>222</v>
      </c>
      <c r="B155" s="143">
        <v>7</v>
      </c>
      <c r="C155" s="144">
        <v>3.3</v>
      </c>
      <c r="D155" s="144"/>
      <c r="E155" s="144">
        <v>2.33</v>
      </c>
      <c r="F155" s="145">
        <f t="shared" si="4"/>
        <v>53.822999999999993</v>
      </c>
      <c r="G155" s="142"/>
    </row>
    <row r="156" spans="1:7" s="91" customFormat="1">
      <c r="A156" s="142" t="s">
        <v>186</v>
      </c>
      <c r="B156" s="143">
        <v>4</v>
      </c>
      <c r="C156" s="144">
        <v>3.3</v>
      </c>
      <c r="D156" s="144"/>
      <c r="E156" s="144">
        <v>2.33</v>
      </c>
      <c r="F156" s="145">
        <f t="shared" si="4"/>
        <v>30.756</v>
      </c>
      <c r="G156" s="142"/>
    </row>
    <row r="157" spans="1:7" s="91" customFormat="1">
      <c r="A157" s="146" t="s">
        <v>223</v>
      </c>
      <c r="B157" s="143">
        <v>1</v>
      </c>
      <c r="C157" s="144">
        <v>4.2</v>
      </c>
      <c r="D157" s="144"/>
      <c r="E157" s="144">
        <v>2.23</v>
      </c>
      <c r="F157" s="145">
        <f t="shared" si="4"/>
        <v>9.3659999999999997</v>
      </c>
      <c r="G157" s="142"/>
    </row>
    <row r="158" spans="1:7" s="91" customFormat="1">
      <c r="A158" s="146" t="s">
        <v>224</v>
      </c>
      <c r="B158" s="143">
        <v>4</v>
      </c>
      <c r="C158" s="144">
        <v>4.6399999999999997</v>
      </c>
      <c r="D158" s="144">
        <v>9</v>
      </c>
      <c r="E158" s="144">
        <v>2.25</v>
      </c>
      <c r="F158" s="145">
        <f t="shared" si="4"/>
        <v>41.76</v>
      </c>
      <c r="G158" s="142"/>
    </row>
    <row r="159" spans="1:7" s="91" customFormat="1">
      <c r="A159" s="142" t="s">
        <v>199</v>
      </c>
      <c r="B159" s="140"/>
      <c r="C159" s="140"/>
      <c r="D159" s="140"/>
      <c r="E159" s="140"/>
      <c r="F159" s="145">
        <f t="shared" si="4"/>
        <v>0</v>
      </c>
      <c r="G159" s="142"/>
    </row>
    <row r="160" spans="1:7" s="91" customFormat="1">
      <c r="A160" s="146" t="s">
        <v>163</v>
      </c>
      <c r="B160" s="143">
        <v>2</v>
      </c>
      <c r="C160" s="144">
        <v>21.75</v>
      </c>
      <c r="D160" s="144"/>
      <c r="E160" s="144">
        <v>0.1</v>
      </c>
      <c r="F160" s="145">
        <f t="shared" si="4"/>
        <v>4.3500000000000005</v>
      </c>
      <c r="G160" s="142"/>
    </row>
    <row r="161" spans="1:7" s="91" customFormat="1">
      <c r="A161" s="142" t="s">
        <v>164</v>
      </c>
      <c r="B161" s="143">
        <v>2</v>
      </c>
      <c r="C161" s="144">
        <v>22.5</v>
      </c>
      <c r="D161" s="144"/>
      <c r="E161" s="144">
        <v>0.1</v>
      </c>
      <c r="F161" s="145">
        <f t="shared" si="4"/>
        <v>4.5</v>
      </c>
      <c r="G161" s="142"/>
    </row>
    <row r="162" spans="1:7" s="91" customFormat="1">
      <c r="A162" s="142" t="s">
        <v>165</v>
      </c>
      <c r="B162" s="143">
        <v>2</v>
      </c>
      <c r="C162" s="144">
        <v>3.9</v>
      </c>
      <c r="D162" s="144"/>
      <c r="E162" s="144">
        <v>0.1</v>
      </c>
      <c r="F162" s="145">
        <f t="shared" si="4"/>
        <v>0.78</v>
      </c>
      <c r="G162" s="142"/>
    </row>
    <row r="163" spans="1:7" s="91" customFormat="1">
      <c r="A163" s="142" t="s">
        <v>166</v>
      </c>
      <c r="B163" s="143">
        <v>2</v>
      </c>
      <c r="C163" s="144">
        <v>4.9000000000000004</v>
      </c>
      <c r="D163" s="144"/>
      <c r="E163" s="144">
        <v>0.1</v>
      </c>
      <c r="F163" s="145">
        <f t="shared" si="4"/>
        <v>0.98000000000000009</v>
      </c>
      <c r="G163" s="142"/>
    </row>
    <row r="164" spans="1:7" s="91" customFormat="1">
      <c r="A164" s="142" t="s">
        <v>167</v>
      </c>
      <c r="B164" s="143">
        <v>2</v>
      </c>
      <c r="C164" s="144">
        <v>7.5</v>
      </c>
      <c r="D164" s="144"/>
      <c r="E164" s="144">
        <v>0.1</v>
      </c>
      <c r="F164" s="145">
        <f t="shared" si="4"/>
        <v>1.5</v>
      </c>
      <c r="G164" s="142"/>
    </row>
    <row r="165" spans="1:7" s="91" customFormat="1">
      <c r="A165" s="142" t="s">
        <v>168</v>
      </c>
      <c r="B165" s="143">
        <v>2</v>
      </c>
      <c r="C165" s="144">
        <v>19.75</v>
      </c>
      <c r="D165" s="144"/>
      <c r="E165" s="144">
        <v>0.1</v>
      </c>
      <c r="F165" s="145">
        <f t="shared" si="4"/>
        <v>3.95</v>
      </c>
      <c r="G165" s="142"/>
    </row>
    <row r="166" spans="1:7" s="91" customFormat="1">
      <c r="A166" s="142" t="s">
        <v>169</v>
      </c>
      <c r="B166" s="143">
        <v>2</v>
      </c>
      <c r="C166" s="144">
        <v>21.5</v>
      </c>
      <c r="D166" s="144"/>
      <c r="E166" s="144">
        <v>0.1</v>
      </c>
      <c r="F166" s="145">
        <f t="shared" si="4"/>
        <v>4.3</v>
      </c>
      <c r="G166" s="142"/>
    </row>
    <row r="167" spans="1:7" s="91" customFormat="1">
      <c r="A167" s="142" t="s">
        <v>170</v>
      </c>
      <c r="B167" s="143">
        <v>2</v>
      </c>
      <c r="C167" s="144">
        <v>22.25</v>
      </c>
      <c r="D167" s="144"/>
      <c r="E167" s="144">
        <v>0.1</v>
      </c>
      <c r="F167" s="145">
        <f t="shared" si="4"/>
        <v>4.45</v>
      </c>
      <c r="G167" s="142"/>
    </row>
    <row r="168" spans="1:7" s="91" customFormat="1">
      <c r="A168" s="146" t="s">
        <v>171</v>
      </c>
      <c r="B168" s="143">
        <v>2</v>
      </c>
      <c r="C168" s="144">
        <v>40.840000000000003</v>
      </c>
      <c r="D168" s="144"/>
      <c r="E168" s="144">
        <v>0.1</v>
      </c>
      <c r="F168" s="145">
        <f t="shared" si="4"/>
        <v>8.168000000000001</v>
      </c>
      <c r="G168" s="142"/>
    </row>
    <row r="169" spans="1:7" s="91" customFormat="1">
      <c r="A169" s="146" t="s">
        <v>172</v>
      </c>
      <c r="B169" s="143">
        <v>2</v>
      </c>
      <c r="C169" s="144">
        <v>15.625</v>
      </c>
      <c r="D169" s="144"/>
      <c r="E169" s="144">
        <v>0.1</v>
      </c>
      <c r="F169" s="145">
        <f t="shared" si="4"/>
        <v>3.125</v>
      </c>
      <c r="G169" s="142"/>
    </row>
    <row r="170" spans="1:7" s="91" customFormat="1">
      <c r="A170" s="146" t="s">
        <v>173</v>
      </c>
      <c r="B170" s="143">
        <v>2</v>
      </c>
      <c r="C170" s="144">
        <v>15.96</v>
      </c>
      <c r="D170" s="144"/>
      <c r="E170" s="144">
        <v>0.1</v>
      </c>
      <c r="F170" s="145">
        <f t="shared" si="4"/>
        <v>3.1920000000000002</v>
      </c>
      <c r="G170" s="142"/>
    </row>
    <row r="171" spans="1:7" s="91" customFormat="1">
      <c r="A171" s="146" t="s">
        <v>174</v>
      </c>
      <c r="B171" s="143">
        <v>2</v>
      </c>
      <c r="C171" s="144">
        <v>3.9</v>
      </c>
      <c r="D171" s="144"/>
      <c r="E171" s="144">
        <v>0.1</v>
      </c>
      <c r="F171" s="145">
        <f t="shared" si="4"/>
        <v>0.78</v>
      </c>
      <c r="G171" s="142"/>
    </row>
    <row r="172" spans="1:7" s="91" customFormat="1">
      <c r="A172" s="146" t="s">
        <v>175</v>
      </c>
      <c r="B172" s="143">
        <v>2</v>
      </c>
      <c r="C172" s="144">
        <v>15.96</v>
      </c>
      <c r="D172" s="144"/>
      <c r="E172" s="144">
        <v>0.1</v>
      </c>
      <c r="F172" s="145">
        <f t="shared" si="4"/>
        <v>3.1920000000000002</v>
      </c>
      <c r="G172" s="142"/>
    </row>
    <row r="173" spans="1:7" s="91" customFormat="1">
      <c r="A173" s="146" t="s">
        <v>176</v>
      </c>
      <c r="B173" s="143">
        <v>2</v>
      </c>
      <c r="C173" s="144">
        <v>41.79</v>
      </c>
      <c r="D173" s="144"/>
      <c r="E173" s="144">
        <v>0.1</v>
      </c>
      <c r="F173" s="145">
        <f t="shared" si="4"/>
        <v>8.3580000000000005</v>
      </c>
      <c r="G173" s="142"/>
    </row>
    <row r="174" spans="1:7" s="91" customFormat="1">
      <c r="A174" s="146" t="s">
        <v>208</v>
      </c>
      <c r="B174" s="143"/>
      <c r="C174" s="144"/>
      <c r="D174" s="144"/>
      <c r="E174" s="144"/>
      <c r="F174" s="145">
        <f t="shared" si="4"/>
        <v>0</v>
      </c>
      <c r="G174" s="142"/>
    </row>
    <row r="175" spans="1:7" s="91" customFormat="1" ht="26.25">
      <c r="A175" s="146" t="s">
        <v>225</v>
      </c>
      <c r="B175" s="143">
        <v>13</v>
      </c>
      <c r="C175" s="144">
        <v>1.2</v>
      </c>
      <c r="D175" s="144"/>
      <c r="E175" s="144">
        <v>2.9</v>
      </c>
      <c r="F175" s="145">
        <f t="shared" si="4"/>
        <v>45.239999999999995</v>
      </c>
      <c r="G175" s="142"/>
    </row>
    <row r="176" spans="1:7" s="91" customFormat="1">
      <c r="A176" s="146" t="s">
        <v>226</v>
      </c>
      <c r="B176" s="143">
        <v>6</v>
      </c>
      <c r="C176" s="144">
        <v>4.0999999999999996</v>
      </c>
      <c r="D176" s="144"/>
      <c r="E176" s="144">
        <v>2</v>
      </c>
      <c r="F176" s="145">
        <f t="shared" si="4"/>
        <v>49.199999999999996</v>
      </c>
      <c r="G176" s="142"/>
    </row>
    <row r="177" spans="1:7" s="91" customFormat="1">
      <c r="A177" s="146" t="s">
        <v>227</v>
      </c>
      <c r="B177" s="143">
        <v>6</v>
      </c>
      <c r="C177" s="144">
        <v>2.9</v>
      </c>
      <c r="D177" s="144"/>
      <c r="E177" s="144">
        <v>2</v>
      </c>
      <c r="F177" s="145">
        <f t="shared" si="4"/>
        <v>34.799999999999997</v>
      </c>
      <c r="G177" s="142"/>
    </row>
    <row r="178" spans="1:7" s="91" customFormat="1">
      <c r="A178" s="142" t="s">
        <v>192</v>
      </c>
      <c r="B178" s="143">
        <v>2</v>
      </c>
      <c r="C178" s="144">
        <v>21.75</v>
      </c>
      <c r="D178" s="144"/>
      <c r="E178" s="144">
        <v>0.45</v>
      </c>
      <c r="F178" s="145">
        <f t="shared" si="4"/>
        <v>19.574999999999999</v>
      </c>
      <c r="G178" s="142"/>
    </row>
    <row r="179" spans="1:7" s="91" customFormat="1">
      <c r="A179" s="142" t="s">
        <v>164</v>
      </c>
      <c r="B179" s="143">
        <v>2</v>
      </c>
      <c r="C179" s="144">
        <v>22.5</v>
      </c>
      <c r="D179" s="144"/>
      <c r="E179" s="144">
        <v>0.45</v>
      </c>
      <c r="F179" s="145">
        <f t="shared" si="4"/>
        <v>20.25</v>
      </c>
      <c r="G179" s="142"/>
    </row>
    <row r="180" spans="1:7" s="91" customFormat="1">
      <c r="A180" s="142" t="s">
        <v>165</v>
      </c>
      <c r="B180" s="143">
        <v>2</v>
      </c>
      <c r="C180" s="144">
        <v>3.9</v>
      </c>
      <c r="D180" s="144"/>
      <c r="E180" s="144">
        <v>0.45</v>
      </c>
      <c r="F180" s="145">
        <f t="shared" si="4"/>
        <v>3.51</v>
      </c>
      <c r="G180" s="142"/>
    </row>
    <row r="181" spans="1:7" s="91" customFormat="1">
      <c r="A181" s="142" t="s">
        <v>166</v>
      </c>
      <c r="B181" s="143">
        <v>2</v>
      </c>
      <c r="C181" s="144">
        <v>4.9000000000000004</v>
      </c>
      <c r="D181" s="144"/>
      <c r="E181" s="144">
        <v>0.45</v>
      </c>
      <c r="F181" s="145">
        <f t="shared" si="4"/>
        <v>4.41</v>
      </c>
      <c r="G181" s="142"/>
    </row>
    <row r="182" spans="1:7" s="91" customFormat="1">
      <c r="A182" s="142" t="s">
        <v>167</v>
      </c>
      <c r="B182" s="143">
        <v>2</v>
      </c>
      <c r="C182" s="144">
        <v>7.5</v>
      </c>
      <c r="D182" s="144"/>
      <c r="E182" s="144">
        <v>0.45</v>
      </c>
      <c r="F182" s="145">
        <f t="shared" si="4"/>
        <v>6.75</v>
      </c>
      <c r="G182" s="142"/>
    </row>
    <row r="183" spans="1:7" s="91" customFormat="1">
      <c r="A183" s="142" t="s">
        <v>168</v>
      </c>
      <c r="B183" s="143">
        <v>2</v>
      </c>
      <c r="C183" s="144">
        <v>19.75</v>
      </c>
      <c r="D183" s="144"/>
      <c r="E183" s="144">
        <v>0.45</v>
      </c>
      <c r="F183" s="145">
        <f t="shared" si="4"/>
        <v>17.775000000000002</v>
      </c>
      <c r="G183" s="142"/>
    </row>
    <row r="184" spans="1:7" s="91" customFormat="1">
      <c r="A184" s="142" t="s">
        <v>169</v>
      </c>
      <c r="B184" s="143">
        <v>2</v>
      </c>
      <c r="C184" s="144">
        <v>21.5</v>
      </c>
      <c r="D184" s="144"/>
      <c r="E184" s="144">
        <v>0.45</v>
      </c>
      <c r="F184" s="145">
        <f t="shared" si="4"/>
        <v>19.350000000000001</v>
      </c>
      <c r="G184" s="142"/>
    </row>
    <row r="185" spans="1:7" s="91" customFormat="1">
      <c r="A185" s="142" t="s">
        <v>170</v>
      </c>
      <c r="B185" s="143">
        <v>2</v>
      </c>
      <c r="C185" s="144">
        <v>22.25</v>
      </c>
      <c r="D185" s="144"/>
      <c r="E185" s="144">
        <v>0.45</v>
      </c>
      <c r="F185" s="145">
        <f t="shared" si="4"/>
        <v>20.025000000000002</v>
      </c>
      <c r="G185" s="142"/>
    </row>
    <row r="186" spans="1:7" s="91" customFormat="1">
      <c r="A186" s="146" t="s">
        <v>171</v>
      </c>
      <c r="B186" s="143">
        <v>2</v>
      </c>
      <c r="C186" s="144">
        <v>40.840000000000003</v>
      </c>
      <c r="D186" s="144"/>
      <c r="E186" s="144">
        <v>0.45</v>
      </c>
      <c r="F186" s="145">
        <f t="shared" si="4"/>
        <v>36.756000000000007</v>
      </c>
      <c r="G186" s="142"/>
    </row>
    <row r="187" spans="1:7" s="91" customFormat="1">
      <c r="A187" s="146" t="s">
        <v>172</v>
      </c>
      <c r="B187" s="143">
        <v>2</v>
      </c>
      <c r="C187" s="144">
        <v>15.625</v>
      </c>
      <c r="D187" s="144"/>
      <c r="E187" s="144">
        <v>0.45</v>
      </c>
      <c r="F187" s="145">
        <f t="shared" si="4"/>
        <v>14.0625</v>
      </c>
      <c r="G187" s="142"/>
    </row>
    <row r="188" spans="1:7" s="91" customFormat="1">
      <c r="A188" s="146" t="s">
        <v>173</v>
      </c>
      <c r="B188" s="143">
        <v>2</v>
      </c>
      <c r="C188" s="144">
        <v>15.96</v>
      </c>
      <c r="D188" s="144"/>
      <c r="E188" s="144">
        <v>0.45</v>
      </c>
      <c r="F188" s="145">
        <f t="shared" si="4"/>
        <v>14.364000000000001</v>
      </c>
      <c r="G188" s="142"/>
    </row>
    <row r="189" spans="1:7" s="91" customFormat="1">
      <c r="A189" s="146" t="s">
        <v>174</v>
      </c>
      <c r="B189" s="143">
        <v>2</v>
      </c>
      <c r="C189" s="144">
        <v>3.9</v>
      </c>
      <c r="D189" s="144"/>
      <c r="E189" s="144">
        <v>0.45</v>
      </c>
      <c r="F189" s="145">
        <f t="shared" si="4"/>
        <v>3.51</v>
      </c>
      <c r="G189" s="142"/>
    </row>
    <row r="190" spans="1:7" s="91" customFormat="1">
      <c r="A190" s="146" t="s">
        <v>175</v>
      </c>
      <c r="B190" s="143">
        <v>2</v>
      </c>
      <c r="C190" s="144">
        <v>15.96</v>
      </c>
      <c r="D190" s="144"/>
      <c r="E190" s="144">
        <v>0.45</v>
      </c>
      <c r="F190" s="145">
        <f t="shared" si="4"/>
        <v>14.364000000000001</v>
      </c>
      <c r="G190" s="142"/>
    </row>
    <row r="191" spans="1:7" s="91" customFormat="1">
      <c r="A191" s="146" t="s">
        <v>176</v>
      </c>
      <c r="B191" s="143">
        <v>2</v>
      </c>
      <c r="C191" s="144">
        <v>41.79</v>
      </c>
      <c r="D191" s="144"/>
      <c r="E191" s="144">
        <v>0.45</v>
      </c>
      <c r="F191" s="145">
        <f t="shared" si="4"/>
        <v>37.610999999999997</v>
      </c>
      <c r="G191" s="142"/>
    </row>
    <row r="192" spans="1:7" s="91" customFormat="1">
      <c r="A192" s="146" t="s">
        <v>228</v>
      </c>
      <c r="B192" s="143">
        <v>1</v>
      </c>
      <c r="C192" s="144">
        <v>7.2439999999999998</v>
      </c>
      <c r="D192" s="144"/>
      <c r="E192" s="144">
        <v>2.6</v>
      </c>
      <c r="F192" s="145">
        <f t="shared" si="4"/>
        <v>18.834399999999999</v>
      </c>
      <c r="G192" s="142"/>
    </row>
    <row r="193" spans="1:7" s="91" customFormat="1">
      <c r="A193" s="146" t="s">
        <v>229</v>
      </c>
      <c r="B193" s="143">
        <v>2</v>
      </c>
      <c r="C193" s="144">
        <v>0.3</v>
      </c>
      <c r="D193" s="144"/>
      <c r="E193" s="144">
        <v>1.3</v>
      </c>
      <c r="F193" s="145">
        <f t="shared" si="4"/>
        <v>0.78</v>
      </c>
      <c r="G193" s="142"/>
    </row>
    <row r="194" spans="1:7" s="91" customFormat="1">
      <c r="A194" s="146" t="s">
        <v>193</v>
      </c>
      <c r="B194" s="143">
        <v>2</v>
      </c>
      <c r="C194" s="144">
        <v>6.9539999999999997</v>
      </c>
      <c r="D194" s="144"/>
      <c r="E194" s="144">
        <v>2.6</v>
      </c>
      <c r="F194" s="145">
        <f t="shared" ref="F194:F213" si="5">B194*C194*E194</f>
        <v>36.160800000000002</v>
      </c>
      <c r="G194" s="142"/>
    </row>
    <row r="195" spans="1:7" s="91" customFormat="1">
      <c r="A195" s="146" t="s">
        <v>229</v>
      </c>
      <c r="B195" s="143">
        <v>2</v>
      </c>
      <c r="C195" s="144">
        <v>0.3</v>
      </c>
      <c r="D195" s="144"/>
      <c r="E195" s="144">
        <v>1.3</v>
      </c>
      <c r="F195" s="145">
        <f t="shared" si="5"/>
        <v>0.78</v>
      </c>
      <c r="G195" s="142"/>
    </row>
    <row r="196" spans="1:7" s="91" customFormat="1">
      <c r="A196" s="146" t="s">
        <v>193</v>
      </c>
      <c r="B196" s="143">
        <v>2</v>
      </c>
      <c r="C196" s="144">
        <v>6.1740000000000004</v>
      </c>
      <c r="D196" s="144"/>
      <c r="E196" s="144">
        <v>2.6</v>
      </c>
      <c r="F196" s="145">
        <f t="shared" si="5"/>
        <v>32.104800000000004</v>
      </c>
      <c r="G196" s="142"/>
    </row>
    <row r="197" spans="1:7" s="91" customFormat="1">
      <c r="A197" s="146" t="s">
        <v>229</v>
      </c>
      <c r="B197" s="143">
        <v>2</v>
      </c>
      <c r="C197" s="144">
        <v>0.3</v>
      </c>
      <c r="D197" s="144"/>
      <c r="E197" s="144">
        <v>1.3</v>
      </c>
      <c r="F197" s="145">
        <f t="shared" si="5"/>
        <v>0.78</v>
      </c>
      <c r="G197" s="142"/>
    </row>
    <row r="198" spans="1:7" s="91" customFormat="1">
      <c r="A198" s="146" t="s">
        <v>193</v>
      </c>
      <c r="B198" s="143">
        <v>2</v>
      </c>
      <c r="C198" s="144">
        <v>4.665</v>
      </c>
      <c r="D198" s="144"/>
      <c r="E198" s="144">
        <v>2.6</v>
      </c>
      <c r="F198" s="145">
        <f t="shared" si="5"/>
        <v>24.258000000000003</v>
      </c>
      <c r="G198" s="142"/>
    </row>
    <row r="199" spans="1:7" s="91" customFormat="1">
      <c r="A199" s="146" t="s">
        <v>229</v>
      </c>
      <c r="B199" s="143">
        <v>2</v>
      </c>
      <c r="C199" s="144">
        <v>0.3</v>
      </c>
      <c r="D199" s="144"/>
      <c r="E199" s="144">
        <v>1.3</v>
      </c>
      <c r="F199" s="145">
        <f t="shared" si="5"/>
        <v>0.78</v>
      </c>
      <c r="G199" s="142"/>
    </row>
    <row r="200" spans="1:7" s="91" customFormat="1">
      <c r="A200" s="146" t="s">
        <v>193</v>
      </c>
      <c r="B200" s="143">
        <v>2</v>
      </c>
      <c r="C200" s="144">
        <v>1.212</v>
      </c>
      <c r="D200" s="144"/>
      <c r="E200" s="144">
        <v>2.6</v>
      </c>
      <c r="F200" s="145">
        <f t="shared" si="5"/>
        <v>6.3024000000000004</v>
      </c>
      <c r="G200" s="142"/>
    </row>
    <row r="201" spans="1:7" s="91" customFormat="1">
      <c r="A201" s="146" t="s">
        <v>229</v>
      </c>
      <c r="B201" s="143">
        <v>2</v>
      </c>
      <c r="C201" s="144">
        <v>0.3</v>
      </c>
      <c r="D201" s="144"/>
      <c r="E201" s="144">
        <v>1.3</v>
      </c>
      <c r="F201" s="145">
        <f t="shared" si="5"/>
        <v>0.78</v>
      </c>
      <c r="G201" s="142"/>
    </row>
    <row r="202" spans="1:7" s="91" customFormat="1">
      <c r="A202" s="142" t="s">
        <v>69</v>
      </c>
      <c r="B202" s="143">
        <v>1</v>
      </c>
      <c r="C202" s="144">
        <v>10.4</v>
      </c>
      <c r="D202" s="144"/>
      <c r="E202" s="144">
        <v>0.3</v>
      </c>
      <c r="F202" s="145">
        <f t="shared" si="5"/>
        <v>3.12</v>
      </c>
      <c r="G202" s="142"/>
    </row>
    <row r="203" spans="1:7" s="91" customFormat="1">
      <c r="A203" s="142" t="s">
        <v>70</v>
      </c>
      <c r="B203" s="143">
        <v>1</v>
      </c>
      <c r="C203" s="144">
        <v>4</v>
      </c>
      <c r="D203" s="144"/>
      <c r="E203" s="144">
        <v>2.4</v>
      </c>
      <c r="F203" s="145">
        <f t="shared" si="5"/>
        <v>9.6</v>
      </c>
      <c r="G203" s="142"/>
    </row>
    <row r="204" spans="1:7" s="91" customFormat="1">
      <c r="A204" s="146" t="s">
        <v>71</v>
      </c>
      <c r="B204" s="143">
        <v>2</v>
      </c>
      <c r="C204" s="144">
        <v>5.38</v>
      </c>
      <c r="D204" s="144"/>
      <c r="E204" s="144">
        <v>0.05</v>
      </c>
      <c r="F204" s="145">
        <f t="shared" si="5"/>
        <v>0.53800000000000003</v>
      </c>
      <c r="G204" s="142"/>
    </row>
    <row r="205" spans="1:7" s="91" customFormat="1">
      <c r="A205" s="146" t="s">
        <v>72</v>
      </c>
      <c r="B205" s="143">
        <v>2</v>
      </c>
      <c r="C205" s="144">
        <v>4.3</v>
      </c>
      <c r="D205" s="144"/>
      <c r="E205" s="144">
        <v>0.05</v>
      </c>
      <c r="F205" s="145">
        <f t="shared" si="5"/>
        <v>0.43</v>
      </c>
      <c r="G205" s="142"/>
    </row>
    <row r="206" spans="1:7" s="91" customFormat="1">
      <c r="A206" s="146" t="s">
        <v>73</v>
      </c>
      <c r="B206" s="143">
        <v>11</v>
      </c>
      <c r="C206" s="144">
        <v>3.3</v>
      </c>
      <c r="D206" s="144"/>
      <c r="E206" s="144">
        <v>0.05</v>
      </c>
      <c r="F206" s="145">
        <f t="shared" si="5"/>
        <v>1.8149999999999999</v>
      </c>
      <c r="G206" s="142"/>
    </row>
    <row r="207" spans="1:7" s="91" customFormat="1">
      <c r="A207" s="146" t="s">
        <v>74</v>
      </c>
      <c r="B207" s="143">
        <v>1</v>
      </c>
      <c r="C207" s="144">
        <v>4.2</v>
      </c>
      <c r="D207" s="144"/>
      <c r="E207" s="144">
        <v>0.05</v>
      </c>
      <c r="F207" s="145">
        <f t="shared" si="5"/>
        <v>0.21000000000000002</v>
      </c>
      <c r="G207" s="142"/>
    </row>
    <row r="208" spans="1:7" s="91" customFormat="1">
      <c r="A208" s="146" t="s">
        <v>75</v>
      </c>
      <c r="B208" s="143">
        <v>4</v>
      </c>
      <c r="C208" s="144">
        <v>4.6399999999999997</v>
      </c>
      <c r="D208" s="144"/>
      <c r="E208" s="144">
        <v>0.05</v>
      </c>
      <c r="F208" s="145">
        <f t="shared" si="5"/>
        <v>0.92799999999999994</v>
      </c>
      <c r="G208" s="142"/>
    </row>
    <row r="209" spans="1:8" s="91" customFormat="1">
      <c r="A209" s="146" t="s">
        <v>76</v>
      </c>
      <c r="B209" s="143">
        <v>6</v>
      </c>
      <c r="C209" s="144">
        <v>4.0999999999999996</v>
      </c>
      <c r="D209" s="144"/>
      <c r="E209" s="144">
        <v>0.05</v>
      </c>
      <c r="F209" s="145">
        <f t="shared" si="5"/>
        <v>1.23</v>
      </c>
      <c r="G209" s="142"/>
    </row>
    <row r="210" spans="1:8" s="91" customFormat="1">
      <c r="A210" s="146" t="s">
        <v>77</v>
      </c>
      <c r="B210" s="143">
        <v>6</v>
      </c>
      <c r="C210" s="144">
        <v>2.9</v>
      </c>
      <c r="D210" s="144"/>
      <c r="E210" s="144">
        <v>0.05</v>
      </c>
      <c r="F210" s="145">
        <f t="shared" si="5"/>
        <v>0.87</v>
      </c>
      <c r="G210" s="142"/>
    </row>
    <row r="211" spans="1:8" s="91" customFormat="1">
      <c r="A211" s="139" t="s">
        <v>194</v>
      </c>
      <c r="B211" s="151">
        <v>2</v>
      </c>
      <c r="C211" s="170">
        <v>25.8</v>
      </c>
      <c r="D211" s="170"/>
      <c r="E211" s="144">
        <v>0.15</v>
      </c>
      <c r="F211" s="145">
        <f t="shared" si="5"/>
        <v>7.74</v>
      </c>
      <c r="G211" s="142"/>
    </row>
    <row r="212" spans="1:8" s="91" customFormat="1">
      <c r="A212" s="139" t="s">
        <v>194</v>
      </c>
      <c r="B212" s="143">
        <v>2</v>
      </c>
      <c r="C212" s="144">
        <v>18.649999999999999</v>
      </c>
      <c r="D212" s="144"/>
      <c r="E212" s="144">
        <v>0.15</v>
      </c>
      <c r="F212" s="145">
        <f t="shared" si="5"/>
        <v>5.5949999999999998</v>
      </c>
      <c r="G212" s="142"/>
    </row>
    <row r="213" spans="1:8" s="91" customFormat="1">
      <c r="A213" s="139" t="s">
        <v>230</v>
      </c>
      <c r="B213" s="143">
        <v>8</v>
      </c>
      <c r="C213" s="144">
        <v>3.4</v>
      </c>
      <c r="D213" s="144"/>
      <c r="E213" s="144">
        <v>0.05</v>
      </c>
      <c r="F213" s="145">
        <f t="shared" si="5"/>
        <v>1.36</v>
      </c>
      <c r="G213" s="142"/>
    </row>
    <row r="214" spans="1:8">
      <c r="A214" s="139" t="s">
        <v>141</v>
      </c>
      <c r="B214" s="140"/>
      <c r="C214" s="140"/>
      <c r="D214" s="140"/>
      <c r="E214" s="151" t="s">
        <v>142</v>
      </c>
      <c r="F214" s="171">
        <f>SUM(F129:F213)</f>
        <v>1260.3897000000002</v>
      </c>
      <c r="G214" s="139" t="s">
        <v>79</v>
      </c>
    </row>
    <row r="215" spans="1:8">
      <c r="A215" s="139" t="s">
        <v>143</v>
      </c>
      <c r="B215" s="140"/>
      <c r="C215" s="140"/>
      <c r="D215" s="140"/>
      <c r="E215" s="151" t="s">
        <v>119</v>
      </c>
      <c r="F215" s="145">
        <v>1276.08</v>
      </c>
      <c r="G215" s="142" t="s">
        <v>79</v>
      </c>
      <c r="H215">
        <v>1276</v>
      </c>
    </row>
    <row r="216" spans="1:8" s="129" customFormat="1" ht="14.25">
      <c r="A216" s="134" t="s">
        <v>231</v>
      </c>
      <c r="B216" s="162"/>
      <c r="C216" s="163"/>
      <c r="D216" s="163"/>
      <c r="E216" s="163" t="s">
        <v>145</v>
      </c>
      <c r="F216" s="164">
        <f>F214-F215</f>
        <v>-15.690299999999752</v>
      </c>
      <c r="G216" s="165" t="s">
        <v>79</v>
      </c>
    </row>
    <row r="217" spans="1:8">
      <c r="A217" s="121"/>
      <c r="B217" s="115"/>
      <c r="C217" s="116"/>
      <c r="D217" s="116"/>
      <c r="E217" s="116"/>
      <c r="F217" s="125"/>
      <c r="G217" s="121"/>
    </row>
    <row r="218" spans="1:8" s="129" customFormat="1" ht="25.5">
      <c r="A218" s="153" t="s">
        <v>232</v>
      </c>
      <c r="B218" s="154"/>
      <c r="C218" s="157" t="s">
        <v>233</v>
      </c>
      <c r="D218" s="154" t="s">
        <v>234</v>
      </c>
      <c r="E218" s="158" t="s">
        <v>235</v>
      </c>
      <c r="F218" s="159" t="s">
        <v>236</v>
      </c>
      <c r="G218" s="156"/>
    </row>
    <row r="219" spans="1:8" s="91" customFormat="1">
      <c r="A219" s="146" t="s">
        <v>237</v>
      </c>
      <c r="B219" s="143">
        <v>2</v>
      </c>
      <c r="C219" s="144">
        <v>8</v>
      </c>
      <c r="D219" s="144">
        <f>B219*C219</f>
        <v>16</v>
      </c>
      <c r="E219" s="144">
        <v>14.78</v>
      </c>
      <c r="F219" s="145">
        <f>D219*E219</f>
        <v>236.48</v>
      </c>
      <c r="G219" s="142"/>
    </row>
    <row r="220" spans="1:8" s="91" customFormat="1">
      <c r="A220" s="146" t="s">
        <v>238</v>
      </c>
      <c r="B220" s="143">
        <v>2</v>
      </c>
      <c r="C220" s="144">
        <v>6</v>
      </c>
      <c r="D220" s="144">
        <f t="shared" ref="D220:D227" si="6">B220*C220</f>
        <v>12</v>
      </c>
      <c r="E220" s="144">
        <v>14.78</v>
      </c>
      <c r="F220" s="145">
        <f t="shared" ref="F220:F225" si="7">D220*E220</f>
        <v>177.35999999999999</v>
      </c>
      <c r="G220" s="142"/>
    </row>
    <row r="221" spans="1:8" s="91" customFormat="1">
      <c r="A221" s="146" t="s">
        <v>239</v>
      </c>
      <c r="B221" s="143">
        <v>7</v>
      </c>
      <c r="C221" s="144">
        <v>6</v>
      </c>
      <c r="D221" s="144">
        <f t="shared" si="6"/>
        <v>42</v>
      </c>
      <c r="E221" s="144">
        <v>11.4</v>
      </c>
      <c r="F221" s="145">
        <f t="shared" si="7"/>
        <v>478.8</v>
      </c>
      <c r="G221" s="142"/>
    </row>
    <row r="222" spans="1:8" s="91" customFormat="1">
      <c r="A222" s="146" t="s">
        <v>240</v>
      </c>
      <c r="B222" s="143">
        <v>4</v>
      </c>
      <c r="C222" s="144">
        <v>6</v>
      </c>
      <c r="D222" s="144">
        <f t="shared" si="6"/>
        <v>24</v>
      </c>
      <c r="E222" s="144">
        <v>11.4</v>
      </c>
      <c r="F222" s="145">
        <f t="shared" si="7"/>
        <v>273.60000000000002</v>
      </c>
      <c r="G222" s="142"/>
    </row>
    <row r="223" spans="1:8" s="91" customFormat="1">
      <c r="A223" s="146" t="s">
        <v>241</v>
      </c>
      <c r="B223" s="143">
        <v>1</v>
      </c>
      <c r="C223" s="144">
        <v>6</v>
      </c>
      <c r="D223" s="144">
        <f t="shared" si="6"/>
        <v>6</v>
      </c>
      <c r="E223" s="144">
        <v>14.87</v>
      </c>
      <c r="F223" s="145">
        <f t="shared" si="7"/>
        <v>89.22</v>
      </c>
      <c r="G223" s="142"/>
    </row>
    <row r="224" spans="1:8" s="91" customFormat="1">
      <c r="A224" s="146" t="s">
        <v>242</v>
      </c>
      <c r="B224" s="143">
        <v>4</v>
      </c>
      <c r="C224" s="144">
        <v>8</v>
      </c>
      <c r="D224" s="144">
        <f t="shared" si="6"/>
        <v>32</v>
      </c>
      <c r="E224" s="144">
        <v>14.78</v>
      </c>
      <c r="F224" s="145">
        <f t="shared" si="7"/>
        <v>472.96</v>
      </c>
      <c r="G224" s="142"/>
    </row>
    <row r="225" spans="1:7" s="91" customFormat="1">
      <c r="A225" s="146" t="s">
        <v>243</v>
      </c>
      <c r="B225" s="143">
        <v>6</v>
      </c>
      <c r="C225" s="144">
        <v>8</v>
      </c>
      <c r="D225" s="144">
        <f t="shared" si="6"/>
        <v>48</v>
      </c>
      <c r="E225" s="144">
        <v>14.78</v>
      </c>
      <c r="F225" s="145">
        <f t="shared" si="7"/>
        <v>709.43999999999994</v>
      </c>
      <c r="G225" s="142"/>
    </row>
    <row r="226" spans="1:7" s="91" customFormat="1">
      <c r="A226" s="146" t="s">
        <v>244</v>
      </c>
      <c r="B226" s="143">
        <v>6</v>
      </c>
      <c r="C226" s="144">
        <v>7</v>
      </c>
      <c r="D226" s="144">
        <f t="shared" si="6"/>
        <v>42</v>
      </c>
      <c r="E226" s="144">
        <v>8.98</v>
      </c>
      <c r="F226" s="145">
        <f>D226*E226</f>
        <v>377.16</v>
      </c>
      <c r="G226" s="142"/>
    </row>
    <row r="227" spans="1:7" s="91" customFormat="1">
      <c r="A227" s="146" t="s">
        <v>245</v>
      </c>
      <c r="B227" s="143">
        <v>1</v>
      </c>
      <c r="C227" s="144">
        <v>36</v>
      </c>
      <c r="D227" s="144">
        <f t="shared" si="6"/>
        <v>36</v>
      </c>
      <c r="E227" s="144">
        <v>20</v>
      </c>
      <c r="F227" s="145">
        <f>D227*E227</f>
        <v>720</v>
      </c>
      <c r="G227" s="142"/>
    </row>
    <row r="228" spans="1:7" s="91" customFormat="1">
      <c r="A228" s="139" t="s">
        <v>246</v>
      </c>
      <c r="B228" s="147"/>
      <c r="C228" s="148"/>
      <c r="D228" s="148"/>
      <c r="E228" s="148"/>
      <c r="F228" s="149">
        <f>SUM(F219:F227)</f>
        <v>3535.02</v>
      </c>
      <c r="G228" s="172" t="s">
        <v>247</v>
      </c>
    </row>
    <row r="229" spans="1:7">
      <c r="A229" s="139" t="s">
        <v>141</v>
      </c>
      <c r="B229" s="140"/>
      <c r="C229" s="140"/>
      <c r="D229" s="140"/>
      <c r="E229" s="151" t="s">
        <v>142</v>
      </c>
      <c r="F229" s="171">
        <f>F228/1000</f>
        <v>3.5350199999999998</v>
      </c>
      <c r="G229" s="139" t="s">
        <v>27</v>
      </c>
    </row>
    <row r="230" spans="1:7">
      <c r="A230" s="139" t="s">
        <v>143</v>
      </c>
      <c r="B230" s="140"/>
      <c r="C230" s="140"/>
      <c r="D230" s="140"/>
      <c r="E230" s="151" t="s">
        <v>119</v>
      </c>
      <c r="F230" s="171">
        <v>2.82</v>
      </c>
      <c r="G230" s="139" t="s">
        <v>27</v>
      </c>
    </row>
    <row r="231" spans="1:7" s="129" customFormat="1" ht="14.25">
      <c r="A231" s="134" t="s">
        <v>248</v>
      </c>
      <c r="B231" s="166"/>
      <c r="C231" s="166"/>
      <c r="D231" s="166"/>
      <c r="E231" s="136" t="s">
        <v>145</v>
      </c>
      <c r="F231" s="137">
        <f>F229-F230</f>
        <v>0.71501999999999999</v>
      </c>
      <c r="G231" s="134" t="s">
        <v>27</v>
      </c>
    </row>
    <row r="232" spans="1:7">
      <c r="A232" s="122"/>
      <c r="B232" s="117"/>
      <c r="C232" s="117"/>
      <c r="D232" s="117"/>
      <c r="E232" s="117"/>
      <c r="F232" s="126"/>
      <c r="G232" s="122"/>
    </row>
    <row r="233" spans="1:7" s="129" customFormat="1" ht="14.25">
      <c r="A233" s="153" t="s">
        <v>249</v>
      </c>
      <c r="B233" s="154"/>
      <c r="C233" s="154"/>
      <c r="D233" s="154"/>
      <c r="E233" s="154"/>
      <c r="F233" s="155"/>
      <c r="G233" s="156"/>
    </row>
    <row r="234" spans="1:7" s="91" customFormat="1">
      <c r="A234" s="142" t="s">
        <v>80</v>
      </c>
      <c r="B234" s="143">
        <v>1</v>
      </c>
      <c r="C234" s="144">
        <v>25.6</v>
      </c>
      <c r="D234" s="144">
        <v>7.9</v>
      </c>
      <c r="E234" s="144">
        <v>0.15</v>
      </c>
      <c r="F234" s="145">
        <f>E234*D234*C234*B234</f>
        <v>30.336000000000002</v>
      </c>
      <c r="G234" s="142"/>
    </row>
    <row r="235" spans="1:7" s="91" customFormat="1">
      <c r="A235" s="142" t="s">
        <v>81</v>
      </c>
      <c r="B235" s="143">
        <v>1</v>
      </c>
      <c r="C235" s="144">
        <v>10.199999999999999</v>
      </c>
      <c r="D235" s="144">
        <v>5.8</v>
      </c>
      <c r="E235" s="144">
        <v>0.15</v>
      </c>
      <c r="F235" s="145">
        <f t="shared" ref="F235:F237" si="8">E235*D235*C235*B235</f>
        <v>8.8739999999999988</v>
      </c>
      <c r="G235" s="142"/>
    </row>
    <row r="236" spans="1:7" s="91" customFormat="1">
      <c r="A236" s="142" t="s">
        <v>82</v>
      </c>
      <c r="B236" s="143">
        <v>1</v>
      </c>
      <c r="C236" s="144">
        <v>10.199999999999999</v>
      </c>
      <c r="D236" s="144">
        <v>9.1999999999999993</v>
      </c>
      <c r="E236" s="144">
        <v>0.15</v>
      </c>
      <c r="F236" s="145">
        <f t="shared" si="8"/>
        <v>14.075999999999999</v>
      </c>
      <c r="G236" s="142"/>
    </row>
    <row r="237" spans="1:7" s="91" customFormat="1">
      <c r="A237" s="142" t="s">
        <v>84</v>
      </c>
      <c r="B237" s="143">
        <v>-1</v>
      </c>
      <c r="C237" s="144">
        <v>4.7</v>
      </c>
      <c r="D237" s="144">
        <v>4.5</v>
      </c>
      <c r="E237" s="144">
        <v>0.15</v>
      </c>
      <c r="F237" s="145">
        <f t="shared" si="8"/>
        <v>-3.1724999999999999</v>
      </c>
      <c r="G237" s="142"/>
    </row>
    <row r="238" spans="1:7" s="129" customFormat="1" ht="14.25">
      <c r="A238" s="134" t="s">
        <v>68</v>
      </c>
      <c r="B238" s="162"/>
      <c r="C238" s="163"/>
      <c r="D238" s="163"/>
      <c r="E238" s="163"/>
      <c r="F238" s="137">
        <f>SUM(F234:F237)</f>
        <v>50.113500000000002</v>
      </c>
      <c r="G238" s="165" t="s">
        <v>55</v>
      </c>
    </row>
    <row r="239" spans="1:7">
      <c r="A239" s="122"/>
      <c r="B239" s="118"/>
      <c r="C239" s="119"/>
      <c r="D239" s="119"/>
      <c r="E239" s="119"/>
      <c r="F239" s="127"/>
      <c r="G239" s="122"/>
    </row>
    <row r="240" spans="1:7" s="129" customFormat="1" ht="14.25">
      <c r="A240" s="153" t="s">
        <v>250</v>
      </c>
      <c r="B240" s="157"/>
      <c r="C240" s="160"/>
      <c r="D240" s="160"/>
      <c r="E240" s="160"/>
      <c r="F240" s="161"/>
      <c r="G240" s="156"/>
    </row>
    <row r="241" spans="1:7" s="91" customFormat="1">
      <c r="A241" s="142" t="s">
        <v>80</v>
      </c>
      <c r="B241" s="143">
        <v>1</v>
      </c>
      <c r="C241" s="144">
        <v>25.6</v>
      </c>
      <c r="D241" s="144">
        <v>7.9</v>
      </c>
      <c r="E241" s="144"/>
      <c r="F241" s="145">
        <f>B241*C241*D241</f>
        <v>202.24</v>
      </c>
      <c r="G241" s="142"/>
    </row>
    <row r="242" spans="1:7" s="91" customFormat="1">
      <c r="A242" s="142" t="s">
        <v>81</v>
      </c>
      <c r="B242" s="143">
        <v>1</v>
      </c>
      <c r="C242" s="144">
        <v>10.199999999999999</v>
      </c>
      <c r="D242" s="144">
        <v>5.8</v>
      </c>
      <c r="E242" s="144"/>
      <c r="F242" s="145">
        <f t="shared" ref="F242:F245" si="9">B242*C242*D242</f>
        <v>59.16</v>
      </c>
      <c r="G242" s="142"/>
    </row>
    <row r="243" spans="1:7" s="91" customFormat="1">
      <c r="A243" s="142" t="s">
        <v>82</v>
      </c>
      <c r="B243" s="143">
        <v>1</v>
      </c>
      <c r="C243" s="144">
        <v>10.199999999999999</v>
      </c>
      <c r="D243" s="144">
        <v>9.1999999999999993</v>
      </c>
      <c r="E243" s="144"/>
      <c r="F243" s="145">
        <f t="shared" si="9"/>
        <v>93.839999999999989</v>
      </c>
      <c r="G243" s="142"/>
    </row>
    <row r="244" spans="1:7" s="91" customFormat="1">
      <c r="A244" s="142" t="s">
        <v>84</v>
      </c>
      <c r="B244" s="143">
        <v>-1</v>
      </c>
      <c r="C244" s="144">
        <v>4.7</v>
      </c>
      <c r="D244" s="144">
        <v>4.5</v>
      </c>
      <c r="E244" s="144"/>
      <c r="F244" s="145">
        <f t="shared" si="9"/>
        <v>-21.150000000000002</v>
      </c>
      <c r="G244" s="142"/>
    </row>
    <row r="245" spans="1:7" s="91" customFormat="1">
      <c r="A245" s="146" t="s">
        <v>85</v>
      </c>
      <c r="B245" s="143">
        <v>1</v>
      </c>
      <c r="C245" s="144">
        <v>112.6</v>
      </c>
      <c r="D245" s="144">
        <v>0.15</v>
      </c>
      <c r="E245" s="144"/>
      <c r="F245" s="145">
        <f t="shared" si="9"/>
        <v>16.889999999999997</v>
      </c>
      <c r="G245" s="142"/>
    </row>
    <row r="246" spans="1:7" s="129" customFormat="1" ht="14.25">
      <c r="A246" s="134" t="s">
        <v>78</v>
      </c>
      <c r="B246" s="162"/>
      <c r="C246" s="163"/>
      <c r="D246" s="163"/>
      <c r="E246" s="163"/>
      <c r="F246" s="164">
        <f>SUM(F241:F245)</f>
        <v>350.97999999999996</v>
      </c>
      <c r="G246" s="165" t="s">
        <v>79</v>
      </c>
    </row>
    <row r="247" spans="1:7">
      <c r="A247" s="123"/>
      <c r="B247" s="118"/>
      <c r="C247" s="119"/>
      <c r="D247" s="119"/>
      <c r="E247" s="119"/>
      <c r="F247" s="127"/>
      <c r="G247" s="122"/>
    </row>
    <row r="248" spans="1:7" s="129" customFormat="1" ht="14.25">
      <c r="A248" s="153" t="s">
        <v>251</v>
      </c>
      <c r="B248" s="157"/>
      <c r="C248" s="160"/>
      <c r="D248" s="160"/>
      <c r="E248" s="160"/>
      <c r="F248" s="161"/>
      <c r="G248" s="156"/>
    </row>
    <row r="249" spans="1:7" s="92" customFormat="1">
      <c r="A249" s="146" t="s">
        <v>86</v>
      </c>
      <c r="B249" s="143">
        <v>3.14</v>
      </c>
      <c r="C249" s="144">
        <v>2.5499999999999998</v>
      </c>
      <c r="D249" s="144">
        <v>2.5499999999999998</v>
      </c>
      <c r="E249" s="144">
        <v>0.45</v>
      </c>
      <c r="F249" s="145">
        <f>B249*C249*D249*E249</f>
        <v>9.1880324999999985</v>
      </c>
      <c r="G249" s="142"/>
    </row>
    <row r="250" spans="1:7" s="92" customFormat="1">
      <c r="A250" s="146" t="s">
        <v>87</v>
      </c>
      <c r="B250" s="143">
        <v>3.14</v>
      </c>
      <c r="C250" s="143">
        <v>2.0499999999999998</v>
      </c>
      <c r="D250" s="143">
        <v>2.0499999999999998</v>
      </c>
      <c r="E250" s="143">
        <v>3.64</v>
      </c>
      <c r="F250" s="145">
        <f>B250*C250*D250*E250</f>
        <v>48.032893999999999</v>
      </c>
      <c r="G250" s="142"/>
    </row>
    <row r="251" spans="1:7" s="129" customFormat="1" ht="14.25">
      <c r="A251" s="134" t="s">
        <v>88</v>
      </c>
      <c r="B251" s="166"/>
      <c r="C251" s="166"/>
      <c r="D251" s="166"/>
      <c r="E251" s="166"/>
      <c r="F251" s="137">
        <f>SUM(F249:F250)</f>
        <v>57.220926499999997</v>
      </c>
      <c r="G251" s="134" t="s">
        <v>55</v>
      </c>
    </row>
    <row r="252" spans="1:7" ht="14.25" customHeight="1">
      <c r="A252" s="122"/>
      <c r="B252" s="117"/>
      <c r="C252" s="117"/>
      <c r="D252" s="117"/>
      <c r="E252" s="117"/>
      <c r="F252" s="126"/>
      <c r="G252" s="122"/>
    </row>
    <row r="253" spans="1:7" s="129" customFormat="1" ht="14.25">
      <c r="A253" s="153" t="s">
        <v>252</v>
      </c>
      <c r="B253" s="157"/>
      <c r="C253" s="160"/>
      <c r="D253" s="160"/>
      <c r="E253" s="160"/>
      <c r="F253" s="161"/>
      <c r="G253" s="156"/>
    </row>
    <row r="254" spans="1:7" s="92" customFormat="1">
      <c r="A254" s="146" t="s">
        <v>89</v>
      </c>
      <c r="B254" s="143">
        <v>2</v>
      </c>
      <c r="C254" s="144">
        <v>3.14</v>
      </c>
      <c r="D254" s="144">
        <v>2.75</v>
      </c>
      <c r="E254" s="144">
        <v>0.1</v>
      </c>
      <c r="F254" s="145">
        <f>B254*C254*D254*E254</f>
        <v>1.7270000000000001</v>
      </c>
      <c r="G254" s="142"/>
    </row>
    <row r="255" spans="1:7" s="92" customFormat="1">
      <c r="A255" s="146" t="s">
        <v>86</v>
      </c>
      <c r="B255" s="143">
        <v>2</v>
      </c>
      <c r="C255" s="144">
        <v>3.14</v>
      </c>
      <c r="D255" s="144">
        <v>2.5499999999999998</v>
      </c>
      <c r="E255" s="144">
        <v>0.45</v>
      </c>
      <c r="F255" s="145">
        <f>B255*C255*D255*E255</f>
        <v>7.2062999999999997</v>
      </c>
      <c r="G255" s="142"/>
    </row>
    <row r="256" spans="1:7" s="92" customFormat="1">
      <c r="A256" s="146" t="s">
        <v>87</v>
      </c>
      <c r="B256" s="143">
        <v>2</v>
      </c>
      <c r="C256" s="143">
        <v>3.14</v>
      </c>
      <c r="D256" s="143">
        <v>2.0499999999999998</v>
      </c>
      <c r="E256" s="143">
        <v>3.64</v>
      </c>
      <c r="F256" s="145">
        <f>B256*C256*D256*E256</f>
        <v>46.861359999999998</v>
      </c>
      <c r="G256" s="142"/>
    </row>
    <row r="257" spans="1:7" s="129" customFormat="1" ht="14.25">
      <c r="A257" s="134" t="s">
        <v>88</v>
      </c>
      <c r="B257" s="166"/>
      <c r="C257" s="166"/>
      <c r="D257" s="166"/>
      <c r="E257" s="166"/>
      <c r="F257" s="137">
        <f>SUM(F254:F256)</f>
        <v>55.794659999999993</v>
      </c>
      <c r="G257" s="134" t="s">
        <v>79</v>
      </c>
    </row>
    <row r="258" spans="1:7">
      <c r="A258" s="122"/>
      <c r="B258" s="117"/>
      <c r="C258" s="117"/>
      <c r="D258" s="117"/>
      <c r="E258" s="117"/>
      <c r="F258" s="126"/>
      <c r="G258" s="122"/>
    </row>
    <row r="259" spans="1:7" s="129" customFormat="1" ht="14.25">
      <c r="A259" s="153" t="s">
        <v>254</v>
      </c>
      <c r="B259" s="157"/>
      <c r="C259" s="160"/>
      <c r="D259" s="160"/>
      <c r="E259" s="160"/>
      <c r="F259" s="161"/>
      <c r="G259" s="156"/>
    </row>
    <row r="260" spans="1:7">
      <c r="A260" s="174" t="s">
        <v>253</v>
      </c>
      <c r="B260" s="175">
        <v>8</v>
      </c>
      <c r="C260" s="176">
        <v>0.85</v>
      </c>
      <c r="D260" s="176">
        <v>0.85</v>
      </c>
      <c r="E260" s="176">
        <v>0.05</v>
      </c>
      <c r="F260" s="177">
        <f>B260*C260*D260*E260</f>
        <v>0.28899999999999998</v>
      </c>
      <c r="G260" s="178"/>
    </row>
    <row r="261" spans="1:7" s="182" customFormat="1" ht="14.25">
      <c r="A261" s="179" t="s">
        <v>97</v>
      </c>
      <c r="B261" s="180"/>
      <c r="C261" s="180"/>
      <c r="D261" s="180"/>
      <c r="E261" s="180"/>
      <c r="F261" s="181">
        <f>SUM(F260:F260)</f>
        <v>0.28899999999999998</v>
      </c>
      <c r="G261" s="179" t="s">
        <v>55</v>
      </c>
    </row>
    <row r="262" spans="1:7">
      <c r="A262" s="167"/>
      <c r="B262" s="168"/>
      <c r="C262" s="168"/>
      <c r="D262" s="168"/>
      <c r="E262" s="168"/>
      <c r="F262" s="169"/>
      <c r="G262" s="167"/>
    </row>
  </sheetData>
  <mergeCells count="3">
    <mergeCell ref="A1:G1"/>
    <mergeCell ref="A2:G2"/>
    <mergeCell ref="A3:G3"/>
  </mergeCells>
  <printOptions horizontalCentered="1"/>
  <pageMargins left="0" right="0" top="0.5" bottom="0.5" header="0.3" footer="0.3"/>
  <pageSetup paperSize="9" scale="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6"/>
  <sheetViews>
    <sheetView workbookViewId="0">
      <selection activeCell="L1" sqref="A1:L3"/>
    </sheetView>
  </sheetViews>
  <sheetFormatPr defaultRowHeight="15"/>
  <cols>
    <col min="3" max="3" width="98.28515625" customWidth="1"/>
    <col min="6" max="6" width="10.5703125" customWidth="1"/>
    <col min="10" max="10" width="13.140625" customWidth="1"/>
  </cols>
  <sheetData>
    <row r="1" spans="1:12">
      <c r="A1" s="1" t="s">
        <v>0</v>
      </c>
      <c r="B1" s="1"/>
      <c r="C1" s="2"/>
      <c r="D1" s="1"/>
      <c r="E1" s="1"/>
      <c r="F1" s="1"/>
      <c r="G1" s="1"/>
      <c r="H1" s="1"/>
      <c r="I1" s="1"/>
      <c r="J1" s="1"/>
      <c r="K1" s="1"/>
      <c r="L1" s="1"/>
    </row>
    <row r="2" spans="1:12">
      <c r="A2" s="3" t="s">
        <v>1</v>
      </c>
      <c r="B2" s="3"/>
      <c r="C2" s="4"/>
      <c r="D2" s="5"/>
      <c r="E2" s="5"/>
      <c r="F2" s="5"/>
      <c r="G2" s="5"/>
      <c r="H2" s="5"/>
      <c r="I2" s="5"/>
      <c r="J2" s="5"/>
      <c r="K2" s="5"/>
      <c r="L2" s="5"/>
    </row>
    <row r="3" spans="1:12">
      <c r="A3" s="3" t="s">
        <v>46</v>
      </c>
      <c r="B3" s="3"/>
      <c r="C3" s="4"/>
      <c r="D3" s="5"/>
      <c r="E3" s="5"/>
      <c r="F3" s="5"/>
      <c r="G3" s="5"/>
      <c r="H3" s="5"/>
      <c r="I3" s="5"/>
      <c r="J3" s="5"/>
      <c r="K3" s="5"/>
      <c r="L3" s="26">
        <v>44986</v>
      </c>
    </row>
    <row r="4" spans="1:12">
      <c r="A4" s="6"/>
      <c r="B4" s="3"/>
      <c r="C4" s="4"/>
      <c r="D4" s="5"/>
      <c r="E4" s="5"/>
      <c r="F4" s="5"/>
      <c r="G4" s="5"/>
      <c r="H4" s="5"/>
      <c r="I4" s="5"/>
      <c r="J4" s="5"/>
      <c r="K4" s="5"/>
      <c r="L4" s="5"/>
    </row>
    <row r="5" spans="1:12">
      <c r="A5" s="3" t="s">
        <v>33</v>
      </c>
      <c r="B5" s="3"/>
      <c r="C5" s="3"/>
      <c r="D5" s="5"/>
      <c r="E5" s="5"/>
      <c r="F5" s="5"/>
      <c r="G5" s="5"/>
      <c r="H5" s="5"/>
      <c r="I5" s="5"/>
      <c r="J5" s="5"/>
      <c r="K5" s="5"/>
      <c r="L5" s="5"/>
    </row>
    <row r="6" spans="1:12" ht="37.5">
      <c r="A6" s="21" t="s">
        <v>3</v>
      </c>
      <c r="B6" s="21" t="s">
        <v>4</v>
      </c>
      <c r="C6" s="21" t="s">
        <v>5</v>
      </c>
      <c r="D6" s="21" t="s">
        <v>6</v>
      </c>
      <c r="E6" s="21" t="s">
        <v>7</v>
      </c>
      <c r="F6" s="21" t="s">
        <v>8</v>
      </c>
      <c r="G6" s="183" t="s">
        <v>9</v>
      </c>
      <c r="H6" s="183"/>
      <c r="I6" s="183" t="s">
        <v>10</v>
      </c>
      <c r="J6" s="183"/>
      <c r="K6" s="183" t="s">
        <v>11</v>
      </c>
      <c r="L6" s="183"/>
    </row>
    <row r="7" spans="1:12">
      <c r="A7" s="22"/>
      <c r="B7" s="22"/>
      <c r="C7" s="22"/>
      <c r="D7" s="23"/>
      <c r="E7" s="23"/>
      <c r="F7" s="23"/>
      <c r="G7" s="23" t="s">
        <v>12</v>
      </c>
      <c r="H7" s="23" t="s">
        <v>13</v>
      </c>
      <c r="I7" s="23" t="s">
        <v>12</v>
      </c>
      <c r="J7" s="23" t="s">
        <v>13</v>
      </c>
      <c r="K7" s="23" t="s">
        <v>12</v>
      </c>
      <c r="L7" s="23" t="s">
        <v>13</v>
      </c>
    </row>
    <row r="8" spans="1:12" ht="30">
      <c r="A8" s="7">
        <v>1</v>
      </c>
      <c r="B8" s="8"/>
      <c r="C8" s="9" t="s">
        <v>14</v>
      </c>
      <c r="D8" s="8" t="s">
        <v>15</v>
      </c>
      <c r="E8" s="8">
        <v>160</v>
      </c>
      <c r="F8" s="8" t="s">
        <v>16</v>
      </c>
      <c r="G8" s="17">
        <v>3040.3159999999998</v>
      </c>
      <c r="H8" s="18">
        <f>G8*E8</f>
        <v>486450.55999999994</v>
      </c>
      <c r="I8" s="18"/>
      <c r="J8" s="8">
        <f>I8*E8</f>
        <v>0</v>
      </c>
      <c r="K8" s="10">
        <f>I8+G8</f>
        <v>3040.3159999999998</v>
      </c>
      <c r="L8" s="11">
        <f>K8*E8</f>
        <v>486450.55999999994</v>
      </c>
    </row>
    <row r="9" spans="1:12" ht="30">
      <c r="A9" s="7">
        <v>2</v>
      </c>
      <c r="B9" s="8"/>
      <c r="C9" s="9" t="s">
        <v>14</v>
      </c>
      <c r="D9" s="8" t="s">
        <v>41</v>
      </c>
      <c r="E9" s="8">
        <f>E8+(E8*10%)</f>
        <v>176</v>
      </c>
      <c r="F9" s="8" t="s">
        <v>16</v>
      </c>
      <c r="G9" s="17"/>
      <c r="H9" s="18">
        <f>G9*E9</f>
        <v>0</v>
      </c>
      <c r="I9" s="18"/>
      <c r="J9" s="8">
        <f>I9*E9</f>
        <v>0</v>
      </c>
      <c r="K9" s="10">
        <f>I9+G9</f>
        <v>0</v>
      </c>
      <c r="L9" s="11">
        <f>K9*E9</f>
        <v>0</v>
      </c>
    </row>
    <row r="10" spans="1:12">
      <c r="A10" s="7">
        <v>3</v>
      </c>
      <c r="B10" s="12"/>
      <c r="C10" s="13" t="s">
        <v>17</v>
      </c>
      <c r="D10" s="8" t="s">
        <v>15</v>
      </c>
      <c r="E10" s="8">
        <v>85</v>
      </c>
      <c r="F10" s="8" t="s">
        <v>16</v>
      </c>
      <c r="G10" s="19"/>
      <c r="H10" s="18">
        <f t="shared" ref="H10:H21" si="0">G10*E10</f>
        <v>0</v>
      </c>
      <c r="I10" s="18"/>
      <c r="J10" s="8">
        <f t="shared" ref="J10:J25" si="1">I10*E10</f>
        <v>0</v>
      </c>
      <c r="K10" s="10">
        <f t="shared" ref="K10:K25" si="2">I10+G10</f>
        <v>0</v>
      </c>
      <c r="L10" s="11">
        <f t="shared" ref="L10:L24" si="3">K10*E10</f>
        <v>0</v>
      </c>
    </row>
    <row r="11" spans="1:12">
      <c r="A11" s="7">
        <v>4</v>
      </c>
      <c r="B11" s="12"/>
      <c r="C11" s="13" t="s">
        <v>18</v>
      </c>
      <c r="D11" s="8" t="s">
        <v>15</v>
      </c>
      <c r="E11" s="8">
        <v>60</v>
      </c>
      <c r="F11" s="8" t="s">
        <v>16</v>
      </c>
      <c r="G11" s="19"/>
      <c r="H11" s="18">
        <f t="shared" si="0"/>
        <v>0</v>
      </c>
      <c r="I11" s="18"/>
      <c r="J11" s="8">
        <f t="shared" si="1"/>
        <v>0</v>
      </c>
      <c r="K11" s="10">
        <f t="shared" si="2"/>
        <v>0</v>
      </c>
      <c r="L11" s="11">
        <f t="shared" si="3"/>
        <v>0</v>
      </c>
    </row>
    <row r="12" spans="1:12">
      <c r="A12" s="7">
        <v>5</v>
      </c>
      <c r="B12" s="12"/>
      <c r="C12" s="13" t="s">
        <v>19</v>
      </c>
      <c r="D12" s="8" t="s">
        <v>15</v>
      </c>
      <c r="E12" s="8">
        <v>700</v>
      </c>
      <c r="F12" s="8" t="s">
        <v>16</v>
      </c>
      <c r="G12" s="19"/>
      <c r="H12" s="18">
        <f t="shared" si="0"/>
        <v>0</v>
      </c>
      <c r="I12" s="18"/>
      <c r="J12" s="8">
        <f t="shared" si="1"/>
        <v>0</v>
      </c>
      <c r="K12" s="10">
        <f t="shared" si="2"/>
        <v>0</v>
      </c>
      <c r="L12" s="11">
        <f t="shared" si="3"/>
        <v>0</v>
      </c>
    </row>
    <row r="13" spans="1:12" ht="60">
      <c r="A13" s="7">
        <v>6</v>
      </c>
      <c r="B13" s="8"/>
      <c r="C13" s="9" t="s">
        <v>20</v>
      </c>
      <c r="D13" s="8" t="s">
        <v>15</v>
      </c>
      <c r="E13" s="8">
        <v>2100</v>
      </c>
      <c r="F13" s="8" t="s">
        <v>16</v>
      </c>
      <c r="G13" s="20">
        <v>57.39</v>
      </c>
      <c r="H13" s="18">
        <f t="shared" si="0"/>
        <v>120519</v>
      </c>
      <c r="I13" s="18"/>
      <c r="J13" s="8">
        <f t="shared" si="1"/>
        <v>0</v>
      </c>
      <c r="K13" s="10">
        <f t="shared" si="2"/>
        <v>57.39</v>
      </c>
      <c r="L13" s="11">
        <f t="shared" si="3"/>
        <v>120519</v>
      </c>
    </row>
    <row r="14" spans="1:12" ht="60">
      <c r="A14" s="7">
        <v>7</v>
      </c>
      <c r="B14" s="8"/>
      <c r="C14" s="9" t="s">
        <v>21</v>
      </c>
      <c r="D14" s="8" t="s">
        <v>15</v>
      </c>
      <c r="E14" s="8">
        <f>E13+(E13*10%)</f>
        <v>2310</v>
      </c>
      <c r="F14" s="8" t="s">
        <v>16</v>
      </c>
      <c r="G14" s="18"/>
      <c r="H14" s="18">
        <f t="shared" si="0"/>
        <v>0</v>
      </c>
      <c r="I14" s="25"/>
      <c r="J14" s="8"/>
      <c r="K14" s="10">
        <f t="shared" si="2"/>
        <v>0</v>
      </c>
      <c r="L14" s="11">
        <f t="shared" si="3"/>
        <v>0</v>
      </c>
    </row>
    <row r="15" spans="1:12" ht="30">
      <c r="A15" s="7">
        <v>8</v>
      </c>
      <c r="B15" s="12"/>
      <c r="C15" s="13" t="s">
        <v>22</v>
      </c>
      <c r="D15" s="8" t="s">
        <v>15</v>
      </c>
      <c r="E15" s="8">
        <v>2600</v>
      </c>
      <c r="F15" s="8" t="s">
        <v>16</v>
      </c>
      <c r="G15" s="18">
        <v>222.15</v>
      </c>
      <c r="H15" s="18">
        <f t="shared" si="0"/>
        <v>577590</v>
      </c>
      <c r="I15" s="18">
        <v>42.704974999999997</v>
      </c>
      <c r="J15" s="8">
        <f t="shared" si="1"/>
        <v>111032.935</v>
      </c>
      <c r="K15" s="10">
        <f t="shared" si="2"/>
        <v>264.85497500000002</v>
      </c>
      <c r="L15" s="11">
        <f t="shared" si="3"/>
        <v>688622.93500000006</v>
      </c>
    </row>
    <row r="16" spans="1:12" ht="30">
      <c r="A16" s="7"/>
      <c r="B16" s="12"/>
      <c r="C16" s="13" t="s">
        <v>43</v>
      </c>
      <c r="D16" s="8" t="str">
        <f>D15</f>
        <v>m3</v>
      </c>
      <c r="E16" s="8">
        <f>E15</f>
        <v>2600</v>
      </c>
      <c r="F16" s="8" t="str">
        <f>F15</f>
        <v>Ferro</v>
      </c>
      <c r="G16" s="18"/>
      <c r="H16" s="18">
        <f t="shared" si="0"/>
        <v>0</v>
      </c>
      <c r="I16" s="18"/>
      <c r="J16" s="8">
        <f t="shared" si="1"/>
        <v>0</v>
      </c>
      <c r="K16" s="10">
        <f t="shared" si="2"/>
        <v>0</v>
      </c>
      <c r="L16" s="11">
        <f t="shared" si="3"/>
        <v>0</v>
      </c>
    </row>
    <row r="17" spans="1:12" ht="30">
      <c r="A17" s="7">
        <v>9</v>
      </c>
      <c r="B17" s="12"/>
      <c r="C17" s="13" t="s">
        <v>23</v>
      </c>
      <c r="D17" s="8" t="s">
        <v>15</v>
      </c>
      <c r="E17" s="8">
        <f>E15+(E15*10%)</f>
        <v>2860</v>
      </c>
      <c r="F17" s="8" t="s">
        <v>16</v>
      </c>
      <c r="G17" s="18"/>
      <c r="H17" s="18">
        <f t="shared" si="0"/>
        <v>0</v>
      </c>
      <c r="I17" s="18"/>
      <c r="J17" s="8">
        <f t="shared" si="1"/>
        <v>0</v>
      </c>
      <c r="K17" s="10">
        <f t="shared" si="2"/>
        <v>0</v>
      </c>
      <c r="L17" s="11">
        <f t="shared" si="3"/>
        <v>0</v>
      </c>
    </row>
    <row r="18" spans="1:12" ht="75">
      <c r="A18" s="7">
        <v>10</v>
      </c>
      <c r="B18" s="12"/>
      <c r="C18" s="9" t="s">
        <v>24</v>
      </c>
      <c r="D18" s="8" t="s">
        <v>25</v>
      </c>
      <c r="E18" s="8">
        <v>400</v>
      </c>
      <c r="F18" s="8" t="s">
        <v>16</v>
      </c>
      <c r="G18" s="18">
        <v>318.42</v>
      </c>
      <c r="H18" s="18">
        <f t="shared" si="0"/>
        <v>127368</v>
      </c>
      <c r="I18" s="18">
        <v>174.48579999999995</v>
      </c>
      <c r="J18" s="8">
        <f t="shared" si="1"/>
        <v>69794.319999999978</v>
      </c>
      <c r="K18" s="10">
        <f t="shared" si="2"/>
        <v>492.9058</v>
      </c>
      <c r="L18" s="11">
        <f t="shared" si="3"/>
        <v>197162.32</v>
      </c>
    </row>
    <row r="19" spans="1:12" ht="75">
      <c r="A19" s="7"/>
      <c r="B19" s="12"/>
      <c r="C19" s="9" t="s">
        <v>44</v>
      </c>
      <c r="D19" s="8" t="s">
        <v>25</v>
      </c>
      <c r="E19" s="8">
        <v>400</v>
      </c>
      <c r="F19" s="8" t="s">
        <v>16</v>
      </c>
      <c r="G19" s="18"/>
      <c r="H19" s="18">
        <f t="shared" si="0"/>
        <v>0</v>
      </c>
      <c r="I19" s="18"/>
      <c r="J19" s="8">
        <f t="shared" si="1"/>
        <v>0</v>
      </c>
      <c r="K19" s="10">
        <f t="shared" si="2"/>
        <v>0</v>
      </c>
      <c r="L19" s="11">
        <f t="shared" si="3"/>
        <v>0</v>
      </c>
    </row>
    <row r="20" spans="1:12" ht="75">
      <c r="A20" s="7">
        <v>11</v>
      </c>
      <c r="B20" s="12"/>
      <c r="C20" s="9" t="s">
        <v>26</v>
      </c>
      <c r="D20" s="8" t="s">
        <v>27</v>
      </c>
      <c r="E20" s="8">
        <v>7000</v>
      </c>
      <c r="F20" s="8" t="s">
        <v>16</v>
      </c>
      <c r="G20" s="18">
        <v>16.901</v>
      </c>
      <c r="H20" s="18">
        <f t="shared" si="0"/>
        <v>118307</v>
      </c>
      <c r="I20" s="18">
        <v>5.4729999999999999</v>
      </c>
      <c r="J20" s="8">
        <f t="shared" si="1"/>
        <v>38311</v>
      </c>
      <c r="K20" s="10">
        <f t="shared" si="2"/>
        <v>22.373999999999999</v>
      </c>
      <c r="L20" s="11">
        <f t="shared" si="3"/>
        <v>156618</v>
      </c>
    </row>
    <row r="21" spans="1:12">
      <c r="A21" s="7">
        <v>12</v>
      </c>
      <c r="B21" s="12"/>
      <c r="C21" s="9" t="s">
        <v>28</v>
      </c>
      <c r="D21" s="8" t="s">
        <v>27</v>
      </c>
      <c r="E21" s="8">
        <v>13000</v>
      </c>
      <c r="F21" s="8"/>
      <c r="G21" s="18"/>
      <c r="H21" s="18">
        <f t="shared" si="0"/>
        <v>0</v>
      </c>
      <c r="I21" s="18">
        <v>1.73</v>
      </c>
      <c r="J21" s="8">
        <f t="shared" si="1"/>
        <v>22490</v>
      </c>
      <c r="K21" s="10">
        <f t="shared" si="2"/>
        <v>1.73</v>
      </c>
      <c r="L21" s="11">
        <f t="shared" si="3"/>
        <v>22490</v>
      </c>
    </row>
    <row r="22" spans="1:12">
      <c r="A22" s="7">
        <v>13</v>
      </c>
      <c r="B22" s="12">
        <v>40</v>
      </c>
      <c r="C22" s="9" t="s">
        <v>29</v>
      </c>
      <c r="D22" s="8" t="s">
        <v>30</v>
      </c>
      <c r="E22" s="8">
        <v>500</v>
      </c>
      <c r="F22" s="8"/>
      <c r="G22" s="18"/>
      <c r="H22" s="18"/>
      <c r="I22" s="18"/>
      <c r="J22" s="8">
        <f t="shared" si="1"/>
        <v>0</v>
      </c>
      <c r="K22" s="10">
        <f t="shared" si="2"/>
        <v>0</v>
      </c>
      <c r="L22" s="11">
        <f t="shared" si="3"/>
        <v>0</v>
      </c>
    </row>
    <row r="23" spans="1:12">
      <c r="A23" s="7">
        <v>14</v>
      </c>
      <c r="B23" s="12"/>
      <c r="C23" s="9" t="s">
        <v>31</v>
      </c>
      <c r="D23" s="8" t="s">
        <v>15</v>
      </c>
      <c r="E23" s="8">
        <v>750</v>
      </c>
      <c r="F23" s="8"/>
      <c r="G23" s="18"/>
      <c r="H23" s="18"/>
      <c r="I23" s="18"/>
      <c r="J23" s="8">
        <f t="shared" si="1"/>
        <v>0</v>
      </c>
      <c r="K23" s="10">
        <f t="shared" si="2"/>
        <v>0</v>
      </c>
      <c r="L23" s="11">
        <f t="shared" si="3"/>
        <v>0</v>
      </c>
    </row>
    <row r="24" spans="1:12">
      <c r="A24" s="7">
        <v>15</v>
      </c>
      <c r="B24" s="12"/>
      <c r="C24" s="9" t="s">
        <v>32</v>
      </c>
      <c r="D24" s="8" t="s">
        <v>25</v>
      </c>
      <c r="E24" s="8">
        <v>150</v>
      </c>
      <c r="F24" s="8"/>
      <c r="G24" s="18"/>
      <c r="H24" s="18"/>
      <c r="I24" s="18"/>
      <c r="J24" s="8">
        <f t="shared" si="1"/>
        <v>0</v>
      </c>
      <c r="K24" s="10">
        <f t="shared" si="2"/>
        <v>0</v>
      </c>
      <c r="L24" s="11">
        <f t="shared" si="3"/>
        <v>0</v>
      </c>
    </row>
    <row r="25" spans="1:12">
      <c r="A25" s="7"/>
      <c r="B25" s="12"/>
      <c r="C25" s="9"/>
      <c r="D25" s="8"/>
      <c r="E25" s="8"/>
      <c r="F25" s="8"/>
      <c r="G25" s="18"/>
      <c r="H25" s="18"/>
      <c r="I25" s="18"/>
      <c r="J25" s="8">
        <f t="shared" si="1"/>
        <v>0</v>
      </c>
      <c r="K25" s="10">
        <f t="shared" si="2"/>
        <v>0</v>
      </c>
      <c r="L25" s="11"/>
    </row>
    <row r="26" spans="1:12">
      <c r="A26" s="14"/>
      <c r="B26" s="14"/>
      <c r="C26" s="14"/>
      <c r="D26" s="15"/>
      <c r="E26" s="15"/>
      <c r="F26" s="15"/>
      <c r="G26" s="15"/>
      <c r="H26" s="16">
        <f>SUM(H8:H25)</f>
        <v>1430234.56</v>
      </c>
      <c r="I26" s="16"/>
      <c r="J26" s="16">
        <f>SUM(J8:J25)</f>
        <v>241628.25499999998</v>
      </c>
      <c r="K26" s="16"/>
      <c r="L26" s="16">
        <f>SUM(L8:L25)</f>
        <v>1671862.8150000002</v>
      </c>
    </row>
  </sheetData>
  <mergeCells count="3">
    <mergeCell ref="G6:H6"/>
    <mergeCell ref="I6:J6"/>
    <mergeCell ref="K6: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6"/>
  <sheetViews>
    <sheetView topLeftCell="A7" workbookViewId="0">
      <selection activeCell="K13" sqref="K13:K14"/>
    </sheetView>
  </sheetViews>
  <sheetFormatPr defaultRowHeight="15"/>
  <cols>
    <col min="3" max="3" width="98.28515625" customWidth="1"/>
    <col min="6" max="6" width="10.5703125" customWidth="1"/>
    <col min="10" max="10" width="13.140625" customWidth="1"/>
  </cols>
  <sheetData>
    <row r="1" spans="1:12">
      <c r="A1" s="1" t="s">
        <v>0</v>
      </c>
      <c r="B1" s="1"/>
      <c r="C1" s="2"/>
      <c r="D1" s="1"/>
      <c r="E1" s="1"/>
      <c r="F1" s="1"/>
      <c r="G1" s="1"/>
      <c r="H1" s="1"/>
      <c r="I1" s="1"/>
      <c r="J1" s="1"/>
      <c r="K1" s="1"/>
      <c r="L1" s="1"/>
    </row>
    <row r="2" spans="1:12">
      <c r="A2" s="3" t="s">
        <v>1</v>
      </c>
      <c r="B2" s="3"/>
      <c r="C2" s="4"/>
      <c r="D2" s="5"/>
      <c r="E2" s="5"/>
      <c r="F2" s="5"/>
      <c r="G2" s="5"/>
      <c r="H2" s="5"/>
      <c r="I2" s="5"/>
      <c r="J2" s="5"/>
      <c r="K2" s="5"/>
      <c r="L2" s="5"/>
    </row>
    <row r="3" spans="1:12">
      <c r="A3" s="3" t="s">
        <v>42</v>
      </c>
      <c r="B3" s="3"/>
      <c r="C3" s="4"/>
      <c r="D3" s="5"/>
      <c r="E3" s="5"/>
      <c r="F3" s="5"/>
      <c r="G3" s="5"/>
      <c r="H3" s="5"/>
      <c r="I3" s="5"/>
      <c r="J3" s="5"/>
      <c r="K3" s="5"/>
      <c r="L3" s="26">
        <v>44986</v>
      </c>
    </row>
    <row r="4" spans="1:12">
      <c r="A4" s="6"/>
      <c r="B4" s="3"/>
      <c r="C4" s="4"/>
      <c r="D4" s="5"/>
      <c r="E4" s="5"/>
      <c r="F4" s="5"/>
      <c r="G4" s="5"/>
      <c r="H4" s="5"/>
      <c r="I4" s="5"/>
      <c r="J4" s="5"/>
      <c r="K4" s="5"/>
      <c r="L4" s="5"/>
    </row>
    <row r="5" spans="1:12">
      <c r="A5" s="3" t="s">
        <v>33</v>
      </c>
      <c r="B5" s="3"/>
      <c r="C5" s="3"/>
      <c r="D5" s="5"/>
      <c r="E5" s="5"/>
      <c r="F5" s="5"/>
      <c r="G5" s="5"/>
      <c r="H5" s="5"/>
      <c r="I5" s="5"/>
      <c r="J5" s="5"/>
      <c r="K5" s="5"/>
      <c r="L5" s="5"/>
    </row>
    <row r="6" spans="1:12" ht="37.5">
      <c r="A6" s="21" t="s">
        <v>3</v>
      </c>
      <c r="B6" s="21" t="s">
        <v>4</v>
      </c>
      <c r="C6" s="21" t="s">
        <v>5</v>
      </c>
      <c r="D6" s="21" t="s">
        <v>6</v>
      </c>
      <c r="E6" s="21" t="s">
        <v>7</v>
      </c>
      <c r="F6" s="21" t="s">
        <v>8</v>
      </c>
      <c r="G6" s="183" t="s">
        <v>9</v>
      </c>
      <c r="H6" s="183"/>
      <c r="I6" s="183" t="s">
        <v>10</v>
      </c>
      <c r="J6" s="183"/>
      <c r="K6" s="183" t="s">
        <v>11</v>
      </c>
      <c r="L6" s="183"/>
    </row>
    <row r="7" spans="1:12">
      <c r="A7" s="22"/>
      <c r="B7" s="22"/>
      <c r="C7" s="22"/>
      <c r="D7" s="23"/>
      <c r="E7" s="23"/>
      <c r="F7" s="23"/>
      <c r="G7" s="23" t="s">
        <v>12</v>
      </c>
      <c r="H7" s="23" t="s">
        <v>13</v>
      </c>
      <c r="I7" s="23" t="s">
        <v>12</v>
      </c>
      <c r="J7" s="23" t="s">
        <v>13</v>
      </c>
      <c r="K7" s="23" t="s">
        <v>12</v>
      </c>
      <c r="L7" s="23" t="s">
        <v>13</v>
      </c>
    </row>
    <row r="8" spans="1:12" ht="30">
      <c r="A8" s="7">
        <v>1</v>
      </c>
      <c r="B8" s="8"/>
      <c r="C8" s="9" t="s">
        <v>14</v>
      </c>
      <c r="D8" s="8" t="s">
        <v>15</v>
      </c>
      <c r="E8" s="8">
        <v>160</v>
      </c>
      <c r="F8" s="8" t="s">
        <v>16</v>
      </c>
      <c r="G8" s="17">
        <v>3040.3159999999998</v>
      </c>
      <c r="H8" s="18">
        <f>G8*E8</f>
        <v>486450.55999999994</v>
      </c>
      <c r="I8" s="18"/>
      <c r="J8" s="8">
        <f>I8*E8</f>
        <v>0</v>
      </c>
      <c r="K8" s="10">
        <f>I8+G8</f>
        <v>3040.3159999999998</v>
      </c>
      <c r="L8" s="11">
        <f>K8*E8</f>
        <v>486450.55999999994</v>
      </c>
    </row>
    <row r="9" spans="1:12" ht="30">
      <c r="A9" s="7">
        <v>2</v>
      </c>
      <c r="B9" s="8"/>
      <c r="C9" s="9" t="s">
        <v>14</v>
      </c>
      <c r="D9" s="8" t="s">
        <v>41</v>
      </c>
      <c r="E9" s="8">
        <f>E8+(E8*10%)</f>
        <v>176</v>
      </c>
      <c r="F9" s="8" t="s">
        <v>16</v>
      </c>
      <c r="G9" s="17"/>
      <c r="H9" s="18">
        <f>G9*E9</f>
        <v>0</v>
      </c>
      <c r="I9" s="18"/>
      <c r="J9" s="8">
        <f>I9*E9</f>
        <v>0</v>
      </c>
      <c r="K9" s="10">
        <f>I9+G9</f>
        <v>0</v>
      </c>
      <c r="L9" s="11">
        <f>K9*E9</f>
        <v>0</v>
      </c>
    </row>
    <row r="10" spans="1:12">
      <c r="A10" s="7">
        <v>3</v>
      </c>
      <c r="B10" s="12"/>
      <c r="C10" s="13" t="s">
        <v>17</v>
      </c>
      <c r="D10" s="8" t="s">
        <v>15</v>
      </c>
      <c r="E10" s="8">
        <v>85</v>
      </c>
      <c r="F10" s="8" t="s">
        <v>16</v>
      </c>
      <c r="G10" s="19"/>
      <c r="H10" s="18">
        <f t="shared" ref="H10:H21" si="0">G10*E10</f>
        <v>0</v>
      </c>
      <c r="I10" s="18">
        <v>2539.0220025000003</v>
      </c>
      <c r="J10" s="8">
        <f t="shared" ref="J10:J25" si="1">I10*E10</f>
        <v>215816.87021250004</v>
      </c>
      <c r="K10" s="10">
        <f t="shared" ref="K10:K25" si="2">I10+G10</f>
        <v>2539.0220025000003</v>
      </c>
      <c r="L10" s="11">
        <f t="shared" ref="L10:L24" si="3">K10*E10</f>
        <v>215816.87021250004</v>
      </c>
    </row>
    <row r="11" spans="1:12">
      <c r="A11" s="7">
        <v>4</v>
      </c>
      <c r="B11" s="12"/>
      <c r="C11" s="13" t="s">
        <v>18</v>
      </c>
      <c r="D11" s="8" t="s">
        <v>15</v>
      </c>
      <c r="E11" s="8">
        <v>60</v>
      </c>
      <c r="F11" s="8" t="s">
        <v>16</v>
      </c>
      <c r="G11" s="19"/>
      <c r="H11" s="18">
        <f t="shared" si="0"/>
        <v>0</v>
      </c>
      <c r="I11" s="18">
        <v>2539.0220025000003</v>
      </c>
      <c r="J11" s="8">
        <f t="shared" si="1"/>
        <v>152341.32015000001</v>
      </c>
      <c r="K11" s="10">
        <f t="shared" si="2"/>
        <v>2539.0220025000003</v>
      </c>
      <c r="L11" s="11">
        <f t="shared" si="3"/>
        <v>152341.32015000001</v>
      </c>
    </row>
    <row r="12" spans="1:12">
      <c r="A12" s="7">
        <v>5</v>
      </c>
      <c r="B12" s="12"/>
      <c r="C12" s="13" t="s">
        <v>19</v>
      </c>
      <c r="D12" s="8" t="s">
        <v>15</v>
      </c>
      <c r="E12" s="8">
        <v>700</v>
      </c>
      <c r="F12" s="8" t="s">
        <v>16</v>
      </c>
      <c r="G12" s="19"/>
      <c r="H12" s="18">
        <f t="shared" si="0"/>
        <v>0</v>
      </c>
      <c r="I12" s="18">
        <v>35.135999999999996</v>
      </c>
      <c r="J12" s="8">
        <f t="shared" si="1"/>
        <v>24595.199999999997</v>
      </c>
      <c r="K12" s="10">
        <f t="shared" si="2"/>
        <v>35.135999999999996</v>
      </c>
      <c r="L12" s="11">
        <f t="shared" si="3"/>
        <v>24595.199999999997</v>
      </c>
    </row>
    <row r="13" spans="1:12" ht="60">
      <c r="A13" s="7">
        <v>6</v>
      </c>
      <c r="B13" s="8"/>
      <c r="C13" s="9" t="s">
        <v>20</v>
      </c>
      <c r="D13" s="8" t="s">
        <v>15</v>
      </c>
      <c r="E13" s="8">
        <v>2100</v>
      </c>
      <c r="F13" s="8" t="s">
        <v>16</v>
      </c>
      <c r="G13" s="20">
        <v>57.39</v>
      </c>
      <c r="H13" s="18">
        <f t="shared" si="0"/>
        <v>120519</v>
      </c>
      <c r="I13" s="18">
        <v>12.90625</v>
      </c>
      <c r="J13" s="8">
        <f t="shared" si="1"/>
        <v>27103.125</v>
      </c>
      <c r="K13" s="10">
        <f t="shared" si="2"/>
        <v>70.296250000000001</v>
      </c>
      <c r="L13" s="11">
        <f t="shared" si="3"/>
        <v>147622.125</v>
      </c>
    </row>
    <row r="14" spans="1:12" ht="60">
      <c r="A14" s="7">
        <v>7</v>
      </c>
      <c r="B14" s="8"/>
      <c r="C14" s="9" t="s">
        <v>21</v>
      </c>
      <c r="D14" s="8" t="s">
        <v>15</v>
      </c>
      <c r="E14" s="8">
        <f>E13+(E13*10%)</f>
        <v>2310</v>
      </c>
      <c r="F14" s="8" t="s">
        <v>16</v>
      </c>
      <c r="G14" s="18"/>
      <c r="H14" s="18">
        <f t="shared" si="0"/>
        <v>0</v>
      </c>
      <c r="I14" s="25"/>
      <c r="J14" s="8"/>
      <c r="K14" s="10">
        <f t="shared" si="2"/>
        <v>0</v>
      </c>
      <c r="L14" s="11">
        <f t="shared" si="3"/>
        <v>0</v>
      </c>
    </row>
    <row r="15" spans="1:12" ht="30">
      <c r="A15" s="7">
        <v>8</v>
      </c>
      <c r="B15" s="12"/>
      <c r="C15" s="13" t="s">
        <v>22</v>
      </c>
      <c r="D15" s="8" t="s">
        <v>15</v>
      </c>
      <c r="E15" s="8">
        <v>2600</v>
      </c>
      <c r="F15" s="8" t="s">
        <v>16</v>
      </c>
      <c r="G15" s="18">
        <v>264.85497500000002</v>
      </c>
      <c r="H15" s="18">
        <f t="shared" si="0"/>
        <v>688622.93500000006</v>
      </c>
      <c r="I15" s="18">
        <v>54.130875000000017</v>
      </c>
      <c r="J15" s="8">
        <f t="shared" si="1"/>
        <v>140740.27500000005</v>
      </c>
      <c r="K15" s="10">
        <f t="shared" si="2"/>
        <v>318.98585000000003</v>
      </c>
      <c r="L15" s="11">
        <f t="shared" si="3"/>
        <v>829363.21000000008</v>
      </c>
    </row>
    <row r="16" spans="1:12" ht="30">
      <c r="A16" s="7"/>
      <c r="B16" s="12"/>
      <c r="C16" s="13" t="s">
        <v>43</v>
      </c>
      <c r="D16" s="8" t="str">
        <f>D15</f>
        <v>m3</v>
      </c>
      <c r="E16" s="8">
        <f>E15</f>
        <v>2600</v>
      </c>
      <c r="F16" s="8" t="str">
        <f>F15</f>
        <v>Ferro</v>
      </c>
      <c r="G16" s="18"/>
      <c r="H16" s="18">
        <f t="shared" si="0"/>
        <v>0</v>
      </c>
      <c r="I16" s="18">
        <v>50.82</v>
      </c>
      <c r="J16" s="8">
        <f t="shared" si="1"/>
        <v>132132</v>
      </c>
      <c r="K16" s="10">
        <f t="shared" ref="K16:K17" si="4">I16+G16</f>
        <v>50.82</v>
      </c>
      <c r="L16" s="11">
        <f t="shared" ref="L16:L17" si="5">K16*E16</f>
        <v>132132</v>
      </c>
    </row>
    <row r="17" spans="1:12" ht="30">
      <c r="A17" s="7">
        <v>9</v>
      </c>
      <c r="B17" s="12"/>
      <c r="C17" s="13" t="s">
        <v>23</v>
      </c>
      <c r="D17" s="8" t="s">
        <v>15</v>
      </c>
      <c r="E17" s="8">
        <f>E15+(E15*10%)</f>
        <v>2860</v>
      </c>
      <c r="F17" s="8" t="s">
        <v>16</v>
      </c>
      <c r="G17" s="18"/>
      <c r="H17" s="18">
        <f t="shared" si="0"/>
        <v>0</v>
      </c>
      <c r="I17" s="18"/>
      <c r="J17" s="8">
        <f t="shared" si="1"/>
        <v>0</v>
      </c>
      <c r="K17" s="10">
        <f t="shared" si="4"/>
        <v>0</v>
      </c>
      <c r="L17" s="11">
        <f t="shared" si="5"/>
        <v>0</v>
      </c>
    </row>
    <row r="18" spans="1:12" ht="75">
      <c r="A18" s="7">
        <v>10</v>
      </c>
      <c r="B18" s="12"/>
      <c r="C18" s="9" t="s">
        <v>24</v>
      </c>
      <c r="D18" s="8" t="s">
        <v>25</v>
      </c>
      <c r="E18" s="8">
        <v>400</v>
      </c>
      <c r="F18" s="8" t="s">
        <v>16</v>
      </c>
      <c r="G18" s="18">
        <v>492.9058</v>
      </c>
      <c r="H18" s="18">
        <f t="shared" si="0"/>
        <v>197162.32</v>
      </c>
      <c r="I18" s="18">
        <v>381.85749999999996</v>
      </c>
      <c r="J18" s="8">
        <f t="shared" si="1"/>
        <v>152742.99999999997</v>
      </c>
      <c r="K18" s="10">
        <f t="shared" si="2"/>
        <v>874.76329999999996</v>
      </c>
      <c r="L18" s="11">
        <f t="shared" si="3"/>
        <v>349905.32</v>
      </c>
    </row>
    <row r="19" spans="1:12" ht="75">
      <c r="A19" s="7"/>
      <c r="B19" s="12"/>
      <c r="C19" s="9" t="s">
        <v>44</v>
      </c>
      <c r="D19" s="8" t="s">
        <v>25</v>
      </c>
      <c r="E19" s="8">
        <v>400</v>
      </c>
      <c r="F19" s="8" t="s">
        <v>16</v>
      </c>
      <c r="G19" s="18"/>
      <c r="H19" s="18">
        <f t="shared" si="0"/>
        <v>0</v>
      </c>
      <c r="I19" s="18">
        <v>175.15199999999999</v>
      </c>
      <c r="J19" s="8">
        <f t="shared" si="1"/>
        <v>70060.799999999988</v>
      </c>
      <c r="K19" s="10">
        <f t="shared" ref="K19" si="6">I19+G19</f>
        <v>175.15199999999999</v>
      </c>
      <c r="L19" s="11">
        <f t="shared" ref="L19" si="7">K19*E19</f>
        <v>70060.799999999988</v>
      </c>
    </row>
    <row r="20" spans="1:12" ht="75">
      <c r="A20" s="7">
        <v>11</v>
      </c>
      <c r="B20" s="12"/>
      <c r="C20" s="9" t="s">
        <v>26</v>
      </c>
      <c r="D20" s="8" t="s">
        <v>27</v>
      </c>
      <c r="E20" s="8">
        <v>7000</v>
      </c>
      <c r="F20" s="8" t="s">
        <v>16</v>
      </c>
      <c r="G20" s="18">
        <v>22.373999999999999</v>
      </c>
      <c r="H20" s="18">
        <f t="shared" si="0"/>
        <v>156618</v>
      </c>
      <c r="I20" s="18">
        <v>5.99</v>
      </c>
      <c r="J20" s="8">
        <f t="shared" si="1"/>
        <v>41930</v>
      </c>
      <c r="K20" s="10">
        <f t="shared" si="2"/>
        <v>28.363999999999997</v>
      </c>
      <c r="L20" s="11">
        <f t="shared" si="3"/>
        <v>198547.99999999997</v>
      </c>
    </row>
    <row r="21" spans="1:12">
      <c r="A21" s="7">
        <v>12</v>
      </c>
      <c r="B21" s="12"/>
      <c r="C21" s="9" t="s">
        <v>28</v>
      </c>
      <c r="D21" s="8" t="s">
        <v>27</v>
      </c>
      <c r="E21" s="8">
        <v>13000</v>
      </c>
      <c r="F21" s="8"/>
      <c r="G21" s="18">
        <v>1.73</v>
      </c>
      <c r="H21" s="18">
        <f t="shared" si="0"/>
        <v>22490</v>
      </c>
      <c r="I21" s="18">
        <v>0.61363999999999996</v>
      </c>
      <c r="J21" s="8">
        <f t="shared" si="1"/>
        <v>7977.32</v>
      </c>
      <c r="K21" s="10">
        <f t="shared" si="2"/>
        <v>2.3436399999999997</v>
      </c>
      <c r="L21" s="11">
        <f t="shared" si="3"/>
        <v>30467.319999999996</v>
      </c>
    </row>
    <row r="22" spans="1:12">
      <c r="A22" s="7">
        <v>13</v>
      </c>
      <c r="B22" s="12">
        <v>40</v>
      </c>
      <c r="C22" s="9" t="s">
        <v>29</v>
      </c>
      <c r="D22" s="8" t="s">
        <v>30</v>
      </c>
      <c r="E22" s="8">
        <v>500</v>
      </c>
      <c r="F22" s="8"/>
      <c r="G22" s="18"/>
      <c r="H22" s="18"/>
      <c r="I22" s="18"/>
      <c r="J22" s="8">
        <f t="shared" si="1"/>
        <v>0</v>
      </c>
      <c r="K22" s="10">
        <f t="shared" si="2"/>
        <v>0</v>
      </c>
      <c r="L22" s="11">
        <f t="shared" si="3"/>
        <v>0</v>
      </c>
    </row>
    <row r="23" spans="1:12">
      <c r="A23" s="7">
        <v>14</v>
      </c>
      <c r="B23" s="12"/>
      <c r="C23" s="9" t="s">
        <v>31</v>
      </c>
      <c r="D23" s="8" t="s">
        <v>15</v>
      </c>
      <c r="E23" s="8">
        <v>750</v>
      </c>
      <c r="F23" s="8"/>
      <c r="G23" s="18"/>
      <c r="H23" s="18"/>
      <c r="I23" s="18"/>
      <c r="J23" s="8">
        <f t="shared" si="1"/>
        <v>0</v>
      </c>
      <c r="K23" s="10">
        <f t="shared" si="2"/>
        <v>0</v>
      </c>
      <c r="L23" s="11">
        <f t="shared" si="3"/>
        <v>0</v>
      </c>
    </row>
    <row r="24" spans="1:12">
      <c r="A24" s="7">
        <v>15</v>
      </c>
      <c r="B24" s="12"/>
      <c r="C24" s="9" t="s">
        <v>32</v>
      </c>
      <c r="D24" s="8" t="s">
        <v>25</v>
      </c>
      <c r="E24" s="8">
        <v>150</v>
      </c>
      <c r="F24" s="8"/>
      <c r="G24" s="18"/>
      <c r="H24" s="18"/>
      <c r="I24" s="18"/>
      <c r="J24" s="8">
        <f t="shared" si="1"/>
        <v>0</v>
      </c>
      <c r="K24" s="10">
        <f t="shared" si="2"/>
        <v>0</v>
      </c>
      <c r="L24" s="11">
        <f t="shared" si="3"/>
        <v>0</v>
      </c>
    </row>
    <row r="25" spans="1:12">
      <c r="A25" s="7"/>
      <c r="B25" s="12"/>
      <c r="C25" s="9"/>
      <c r="D25" s="8"/>
      <c r="E25" s="8"/>
      <c r="F25" s="8"/>
      <c r="G25" s="18"/>
      <c r="H25" s="18"/>
      <c r="I25" s="18"/>
      <c r="J25" s="8">
        <f t="shared" si="1"/>
        <v>0</v>
      </c>
      <c r="K25" s="10">
        <f t="shared" si="2"/>
        <v>0</v>
      </c>
      <c r="L25" s="11"/>
    </row>
    <row r="26" spans="1:12">
      <c r="A26" s="14"/>
      <c r="B26" s="14"/>
      <c r="C26" s="14"/>
      <c r="D26" s="15"/>
      <c r="E26" s="15"/>
      <c r="F26" s="15"/>
      <c r="G26" s="15"/>
      <c r="H26" s="16">
        <f>SUM(H8:H25)</f>
        <v>1671862.8150000002</v>
      </c>
      <c r="I26" s="16"/>
      <c r="J26" s="16">
        <f>SUM(J8:J25)</f>
        <v>965439.91036250012</v>
      </c>
      <c r="K26" s="16"/>
      <c r="L26" s="16">
        <f>SUM(L8:L25)</f>
        <v>2637302.7253624997</v>
      </c>
    </row>
  </sheetData>
  <mergeCells count="3">
    <mergeCell ref="G6:H6"/>
    <mergeCell ref="I6:J6"/>
    <mergeCell ref="K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6"/>
  <sheetViews>
    <sheetView topLeftCell="A7" workbookViewId="0">
      <selection activeCell="G31" sqref="G31"/>
    </sheetView>
  </sheetViews>
  <sheetFormatPr defaultRowHeight="15"/>
  <cols>
    <col min="3" max="3" width="98.28515625" customWidth="1"/>
    <col min="6" max="6" width="10.5703125" customWidth="1"/>
    <col min="10" max="10" width="13.140625" customWidth="1"/>
  </cols>
  <sheetData>
    <row r="1" spans="1:12">
      <c r="A1" s="1" t="s">
        <v>0</v>
      </c>
      <c r="B1" s="1"/>
      <c r="C1" s="2"/>
      <c r="D1" s="1"/>
      <c r="E1" s="1"/>
      <c r="F1" s="1"/>
      <c r="G1" s="1"/>
      <c r="H1" s="1"/>
      <c r="I1" s="1"/>
      <c r="J1" s="1"/>
      <c r="K1" s="1"/>
      <c r="L1" s="1"/>
    </row>
    <row r="2" spans="1:12">
      <c r="A2" s="3" t="s">
        <v>1</v>
      </c>
      <c r="B2" s="3"/>
      <c r="C2" s="4"/>
      <c r="D2" s="5"/>
      <c r="E2" s="5"/>
      <c r="F2" s="5"/>
      <c r="G2" s="5"/>
      <c r="H2" s="5"/>
      <c r="I2" s="5"/>
      <c r="J2" s="5"/>
      <c r="K2" s="5"/>
      <c r="L2" s="5"/>
    </row>
    <row r="3" spans="1:12">
      <c r="A3" s="3" t="s">
        <v>45</v>
      </c>
      <c r="B3" s="3"/>
      <c r="C3" s="4"/>
      <c r="D3" s="5"/>
      <c r="E3" s="5"/>
      <c r="F3" s="5"/>
      <c r="G3" s="5"/>
      <c r="H3" s="5"/>
      <c r="I3" s="5"/>
      <c r="J3" s="5"/>
      <c r="K3" s="5"/>
      <c r="L3" s="26">
        <v>44986</v>
      </c>
    </row>
    <row r="4" spans="1:12">
      <c r="A4" s="6"/>
      <c r="B4" s="3"/>
      <c r="C4" s="4"/>
      <c r="D4" s="5"/>
      <c r="E4" s="5"/>
      <c r="F4" s="5"/>
      <c r="G4" s="5"/>
      <c r="H4" s="5"/>
      <c r="I4" s="5"/>
      <c r="J4" s="5"/>
      <c r="K4" s="5"/>
      <c r="L4" s="5"/>
    </row>
    <row r="5" spans="1:12">
      <c r="A5" s="3" t="s">
        <v>33</v>
      </c>
      <c r="B5" s="3"/>
      <c r="C5" s="3"/>
      <c r="D5" s="5"/>
      <c r="E5" s="5"/>
      <c r="F5" s="5"/>
      <c r="G5" s="5"/>
      <c r="H5" s="5"/>
      <c r="I5" s="5"/>
      <c r="J5" s="5"/>
      <c r="K5" s="5"/>
      <c r="L5" s="5"/>
    </row>
    <row r="6" spans="1:12" ht="37.5">
      <c r="A6" s="21" t="s">
        <v>3</v>
      </c>
      <c r="B6" s="21" t="s">
        <v>4</v>
      </c>
      <c r="C6" s="21" t="s">
        <v>5</v>
      </c>
      <c r="D6" s="21" t="s">
        <v>6</v>
      </c>
      <c r="E6" s="21" t="s">
        <v>7</v>
      </c>
      <c r="F6" s="21" t="s">
        <v>8</v>
      </c>
      <c r="G6" s="183" t="s">
        <v>9</v>
      </c>
      <c r="H6" s="183"/>
      <c r="I6" s="183" t="s">
        <v>10</v>
      </c>
      <c r="J6" s="183"/>
      <c r="K6" s="183" t="s">
        <v>11</v>
      </c>
      <c r="L6" s="183"/>
    </row>
    <row r="7" spans="1:12">
      <c r="A7" s="22"/>
      <c r="B7" s="22"/>
      <c r="C7" s="22"/>
      <c r="D7" s="23"/>
      <c r="E7" s="23"/>
      <c r="F7" s="23"/>
      <c r="G7" s="23" t="s">
        <v>12</v>
      </c>
      <c r="H7" s="23" t="s">
        <v>13</v>
      </c>
      <c r="I7" s="23" t="s">
        <v>12</v>
      </c>
      <c r="J7" s="23" t="s">
        <v>13</v>
      </c>
      <c r="K7" s="23" t="s">
        <v>12</v>
      </c>
      <c r="L7" s="23" t="s">
        <v>13</v>
      </c>
    </row>
    <row r="8" spans="1:12" ht="30">
      <c r="A8" s="7">
        <v>1</v>
      </c>
      <c r="B8" s="8"/>
      <c r="C8" s="9" t="s">
        <v>14</v>
      </c>
      <c r="D8" s="8" t="s">
        <v>15</v>
      </c>
      <c r="E8" s="8">
        <v>160</v>
      </c>
      <c r="F8" s="8" t="s">
        <v>16</v>
      </c>
      <c r="G8" s="17">
        <v>3040.3159999999998</v>
      </c>
      <c r="H8" s="18">
        <f>G8*E8</f>
        <v>486450.55999999994</v>
      </c>
      <c r="I8" s="18"/>
      <c r="J8" s="8">
        <f>I8*E8</f>
        <v>0</v>
      </c>
      <c r="K8" s="10">
        <f>I8+G8</f>
        <v>3040.3159999999998</v>
      </c>
      <c r="L8" s="11">
        <f>K8*E8</f>
        <v>486450.55999999994</v>
      </c>
    </row>
    <row r="9" spans="1:12" ht="30">
      <c r="A9" s="7">
        <v>2</v>
      </c>
      <c r="B9" s="8"/>
      <c r="C9" s="9" t="s">
        <v>14</v>
      </c>
      <c r="D9" s="8" t="s">
        <v>41</v>
      </c>
      <c r="E9" s="8">
        <f>E8+(E8*10%)</f>
        <v>176</v>
      </c>
      <c r="F9" s="8" t="s">
        <v>16</v>
      </c>
      <c r="G9" s="17"/>
      <c r="H9" s="18">
        <f>G9*E9</f>
        <v>0</v>
      </c>
      <c r="I9" s="18"/>
      <c r="J9" s="8">
        <f>I9*E9</f>
        <v>0</v>
      </c>
      <c r="K9" s="10">
        <f>I9+G9</f>
        <v>0</v>
      </c>
      <c r="L9" s="11">
        <f>K9*E9</f>
        <v>0</v>
      </c>
    </row>
    <row r="10" spans="1:12">
      <c r="A10" s="7">
        <v>3</v>
      </c>
      <c r="B10" s="12"/>
      <c r="C10" s="13" t="s">
        <v>17</v>
      </c>
      <c r="D10" s="8" t="s">
        <v>15</v>
      </c>
      <c r="E10" s="8">
        <v>85</v>
      </c>
      <c r="F10" s="8" t="s">
        <v>16</v>
      </c>
      <c r="G10" s="19">
        <v>2539.0220025000003</v>
      </c>
      <c r="H10" s="18">
        <f t="shared" ref="H10:H24" si="0">G10*E10</f>
        <v>215816.87021250004</v>
      </c>
      <c r="I10" s="18"/>
      <c r="J10" s="8">
        <f t="shared" ref="J10:J24" si="1">I10*E10</f>
        <v>0</v>
      </c>
      <c r="K10" s="10">
        <f t="shared" ref="K10:K24" si="2">I10+G10</f>
        <v>2539.0220025000003</v>
      </c>
      <c r="L10" s="11">
        <f t="shared" ref="L10:L24" si="3">K10*E10</f>
        <v>215816.87021250004</v>
      </c>
    </row>
    <row r="11" spans="1:12">
      <c r="A11" s="7">
        <v>4</v>
      </c>
      <c r="B11" s="12"/>
      <c r="C11" s="13" t="s">
        <v>18</v>
      </c>
      <c r="D11" s="8" t="s">
        <v>15</v>
      </c>
      <c r="E11" s="8">
        <v>60</v>
      </c>
      <c r="F11" s="8" t="s">
        <v>16</v>
      </c>
      <c r="G11" s="19">
        <v>2539.0220025000003</v>
      </c>
      <c r="H11" s="18">
        <f t="shared" si="0"/>
        <v>152341.32015000001</v>
      </c>
      <c r="I11" s="18"/>
      <c r="J11" s="8">
        <f t="shared" si="1"/>
        <v>0</v>
      </c>
      <c r="K11" s="10">
        <f t="shared" si="2"/>
        <v>2539.0220025000003</v>
      </c>
      <c r="L11" s="11">
        <f t="shared" si="3"/>
        <v>152341.32015000001</v>
      </c>
    </row>
    <row r="12" spans="1:12">
      <c r="A12" s="7">
        <v>5</v>
      </c>
      <c r="B12" s="12"/>
      <c r="C12" s="13" t="s">
        <v>19</v>
      </c>
      <c r="D12" s="8" t="s">
        <v>15</v>
      </c>
      <c r="E12" s="8">
        <v>700</v>
      </c>
      <c r="F12" s="8" t="s">
        <v>16</v>
      </c>
      <c r="G12" s="19">
        <v>35.135999999999996</v>
      </c>
      <c r="H12" s="18">
        <f t="shared" si="0"/>
        <v>24595.199999999997</v>
      </c>
      <c r="I12" s="18"/>
      <c r="J12" s="8">
        <f t="shared" si="1"/>
        <v>0</v>
      </c>
      <c r="K12" s="10">
        <f t="shared" si="2"/>
        <v>35.135999999999996</v>
      </c>
      <c r="L12" s="11">
        <f t="shared" si="3"/>
        <v>24595.199999999997</v>
      </c>
    </row>
    <row r="13" spans="1:12" ht="60">
      <c r="A13" s="7">
        <v>6</v>
      </c>
      <c r="B13" s="8"/>
      <c r="C13" s="9" t="s">
        <v>20</v>
      </c>
      <c r="D13" s="8" t="s">
        <v>15</v>
      </c>
      <c r="E13" s="8">
        <v>2100</v>
      </c>
      <c r="F13" s="8" t="s">
        <v>16</v>
      </c>
      <c r="G13" s="20">
        <v>70.296250000000001</v>
      </c>
      <c r="H13" s="18">
        <f t="shared" si="0"/>
        <v>147622.125</v>
      </c>
      <c r="I13" s="18"/>
      <c r="J13" s="8">
        <f t="shared" si="1"/>
        <v>0</v>
      </c>
      <c r="K13" s="10">
        <f t="shared" si="2"/>
        <v>70.296250000000001</v>
      </c>
      <c r="L13" s="11">
        <f t="shared" si="3"/>
        <v>147622.125</v>
      </c>
    </row>
    <row r="14" spans="1:12" ht="60">
      <c r="A14" s="7">
        <v>7</v>
      </c>
      <c r="B14" s="8"/>
      <c r="C14" s="9" t="s">
        <v>21</v>
      </c>
      <c r="D14" s="8" t="s">
        <v>15</v>
      </c>
      <c r="E14" s="8">
        <f>E13+(E13*10%)</f>
        <v>2310</v>
      </c>
      <c r="F14" s="8" t="s">
        <v>16</v>
      </c>
      <c r="G14" s="18"/>
      <c r="H14" s="18">
        <f t="shared" si="0"/>
        <v>0</v>
      </c>
      <c r="I14" s="25"/>
      <c r="J14" s="8"/>
      <c r="K14" s="10">
        <f t="shared" si="2"/>
        <v>0</v>
      </c>
      <c r="L14" s="11">
        <f t="shared" si="3"/>
        <v>0</v>
      </c>
    </row>
    <row r="15" spans="1:12" ht="30">
      <c r="A15" s="7">
        <v>8</v>
      </c>
      <c r="B15" s="12"/>
      <c r="C15" s="13" t="s">
        <v>22</v>
      </c>
      <c r="D15" s="8" t="s">
        <v>15</v>
      </c>
      <c r="E15" s="8">
        <v>2600</v>
      </c>
      <c r="F15" s="8" t="s">
        <v>16</v>
      </c>
      <c r="G15" s="18">
        <v>318.98585000000003</v>
      </c>
      <c r="H15" s="18">
        <f t="shared" si="0"/>
        <v>829363.21000000008</v>
      </c>
      <c r="I15" s="18"/>
      <c r="J15" s="8">
        <f t="shared" si="1"/>
        <v>0</v>
      </c>
      <c r="K15" s="10">
        <f t="shared" si="2"/>
        <v>318.98585000000003</v>
      </c>
      <c r="L15" s="11">
        <f t="shared" si="3"/>
        <v>829363.21000000008</v>
      </c>
    </row>
    <row r="16" spans="1:12" ht="30">
      <c r="A16" s="7"/>
      <c r="B16" s="12"/>
      <c r="C16" s="13" t="s">
        <v>43</v>
      </c>
      <c r="D16" s="8" t="str">
        <f>D15</f>
        <v>m3</v>
      </c>
      <c r="E16" s="8">
        <f>E15</f>
        <v>2600</v>
      </c>
      <c r="F16" s="8" t="str">
        <f>F15</f>
        <v>Ferro</v>
      </c>
      <c r="G16" s="18">
        <v>50.82</v>
      </c>
      <c r="H16" s="18">
        <f t="shared" si="0"/>
        <v>132132</v>
      </c>
      <c r="I16" s="18">
        <v>17.649999999999999</v>
      </c>
      <c r="J16" s="8">
        <f t="shared" si="1"/>
        <v>45889.999999999993</v>
      </c>
      <c r="K16" s="10">
        <f t="shared" si="2"/>
        <v>68.47</v>
      </c>
      <c r="L16" s="11">
        <f t="shared" si="3"/>
        <v>178022</v>
      </c>
    </row>
    <row r="17" spans="1:12" ht="30">
      <c r="A17" s="7">
        <v>9</v>
      </c>
      <c r="B17" s="12"/>
      <c r="C17" s="13" t="s">
        <v>23</v>
      </c>
      <c r="D17" s="8" t="s">
        <v>15</v>
      </c>
      <c r="E17" s="8">
        <f>E15+(E15*10%)</f>
        <v>2860</v>
      </c>
      <c r="F17" s="8" t="s">
        <v>16</v>
      </c>
      <c r="G17" s="18"/>
      <c r="H17" s="18">
        <f t="shared" si="0"/>
        <v>0</v>
      </c>
      <c r="I17" s="18"/>
      <c r="J17" s="8">
        <f t="shared" si="1"/>
        <v>0</v>
      </c>
      <c r="K17" s="10">
        <f t="shared" si="2"/>
        <v>0</v>
      </c>
      <c r="L17" s="11">
        <f t="shared" si="3"/>
        <v>0</v>
      </c>
    </row>
    <row r="18" spans="1:12" ht="75">
      <c r="A18" s="7">
        <v>10</v>
      </c>
      <c r="B18" s="12"/>
      <c r="C18" s="9" t="s">
        <v>24</v>
      </c>
      <c r="D18" s="8" t="s">
        <v>25</v>
      </c>
      <c r="E18" s="8">
        <v>400</v>
      </c>
      <c r="F18" s="8" t="s">
        <v>16</v>
      </c>
      <c r="G18" s="18">
        <v>874.76329999999996</v>
      </c>
      <c r="H18" s="18">
        <f t="shared" si="0"/>
        <v>349905.32</v>
      </c>
      <c r="I18" s="18"/>
      <c r="J18" s="8">
        <f t="shared" si="1"/>
        <v>0</v>
      </c>
      <c r="K18" s="10">
        <f t="shared" si="2"/>
        <v>874.76329999999996</v>
      </c>
      <c r="L18" s="11">
        <f t="shared" si="3"/>
        <v>349905.32</v>
      </c>
    </row>
    <row r="19" spans="1:12" ht="75">
      <c r="A19" s="7"/>
      <c r="B19" s="12"/>
      <c r="C19" s="9" t="s">
        <v>44</v>
      </c>
      <c r="D19" s="8" t="s">
        <v>25</v>
      </c>
      <c r="E19" s="8">
        <v>400</v>
      </c>
      <c r="F19" s="8" t="s">
        <v>16</v>
      </c>
      <c r="G19" s="18">
        <v>175.15199999999999</v>
      </c>
      <c r="H19" s="18">
        <f t="shared" si="0"/>
        <v>70060.799999999988</v>
      </c>
      <c r="I19" s="18">
        <v>121.56</v>
      </c>
      <c r="J19" s="8">
        <f t="shared" si="1"/>
        <v>48624</v>
      </c>
      <c r="K19" s="10">
        <f t="shared" si="2"/>
        <v>296.71199999999999</v>
      </c>
      <c r="L19" s="11">
        <f t="shared" si="3"/>
        <v>118684.79999999999</v>
      </c>
    </row>
    <row r="20" spans="1:12" ht="75">
      <c r="A20" s="7">
        <v>11</v>
      </c>
      <c r="B20" s="12"/>
      <c r="C20" s="9" t="s">
        <v>26</v>
      </c>
      <c r="D20" s="8" t="s">
        <v>27</v>
      </c>
      <c r="E20" s="8">
        <v>7000</v>
      </c>
      <c r="F20" s="8" t="s">
        <v>16</v>
      </c>
      <c r="G20" s="18">
        <v>28.363999999999997</v>
      </c>
      <c r="H20" s="18">
        <f t="shared" si="0"/>
        <v>198547.99999999997</v>
      </c>
      <c r="I20" s="18">
        <v>1.89</v>
      </c>
      <c r="J20" s="8">
        <f t="shared" si="1"/>
        <v>13230</v>
      </c>
      <c r="K20" s="10">
        <f t="shared" si="2"/>
        <v>30.253999999999998</v>
      </c>
      <c r="L20" s="11">
        <f t="shared" si="3"/>
        <v>211777.99999999997</v>
      </c>
    </row>
    <row r="21" spans="1:12">
      <c r="A21" s="7">
        <v>12</v>
      </c>
      <c r="B21" s="12"/>
      <c r="C21" s="9" t="s">
        <v>28</v>
      </c>
      <c r="D21" s="8" t="s">
        <v>27</v>
      </c>
      <c r="E21" s="8">
        <v>13000</v>
      </c>
      <c r="F21" s="8" t="s">
        <v>16</v>
      </c>
      <c r="G21" s="18">
        <v>2.3436399999999997</v>
      </c>
      <c r="H21" s="18">
        <f t="shared" si="0"/>
        <v>30467.319999999996</v>
      </c>
      <c r="I21" s="18"/>
      <c r="J21" s="8">
        <f t="shared" si="1"/>
        <v>0</v>
      </c>
      <c r="K21" s="10">
        <f t="shared" si="2"/>
        <v>2.3436399999999997</v>
      </c>
      <c r="L21" s="11">
        <f t="shared" si="3"/>
        <v>30467.319999999996</v>
      </c>
    </row>
    <row r="22" spans="1:12">
      <c r="A22" s="7">
        <v>13</v>
      </c>
      <c r="B22" s="12">
        <v>40</v>
      </c>
      <c r="C22" s="9" t="s">
        <v>29</v>
      </c>
      <c r="D22" s="8" t="s">
        <v>30</v>
      </c>
      <c r="E22" s="8">
        <v>500</v>
      </c>
      <c r="F22" s="8" t="s">
        <v>16</v>
      </c>
      <c r="G22" s="18"/>
      <c r="H22" s="18">
        <f t="shared" si="0"/>
        <v>0</v>
      </c>
      <c r="I22" s="18">
        <v>45</v>
      </c>
      <c r="J22" s="8">
        <f t="shared" si="1"/>
        <v>22500</v>
      </c>
      <c r="K22" s="10">
        <f t="shared" si="2"/>
        <v>45</v>
      </c>
      <c r="L22" s="11">
        <f t="shared" si="3"/>
        <v>22500</v>
      </c>
    </row>
    <row r="23" spans="1:12">
      <c r="A23" s="7">
        <v>14</v>
      </c>
      <c r="B23" s="12"/>
      <c r="C23" s="9" t="s">
        <v>31</v>
      </c>
      <c r="D23" s="8" t="s">
        <v>15</v>
      </c>
      <c r="E23" s="8">
        <v>750</v>
      </c>
      <c r="F23" s="8" t="s">
        <v>16</v>
      </c>
      <c r="G23" s="18"/>
      <c r="H23" s="18">
        <f t="shared" si="0"/>
        <v>0</v>
      </c>
      <c r="I23" s="18"/>
      <c r="J23" s="8">
        <f t="shared" si="1"/>
        <v>0</v>
      </c>
      <c r="K23" s="10">
        <f t="shared" si="2"/>
        <v>0</v>
      </c>
      <c r="L23" s="11">
        <f t="shared" si="3"/>
        <v>0</v>
      </c>
    </row>
    <row r="24" spans="1:12">
      <c r="A24" s="7">
        <v>15</v>
      </c>
      <c r="B24" s="12"/>
      <c r="C24" s="9" t="s">
        <v>32</v>
      </c>
      <c r="D24" s="8" t="s">
        <v>25</v>
      </c>
      <c r="E24" s="8">
        <v>150</v>
      </c>
      <c r="F24" s="8" t="s">
        <v>16</v>
      </c>
      <c r="G24" s="18"/>
      <c r="H24" s="18">
        <f t="shared" si="0"/>
        <v>0</v>
      </c>
      <c r="I24" s="18"/>
      <c r="J24" s="8">
        <f t="shared" si="1"/>
        <v>0</v>
      </c>
      <c r="K24" s="10">
        <f t="shared" si="2"/>
        <v>0</v>
      </c>
      <c r="L24" s="11">
        <f t="shared" si="3"/>
        <v>0</v>
      </c>
    </row>
    <row r="25" spans="1:12">
      <c r="A25" s="7"/>
      <c r="B25" s="12"/>
      <c r="C25" s="9"/>
      <c r="D25" s="8"/>
      <c r="E25" s="8"/>
      <c r="F25" s="8"/>
      <c r="G25" s="18"/>
      <c r="H25" s="18"/>
      <c r="I25" s="18"/>
      <c r="J25" s="8"/>
      <c r="K25" s="10"/>
      <c r="L25" s="11"/>
    </row>
    <row r="26" spans="1:12">
      <c r="A26" s="14"/>
      <c r="B26" s="14"/>
      <c r="C26" s="14"/>
      <c r="D26" s="15"/>
      <c r="E26" s="15"/>
      <c r="F26" s="15"/>
      <c r="G26" s="15"/>
      <c r="H26" s="16">
        <f>SUM(H8:H25)</f>
        <v>2637302.7253624997</v>
      </c>
      <c r="I26" s="16"/>
      <c r="J26" s="16">
        <f>SUM(J8:J25)</f>
        <v>130244</v>
      </c>
      <c r="K26" s="16"/>
      <c r="L26" s="16">
        <f>SUM(L8:L25)</f>
        <v>2767546.7253624997</v>
      </c>
    </row>
  </sheetData>
  <mergeCells count="3">
    <mergeCell ref="G6:H6"/>
    <mergeCell ref="I6:J6"/>
    <mergeCell ref="K6: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6"/>
  <sheetViews>
    <sheetView view="pageBreakPreview" topLeftCell="A16" zoomScaleNormal="100" zoomScaleSheetLayoutView="100" workbookViewId="0">
      <selection activeCell="C21" sqref="C21"/>
    </sheetView>
  </sheetViews>
  <sheetFormatPr defaultRowHeight="15"/>
  <cols>
    <col min="3" max="3" width="98.28515625" customWidth="1"/>
    <col min="6" max="6" width="10.5703125" customWidth="1"/>
    <col min="10" max="10" width="13.140625" customWidth="1"/>
  </cols>
  <sheetData>
    <row r="1" spans="1:15">
      <c r="A1" s="1" t="s">
        <v>0</v>
      </c>
      <c r="B1" s="1"/>
      <c r="C1" s="2"/>
      <c r="D1" s="1"/>
      <c r="E1" s="1"/>
      <c r="F1" s="1"/>
      <c r="G1" s="1"/>
      <c r="H1" s="1"/>
      <c r="I1" s="1"/>
      <c r="J1" s="1"/>
      <c r="K1" s="1"/>
      <c r="L1" s="1"/>
    </row>
    <row r="2" spans="1:15">
      <c r="A2" s="3" t="s">
        <v>1</v>
      </c>
      <c r="B2" s="3"/>
      <c r="C2" s="4"/>
      <c r="D2" s="5"/>
      <c r="E2" s="5"/>
      <c r="F2" s="5"/>
      <c r="G2" s="5"/>
      <c r="H2" s="5"/>
      <c r="I2" s="5"/>
      <c r="J2" s="5"/>
      <c r="K2" s="5"/>
      <c r="L2" s="5"/>
    </row>
    <row r="3" spans="1:15">
      <c r="A3" s="3" t="s">
        <v>2</v>
      </c>
      <c r="B3" s="3"/>
      <c r="C3" s="4"/>
      <c r="D3" s="5"/>
      <c r="E3" s="5"/>
      <c r="F3" s="5"/>
      <c r="G3" s="5"/>
      <c r="H3" s="5"/>
      <c r="I3" s="5"/>
      <c r="J3" s="5"/>
      <c r="K3" s="5"/>
      <c r="L3" s="26"/>
    </row>
    <row r="4" spans="1:15">
      <c r="A4" s="6">
        <v>45047</v>
      </c>
      <c r="B4" s="3"/>
      <c r="C4" s="4"/>
      <c r="D4" s="5"/>
      <c r="E4" s="5"/>
      <c r="F4" s="5"/>
      <c r="G4" s="5"/>
      <c r="H4" s="5"/>
      <c r="I4" s="5"/>
      <c r="J4" s="5"/>
      <c r="K4" s="5"/>
      <c r="L4" s="5"/>
    </row>
    <row r="5" spans="1:15">
      <c r="A5" s="3" t="s">
        <v>33</v>
      </c>
      <c r="B5" s="3"/>
      <c r="C5" s="3"/>
      <c r="D5" s="5"/>
      <c r="E5" s="5"/>
      <c r="F5" s="5"/>
      <c r="G5" s="5"/>
      <c r="H5" s="5"/>
      <c r="I5" s="5"/>
      <c r="J5" s="5"/>
      <c r="K5" s="5"/>
      <c r="L5" s="5"/>
    </row>
    <row r="6" spans="1:15" ht="37.5">
      <c r="A6" s="21" t="s">
        <v>3</v>
      </c>
      <c r="B6" s="21" t="s">
        <v>4</v>
      </c>
      <c r="C6" s="21" t="s">
        <v>5</v>
      </c>
      <c r="D6" s="21" t="s">
        <v>6</v>
      </c>
      <c r="E6" s="21" t="s">
        <v>7</v>
      </c>
      <c r="F6" s="21" t="s">
        <v>8</v>
      </c>
      <c r="G6" s="183" t="s">
        <v>9</v>
      </c>
      <c r="H6" s="183"/>
      <c r="I6" s="183" t="s">
        <v>10</v>
      </c>
      <c r="J6" s="183"/>
      <c r="K6" s="183" t="s">
        <v>11</v>
      </c>
      <c r="L6" s="183"/>
    </row>
    <row r="7" spans="1:15">
      <c r="A7" s="22"/>
      <c r="B7" s="22"/>
      <c r="C7" s="22"/>
      <c r="D7" s="23"/>
      <c r="E7" s="23"/>
      <c r="F7" s="23"/>
      <c r="G7" s="23" t="s">
        <v>12</v>
      </c>
      <c r="H7" s="23" t="s">
        <v>13</v>
      </c>
      <c r="I7" s="23" t="s">
        <v>12</v>
      </c>
      <c r="J7" s="23" t="s">
        <v>13</v>
      </c>
      <c r="K7" s="23" t="s">
        <v>12</v>
      </c>
      <c r="L7" s="23" t="s">
        <v>13</v>
      </c>
    </row>
    <row r="8" spans="1:15" ht="30">
      <c r="A8" s="7">
        <v>1</v>
      </c>
      <c r="B8" s="8"/>
      <c r="C8" s="9" t="s">
        <v>14</v>
      </c>
      <c r="D8" s="8" t="s">
        <v>15</v>
      </c>
      <c r="E8" s="8">
        <v>160</v>
      </c>
      <c r="F8" s="8" t="s">
        <v>16</v>
      </c>
      <c r="G8" s="17">
        <v>3040.3159999999998</v>
      </c>
      <c r="H8" s="18">
        <f>G8*E8</f>
        <v>486450.55999999994</v>
      </c>
      <c r="I8" s="18">
        <f>418-94.61</f>
        <v>323.39</v>
      </c>
      <c r="J8" s="8">
        <f>I8*E8</f>
        <v>51742.399999999994</v>
      </c>
      <c r="K8" s="27">
        <f>I8+G8</f>
        <v>3363.7059999999997</v>
      </c>
      <c r="L8" s="11">
        <f>K8*E8</f>
        <v>538192.96</v>
      </c>
      <c r="M8">
        <v>2981.62</v>
      </c>
      <c r="N8" s="29">
        <f>M8-K8</f>
        <v>-382.08599999999979</v>
      </c>
      <c r="O8">
        <f>N8*E8</f>
        <v>-61133.759999999966</v>
      </c>
    </row>
    <row r="9" spans="1:15" ht="30">
      <c r="A9" s="7">
        <v>2</v>
      </c>
      <c r="B9" s="8"/>
      <c r="C9" s="9" t="s">
        <v>14</v>
      </c>
      <c r="D9" s="8" t="s">
        <v>41</v>
      </c>
      <c r="E9" s="8">
        <f>E8+(E8*10%)</f>
        <v>176</v>
      </c>
      <c r="F9" s="8" t="s">
        <v>16</v>
      </c>
      <c r="G9" s="17"/>
      <c r="H9" s="18">
        <f>G9*E9</f>
        <v>0</v>
      </c>
      <c r="I9" s="18">
        <v>94.61</v>
      </c>
      <c r="J9" s="8">
        <f>I9*E9</f>
        <v>16651.36</v>
      </c>
      <c r="K9" s="28">
        <f>I9+G9</f>
        <v>94.61</v>
      </c>
      <c r="L9" s="11">
        <f>K9*E9</f>
        <v>16651.36</v>
      </c>
      <c r="N9" s="29"/>
    </row>
    <row r="10" spans="1:15">
      <c r="A10" s="7">
        <v>3</v>
      </c>
      <c r="B10" s="12"/>
      <c r="C10" s="13" t="s">
        <v>17</v>
      </c>
      <c r="D10" s="8" t="s">
        <v>15</v>
      </c>
      <c r="E10" s="8">
        <v>85</v>
      </c>
      <c r="F10" s="8" t="s">
        <v>16</v>
      </c>
      <c r="G10" s="19">
        <v>2539.0220025000003</v>
      </c>
      <c r="H10" s="18">
        <f t="shared" ref="H10:H22" si="0">G10*E10</f>
        <v>215816.87021250004</v>
      </c>
      <c r="I10" s="18">
        <v>94.61</v>
      </c>
      <c r="J10" s="8">
        <f t="shared" ref="J10:J25" si="1">I10*E10</f>
        <v>8041.85</v>
      </c>
      <c r="K10" s="27">
        <f t="shared" ref="K10:K25" si="2">I10+G10</f>
        <v>2633.6320025000005</v>
      </c>
      <c r="L10" s="11">
        <f t="shared" ref="L10:L24" si="3">K10*E10</f>
        <v>223858.72021250005</v>
      </c>
      <c r="M10">
        <v>2464.2600000000002</v>
      </c>
      <c r="N10" s="29">
        <f t="shared" ref="N10:N13" si="4">M10-K10</f>
        <v>-169.37200250000024</v>
      </c>
      <c r="O10">
        <f t="shared" ref="O10:O13" si="5">N10*E10</f>
        <v>-14396.62021250002</v>
      </c>
    </row>
    <row r="11" spans="1:15">
      <c r="A11" s="7">
        <v>4</v>
      </c>
      <c r="B11" s="12"/>
      <c r="C11" s="13" t="s">
        <v>18</v>
      </c>
      <c r="D11" s="8" t="s">
        <v>15</v>
      </c>
      <c r="E11" s="8">
        <v>60</v>
      </c>
      <c r="F11" s="8" t="s">
        <v>16</v>
      </c>
      <c r="G11" s="19">
        <v>2539.0220025000003</v>
      </c>
      <c r="H11" s="18">
        <f t="shared" si="0"/>
        <v>152341.32015000001</v>
      </c>
      <c r="I11" s="18">
        <v>125.55932250000023</v>
      </c>
      <c r="J11" s="8">
        <f t="shared" si="1"/>
        <v>7533.5593500000141</v>
      </c>
      <c r="K11" s="28">
        <f t="shared" si="2"/>
        <v>2664.5813250000006</v>
      </c>
      <c r="L11" s="11">
        <f t="shared" si="3"/>
        <v>159874.87950000004</v>
      </c>
      <c r="N11" s="29"/>
    </row>
    <row r="12" spans="1:15">
      <c r="A12" s="7">
        <v>5</v>
      </c>
      <c r="B12" s="12"/>
      <c r="C12" s="13" t="s">
        <v>19</v>
      </c>
      <c r="D12" s="8" t="s">
        <v>15</v>
      </c>
      <c r="E12" s="8">
        <v>700</v>
      </c>
      <c r="F12" s="8" t="s">
        <v>16</v>
      </c>
      <c r="G12" s="19">
        <v>35.135999999999996</v>
      </c>
      <c r="H12" s="18">
        <f t="shared" si="0"/>
        <v>24595.199999999997</v>
      </c>
      <c r="I12" s="18">
        <v>63.41</v>
      </c>
      <c r="J12" s="8">
        <f t="shared" si="1"/>
        <v>44387</v>
      </c>
      <c r="K12" s="28">
        <f t="shared" si="2"/>
        <v>98.545999999999992</v>
      </c>
      <c r="L12" s="11">
        <f t="shared" si="3"/>
        <v>68982.2</v>
      </c>
      <c r="N12" s="29"/>
    </row>
    <row r="13" spans="1:15" ht="60">
      <c r="A13" s="7">
        <v>6</v>
      </c>
      <c r="B13" s="8"/>
      <c r="C13" s="9" t="s">
        <v>20</v>
      </c>
      <c r="D13" s="8" t="s">
        <v>15</v>
      </c>
      <c r="E13" s="8">
        <v>2100</v>
      </c>
      <c r="F13" s="8" t="s">
        <v>16</v>
      </c>
      <c r="G13" s="20">
        <v>70.296250000000001</v>
      </c>
      <c r="H13" s="18">
        <f t="shared" si="0"/>
        <v>147622.125</v>
      </c>
      <c r="I13" s="18">
        <v>0</v>
      </c>
      <c r="J13" s="8">
        <f t="shared" si="1"/>
        <v>0</v>
      </c>
      <c r="K13" s="27">
        <f t="shared" si="2"/>
        <v>70.296250000000001</v>
      </c>
      <c r="L13" s="11">
        <f t="shared" si="3"/>
        <v>147622.125</v>
      </c>
      <c r="M13">
        <v>56.16</v>
      </c>
      <c r="N13" s="29">
        <f t="shared" si="4"/>
        <v>-14.136250000000004</v>
      </c>
      <c r="O13">
        <f t="shared" si="5"/>
        <v>-29686.125000000007</v>
      </c>
    </row>
    <row r="14" spans="1:15" ht="60">
      <c r="A14" s="7">
        <v>7</v>
      </c>
      <c r="B14" s="8"/>
      <c r="C14" s="9" t="s">
        <v>21</v>
      </c>
      <c r="D14" s="8" t="s">
        <v>15</v>
      </c>
      <c r="E14" s="8">
        <f>E13+(E13*10%)</f>
        <v>2310</v>
      </c>
      <c r="F14" s="8" t="s">
        <v>16</v>
      </c>
      <c r="G14" s="18"/>
      <c r="H14" s="18">
        <f t="shared" si="0"/>
        <v>0</v>
      </c>
      <c r="I14" s="25">
        <f>J14/E14</f>
        <v>4.0991341991341992</v>
      </c>
      <c r="J14" s="8">
        <v>9469</v>
      </c>
      <c r="K14" s="28">
        <f t="shared" si="2"/>
        <v>4.0991341991341992</v>
      </c>
      <c r="L14" s="11">
        <f t="shared" si="3"/>
        <v>9469</v>
      </c>
    </row>
    <row r="15" spans="1:15" ht="30">
      <c r="A15" s="7">
        <v>8</v>
      </c>
      <c r="B15" s="12"/>
      <c r="C15" s="13" t="s">
        <v>22</v>
      </c>
      <c r="D15" s="8" t="s">
        <v>15</v>
      </c>
      <c r="E15" s="8">
        <v>2600</v>
      </c>
      <c r="F15" s="8" t="s">
        <v>16</v>
      </c>
      <c r="G15" s="18">
        <v>318.98585000000003</v>
      </c>
      <c r="H15" s="18">
        <f t="shared" si="0"/>
        <v>829363.21000000008</v>
      </c>
      <c r="I15" s="18">
        <v>5.84</v>
      </c>
      <c r="J15" s="8">
        <f t="shared" si="1"/>
        <v>15184</v>
      </c>
      <c r="K15" s="28">
        <f t="shared" si="2"/>
        <v>324.82585</v>
      </c>
      <c r="L15" s="11">
        <f t="shared" si="3"/>
        <v>844547.21</v>
      </c>
    </row>
    <row r="16" spans="1:15" ht="30">
      <c r="A16" s="7">
        <v>9</v>
      </c>
      <c r="B16" s="12"/>
      <c r="C16" s="13" t="s">
        <v>43</v>
      </c>
      <c r="D16" s="8" t="str">
        <f>D15</f>
        <v>m3</v>
      </c>
      <c r="E16" s="8">
        <f>E15</f>
        <v>2600</v>
      </c>
      <c r="F16" s="8" t="str">
        <f>F15</f>
        <v>Ferro</v>
      </c>
      <c r="G16" s="18">
        <v>68.47</v>
      </c>
      <c r="H16" s="18">
        <f t="shared" ref="H16" si="6">G16*E16</f>
        <v>178022</v>
      </c>
      <c r="I16" s="18"/>
      <c r="J16" s="8">
        <f t="shared" ref="J16" si="7">I16*E16</f>
        <v>0</v>
      </c>
      <c r="K16" s="28">
        <f t="shared" ref="K16" si="8">I16+G16</f>
        <v>68.47</v>
      </c>
      <c r="L16" s="11">
        <f t="shared" ref="L16" si="9">K16*E16</f>
        <v>178022</v>
      </c>
    </row>
    <row r="17" spans="1:12" ht="30">
      <c r="A17" s="7">
        <v>10</v>
      </c>
      <c r="B17" s="12"/>
      <c r="C17" s="13" t="s">
        <v>23</v>
      </c>
      <c r="D17" s="8" t="s">
        <v>15</v>
      </c>
      <c r="E17" s="8">
        <f>E15+(E15*10%)</f>
        <v>2860</v>
      </c>
      <c r="F17" s="8" t="s">
        <v>16</v>
      </c>
      <c r="G17" s="18"/>
      <c r="H17" s="18">
        <f t="shared" si="0"/>
        <v>0</v>
      </c>
      <c r="I17" s="18">
        <v>0</v>
      </c>
      <c r="J17" s="8">
        <f t="shared" si="1"/>
        <v>0</v>
      </c>
      <c r="K17" s="10">
        <f t="shared" si="2"/>
        <v>0</v>
      </c>
      <c r="L17" s="11">
        <f t="shared" si="3"/>
        <v>0</v>
      </c>
    </row>
    <row r="18" spans="1:12" ht="75">
      <c r="A18" s="7">
        <v>11</v>
      </c>
      <c r="B18" s="12"/>
      <c r="C18" s="9" t="s">
        <v>24</v>
      </c>
      <c r="D18" s="8" t="s">
        <v>25</v>
      </c>
      <c r="E18" s="8">
        <v>400</v>
      </c>
      <c r="F18" s="8" t="s">
        <v>16</v>
      </c>
      <c r="G18" s="18">
        <v>874.76329999999996</v>
      </c>
      <c r="H18" s="18">
        <f t="shared" si="0"/>
        <v>349905.32</v>
      </c>
      <c r="I18" s="18">
        <v>48.811042400000133</v>
      </c>
      <c r="J18" s="8">
        <f t="shared" si="1"/>
        <v>19524.416960000053</v>
      </c>
      <c r="K18" s="28">
        <f t="shared" si="2"/>
        <v>923.57434240000009</v>
      </c>
      <c r="L18" s="11">
        <f t="shared" si="3"/>
        <v>369429.73696000001</v>
      </c>
    </row>
    <row r="19" spans="1:12" ht="75">
      <c r="A19" s="7">
        <v>12</v>
      </c>
      <c r="B19" s="12"/>
      <c r="C19" s="9" t="s">
        <v>44</v>
      </c>
      <c r="D19" s="8" t="s">
        <v>25</v>
      </c>
      <c r="E19" s="8">
        <v>400</v>
      </c>
      <c r="F19" s="8" t="s">
        <v>16</v>
      </c>
      <c r="G19" s="10">
        <v>296.71199999999999</v>
      </c>
      <c r="H19" s="18">
        <f t="shared" ref="H19" si="10">G19*E19</f>
        <v>118684.79999999999</v>
      </c>
      <c r="I19" s="18"/>
      <c r="J19" s="8">
        <f t="shared" ref="J19" si="11">I19*E19</f>
        <v>0</v>
      </c>
      <c r="K19" s="28">
        <f t="shared" ref="K19" si="12">I19+G19</f>
        <v>296.71199999999999</v>
      </c>
      <c r="L19" s="11">
        <f t="shared" ref="L19" si="13">K19*E19</f>
        <v>118684.79999999999</v>
      </c>
    </row>
    <row r="20" spans="1:12" ht="75">
      <c r="A20" s="7">
        <v>13</v>
      </c>
      <c r="B20" s="12"/>
      <c r="C20" s="9" t="s">
        <v>26</v>
      </c>
      <c r="D20" s="8" t="s">
        <v>27</v>
      </c>
      <c r="E20" s="8">
        <v>7000</v>
      </c>
      <c r="F20" s="8" t="s">
        <v>16</v>
      </c>
      <c r="G20" s="18">
        <v>30.253999999999998</v>
      </c>
      <c r="H20" s="18">
        <f t="shared" si="0"/>
        <v>211777.99999999997</v>
      </c>
      <c r="I20" s="18"/>
      <c r="J20" s="8">
        <f t="shared" si="1"/>
        <v>0</v>
      </c>
      <c r="K20" s="28">
        <f t="shared" si="2"/>
        <v>30.253999999999998</v>
      </c>
      <c r="L20" s="11">
        <f t="shared" si="3"/>
        <v>211777.99999999997</v>
      </c>
    </row>
    <row r="21" spans="1:12">
      <c r="A21" s="7">
        <v>14</v>
      </c>
      <c r="B21" s="12"/>
      <c r="C21" s="9" t="s">
        <v>28</v>
      </c>
      <c r="D21" s="8" t="s">
        <v>27</v>
      </c>
      <c r="E21" s="8">
        <v>13000</v>
      </c>
      <c r="F21" s="8"/>
      <c r="G21" s="18">
        <v>2.3436399999999997</v>
      </c>
      <c r="H21" s="18">
        <f t="shared" si="0"/>
        <v>30467.319999999996</v>
      </c>
      <c r="I21" s="18">
        <v>0.48</v>
      </c>
      <c r="J21" s="8">
        <f t="shared" si="1"/>
        <v>6240</v>
      </c>
      <c r="K21" s="28">
        <f t="shared" si="2"/>
        <v>2.8236399999999997</v>
      </c>
      <c r="L21" s="11">
        <f t="shared" si="3"/>
        <v>36707.32</v>
      </c>
    </row>
    <row r="22" spans="1:12">
      <c r="A22" s="7">
        <v>15</v>
      </c>
      <c r="B22" s="12">
        <v>40</v>
      </c>
      <c r="C22" s="9" t="s">
        <v>29</v>
      </c>
      <c r="D22" s="8" t="s">
        <v>30</v>
      </c>
      <c r="E22" s="8">
        <v>500</v>
      </c>
      <c r="F22" s="8"/>
      <c r="G22" s="18">
        <v>45</v>
      </c>
      <c r="H22" s="18">
        <f t="shared" si="0"/>
        <v>22500</v>
      </c>
      <c r="I22" s="18"/>
      <c r="J22" s="8">
        <f t="shared" si="1"/>
        <v>0</v>
      </c>
      <c r="K22" s="28">
        <f t="shared" si="2"/>
        <v>45</v>
      </c>
      <c r="L22" s="11">
        <f t="shared" si="3"/>
        <v>22500</v>
      </c>
    </row>
    <row r="23" spans="1:12">
      <c r="A23" s="7">
        <v>16</v>
      </c>
      <c r="B23" s="12"/>
      <c r="C23" s="9" t="s">
        <v>31</v>
      </c>
      <c r="D23" s="8" t="s">
        <v>15</v>
      </c>
      <c r="E23" s="8">
        <v>750</v>
      </c>
      <c r="F23" s="8"/>
      <c r="G23" s="18"/>
      <c r="H23" s="18"/>
      <c r="I23" s="18">
        <v>0</v>
      </c>
      <c r="J23" s="8">
        <f t="shared" si="1"/>
        <v>0</v>
      </c>
      <c r="K23" s="10">
        <f t="shared" si="2"/>
        <v>0</v>
      </c>
      <c r="L23" s="11">
        <f t="shared" si="3"/>
        <v>0</v>
      </c>
    </row>
    <row r="24" spans="1:12">
      <c r="A24" s="7">
        <v>17</v>
      </c>
      <c r="B24" s="12"/>
      <c r="C24" s="9" t="s">
        <v>32</v>
      </c>
      <c r="D24" s="8" t="s">
        <v>25</v>
      </c>
      <c r="E24" s="8">
        <v>150</v>
      </c>
      <c r="F24" s="8"/>
      <c r="G24" s="18"/>
      <c r="H24" s="18"/>
      <c r="I24" s="18">
        <v>0</v>
      </c>
      <c r="J24" s="8">
        <f t="shared" si="1"/>
        <v>0</v>
      </c>
      <c r="K24" s="10">
        <f t="shared" si="2"/>
        <v>0</v>
      </c>
      <c r="L24" s="11">
        <f t="shared" si="3"/>
        <v>0</v>
      </c>
    </row>
    <row r="25" spans="1:12">
      <c r="A25" s="7"/>
      <c r="B25" s="12"/>
      <c r="C25" s="9"/>
      <c r="D25" s="8"/>
      <c r="E25" s="8"/>
      <c r="F25" s="8"/>
      <c r="G25" s="18"/>
      <c r="H25" s="18"/>
      <c r="I25" s="18">
        <v>0</v>
      </c>
      <c r="J25" s="8">
        <f t="shared" si="1"/>
        <v>0</v>
      </c>
      <c r="K25" s="10">
        <f t="shared" si="2"/>
        <v>0</v>
      </c>
      <c r="L25" s="11"/>
    </row>
    <row r="26" spans="1:12">
      <c r="A26" s="14"/>
      <c r="B26" s="14"/>
      <c r="C26" s="14"/>
      <c r="D26" s="15"/>
      <c r="E26" s="15"/>
      <c r="F26" s="15"/>
      <c r="G26" s="15"/>
      <c r="H26" s="16">
        <f>SUM(H8:H25)</f>
        <v>2767546.7253624997</v>
      </c>
      <c r="I26" s="16"/>
      <c r="J26" s="16">
        <f>SUM(J8:J25)</f>
        <v>178773.58631000007</v>
      </c>
      <c r="K26" s="16"/>
      <c r="L26" s="16">
        <f>SUM(L8:L25)</f>
        <v>2946320.3116724994</v>
      </c>
    </row>
    <row r="34" spans="1:12">
      <c r="A34" s="1" t="s">
        <v>34</v>
      </c>
      <c r="B34" s="1"/>
      <c r="C34" s="1"/>
      <c r="D34" s="1" t="s">
        <v>35</v>
      </c>
      <c r="E34" s="1"/>
      <c r="F34" s="1"/>
      <c r="G34" s="1"/>
      <c r="H34" s="1"/>
      <c r="I34" s="1"/>
      <c r="J34" s="1"/>
      <c r="K34" s="1"/>
      <c r="L34" s="24" t="s">
        <v>36</v>
      </c>
    </row>
    <row r="35" spans="1:12">
      <c r="A35" s="1" t="s">
        <v>37</v>
      </c>
      <c r="B35" s="1"/>
      <c r="C35" s="1"/>
      <c r="D35" s="1" t="s">
        <v>38</v>
      </c>
      <c r="E35" s="1"/>
      <c r="F35" s="1"/>
      <c r="G35" s="1"/>
      <c r="H35" s="1"/>
      <c r="I35" s="1"/>
      <c r="J35" s="1"/>
      <c r="K35" s="1"/>
      <c r="L35" s="24" t="s">
        <v>39</v>
      </c>
    </row>
    <row r="36" spans="1:12">
      <c r="A36" s="1" t="s">
        <v>1</v>
      </c>
      <c r="B36" s="1"/>
      <c r="C36" s="1"/>
      <c r="D36" s="1" t="s">
        <v>40</v>
      </c>
      <c r="E36" s="1"/>
      <c r="F36" s="1"/>
      <c r="G36" s="1"/>
      <c r="H36" s="1"/>
      <c r="I36" s="1"/>
      <c r="J36" s="1"/>
      <c r="K36" s="1"/>
      <c r="L36" s="24" t="s">
        <v>1</v>
      </c>
    </row>
  </sheetData>
  <mergeCells count="3">
    <mergeCell ref="G6:H6"/>
    <mergeCell ref="I6:J6"/>
    <mergeCell ref="K6:L6"/>
  </mergeCells>
  <printOptions horizontalCentered="1"/>
  <pageMargins left="0" right="0" top="0.5" bottom="0.5" header="0.3" footer="0.3"/>
  <pageSetup paperSize="9" scale="70" orientation="landscape" r:id="rId1"/>
  <rowBreaks count="1" manualBreakCount="1">
    <brk id="2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tabSelected="1" workbookViewId="0">
      <selection activeCell="N10" sqref="N10"/>
    </sheetView>
  </sheetViews>
  <sheetFormatPr defaultRowHeight="15"/>
  <cols>
    <col min="1" max="1" width="43.140625" customWidth="1"/>
    <col min="2" max="2" width="10.7109375" customWidth="1"/>
    <col min="3" max="3" width="13" customWidth="1"/>
    <col min="4" max="5" width="13.42578125" customWidth="1"/>
    <col min="6" max="8" width="8.28515625" customWidth="1"/>
    <col min="9" max="9" width="8.140625" customWidth="1"/>
    <col min="10" max="10" width="9.85546875" customWidth="1"/>
    <col min="11" max="11" width="7.5703125" customWidth="1"/>
  </cols>
  <sheetData>
    <row r="1" spans="1:11">
      <c r="A1" s="79" t="s">
        <v>48</v>
      </c>
      <c r="B1" s="79"/>
      <c r="C1" s="79"/>
      <c r="D1" s="80"/>
      <c r="E1" s="80"/>
      <c r="F1" s="79"/>
      <c r="G1" s="79"/>
      <c r="H1" s="79"/>
      <c r="I1" s="79"/>
      <c r="J1" s="81"/>
      <c r="K1" s="81" t="s">
        <v>121</v>
      </c>
    </row>
    <row r="2" spans="1:11" ht="15.75" thickBot="1">
      <c r="A2" s="79" t="s">
        <v>114</v>
      </c>
      <c r="B2" s="79"/>
      <c r="C2" s="79"/>
      <c r="D2" s="80"/>
      <c r="E2" s="80"/>
      <c r="F2" s="79"/>
      <c r="G2" s="79"/>
      <c r="H2" s="79"/>
      <c r="I2" s="79"/>
      <c r="J2" s="81"/>
      <c r="K2" s="84" t="s">
        <v>115</v>
      </c>
    </row>
    <row r="3" spans="1:11" ht="16.5" thickTop="1" thickBot="1">
      <c r="A3" s="40"/>
      <c r="B3" s="82"/>
      <c r="C3" s="82"/>
      <c r="D3" s="83"/>
      <c r="E3" s="83"/>
      <c r="F3" s="82"/>
      <c r="G3" s="82"/>
      <c r="H3" s="82"/>
      <c r="I3" s="82"/>
      <c r="J3" s="84"/>
      <c r="K3" s="82"/>
    </row>
    <row r="4" spans="1:11" ht="16.5" thickTop="1" thickBot="1">
      <c r="A4" s="52" t="s">
        <v>49</v>
      </c>
      <c r="B4" s="52" t="s">
        <v>98</v>
      </c>
      <c r="C4" s="52" t="s">
        <v>99</v>
      </c>
      <c r="D4" s="186" t="s">
        <v>100</v>
      </c>
      <c r="E4" s="186"/>
      <c r="F4" s="60" t="s">
        <v>118</v>
      </c>
      <c r="G4" s="60" t="s">
        <v>119</v>
      </c>
      <c r="H4" s="60" t="s">
        <v>120</v>
      </c>
      <c r="I4" s="52" t="s">
        <v>50</v>
      </c>
      <c r="J4" s="67" t="s">
        <v>51</v>
      </c>
      <c r="K4" s="52" t="s">
        <v>117</v>
      </c>
    </row>
    <row r="5" spans="1:11" ht="19.5" thickTop="1" thickBot="1">
      <c r="A5" s="41"/>
      <c r="B5" s="41"/>
      <c r="C5" s="41"/>
      <c r="D5" s="78" t="s">
        <v>101</v>
      </c>
      <c r="E5" s="78" t="s">
        <v>0</v>
      </c>
      <c r="F5" s="61"/>
      <c r="G5" s="61"/>
      <c r="H5" s="61"/>
      <c r="I5" s="41"/>
      <c r="J5" s="68"/>
      <c r="K5" s="41"/>
    </row>
    <row r="6" spans="1:11" ht="15.75" thickTop="1">
      <c r="A6" s="53" t="s">
        <v>113</v>
      </c>
      <c r="B6" s="53"/>
      <c r="C6" s="53"/>
      <c r="D6" s="31"/>
      <c r="E6" s="31"/>
      <c r="F6" s="54"/>
      <c r="G6" s="54"/>
      <c r="H6" s="54"/>
      <c r="I6" s="54"/>
      <c r="J6" s="69"/>
      <c r="K6" s="54"/>
    </row>
    <row r="7" spans="1:11" ht="28.5">
      <c r="A7" s="55" t="s">
        <v>52</v>
      </c>
      <c r="B7" s="55" t="s">
        <v>16</v>
      </c>
      <c r="C7" s="55" t="s">
        <v>111</v>
      </c>
      <c r="D7" s="48"/>
      <c r="E7" s="48"/>
      <c r="F7" s="62">
        <v>3.5</v>
      </c>
      <c r="G7" s="62">
        <v>3.5</v>
      </c>
      <c r="H7" s="62">
        <v>2.63</v>
      </c>
      <c r="I7" s="49">
        <v>3.14</v>
      </c>
      <c r="J7" s="70">
        <f>PRODUCT(F7:I7)</f>
        <v>101.16295000000001</v>
      </c>
      <c r="K7" s="49" t="s">
        <v>55</v>
      </c>
    </row>
    <row r="8" spans="1:11" ht="15.75" thickBot="1">
      <c r="A8" s="43" t="s">
        <v>54</v>
      </c>
      <c r="B8" s="56" t="s">
        <v>16</v>
      </c>
      <c r="C8" s="43" t="s">
        <v>16</v>
      </c>
      <c r="D8" s="34"/>
      <c r="E8" s="34"/>
      <c r="F8" s="63">
        <v>25.8</v>
      </c>
      <c r="G8" s="63">
        <v>18.649999999999999</v>
      </c>
      <c r="H8" s="63">
        <v>0.1</v>
      </c>
      <c r="I8" s="43">
        <v>1</v>
      </c>
      <c r="J8" s="71">
        <f t="shared" ref="J8" si="0">PRODUCT(F8:I8)</f>
        <v>48.116999999999997</v>
      </c>
      <c r="K8" s="43" t="str">
        <f>K7</f>
        <v>Cum</v>
      </c>
    </row>
    <row r="9" spans="1:11" ht="16.5" thickTop="1" thickBot="1">
      <c r="A9" s="37" t="str">
        <f>A6</f>
        <v>Excavation  Up to 0.00 Lvl to +/-3.0 m Gl</v>
      </c>
      <c r="B9" s="57" t="s">
        <v>16</v>
      </c>
      <c r="C9" s="37"/>
      <c r="D9" s="37"/>
      <c r="E9" s="37"/>
      <c r="F9" s="44"/>
      <c r="G9" s="44"/>
      <c r="H9" s="37"/>
      <c r="I9" s="44"/>
      <c r="J9" s="72">
        <f>SUM(J7:J8)</f>
        <v>149.27995000000001</v>
      </c>
      <c r="K9" s="44" t="s">
        <v>55</v>
      </c>
    </row>
    <row r="10" spans="1:11" ht="15.75" thickTop="1">
      <c r="A10" s="53" t="s">
        <v>102</v>
      </c>
      <c r="B10" s="53"/>
      <c r="C10" s="53"/>
      <c r="D10" s="31"/>
      <c r="E10" s="31"/>
      <c r="F10" s="54"/>
      <c r="G10" s="54"/>
      <c r="H10" s="54"/>
      <c r="I10" s="54"/>
      <c r="J10" s="69"/>
      <c r="K10" s="54"/>
    </row>
    <row r="11" spans="1:11" ht="28.5">
      <c r="A11" s="55" t="s">
        <v>52</v>
      </c>
      <c r="B11" s="55" t="s">
        <v>16</v>
      </c>
      <c r="C11" s="55" t="s">
        <v>111</v>
      </c>
      <c r="D11" s="48"/>
      <c r="E11" s="48"/>
      <c r="F11" s="62">
        <v>3.5</v>
      </c>
      <c r="G11" s="62">
        <v>3.5</v>
      </c>
      <c r="H11" s="62">
        <v>2.63</v>
      </c>
      <c r="I11" s="49">
        <v>3.14</v>
      </c>
      <c r="J11" s="70">
        <f>PRODUCT(F11:I11)</f>
        <v>101.16295000000001</v>
      </c>
      <c r="K11" s="49" t="s">
        <v>55</v>
      </c>
    </row>
    <row r="12" spans="1:11">
      <c r="A12" s="42" t="s">
        <v>53</v>
      </c>
      <c r="B12" s="58" t="s">
        <v>16</v>
      </c>
      <c r="C12" s="42" t="s">
        <v>112</v>
      </c>
      <c r="D12" s="33"/>
      <c r="E12" s="33"/>
      <c r="F12" s="64">
        <f>2.6+1</f>
        <v>3.6</v>
      </c>
      <c r="G12" s="64">
        <v>3.6</v>
      </c>
      <c r="H12" s="64">
        <v>2</v>
      </c>
      <c r="I12" s="42">
        <v>1</v>
      </c>
      <c r="J12" s="73">
        <f>PRODUCT(F12:I12)</f>
        <v>25.92</v>
      </c>
      <c r="K12" s="42" t="s">
        <v>55</v>
      </c>
    </row>
    <row r="13" spans="1:11">
      <c r="A13" s="42" t="s">
        <v>56</v>
      </c>
      <c r="B13" s="58" t="s">
        <v>16</v>
      </c>
      <c r="C13" s="42"/>
      <c r="D13" s="33"/>
      <c r="E13" s="33"/>
      <c r="F13" s="64"/>
      <c r="G13" s="64"/>
      <c r="H13" s="64"/>
      <c r="I13" s="42"/>
      <c r="J13" s="73">
        <v>-3.16</v>
      </c>
      <c r="K13" s="42" t="s">
        <v>55</v>
      </c>
    </row>
    <row r="14" spans="1:11" ht="15.75" thickBot="1">
      <c r="A14" s="43" t="s">
        <v>57</v>
      </c>
      <c r="B14" s="56" t="s">
        <v>16</v>
      </c>
      <c r="C14" s="43"/>
      <c r="D14" s="34"/>
      <c r="E14" s="34"/>
      <c r="F14" s="63"/>
      <c r="G14" s="63"/>
      <c r="H14" s="63"/>
      <c r="I14" s="43"/>
      <c r="J14" s="71">
        <v>-40.07</v>
      </c>
      <c r="K14" s="43" t="s">
        <v>55</v>
      </c>
    </row>
    <row r="15" spans="1:11" ht="16.5" thickTop="1" thickBot="1">
      <c r="A15" s="37" t="s">
        <v>58</v>
      </c>
      <c r="B15" s="57" t="s">
        <v>16</v>
      </c>
      <c r="C15" s="37"/>
      <c r="D15" s="37"/>
      <c r="E15" s="37"/>
      <c r="F15" s="65"/>
      <c r="G15" s="65"/>
      <c r="H15" s="65"/>
      <c r="I15" s="46"/>
      <c r="J15" s="72">
        <f>SUM(J11:J14)</f>
        <v>83.852950000000021</v>
      </c>
      <c r="K15" s="37" t="s">
        <v>55</v>
      </c>
    </row>
    <row r="16" spans="1:11" ht="15.75" thickTop="1">
      <c r="A16" s="53" t="s">
        <v>103</v>
      </c>
      <c r="B16" s="53"/>
      <c r="C16" s="53"/>
      <c r="D16" s="31"/>
      <c r="E16" s="31"/>
      <c r="F16" s="54"/>
      <c r="G16" s="54"/>
      <c r="H16" s="54"/>
      <c r="I16" s="54"/>
      <c r="J16" s="69"/>
      <c r="K16" s="54"/>
    </row>
    <row r="17" spans="1:11" ht="28.5">
      <c r="A17" s="55" t="s">
        <v>59</v>
      </c>
      <c r="B17" s="55" t="s">
        <v>16</v>
      </c>
      <c r="C17" s="55" t="s">
        <v>111</v>
      </c>
      <c r="D17" s="48"/>
      <c r="E17" s="48"/>
      <c r="F17" s="62">
        <v>3.14</v>
      </c>
      <c r="G17" s="49">
        <v>2.85</v>
      </c>
      <c r="H17" s="49"/>
      <c r="I17" s="49">
        <v>2</v>
      </c>
      <c r="J17" s="70">
        <f>PRODUCT(F17:I17)</f>
        <v>17.898</v>
      </c>
      <c r="K17" s="51" t="str">
        <f t="shared" ref="K17:K18" si="1">K18</f>
        <v>Sqm</v>
      </c>
    </row>
    <row r="18" spans="1:11">
      <c r="A18" s="42" t="s">
        <v>53</v>
      </c>
      <c r="B18" s="58" t="s">
        <v>16</v>
      </c>
      <c r="C18" s="42" t="s">
        <v>112</v>
      </c>
      <c r="D18" s="33"/>
      <c r="E18" s="33"/>
      <c r="F18" s="64">
        <v>3</v>
      </c>
      <c r="G18" s="64">
        <v>3</v>
      </c>
      <c r="H18" s="64"/>
      <c r="I18" s="42">
        <v>1</v>
      </c>
      <c r="J18" s="73">
        <f t="shared" ref="J18:J19" si="2">PRODUCT(F18:I18)</f>
        <v>9</v>
      </c>
      <c r="K18" s="43" t="str">
        <f t="shared" si="1"/>
        <v>Sqm</v>
      </c>
    </row>
    <row r="19" spans="1:11" ht="15.75" thickBot="1">
      <c r="A19" s="43" t="s">
        <v>60</v>
      </c>
      <c r="B19" s="56" t="s">
        <v>16</v>
      </c>
      <c r="C19" s="43" t="s">
        <v>16</v>
      </c>
      <c r="D19" s="34"/>
      <c r="E19" s="34"/>
      <c r="F19" s="63">
        <v>25.8</v>
      </c>
      <c r="G19" s="63">
        <v>18.649999999999999</v>
      </c>
      <c r="H19" s="63"/>
      <c r="I19" s="43">
        <v>1</v>
      </c>
      <c r="J19" s="71">
        <f t="shared" si="2"/>
        <v>481.16999999999996</v>
      </c>
      <c r="K19" s="43" t="str">
        <f>K20</f>
        <v>Sqm</v>
      </c>
    </row>
    <row r="20" spans="1:11" ht="16.5" thickTop="1" thickBot="1">
      <c r="A20" s="37" t="s">
        <v>61</v>
      </c>
      <c r="B20" s="57" t="s">
        <v>16</v>
      </c>
      <c r="C20" s="37"/>
      <c r="D20" s="37"/>
      <c r="E20" s="37"/>
      <c r="F20" s="44"/>
      <c r="G20" s="44"/>
      <c r="H20" s="37"/>
      <c r="I20" s="44"/>
      <c r="J20" s="72">
        <f>SUM(J17:J19)</f>
        <v>508.06799999999998</v>
      </c>
      <c r="K20" s="37" t="s">
        <v>79</v>
      </c>
    </row>
    <row r="21" spans="1:11" ht="15.75" thickTop="1">
      <c r="A21" s="53" t="s">
        <v>122</v>
      </c>
      <c r="B21" s="53"/>
      <c r="C21" s="53"/>
      <c r="D21" s="31"/>
      <c r="E21" s="31"/>
      <c r="F21" s="54"/>
      <c r="G21" s="54"/>
      <c r="H21" s="54"/>
      <c r="I21" s="54"/>
      <c r="J21" s="69"/>
      <c r="K21" s="54"/>
    </row>
    <row r="22" spans="1:11" ht="28.5">
      <c r="A22" s="55" t="s">
        <v>62</v>
      </c>
      <c r="B22" s="55" t="s">
        <v>16</v>
      </c>
      <c r="C22" s="55" t="s">
        <v>111</v>
      </c>
      <c r="D22" s="48"/>
      <c r="E22" s="48"/>
      <c r="F22" s="62">
        <v>2.75</v>
      </c>
      <c r="G22" s="62">
        <v>2.75</v>
      </c>
      <c r="H22" s="62">
        <v>0.1</v>
      </c>
      <c r="I22" s="49">
        <v>3.14</v>
      </c>
      <c r="J22" s="70">
        <f>PRODUCT(F22:I22)</f>
        <v>2.3746250000000004</v>
      </c>
      <c r="K22" s="49" t="s">
        <v>55</v>
      </c>
    </row>
    <row r="23" spans="1:11">
      <c r="A23" s="42" t="s">
        <v>53</v>
      </c>
      <c r="B23" s="58" t="s">
        <v>16</v>
      </c>
      <c r="C23" s="42" t="s">
        <v>112</v>
      </c>
      <c r="D23" s="33"/>
      <c r="E23" s="33"/>
      <c r="F23" s="64">
        <v>2.8</v>
      </c>
      <c r="G23" s="64">
        <v>2.8</v>
      </c>
      <c r="H23" s="64">
        <v>0.1</v>
      </c>
      <c r="I23" s="42">
        <v>1</v>
      </c>
      <c r="J23" s="73">
        <f t="shared" ref="J23:J25" si="3">PRODUCT(F23:I23)</f>
        <v>0.78399999999999992</v>
      </c>
      <c r="K23" s="42"/>
    </row>
    <row r="24" spans="1:11">
      <c r="A24" s="42" t="s">
        <v>63</v>
      </c>
      <c r="B24" s="58" t="s">
        <v>16</v>
      </c>
      <c r="C24" s="42" t="s">
        <v>16</v>
      </c>
      <c r="D24" s="33"/>
      <c r="E24" s="33"/>
      <c r="F24" s="64">
        <v>28.8</v>
      </c>
      <c r="G24" s="64">
        <v>18.649999999999999</v>
      </c>
      <c r="H24" s="64">
        <v>0.1</v>
      </c>
      <c r="I24" s="42">
        <v>1</v>
      </c>
      <c r="J24" s="73">
        <f t="shared" si="3"/>
        <v>53.712000000000003</v>
      </c>
      <c r="K24" s="42"/>
    </row>
    <row r="25" spans="1:11" ht="15.75" thickBot="1">
      <c r="A25" s="43" t="s">
        <v>64</v>
      </c>
      <c r="B25" s="56" t="s">
        <v>16</v>
      </c>
      <c r="C25" s="43"/>
      <c r="D25" s="34"/>
      <c r="E25" s="34"/>
      <c r="F25" s="63">
        <v>4.05</v>
      </c>
      <c r="G25" s="63">
        <v>4.05</v>
      </c>
      <c r="H25" s="63">
        <v>0.1</v>
      </c>
      <c r="I25" s="43">
        <v>-3.14</v>
      </c>
      <c r="J25" s="71">
        <f t="shared" si="3"/>
        <v>-5.150385</v>
      </c>
      <c r="K25" s="43"/>
    </row>
    <row r="26" spans="1:11" ht="16.5" thickTop="1" thickBot="1">
      <c r="A26" s="37" t="s">
        <v>65</v>
      </c>
      <c r="B26" s="57" t="s">
        <v>16</v>
      </c>
      <c r="C26" s="37"/>
      <c r="D26" s="37"/>
      <c r="E26" s="37"/>
      <c r="F26" s="65"/>
      <c r="G26" s="65"/>
      <c r="H26" s="65"/>
      <c r="I26" s="46"/>
      <c r="J26" s="74">
        <f>SUM(J22:J25)</f>
        <v>51.720240000000004</v>
      </c>
      <c r="K26" s="46" t="s">
        <v>55</v>
      </c>
    </row>
    <row r="27" spans="1:11" ht="15.75" thickTop="1">
      <c r="A27" s="45"/>
      <c r="B27" s="59" t="s">
        <v>16</v>
      </c>
      <c r="C27" s="45"/>
      <c r="D27" s="36"/>
      <c r="E27" s="36"/>
      <c r="F27" s="45"/>
      <c r="G27" s="45"/>
      <c r="H27" s="45"/>
      <c r="I27" s="45"/>
      <c r="J27" s="75"/>
      <c r="K27" s="45"/>
    </row>
    <row r="28" spans="1:11">
      <c r="A28" s="53" t="s">
        <v>104</v>
      </c>
      <c r="B28" s="53"/>
      <c r="C28" s="53"/>
      <c r="D28" s="31"/>
      <c r="E28" s="31"/>
      <c r="F28" s="54"/>
      <c r="G28" s="54"/>
      <c r="H28" s="54"/>
      <c r="I28" s="54"/>
      <c r="J28" s="69"/>
      <c r="K28" s="54"/>
    </row>
    <row r="29" spans="1:11">
      <c r="A29" s="42" t="s">
        <v>66</v>
      </c>
      <c r="B29" s="58" t="s">
        <v>16</v>
      </c>
      <c r="C29" s="42" t="s">
        <v>112</v>
      </c>
      <c r="D29" s="33"/>
      <c r="E29" s="33"/>
      <c r="F29" s="64">
        <v>2.6</v>
      </c>
      <c r="G29" s="64">
        <v>2.6</v>
      </c>
      <c r="H29" s="64">
        <v>0.3</v>
      </c>
      <c r="I29" s="42">
        <v>1</v>
      </c>
      <c r="J29" s="73">
        <f>PRODUCT(F29:I29)</f>
        <v>2.028</v>
      </c>
      <c r="K29" s="42"/>
    </row>
    <row r="30" spans="1:11" ht="15.75" thickBot="1">
      <c r="A30" s="43" t="s">
        <v>67</v>
      </c>
      <c r="B30" s="56" t="s">
        <v>16</v>
      </c>
      <c r="C30" s="42" t="s">
        <v>112</v>
      </c>
      <c r="D30" s="34"/>
      <c r="E30" s="34"/>
      <c r="F30" s="63">
        <v>1</v>
      </c>
      <c r="G30" s="63">
        <v>1</v>
      </c>
      <c r="H30" s="63">
        <v>2.4</v>
      </c>
      <c r="I30" s="43">
        <v>1</v>
      </c>
      <c r="J30" s="71">
        <f>PRODUCT(F30:I30)</f>
        <v>2.4</v>
      </c>
      <c r="K30" s="43"/>
    </row>
    <row r="31" spans="1:11" ht="16.5" thickTop="1" thickBot="1">
      <c r="A31" s="37" t="s">
        <v>68</v>
      </c>
      <c r="B31" s="57" t="s">
        <v>16</v>
      </c>
      <c r="C31" s="37"/>
      <c r="D31" s="37"/>
      <c r="E31" s="37"/>
      <c r="F31" s="65"/>
      <c r="G31" s="65"/>
      <c r="H31" s="65"/>
      <c r="I31" s="46"/>
      <c r="J31" s="74">
        <f>SUM(J29:J30)</f>
        <v>4.4279999999999999</v>
      </c>
      <c r="K31" s="46" t="s">
        <v>55</v>
      </c>
    </row>
    <row r="32" spans="1:11" ht="15.75" thickTop="1">
      <c r="A32" s="45"/>
      <c r="B32" s="59" t="s">
        <v>16</v>
      </c>
      <c r="C32" s="45"/>
      <c r="D32" s="36"/>
      <c r="E32" s="36"/>
      <c r="F32" s="66"/>
      <c r="G32" s="66"/>
      <c r="H32" s="66"/>
      <c r="I32" s="45"/>
      <c r="J32" s="76"/>
      <c r="K32" s="45"/>
    </row>
    <row r="33" spans="1:11">
      <c r="A33" s="53" t="s">
        <v>105</v>
      </c>
      <c r="B33" s="53"/>
      <c r="C33" s="53"/>
      <c r="D33" s="31"/>
      <c r="E33" s="31"/>
      <c r="F33" s="54"/>
      <c r="G33" s="54"/>
      <c r="H33" s="54"/>
      <c r="I33" s="54"/>
      <c r="J33" s="69"/>
      <c r="K33" s="54"/>
    </row>
    <row r="34" spans="1:11">
      <c r="A34" s="42" t="s">
        <v>69</v>
      </c>
      <c r="B34" s="58" t="s">
        <v>16</v>
      </c>
      <c r="C34" s="42" t="s">
        <v>112</v>
      </c>
      <c r="D34" s="33"/>
      <c r="E34" s="33"/>
      <c r="F34" s="64">
        <v>10.4</v>
      </c>
      <c r="G34" s="64"/>
      <c r="H34" s="64">
        <v>0.3</v>
      </c>
      <c r="I34" s="42">
        <v>1</v>
      </c>
      <c r="J34" s="73">
        <f>PRODUCT(F34:I34)</f>
        <v>3.12</v>
      </c>
      <c r="K34" s="42"/>
    </row>
    <row r="35" spans="1:11">
      <c r="A35" s="42" t="s">
        <v>70</v>
      </c>
      <c r="B35" s="58" t="s">
        <v>16</v>
      </c>
      <c r="C35" s="42" t="s">
        <v>112</v>
      </c>
      <c r="D35" s="33"/>
      <c r="E35" s="33"/>
      <c r="F35" s="64">
        <v>4</v>
      </c>
      <c r="G35" s="64"/>
      <c r="H35" s="64">
        <v>2.4</v>
      </c>
      <c r="I35" s="42">
        <v>1</v>
      </c>
      <c r="J35" s="73">
        <f t="shared" ref="J35:J42" si="4">PRODUCT(F35:I35)</f>
        <v>9.6</v>
      </c>
      <c r="K35" s="42"/>
    </row>
    <row r="36" spans="1:11">
      <c r="A36" s="58" t="s">
        <v>71</v>
      </c>
      <c r="B36" s="58" t="s">
        <v>16</v>
      </c>
      <c r="C36" s="42" t="s">
        <v>112</v>
      </c>
      <c r="D36" s="32"/>
      <c r="E36" s="32"/>
      <c r="F36" s="64">
        <v>5.38</v>
      </c>
      <c r="G36" s="64"/>
      <c r="H36" s="64">
        <v>0.05</v>
      </c>
      <c r="I36" s="42">
        <v>2</v>
      </c>
      <c r="J36" s="73">
        <f t="shared" si="4"/>
        <v>0.53800000000000003</v>
      </c>
      <c r="K36" s="42"/>
    </row>
    <row r="37" spans="1:11">
      <c r="A37" s="58" t="s">
        <v>72</v>
      </c>
      <c r="B37" s="58" t="s">
        <v>16</v>
      </c>
      <c r="C37" s="42" t="s">
        <v>112</v>
      </c>
      <c r="D37" s="32"/>
      <c r="E37" s="32"/>
      <c r="F37" s="64">
        <v>4.3</v>
      </c>
      <c r="G37" s="64"/>
      <c r="H37" s="64">
        <v>0.05</v>
      </c>
      <c r="I37" s="42">
        <v>2</v>
      </c>
      <c r="J37" s="73">
        <f t="shared" si="4"/>
        <v>0.43</v>
      </c>
      <c r="K37" s="42"/>
    </row>
    <row r="38" spans="1:11">
      <c r="A38" s="58" t="s">
        <v>73</v>
      </c>
      <c r="B38" s="58" t="s">
        <v>16</v>
      </c>
      <c r="C38" s="42" t="s">
        <v>112</v>
      </c>
      <c r="D38" s="32"/>
      <c r="E38" s="32"/>
      <c r="F38" s="64">
        <v>3.3</v>
      </c>
      <c r="G38" s="64"/>
      <c r="H38" s="64">
        <v>0.05</v>
      </c>
      <c r="I38" s="42">
        <v>11</v>
      </c>
      <c r="J38" s="73">
        <f t="shared" si="4"/>
        <v>1.8150000000000002</v>
      </c>
      <c r="K38" s="42"/>
    </row>
    <row r="39" spans="1:11">
      <c r="A39" s="58" t="s">
        <v>74</v>
      </c>
      <c r="B39" s="58" t="s">
        <v>16</v>
      </c>
      <c r="C39" s="42" t="s">
        <v>112</v>
      </c>
      <c r="D39" s="32"/>
      <c r="E39" s="32"/>
      <c r="F39" s="64">
        <v>4.2</v>
      </c>
      <c r="G39" s="64"/>
      <c r="H39" s="64">
        <v>0.05</v>
      </c>
      <c r="I39" s="42">
        <v>1</v>
      </c>
      <c r="J39" s="73">
        <f t="shared" si="4"/>
        <v>0.21000000000000002</v>
      </c>
      <c r="K39" s="42"/>
    </row>
    <row r="40" spans="1:11">
      <c r="A40" s="58" t="s">
        <v>75</v>
      </c>
      <c r="B40" s="58" t="s">
        <v>16</v>
      </c>
      <c r="C40" s="42" t="s">
        <v>112</v>
      </c>
      <c r="D40" s="32"/>
      <c r="E40" s="32"/>
      <c r="F40" s="64">
        <v>4.6399999999999997</v>
      </c>
      <c r="G40" s="64"/>
      <c r="H40" s="64">
        <v>0.05</v>
      </c>
      <c r="I40" s="42">
        <v>4</v>
      </c>
      <c r="J40" s="73">
        <f t="shared" si="4"/>
        <v>0.92799999999999994</v>
      </c>
      <c r="K40" s="42"/>
    </row>
    <row r="41" spans="1:11">
      <c r="A41" s="58" t="s">
        <v>76</v>
      </c>
      <c r="B41" s="58" t="s">
        <v>16</v>
      </c>
      <c r="C41" s="42" t="s">
        <v>112</v>
      </c>
      <c r="D41" s="32"/>
      <c r="E41" s="32"/>
      <c r="F41" s="64">
        <v>4.0999999999999996</v>
      </c>
      <c r="G41" s="64"/>
      <c r="H41" s="64">
        <v>0.05</v>
      </c>
      <c r="I41" s="42">
        <v>6</v>
      </c>
      <c r="J41" s="73">
        <f t="shared" si="4"/>
        <v>1.23</v>
      </c>
      <c r="K41" s="42"/>
    </row>
    <row r="42" spans="1:11" ht="15.75" thickBot="1">
      <c r="A42" s="56" t="s">
        <v>77</v>
      </c>
      <c r="B42" s="56" t="s">
        <v>16</v>
      </c>
      <c r="C42" s="42" t="s">
        <v>112</v>
      </c>
      <c r="D42" s="35"/>
      <c r="E42" s="35"/>
      <c r="F42" s="63">
        <v>2.9</v>
      </c>
      <c r="G42" s="63"/>
      <c r="H42" s="63">
        <v>0.05</v>
      </c>
      <c r="I42" s="43">
        <v>6</v>
      </c>
      <c r="J42" s="71">
        <f t="shared" si="4"/>
        <v>0.86999999999999988</v>
      </c>
      <c r="K42" s="43"/>
    </row>
    <row r="43" spans="1:11" ht="16.5" thickTop="1" thickBot="1">
      <c r="A43" s="37" t="s">
        <v>78</v>
      </c>
      <c r="B43" s="57" t="s">
        <v>16</v>
      </c>
      <c r="C43" s="37"/>
      <c r="D43" s="37"/>
      <c r="E43" s="37"/>
      <c r="F43" s="65"/>
      <c r="G43" s="65"/>
      <c r="H43" s="65"/>
      <c r="I43" s="46"/>
      <c r="J43" s="74">
        <f>SUM(J34:J35)</f>
        <v>12.719999999999999</v>
      </c>
      <c r="K43" s="46" t="s">
        <v>79</v>
      </c>
    </row>
    <row r="44" spans="1:11" ht="15.75" thickTop="1">
      <c r="A44" s="45"/>
      <c r="B44" s="59" t="s">
        <v>16</v>
      </c>
      <c r="C44" s="45"/>
      <c r="D44" s="36"/>
      <c r="E44" s="36"/>
      <c r="F44" s="66"/>
      <c r="G44" s="66"/>
      <c r="H44" s="66"/>
      <c r="I44" s="45"/>
      <c r="J44" s="76"/>
      <c r="K44" s="45"/>
    </row>
    <row r="45" spans="1:11">
      <c r="A45" s="53" t="s">
        <v>106</v>
      </c>
      <c r="B45" s="53"/>
      <c r="C45" s="53"/>
      <c r="D45" s="31"/>
      <c r="E45" s="31"/>
      <c r="F45" s="54"/>
      <c r="G45" s="54"/>
      <c r="H45" s="54"/>
      <c r="I45" s="54"/>
      <c r="J45" s="69"/>
      <c r="K45" s="54"/>
    </row>
    <row r="46" spans="1:11">
      <c r="A46" s="42" t="s">
        <v>80</v>
      </c>
      <c r="B46" s="58" t="s">
        <v>16</v>
      </c>
      <c r="C46" s="42" t="s">
        <v>16</v>
      </c>
      <c r="D46" s="33"/>
      <c r="E46" s="33"/>
      <c r="F46" s="64">
        <v>25.6</v>
      </c>
      <c r="G46" s="64">
        <v>7.9</v>
      </c>
      <c r="H46" s="64">
        <v>0.15</v>
      </c>
      <c r="I46" s="42">
        <v>1</v>
      </c>
      <c r="J46" s="73">
        <f>PRODUCT(F46:I46)</f>
        <v>30.335999999999999</v>
      </c>
      <c r="K46" s="42"/>
    </row>
    <row r="47" spans="1:11">
      <c r="A47" s="42" t="s">
        <v>81</v>
      </c>
      <c r="B47" s="58" t="s">
        <v>16</v>
      </c>
      <c r="C47" s="42" t="s">
        <v>16</v>
      </c>
      <c r="D47" s="33"/>
      <c r="E47" s="33"/>
      <c r="F47" s="64">
        <v>10.199999999999999</v>
      </c>
      <c r="G47" s="64">
        <v>5.8</v>
      </c>
      <c r="H47" s="64">
        <v>0.15</v>
      </c>
      <c r="I47" s="42">
        <v>1</v>
      </c>
      <c r="J47" s="73">
        <f t="shared" ref="J47:J50" si="5">PRODUCT(F47:I47)</f>
        <v>8.8739999999999988</v>
      </c>
      <c r="K47" s="42"/>
    </row>
    <row r="48" spans="1:11">
      <c r="A48" s="42" t="s">
        <v>82</v>
      </c>
      <c r="B48" s="58" t="s">
        <v>16</v>
      </c>
      <c r="C48" s="42" t="s">
        <v>16</v>
      </c>
      <c r="D48" s="33"/>
      <c r="E48" s="33"/>
      <c r="F48" s="64">
        <v>5</v>
      </c>
      <c r="G48" s="64">
        <v>2.8</v>
      </c>
      <c r="H48" s="64">
        <v>0.15</v>
      </c>
      <c r="I48" s="42">
        <v>1</v>
      </c>
      <c r="J48" s="73">
        <f t="shared" si="5"/>
        <v>2.1</v>
      </c>
      <c r="K48" s="42"/>
    </row>
    <row r="49" spans="1:11">
      <c r="A49" s="42" t="s">
        <v>83</v>
      </c>
      <c r="B49" s="58" t="s">
        <v>16</v>
      </c>
      <c r="C49" s="42" t="s">
        <v>16</v>
      </c>
      <c r="D49" s="33"/>
      <c r="E49" s="33"/>
      <c r="F49" s="64">
        <v>10.199999999999999</v>
      </c>
      <c r="G49" s="64">
        <v>9.1999999999999993</v>
      </c>
      <c r="H49" s="64">
        <v>0.15</v>
      </c>
      <c r="I49" s="42">
        <v>1</v>
      </c>
      <c r="J49" s="73">
        <f t="shared" si="5"/>
        <v>14.075999999999999</v>
      </c>
      <c r="K49" s="42"/>
    </row>
    <row r="50" spans="1:11" ht="15.75" thickBot="1">
      <c r="A50" s="43" t="s">
        <v>84</v>
      </c>
      <c r="B50" s="56" t="s">
        <v>16</v>
      </c>
      <c r="C50" s="43"/>
      <c r="D50" s="34"/>
      <c r="E50" s="34"/>
      <c r="F50" s="63">
        <v>4.7</v>
      </c>
      <c r="G50" s="63">
        <v>4.5</v>
      </c>
      <c r="H50" s="63">
        <v>0.15</v>
      </c>
      <c r="I50" s="43">
        <v>-1</v>
      </c>
      <c r="J50" s="71">
        <f t="shared" si="5"/>
        <v>-3.1725000000000003</v>
      </c>
      <c r="K50" s="43"/>
    </row>
    <row r="51" spans="1:11" ht="16.5" thickTop="1" thickBot="1">
      <c r="A51" s="37" t="s">
        <v>68</v>
      </c>
      <c r="B51" s="57" t="s">
        <v>16</v>
      </c>
      <c r="C51" s="37"/>
      <c r="D51" s="37"/>
      <c r="E51" s="37"/>
      <c r="F51" s="65"/>
      <c r="G51" s="65"/>
      <c r="H51" s="65"/>
      <c r="I51" s="46"/>
      <c r="J51" s="74">
        <f>SUM(J46:J50)</f>
        <v>52.213499999999996</v>
      </c>
      <c r="K51" s="46" t="s">
        <v>55</v>
      </c>
    </row>
    <row r="52" spans="1:11" ht="15.75" thickTop="1">
      <c r="A52" s="45"/>
      <c r="B52" s="59" t="s">
        <v>16</v>
      </c>
      <c r="C52" s="45"/>
      <c r="D52" s="36"/>
      <c r="E52" s="36"/>
      <c r="F52" s="66"/>
      <c r="G52" s="66"/>
      <c r="H52" s="66"/>
      <c r="I52" s="45"/>
      <c r="J52" s="76"/>
      <c r="K52" s="45"/>
    </row>
    <row r="53" spans="1:11">
      <c r="A53" s="53" t="s">
        <v>107</v>
      </c>
      <c r="B53" s="53"/>
      <c r="C53" s="53"/>
      <c r="D53" s="31"/>
      <c r="E53" s="31"/>
      <c r="F53" s="54"/>
      <c r="G53" s="54"/>
      <c r="H53" s="54"/>
      <c r="I53" s="54"/>
      <c r="J53" s="69"/>
      <c r="K53" s="54"/>
    </row>
    <row r="54" spans="1:11">
      <c r="A54" s="42" t="s">
        <v>80</v>
      </c>
      <c r="B54" s="58" t="s">
        <v>16</v>
      </c>
      <c r="C54" s="42" t="s">
        <v>16</v>
      </c>
      <c r="D54" s="33"/>
      <c r="E54" s="33"/>
      <c r="F54" s="64">
        <v>25.6</v>
      </c>
      <c r="G54" s="64">
        <v>7.9</v>
      </c>
      <c r="H54" s="64"/>
      <c r="I54" s="42">
        <v>1</v>
      </c>
      <c r="J54" s="73">
        <f>PRODUCT(F54:I54)</f>
        <v>202.24</v>
      </c>
      <c r="K54" s="42"/>
    </row>
    <row r="55" spans="1:11">
      <c r="A55" s="42" t="s">
        <v>81</v>
      </c>
      <c r="B55" s="58" t="s">
        <v>16</v>
      </c>
      <c r="C55" s="42" t="s">
        <v>16</v>
      </c>
      <c r="D55" s="33"/>
      <c r="E55" s="33"/>
      <c r="F55" s="64">
        <v>10.199999999999999</v>
      </c>
      <c r="G55" s="64">
        <v>5.8</v>
      </c>
      <c r="H55" s="64"/>
      <c r="I55" s="42">
        <v>1</v>
      </c>
      <c r="J55" s="73">
        <f t="shared" ref="J55:J59" si="6">PRODUCT(F55:I55)</f>
        <v>59.16</v>
      </c>
      <c r="K55" s="42"/>
    </row>
    <row r="56" spans="1:11">
      <c r="A56" s="42" t="s">
        <v>82</v>
      </c>
      <c r="B56" s="58" t="s">
        <v>16</v>
      </c>
      <c r="C56" s="42" t="s">
        <v>16</v>
      </c>
      <c r="D56" s="33"/>
      <c r="E56" s="33"/>
      <c r="F56" s="64">
        <v>5</v>
      </c>
      <c r="G56" s="64">
        <v>2.8</v>
      </c>
      <c r="H56" s="64"/>
      <c r="I56" s="42">
        <v>1</v>
      </c>
      <c r="J56" s="73">
        <f t="shared" si="6"/>
        <v>14</v>
      </c>
      <c r="K56" s="42"/>
    </row>
    <row r="57" spans="1:11">
      <c r="A57" s="42" t="s">
        <v>83</v>
      </c>
      <c r="B57" s="58" t="s">
        <v>16</v>
      </c>
      <c r="C57" s="42" t="s">
        <v>16</v>
      </c>
      <c r="D57" s="33"/>
      <c r="E57" s="33"/>
      <c r="F57" s="64">
        <v>10.199999999999999</v>
      </c>
      <c r="G57" s="64">
        <v>9.1999999999999993</v>
      </c>
      <c r="H57" s="64"/>
      <c r="I57" s="42">
        <v>1</v>
      </c>
      <c r="J57" s="73">
        <f t="shared" si="6"/>
        <v>93.839999999999989</v>
      </c>
      <c r="K57" s="42"/>
    </row>
    <row r="58" spans="1:11">
      <c r="A58" s="42" t="s">
        <v>84</v>
      </c>
      <c r="B58" s="58" t="s">
        <v>16</v>
      </c>
      <c r="C58" s="42" t="s">
        <v>16</v>
      </c>
      <c r="D58" s="33"/>
      <c r="E58" s="33"/>
      <c r="F58" s="64">
        <v>4.7</v>
      </c>
      <c r="G58" s="64">
        <v>4.5</v>
      </c>
      <c r="H58" s="64"/>
      <c r="I58" s="42">
        <v>-1</v>
      </c>
      <c r="J58" s="73">
        <f t="shared" si="6"/>
        <v>-21.150000000000002</v>
      </c>
      <c r="K58" s="42"/>
    </row>
    <row r="59" spans="1:11" ht="29.25" thickBot="1">
      <c r="A59" s="85" t="s">
        <v>85</v>
      </c>
      <c r="B59" s="85" t="s">
        <v>16</v>
      </c>
      <c r="C59" s="49" t="s">
        <v>16</v>
      </c>
      <c r="D59" s="86"/>
      <c r="E59" s="86"/>
      <c r="F59" s="87">
        <v>112.6</v>
      </c>
      <c r="G59" s="87">
        <v>0.15</v>
      </c>
      <c r="H59" s="87"/>
      <c r="I59" s="51">
        <v>1</v>
      </c>
      <c r="J59" s="88">
        <f t="shared" si="6"/>
        <v>16.889999999999997</v>
      </c>
      <c r="K59" s="51"/>
    </row>
    <row r="60" spans="1:11" ht="16.5" thickTop="1" thickBot="1">
      <c r="A60" s="37" t="s">
        <v>78</v>
      </c>
      <c r="B60" s="57" t="s">
        <v>16</v>
      </c>
      <c r="C60" s="37"/>
      <c r="D60" s="37"/>
      <c r="E60" s="37"/>
      <c r="F60" s="65"/>
      <c r="G60" s="65"/>
      <c r="H60" s="65"/>
      <c r="I60" s="46"/>
      <c r="J60" s="74">
        <f>SUM(J54:J59)</f>
        <v>364.97999999999996</v>
      </c>
      <c r="K60" s="46" t="s">
        <v>79</v>
      </c>
    </row>
    <row r="61" spans="1:11" ht="15.75" thickTop="1">
      <c r="A61" s="53" t="s">
        <v>108</v>
      </c>
      <c r="B61" s="53"/>
      <c r="C61" s="53"/>
      <c r="D61" s="31"/>
      <c r="E61" s="31"/>
      <c r="F61" s="54"/>
      <c r="G61" s="54"/>
      <c r="H61" s="54"/>
      <c r="I61" s="54"/>
      <c r="J61" s="69"/>
      <c r="K61" s="54"/>
    </row>
    <row r="62" spans="1:11">
      <c r="A62" s="58" t="s">
        <v>86</v>
      </c>
      <c r="B62" s="58" t="s">
        <v>16</v>
      </c>
      <c r="C62" s="58" t="s">
        <v>111</v>
      </c>
      <c r="D62" s="32"/>
      <c r="E62" s="32"/>
      <c r="F62" s="64">
        <v>2.5499999999999998</v>
      </c>
      <c r="G62" s="64">
        <v>2.5499999999999998</v>
      </c>
      <c r="H62" s="64">
        <v>0.45</v>
      </c>
      <c r="I62" s="42">
        <v>3.14</v>
      </c>
      <c r="J62" s="73">
        <f>PRODUCT(F62:I62)</f>
        <v>9.1880325000000003</v>
      </c>
      <c r="K62" s="42"/>
    </row>
    <row r="63" spans="1:11" ht="15.75" thickBot="1">
      <c r="A63" s="56" t="s">
        <v>116</v>
      </c>
      <c r="B63" s="56" t="s">
        <v>16</v>
      </c>
      <c r="C63" s="56" t="str">
        <f>C62</f>
        <v>Chimney</v>
      </c>
      <c r="D63" s="35"/>
      <c r="E63" s="35"/>
      <c r="F63" s="43">
        <v>2.0499999999999998</v>
      </c>
      <c r="G63" s="43">
        <v>2.0499999999999998</v>
      </c>
      <c r="H63" s="43">
        <v>3.64</v>
      </c>
      <c r="I63" s="43">
        <v>3.14</v>
      </c>
      <c r="J63" s="71">
        <f>PRODUCT(F63:I63)</f>
        <v>48.032893999999999</v>
      </c>
      <c r="K63" s="43"/>
    </row>
    <row r="64" spans="1:11" ht="16.5" thickTop="1" thickBot="1">
      <c r="A64" s="37" t="s">
        <v>88</v>
      </c>
      <c r="B64" s="57" t="s">
        <v>16</v>
      </c>
      <c r="C64" s="37"/>
      <c r="D64" s="37"/>
      <c r="E64" s="37"/>
      <c r="F64" s="44"/>
      <c r="G64" s="44"/>
      <c r="H64" s="44"/>
      <c r="I64" s="44"/>
      <c r="J64" s="72">
        <f>SUM(J62:J63)</f>
        <v>57.220926499999997</v>
      </c>
      <c r="K64" s="37" t="s">
        <v>55</v>
      </c>
    </row>
    <row r="65" spans="1:11" ht="15.75" thickTop="1">
      <c r="A65" s="53" t="s">
        <v>109</v>
      </c>
      <c r="B65" s="53"/>
      <c r="C65" s="53"/>
      <c r="D65" s="31"/>
      <c r="E65" s="31"/>
      <c r="F65" s="54"/>
      <c r="G65" s="54"/>
      <c r="H65" s="54"/>
      <c r="I65" s="54"/>
      <c r="J65" s="69"/>
      <c r="K65" s="54"/>
    </row>
    <row r="66" spans="1:11">
      <c r="A66" s="58" t="s">
        <v>89</v>
      </c>
      <c r="B66" s="58" t="s">
        <v>16</v>
      </c>
      <c r="C66" s="58" t="s">
        <v>111</v>
      </c>
      <c r="D66" s="32"/>
      <c r="E66" s="32"/>
      <c r="F66" s="64">
        <v>3.14</v>
      </c>
      <c r="G66" s="64">
        <v>2.75</v>
      </c>
      <c r="H66" s="64">
        <v>0.1</v>
      </c>
      <c r="I66" s="42">
        <v>2</v>
      </c>
      <c r="J66" s="73">
        <f>PRODUCT(F66:I66)</f>
        <v>1.7270000000000001</v>
      </c>
      <c r="K66" s="42"/>
    </row>
    <row r="67" spans="1:11">
      <c r="A67" s="58" t="s">
        <v>86</v>
      </c>
      <c r="B67" s="58" t="s">
        <v>16</v>
      </c>
      <c r="C67" s="58" t="s">
        <v>111</v>
      </c>
      <c r="D67" s="32"/>
      <c r="E67" s="32"/>
      <c r="F67" s="64">
        <v>3.14</v>
      </c>
      <c r="G67" s="64">
        <v>2.5499999999999998</v>
      </c>
      <c r="H67" s="64">
        <v>0.45</v>
      </c>
      <c r="I67" s="42">
        <v>2</v>
      </c>
      <c r="J67" s="73">
        <f t="shared" ref="J67:J68" si="7">PRODUCT(F67:I67)</f>
        <v>7.2062999999999997</v>
      </c>
      <c r="K67" s="42"/>
    </row>
    <row r="68" spans="1:11" ht="15.75" thickBot="1">
      <c r="A68" s="56" t="s">
        <v>87</v>
      </c>
      <c r="B68" s="56" t="s">
        <v>16</v>
      </c>
      <c r="C68" s="58" t="s">
        <v>111</v>
      </c>
      <c r="D68" s="35"/>
      <c r="E68" s="35"/>
      <c r="F68" s="43">
        <v>3.14</v>
      </c>
      <c r="G68" s="43">
        <v>2.0499999999999998</v>
      </c>
      <c r="H68" s="43">
        <v>3.64</v>
      </c>
      <c r="I68" s="43">
        <v>2</v>
      </c>
      <c r="J68" s="71">
        <f t="shared" si="7"/>
        <v>46.861359999999998</v>
      </c>
      <c r="K68" s="43"/>
    </row>
    <row r="69" spans="1:11" ht="16.5" thickTop="1" thickBot="1">
      <c r="A69" s="37" t="str">
        <f>A65</f>
        <v>Shuttering Chimney</v>
      </c>
      <c r="B69" s="57" t="s">
        <v>16</v>
      </c>
      <c r="C69" s="37"/>
      <c r="D69" s="37"/>
      <c r="E69" s="37"/>
      <c r="F69" s="44"/>
      <c r="G69" s="44"/>
      <c r="H69" s="44"/>
      <c r="I69" s="44"/>
      <c r="J69" s="72">
        <f>SUM(J66:J68)</f>
        <v>55.794659999999993</v>
      </c>
      <c r="K69" s="37" t="s">
        <v>79</v>
      </c>
    </row>
    <row r="70" spans="1:11" ht="15.75" thickTop="1">
      <c r="A70" s="53" t="s">
        <v>110</v>
      </c>
      <c r="B70" s="53"/>
      <c r="C70" s="53"/>
      <c r="D70" s="31"/>
      <c r="E70" s="31"/>
      <c r="F70" s="54"/>
      <c r="G70" s="54"/>
      <c r="H70" s="54"/>
      <c r="I70" s="54"/>
      <c r="J70" s="69"/>
      <c r="K70" s="54"/>
    </row>
    <row r="71" spans="1:11">
      <c r="A71" s="58" t="s">
        <v>90</v>
      </c>
      <c r="B71" s="58" t="s">
        <v>16</v>
      </c>
      <c r="C71" s="58" t="str">
        <f>B71</f>
        <v>Ferro</v>
      </c>
      <c r="D71" s="32"/>
      <c r="E71" s="32"/>
      <c r="F71" s="64">
        <v>1.155</v>
      </c>
      <c r="G71" s="64">
        <v>1.5249999999999999</v>
      </c>
      <c r="H71" s="64">
        <v>0.05</v>
      </c>
      <c r="I71" s="42">
        <v>2</v>
      </c>
      <c r="J71" s="73">
        <f>PRODUCT(F71:I71)</f>
        <v>0.1761375</v>
      </c>
      <c r="K71" s="42"/>
    </row>
    <row r="72" spans="1:11">
      <c r="A72" s="58" t="s">
        <v>91</v>
      </c>
      <c r="B72" s="58" t="s">
        <v>16</v>
      </c>
      <c r="C72" s="58" t="str">
        <f t="shared" ref="C72:C77" si="8">B72</f>
        <v>Ferro</v>
      </c>
      <c r="D72" s="32"/>
      <c r="E72" s="32"/>
      <c r="F72" s="64">
        <v>0.95</v>
      </c>
      <c r="G72" s="64">
        <v>1.2</v>
      </c>
      <c r="H72" s="64">
        <v>0.05</v>
      </c>
      <c r="I72" s="42">
        <v>2</v>
      </c>
      <c r="J72" s="73">
        <f t="shared" ref="J72:J77" si="9">PRODUCT(F72:I72)</f>
        <v>0.11399999999999999</v>
      </c>
      <c r="K72" s="42"/>
    </row>
    <row r="73" spans="1:11">
      <c r="A73" s="58" t="s">
        <v>92</v>
      </c>
      <c r="B73" s="58" t="s">
        <v>16</v>
      </c>
      <c r="C73" s="58" t="str">
        <f t="shared" si="8"/>
        <v>Ferro</v>
      </c>
      <c r="D73" s="32"/>
      <c r="E73" s="32"/>
      <c r="F73" s="42">
        <v>0.75</v>
      </c>
      <c r="G73" s="42">
        <v>0.9</v>
      </c>
      <c r="H73" s="64">
        <v>0.05</v>
      </c>
      <c r="I73" s="42">
        <v>11</v>
      </c>
      <c r="J73" s="73">
        <f t="shared" si="9"/>
        <v>0.37125000000000002</v>
      </c>
      <c r="K73" s="42"/>
    </row>
    <row r="74" spans="1:11">
      <c r="A74" s="58" t="s">
        <v>93</v>
      </c>
      <c r="B74" s="58" t="s">
        <v>16</v>
      </c>
      <c r="C74" s="58" t="str">
        <f t="shared" si="8"/>
        <v>Ferro</v>
      </c>
      <c r="D74" s="32"/>
      <c r="E74" s="32"/>
      <c r="F74" s="42">
        <v>0.9</v>
      </c>
      <c r="G74" s="42">
        <v>1.2</v>
      </c>
      <c r="H74" s="64">
        <v>0.05</v>
      </c>
      <c r="I74" s="42">
        <v>1</v>
      </c>
      <c r="J74" s="73">
        <f t="shared" si="9"/>
        <v>5.4000000000000006E-2</v>
      </c>
      <c r="K74" s="42"/>
    </row>
    <row r="75" spans="1:11">
      <c r="A75" s="58" t="s">
        <v>94</v>
      </c>
      <c r="B75" s="58" t="s">
        <v>16</v>
      </c>
      <c r="C75" s="58" t="str">
        <f t="shared" si="8"/>
        <v>Ferro</v>
      </c>
      <c r="D75" s="32"/>
      <c r="E75" s="32"/>
      <c r="F75" s="42">
        <v>1.42</v>
      </c>
      <c r="G75" s="42">
        <v>0.9</v>
      </c>
      <c r="H75" s="64">
        <v>0.05</v>
      </c>
      <c r="I75" s="42">
        <v>4</v>
      </c>
      <c r="J75" s="73">
        <f t="shared" si="9"/>
        <v>0.25559999999999999</v>
      </c>
      <c r="K75" s="42"/>
    </row>
    <row r="76" spans="1:11">
      <c r="A76" s="58" t="s">
        <v>95</v>
      </c>
      <c r="B76" s="58" t="s">
        <v>16</v>
      </c>
      <c r="C76" s="58" t="str">
        <f t="shared" si="8"/>
        <v>Ferro</v>
      </c>
      <c r="D76" s="32"/>
      <c r="E76" s="32"/>
      <c r="F76" s="42">
        <v>1.25</v>
      </c>
      <c r="G76" s="42">
        <v>0.8</v>
      </c>
      <c r="H76" s="64">
        <v>0.05</v>
      </c>
      <c r="I76" s="42">
        <v>6</v>
      </c>
      <c r="J76" s="73">
        <f t="shared" si="9"/>
        <v>0.30000000000000004</v>
      </c>
      <c r="K76" s="42"/>
    </row>
    <row r="77" spans="1:11" ht="15.75" thickBot="1">
      <c r="A77" s="56" t="s">
        <v>96</v>
      </c>
      <c r="B77" s="56" t="s">
        <v>16</v>
      </c>
      <c r="C77" s="58" t="str">
        <f t="shared" si="8"/>
        <v>Ferro</v>
      </c>
      <c r="D77" s="35"/>
      <c r="E77" s="35"/>
      <c r="F77" s="43">
        <v>0.8</v>
      </c>
      <c r="G77" s="43">
        <v>0.65</v>
      </c>
      <c r="H77" s="63">
        <v>0.05</v>
      </c>
      <c r="I77" s="43">
        <v>6</v>
      </c>
      <c r="J77" s="71">
        <f t="shared" si="9"/>
        <v>0.15600000000000003</v>
      </c>
      <c r="K77" s="43"/>
    </row>
    <row r="78" spans="1:11" ht="16.5" thickTop="1" thickBot="1">
      <c r="A78" s="37" t="s">
        <v>97</v>
      </c>
      <c r="B78" s="57" t="s">
        <v>16</v>
      </c>
      <c r="C78" s="37"/>
      <c r="D78" s="37"/>
      <c r="E78" s="37"/>
      <c r="F78" s="44"/>
      <c r="G78" s="44"/>
      <c r="H78" s="44"/>
      <c r="I78" s="44"/>
      <c r="J78" s="72">
        <f>SUM(J71:J77)</f>
        <v>1.4269875000000001</v>
      </c>
      <c r="K78" s="37" t="s">
        <v>55</v>
      </c>
    </row>
    <row r="79" spans="1:11" ht="15.75" thickTop="1"/>
  </sheetData>
  <mergeCells count="1">
    <mergeCell ref="D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view="pageBreakPreview" zoomScale="85" zoomScaleNormal="100" zoomScaleSheetLayoutView="85" workbookViewId="0">
      <selection activeCell="L11" sqref="L11:L12"/>
    </sheetView>
  </sheetViews>
  <sheetFormatPr defaultRowHeight="15"/>
  <cols>
    <col min="3" max="3" width="98.28515625" customWidth="1"/>
    <col min="7" max="7" width="10.5703125" customWidth="1"/>
    <col min="11" max="11" width="13.140625" customWidth="1"/>
  </cols>
  <sheetData>
    <row r="1" spans="1:15">
      <c r="A1" s="1" t="s">
        <v>0</v>
      </c>
      <c r="B1" s="1"/>
      <c r="C1" s="2"/>
      <c r="D1" s="1"/>
      <c r="E1" s="1"/>
      <c r="F1" s="1"/>
      <c r="G1" s="1"/>
      <c r="H1" s="1"/>
      <c r="I1" s="1"/>
      <c r="J1" s="1"/>
      <c r="K1" s="1"/>
      <c r="L1" s="1"/>
      <c r="M1" s="1"/>
    </row>
    <row r="2" spans="1:15">
      <c r="A2" s="3" t="s">
        <v>1</v>
      </c>
      <c r="B2" s="3"/>
      <c r="C2" s="4"/>
      <c r="D2" s="5"/>
      <c r="E2" s="5"/>
      <c r="F2" s="5"/>
      <c r="G2" s="5"/>
      <c r="H2" s="5"/>
      <c r="I2" s="5"/>
      <c r="J2" s="5"/>
      <c r="K2" s="5"/>
      <c r="L2" s="5"/>
      <c r="M2" s="5"/>
    </row>
    <row r="3" spans="1:15">
      <c r="A3" s="3" t="s">
        <v>123</v>
      </c>
      <c r="B3" s="3"/>
      <c r="C3" s="4"/>
      <c r="D3" s="5"/>
      <c r="E3" s="5"/>
      <c r="F3" s="5"/>
      <c r="G3" s="5"/>
      <c r="H3" s="5"/>
      <c r="I3" s="5"/>
      <c r="J3" s="5"/>
      <c r="K3" s="5"/>
      <c r="L3" s="5"/>
      <c r="M3" s="26">
        <v>45108</v>
      </c>
    </row>
    <row r="4" spans="1:15">
      <c r="A4" s="6">
        <v>45108</v>
      </c>
      <c r="B4" s="3"/>
      <c r="C4" s="4"/>
      <c r="D4" s="5"/>
      <c r="E4" s="5"/>
      <c r="F4" s="5"/>
      <c r="G4" s="5"/>
      <c r="H4" s="5"/>
      <c r="I4" s="5"/>
      <c r="J4" s="5"/>
      <c r="K4" s="5"/>
      <c r="L4" s="5"/>
      <c r="M4" s="5"/>
    </row>
    <row r="5" spans="1:15">
      <c r="A5" s="3" t="s">
        <v>33</v>
      </c>
      <c r="B5" s="3"/>
      <c r="C5" s="3"/>
      <c r="D5" s="5"/>
      <c r="E5" s="5"/>
      <c r="F5" s="5"/>
      <c r="G5" s="5"/>
      <c r="H5" s="5"/>
      <c r="I5" s="5"/>
      <c r="J5" s="5"/>
      <c r="K5" s="5"/>
      <c r="L5" s="5"/>
      <c r="M5" s="5"/>
    </row>
    <row r="6" spans="1:15" ht="37.5">
      <c r="A6" s="21" t="s">
        <v>3</v>
      </c>
      <c r="B6" s="21" t="s">
        <v>4</v>
      </c>
      <c r="C6" s="21" t="s">
        <v>5</v>
      </c>
      <c r="D6" s="21" t="s">
        <v>6</v>
      </c>
      <c r="E6" s="184" t="s">
        <v>7</v>
      </c>
      <c r="F6" s="185"/>
      <c r="G6" s="21" t="s">
        <v>8</v>
      </c>
      <c r="H6" s="183" t="s">
        <v>9</v>
      </c>
      <c r="I6" s="183"/>
      <c r="J6" s="183" t="s">
        <v>10</v>
      </c>
      <c r="K6" s="183"/>
      <c r="L6" s="183" t="s">
        <v>11</v>
      </c>
      <c r="M6" s="183"/>
    </row>
    <row r="7" spans="1:15">
      <c r="A7" s="22"/>
      <c r="B7" s="22"/>
      <c r="C7" s="22"/>
      <c r="D7" s="23"/>
      <c r="E7" s="23" t="s">
        <v>128</v>
      </c>
      <c r="F7" s="23" t="s">
        <v>127</v>
      </c>
      <c r="G7" s="23"/>
      <c r="H7" s="23" t="s">
        <v>12</v>
      </c>
      <c r="I7" s="23" t="s">
        <v>13</v>
      </c>
      <c r="J7" s="23" t="s">
        <v>12</v>
      </c>
      <c r="K7" s="23" t="s">
        <v>13</v>
      </c>
      <c r="L7" s="23" t="s">
        <v>12</v>
      </c>
      <c r="M7" s="23" t="s">
        <v>13</v>
      </c>
    </row>
    <row r="8" spans="1:15" ht="30">
      <c r="A8" s="7">
        <v>1</v>
      </c>
      <c r="B8" s="8"/>
      <c r="C8" s="9" t="s">
        <v>14</v>
      </c>
      <c r="D8" s="8" t="s">
        <v>15</v>
      </c>
      <c r="E8" s="8">
        <v>160</v>
      </c>
      <c r="F8" s="8"/>
      <c r="G8" s="8" t="s">
        <v>16</v>
      </c>
      <c r="H8" s="17">
        <v>3363.7059999999997</v>
      </c>
      <c r="I8" s="18">
        <f>H8*E8</f>
        <v>538192.96</v>
      </c>
      <c r="J8" s="18"/>
      <c r="K8" s="8">
        <f>J8*E8</f>
        <v>0</v>
      </c>
      <c r="L8" s="27">
        <f>J8+H8</f>
        <v>3363.7059999999997</v>
      </c>
      <c r="M8" s="11">
        <f>L8*E8</f>
        <v>538192.96</v>
      </c>
      <c r="O8" s="29"/>
    </row>
    <row r="9" spans="1:15" ht="30">
      <c r="A9" s="7">
        <v>1</v>
      </c>
      <c r="B9" s="8"/>
      <c r="C9" s="9" t="s">
        <v>14</v>
      </c>
      <c r="D9" s="8" t="s">
        <v>15</v>
      </c>
      <c r="F9" s="8">
        <v>180</v>
      </c>
      <c r="G9" s="8" t="s">
        <v>16</v>
      </c>
      <c r="H9" s="17"/>
      <c r="I9" s="18">
        <f>H9*F9</f>
        <v>0</v>
      </c>
      <c r="J9" s="18">
        <v>149.27995000000001</v>
      </c>
      <c r="K9" s="8">
        <f>J9*F9</f>
        <v>26870.391000000003</v>
      </c>
      <c r="L9" s="27">
        <f>J9+H9</f>
        <v>149.27995000000001</v>
      </c>
      <c r="M9" s="11">
        <f>L9*F9</f>
        <v>26870.391000000003</v>
      </c>
      <c r="O9" s="29"/>
    </row>
    <row r="10" spans="1:15" ht="30">
      <c r="A10" s="7">
        <v>2</v>
      </c>
      <c r="B10" s="8"/>
      <c r="C10" s="9" t="s">
        <v>14</v>
      </c>
      <c r="D10" s="8" t="s">
        <v>41</v>
      </c>
      <c r="E10" s="8">
        <f>E8+(E8*10%)</f>
        <v>176</v>
      </c>
      <c r="F10" s="8"/>
      <c r="G10" s="8" t="s">
        <v>16</v>
      </c>
      <c r="H10" s="89">
        <v>94.61</v>
      </c>
      <c r="I10" s="18">
        <f>H10*E10</f>
        <v>16651.36</v>
      </c>
      <c r="J10" s="18"/>
      <c r="K10" s="8">
        <f>J10*E10</f>
        <v>0</v>
      </c>
      <c r="L10" s="28">
        <f>J10+H10</f>
        <v>94.61</v>
      </c>
      <c r="M10" s="11">
        <f>L10*E10</f>
        <v>16651.36</v>
      </c>
    </row>
    <row r="11" spans="1:15">
      <c r="A11" s="7">
        <v>3</v>
      </c>
      <c r="B11" s="12"/>
      <c r="C11" s="13" t="s">
        <v>17</v>
      </c>
      <c r="D11" s="8" t="s">
        <v>15</v>
      </c>
      <c r="E11" s="8">
        <v>85</v>
      </c>
      <c r="F11" s="8"/>
      <c r="G11" s="8" t="s">
        <v>16</v>
      </c>
      <c r="H11" s="19">
        <v>2633.6320025000005</v>
      </c>
      <c r="I11" s="18">
        <f t="shared" ref="I11:I29" si="0">H11*E11</f>
        <v>223858.72021250005</v>
      </c>
      <c r="J11" s="18"/>
      <c r="K11" s="8">
        <f t="shared" ref="K11:K31" si="1">J11*E11</f>
        <v>0</v>
      </c>
      <c r="L11" s="27">
        <f t="shared" ref="L11:L31" si="2">J11+H11</f>
        <v>2633.6320025000005</v>
      </c>
      <c r="M11" s="11">
        <f t="shared" ref="M11:M29" si="3">L11*E11</f>
        <v>223858.72021250005</v>
      </c>
    </row>
    <row r="12" spans="1:15">
      <c r="A12" s="7">
        <v>3</v>
      </c>
      <c r="B12" s="12"/>
      <c r="C12" s="13" t="s">
        <v>17</v>
      </c>
      <c r="D12" s="8" t="s">
        <v>15</v>
      </c>
      <c r="E12" s="8"/>
      <c r="F12" s="8">
        <v>85</v>
      </c>
      <c r="G12" s="8" t="s">
        <v>16</v>
      </c>
      <c r="H12" s="19"/>
      <c r="I12" s="18">
        <f t="shared" ref="I12" si="4">H12*E12</f>
        <v>0</v>
      </c>
      <c r="J12" s="18">
        <v>83.85</v>
      </c>
      <c r="K12" s="8">
        <f t="shared" ref="K12" si="5">J12*E12</f>
        <v>0</v>
      </c>
      <c r="L12" s="28">
        <f>J12+H12</f>
        <v>83.85</v>
      </c>
      <c r="M12" s="11">
        <f t="shared" ref="M12" si="6">L12*E12</f>
        <v>0</v>
      </c>
    </row>
    <row r="13" spans="1:15">
      <c r="A13" s="7">
        <v>4</v>
      </c>
      <c r="B13" s="12"/>
      <c r="C13" s="13" t="s">
        <v>18</v>
      </c>
      <c r="D13" s="8" t="s">
        <v>15</v>
      </c>
      <c r="E13" s="8">
        <v>60</v>
      </c>
      <c r="F13" s="8"/>
      <c r="G13" s="8" t="s">
        <v>16</v>
      </c>
      <c r="H13" s="19">
        <v>2664.5813250000006</v>
      </c>
      <c r="I13" s="18">
        <f t="shared" si="0"/>
        <v>159874.87950000004</v>
      </c>
      <c r="J13" s="18"/>
      <c r="K13" s="8">
        <f t="shared" si="1"/>
        <v>0</v>
      </c>
      <c r="L13" s="28">
        <f t="shared" si="2"/>
        <v>2664.5813250000006</v>
      </c>
      <c r="M13" s="11">
        <f t="shared" si="3"/>
        <v>159874.87950000004</v>
      </c>
    </row>
    <row r="14" spans="1:15">
      <c r="A14" s="7">
        <v>5</v>
      </c>
      <c r="B14" s="12"/>
      <c r="C14" s="13" t="s">
        <v>124</v>
      </c>
      <c r="D14" s="8" t="s">
        <v>25</v>
      </c>
      <c r="E14" s="8">
        <v>25</v>
      </c>
      <c r="F14" s="8">
        <v>25</v>
      </c>
      <c r="G14" s="8" t="str">
        <f>G13</f>
        <v>Ferro</v>
      </c>
      <c r="H14" s="19"/>
      <c r="I14" s="18">
        <f t="shared" ref="I14" si="7">H14*E14</f>
        <v>0</v>
      </c>
      <c r="J14" s="18">
        <v>508.07</v>
      </c>
      <c r="K14" s="8">
        <f t="shared" ref="K14" si="8">J14*E14</f>
        <v>12701.75</v>
      </c>
      <c r="L14" s="28">
        <f t="shared" ref="L14" si="9">J14+H14</f>
        <v>508.07</v>
      </c>
      <c r="M14" s="11">
        <f t="shared" ref="M14" si="10">L14*E14</f>
        <v>12701.75</v>
      </c>
    </row>
    <row r="15" spans="1:15">
      <c r="A15" s="7">
        <v>6</v>
      </c>
      <c r="B15" s="12"/>
      <c r="C15" s="13" t="s">
        <v>19</v>
      </c>
      <c r="D15" s="8" t="s">
        <v>15</v>
      </c>
      <c r="E15" s="8">
        <v>700</v>
      </c>
      <c r="F15" s="8"/>
      <c r="G15" s="8" t="s">
        <v>16</v>
      </c>
      <c r="H15" s="19">
        <v>98.545999999999992</v>
      </c>
      <c r="I15" s="18">
        <f t="shared" si="0"/>
        <v>68982.2</v>
      </c>
      <c r="J15" s="18"/>
      <c r="K15" s="8">
        <f t="shared" si="1"/>
        <v>0</v>
      </c>
      <c r="L15" s="28">
        <f t="shared" si="2"/>
        <v>98.545999999999992</v>
      </c>
      <c r="M15" s="11">
        <f t="shared" si="3"/>
        <v>68982.2</v>
      </c>
    </row>
    <row r="16" spans="1:15" ht="60">
      <c r="A16" s="7">
        <v>7</v>
      </c>
      <c r="B16" s="8"/>
      <c r="C16" s="9" t="s">
        <v>20</v>
      </c>
      <c r="D16" s="8" t="s">
        <v>15</v>
      </c>
      <c r="E16" s="8">
        <v>2100</v>
      </c>
      <c r="F16" s="8"/>
      <c r="G16" s="8" t="s">
        <v>16</v>
      </c>
      <c r="H16" s="20">
        <v>70.296250000000001</v>
      </c>
      <c r="I16" s="18">
        <f t="shared" si="0"/>
        <v>147622.125</v>
      </c>
      <c r="J16" s="18">
        <f>-14.13625</f>
        <v>-14.13625</v>
      </c>
      <c r="K16" s="8">
        <f t="shared" si="1"/>
        <v>-29686.125</v>
      </c>
      <c r="L16" s="28">
        <f t="shared" si="2"/>
        <v>56.16</v>
      </c>
      <c r="M16" s="11">
        <f t="shared" si="3"/>
        <v>117936</v>
      </c>
    </row>
    <row r="17" spans="1:16" ht="60">
      <c r="A17" s="7">
        <v>8</v>
      </c>
      <c r="B17" s="8"/>
      <c r="C17" s="9" t="s">
        <v>21</v>
      </c>
      <c r="D17" s="8" t="s">
        <v>15</v>
      </c>
      <c r="E17" s="8">
        <f>E16+(E16*10%)</f>
        <v>2310</v>
      </c>
      <c r="F17" s="8"/>
      <c r="G17" s="8" t="s">
        <v>16</v>
      </c>
      <c r="H17" s="18">
        <v>4.0991341991341992</v>
      </c>
      <c r="I17" s="18">
        <f t="shared" si="0"/>
        <v>9469</v>
      </c>
      <c r="J17" s="25">
        <f>'RA 6 Measurement'!J26</f>
        <v>51.720240000000004</v>
      </c>
      <c r="K17" s="8">
        <f t="shared" si="1"/>
        <v>119473.75440000001</v>
      </c>
      <c r="L17" s="28">
        <f t="shared" si="2"/>
        <v>55.819374199134202</v>
      </c>
      <c r="M17" s="11">
        <f t="shared" si="3"/>
        <v>128942.75440000001</v>
      </c>
      <c r="O17">
        <v>168.162898125</v>
      </c>
      <c r="P17" s="29">
        <f>O17-L17</f>
        <v>112.3435239258658</v>
      </c>
    </row>
    <row r="18" spans="1:16" ht="30">
      <c r="A18" s="7">
        <v>9</v>
      </c>
      <c r="B18" s="12"/>
      <c r="C18" s="13" t="s">
        <v>22</v>
      </c>
      <c r="D18" s="8" t="s">
        <v>15</v>
      </c>
      <c r="E18" s="8">
        <v>2600</v>
      </c>
      <c r="F18" s="8"/>
      <c r="G18" s="8" t="s">
        <v>16</v>
      </c>
      <c r="H18" s="18">
        <v>324.82585</v>
      </c>
      <c r="I18" s="18">
        <f t="shared" si="0"/>
        <v>844547.21</v>
      </c>
      <c r="J18" s="18"/>
      <c r="K18" s="8">
        <f t="shared" si="1"/>
        <v>0</v>
      </c>
      <c r="L18" s="28">
        <f t="shared" si="2"/>
        <v>324.82585</v>
      </c>
      <c r="M18" s="11">
        <f t="shared" si="3"/>
        <v>844547.21</v>
      </c>
      <c r="N18" s="29">
        <f>SUM(L18:L20)</f>
        <v>454.94477649999999</v>
      </c>
    </row>
    <row r="19" spans="1:16" ht="30">
      <c r="A19" s="7"/>
      <c r="B19" s="12"/>
      <c r="C19" s="13" t="s">
        <v>22</v>
      </c>
      <c r="D19" s="8" t="s">
        <v>15</v>
      </c>
      <c r="E19" s="8"/>
      <c r="F19" s="8">
        <v>2750</v>
      </c>
      <c r="G19" s="8" t="s">
        <v>16</v>
      </c>
      <c r="H19" s="18"/>
      <c r="I19" s="18">
        <f t="shared" ref="I19" si="11">H19*E19</f>
        <v>0</v>
      </c>
      <c r="J19" s="90">
        <f>'RA 6 Measurement'!J31+'RA 6 Measurement'!J64</f>
        <v>61.648926499999995</v>
      </c>
      <c r="K19" s="8">
        <f>F19*J19</f>
        <v>169534.54787499999</v>
      </c>
      <c r="L19" s="28">
        <f t="shared" ref="L19" si="12">J19+H19</f>
        <v>61.648926499999995</v>
      </c>
      <c r="M19" s="11">
        <f t="shared" ref="M19" si="13">L19*E19</f>
        <v>0</v>
      </c>
    </row>
    <row r="20" spans="1:16" ht="30">
      <c r="A20" s="7">
        <v>10</v>
      </c>
      <c r="B20" s="12"/>
      <c r="C20" s="13" t="s">
        <v>43</v>
      </c>
      <c r="D20" s="8" t="str">
        <f>D18</f>
        <v>m3</v>
      </c>
      <c r="E20" s="8">
        <f>E18</f>
        <v>2600</v>
      </c>
      <c r="F20" s="8"/>
      <c r="G20" s="8" t="str">
        <f>G18</f>
        <v>Ferro</v>
      </c>
      <c r="H20" s="18">
        <v>68.47</v>
      </c>
      <c r="I20" s="18">
        <f t="shared" si="0"/>
        <v>178022</v>
      </c>
      <c r="J20" s="18"/>
      <c r="K20" s="8">
        <f t="shared" ref="K20:K21" si="14">F20*J20</f>
        <v>0</v>
      </c>
      <c r="L20" s="28">
        <f t="shared" si="2"/>
        <v>68.47</v>
      </c>
      <c r="M20" s="11">
        <f t="shared" si="3"/>
        <v>178022</v>
      </c>
    </row>
    <row r="21" spans="1:16" ht="30">
      <c r="A21" s="7">
        <v>11</v>
      </c>
      <c r="B21" s="12"/>
      <c r="C21" s="13" t="s">
        <v>23</v>
      </c>
      <c r="D21" s="8" t="s">
        <v>15</v>
      </c>
      <c r="E21" s="8"/>
      <c r="F21" s="8">
        <f>F19+(F19*10%)</f>
        <v>3025</v>
      </c>
      <c r="G21" s="8" t="s">
        <v>16</v>
      </c>
      <c r="H21" s="18">
        <v>0</v>
      </c>
      <c r="I21" s="18">
        <f t="shared" ref="I21" si="15">H21*E21</f>
        <v>0</v>
      </c>
      <c r="J21" s="18">
        <v>52.213499999999996</v>
      </c>
      <c r="K21" s="8">
        <f t="shared" si="14"/>
        <v>157945.83749999999</v>
      </c>
      <c r="L21" s="10">
        <f t="shared" ref="L21" si="16">J21+H21</f>
        <v>52.213499999999996</v>
      </c>
      <c r="M21" s="11">
        <f t="shared" ref="M21" si="17">L21*E21</f>
        <v>0</v>
      </c>
    </row>
    <row r="22" spans="1:16" ht="30">
      <c r="A22" s="7">
        <v>11</v>
      </c>
      <c r="B22" s="12"/>
      <c r="C22" s="13" t="s">
        <v>23</v>
      </c>
      <c r="D22" s="8" t="s">
        <v>15</v>
      </c>
      <c r="E22" s="8">
        <f>E18+(E18*10%)</f>
        <v>2860</v>
      </c>
      <c r="F22" s="8"/>
      <c r="G22" s="8" t="s">
        <v>16</v>
      </c>
      <c r="H22" s="18">
        <v>0</v>
      </c>
      <c r="I22" s="18">
        <f t="shared" si="0"/>
        <v>0</v>
      </c>
      <c r="J22" s="18"/>
      <c r="K22" s="8">
        <f t="shared" si="1"/>
        <v>0</v>
      </c>
      <c r="L22" s="10">
        <f t="shared" si="2"/>
        <v>0</v>
      </c>
      <c r="M22" s="11">
        <f t="shared" si="3"/>
        <v>0</v>
      </c>
    </row>
    <row r="23" spans="1:16" ht="75">
      <c r="A23" s="7">
        <v>12</v>
      </c>
      <c r="B23" s="12"/>
      <c r="C23" s="9" t="s">
        <v>24</v>
      </c>
      <c r="D23" s="8" t="s">
        <v>25</v>
      </c>
      <c r="E23" s="8">
        <v>400</v>
      </c>
      <c r="F23" s="8"/>
      <c r="G23" s="8" t="s">
        <v>16</v>
      </c>
      <c r="H23" s="18">
        <v>923.57434240000009</v>
      </c>
      <c r="I23" s="18">
        <f t="shared" si="0"/>
        <v>369429.73696000001</v>
      </c>
      <c r="J23" s="18"/>
      <c r="K23" s="8">
        <f t="shared" si="1"/>
        <v>0</v>
      </c>
      <c r="L23" s="28">
        <f t="shared" si="2"/>
        <v>923.57434240000009</v>
      </c>
      <c r="M23" s="11">
        <f t="shared" si="3"/>
        <v>369429.73696000001</v>
      </c>
    </row>
    <row r="24" spans="1:16" ht="75">
      <c r="A24" s="7">
        <v>13</v>
      </c>
      <c r="B24" s="12"/>
      <c r="C24" s="9" t="s">
        <v>44</v>
      </c>
      <c r="D24" s="8" t="s">
        <v>25</v>
      </c>
      <c r="E24" s="8">
        <v>400</v>
      </c>
      <c r="F24" s="8"/>
      <c r="G24" s="8" t="s">
        <v>16</v>
      </c>
      <c r="H24" s="10">
        <v>296.71199999999999</v>
      </c>
      <c r="I24" s="18">
        <f t="shared" si="0"/>
        <v>118684.79999999999</v>
      </c>
      <c r="J24" s="18">
        <v>55.794659999999993</v>
      </c>
      <c r="K24" s="8">
        <f t="shared" si="1"/>
        <v>22317.863999999998</v>
      </c>
      <c r="L24" s="28">
        <f t="shared" si="2"/>
        <v>352.50666000000001</v>
      </c>
      <c r="M24" s="11">
        <f t="shared" si="3"/>
        <v>141002.66399999999</v>
      </c>
    </row>
    <row r="25" spans="1:16" ht="75">
      <c r="A25" s="7">
        <v>14</v>
      </c>
      <c r="B25" s="12"/>
      <c r="C25" s="9" t="s">
        <v>125</v>
      </c>
      <c r="D25" s="8" t="s">
        <v>15</v>
      </c>
      <c r="E25" s="8">
        <f>E24+(E24*10%)</f>
        <v>440</v>
      </c>
      <c r="F25" s="8"/>
      <c r="G25" s="8" t="s">
        <v>16</v>
      </c>
      <c r="H25" s="10"/>
      <c r="I25" s="18">
        <f t="shared" ref="I25" si="18">H25*E25</f>
        <v>0</v>
      </c>
      <c r="J25" s="90">
        <f>'RA 6 Measurement'!J60</f>
        <v>364.97999999999996</v>
      </c>
      <c r="K25" s="8">
        <f t="shared" ref="K25" si="19">J25*E25</f>
        <v>160591.19999999998</v>
      </c>
      <c r="L25" s="28">
        <f t="shared" ref="L25" si="20">J25+H25</f>
        <v>364.97999999999996</v>
      </c>
      <c r="M25" s="11">
        <f t="shared" ref="M25" si="21">L25*E25</f>
        <v>160591.19999999998</v>
      </c>
    </row>
    <row r="26" spans="1:16" ht="75">
      <c r="A26" s="7">
        <v>14</v>
      </c>
      <c r="B26" s="12"/>
      <c r="C26" s="9" t="s">
        <v>26</v>
      </c>
      <c r="D26" s="8" t="s">
        <v>27</v>
      </c>
      <c r="E26" s="8">
        <v>7000</v>
      </c>
      <c r="F26" s="8">
        <v>8500</v>
      </c>
      <c r="G26" s="8" t="s">
        <v>16</v>
      </c>
      <c r="H26" s="18">
        <v>30.253999999999998</v>
      </c>
      <c r="I26" s="18">
        <f t="shared" si="0"/>
        <v>211777.99999999997</v>
      </c>
      <c r="J26" s="18">
        <v>1.33</v>
      </c>
      <c r="K26" s="8">
        <f>J26*F26</f>
        <v>11305</v>
      </c>
      <c r="L26" s="28">
        <f t="shared" si="2"/>
        <v>31.583999999999996</v>
      </c>
      <c r="M26" s="11">
        <f t="shared" si="3"/>
        <v>221087.99999999997</v>
      </c>
    </row>
    <row r="27" spans="1:16" ht="75">
      <c r="A27" s="7">
        <v>14</v>
      </c>
      <c r="B27" s="12"/>
      <c r="C27" s="9" t="s">
        <v>26</v>
      </c>
      <c r="D27" s="8" t="s">
        <v>27</v>
      </c>
      <c r="E27" s="8">
        <f>E26+(E26*10%)</f>
        <v>7700</v>
      </c>
      <c r="F27" s="8">
        <f>F26+(F26*10%)</f>
        <v>9350</v>
      </c>
      <c r="G27" s="8" t="s">
        <v>16</v>
      </c>
      <c r="H27" s="18"/>
      <c r="I27" s="18">
        <f t="shared" ref="I27" si="22">H27*E27</f>
        <v>0</v>
      </c>
      <c r="J27" s="18">
        <v>5.72</v>
      </c>
      <c r="K27" s="8">
        <f>J27*F27</f>
        <v>53482</v>
      </c>
      <c r="L27" s="28">
        <f t="shared" ref="L27" si="23">J27+H27</f>
        <v>5.72</v>
      </c>
      <c r="M27" s="11">
        <f t="shared" ref="M27" si="24">L27*E27</f>
        <v>44044</v>
      </c>
    </row>
    <row r="28" spans="1:16">
      <c r="A28" s="7">
        <v>15</v>
      </c>
      <c r="B28" s="12"/>
      <c r="C28" s="9" t="s">
        <v>28</v>
      </c>
      <c r="D28" s="8" t="s">
        <v>27</v>
      </c>
      <c r="E28" s="8">
        <v>13000</v>
      </c>
      <c r="F28" s="8"/>
      <c r="G28" s="8"/>
      <c r="H28" s="18">
        <v>2.8236399999999997</v>
      </c>
      <c r="I28" s="18">
        <f t="shared" si="0"/>
        <v>36707.32</v>
      </c>
      <c r="J28" s="18"/>
      <c r="K28" s="8">
        <f t="shared" si="1"/>
        <v>0</v>
      </c>
      <c r="L28" s="28">
        <f t="shared" si="2"/>
        <v>2.8236399999999997</v>
      </c>
      <c r="M28" s="11">
        <f t="shared" si="3"/>
        <v>36707.32</v>
      </c>
    </row>
    <row r="29" spans="1:16">
      <c r="A29" s="7">
        <v>16</v>
      </c>
      <c r="B29" s="12">
        <v>40</v>
      </c>
      <c r="C29" s="9" t="s">
        <v>29</v>
      </c>
      <c r="D29" s="8" t="s">
        <v>30</v>
      </c>
      <c r="E29" s="8">
        <v>500</v>
      </c>
      <c r="F29" s="8"/>
      <c r="G29" s="8"/>
      <c r="H29" s="18">
        <v>45</v>
      </c>
      <c r="I29" s="18">
        <f t="shared" si="0"/>
        <v>22500</v>
      </c>
      <c r="J29" s="18"/>
      <c r="K29" s="8">
        <f t="shared" si="1"/>
        <v>0</v>
      </c>
      <c r="L29" s="28">
        <f t="shared" si="2"/>
        <v>45</v>
      </c>
      <c r="M29" s="11">
        <f t="shared" si="3"/>
        <v>22500</v>
      </c>
    </row>
    <row r="30" spans="1:16">
      <c r="A30" s="7">
        <v>16</v>
      </c>
      <c r="B30" s="12">
        <v>40</v>
      </c>
      <c r="C30" s="9" t="s">
        <v>126</v>
      </c>
      <c r="D30" s="8" t="s">
        <v>55</v>
      </c>
      <c r="E30" s="8"/>
      <c r="F30" s="8">
        <v>4100</v>
      </c>
      <c r="G30" s="8"/>
      <c r="H30" s="18"/>
      <c r="I30" s="18">
        <f t="shared" ref="I30" si="25">H30*E30</f>
        <v>0</v>
      </c>
      <c r="J30" s="18">
        <v>1.4269875000000001</v>
      </c>
      <c r="K30" s="8">
        <f>J30*F30</f>
        <v>5850.6487500000003</v>
      </c>
      <c r="L30" s="28">
        <f t="shared" ref="L30" si="26">J30+H30</f>
        <v>1.4269875000000001</v>
      </c>
      <c r="M30" s="11">
        <f t="shared" ref="M30" si="27">L30*E30</f>
        <v>0</v>
      </c>
    </row>
    <row r="31" spans="1:16">
      <c r="A31" s="7"/>
      <c r="B31" s="12"/>
      <c r="C31" s="9"/>
      <c r="D31" s="8"/>
      <c r="E31" s="8"/>
      <c r="F31" s="8"/>
      <c r="G31" s="8"/>
      <c r="H31" s="18">
        <v>0</v>
      </c>
      <c r="I31" s="18"/>
      <c r="J31" s="18"/>
      <c r="K31" s="8">
        <f t="shared" si="1"/>
        <v>0</v>
      </c>
      <c r="L31" s="10">
        <f t="shared" si="2"/>
        <v>0</v>
      </c>
      <c r="M31" s="11"/>
    </row>
    <row r="32" spans="1:16">
      <c r="A32" s="14"/>
      <c r="B32" s="14"/>
      <c r="C32" s="14"/>
      <c r="D32" s="15"/>
      <c r="E32" s="15"/>
      <c r="F32" s="15"/>
      <c r="G32" s="15"/>
      <c r="H32" s="15"/>
      <c r="I32" s="16">
        <f>SUM(I8:I31)</f>
        <v>2946320.3116724994</v>
      </c>
      <c r="J32" s="16"/>
      <c r="K32" s="16">
        <f>SUM(K8:K31)</f>
        <v>710386.86852500006</v>
      </c>
      <c r="L32" s="16"/>
      <c r="M32" s="16">
        <f>SUM(M8:M31)</f>
        <v>3311943.1460724999</v>
      </c>
    </row>
  </sheetData>
  <mergeCells count="4">
    <mergeCell ref="H6:I6"/>
    <mergeCell ref="J6:K6"/>
    <mergeCell ref="L6:M6"/>
    <mergeCell ref="E6:F6"/>
  </mergeCells>
  <pageMargins left="0" right="0" top="0.25" bottom="0.25" header="0.3" footer="0.3"/>
  <pageSetup paperSize="9" scale="6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view="pageBreakPreview" topLeftCell="A46" zoomScaleNormal="100" zoomScaleSheetLayoutView="100" workbookViewId="0">
      <selection activeCell="A8" sqref="A8"/>
    </sheetView>
  </sheetViews>
  <sheetFormatPr defaultRowHeight="15"/>
  <cols>
    <col min="1" max="1" width="43.140625" style="47" customWidth="1"/>
    <col min="2" max="2" width="10.7109375" style="47" customWidth="1"/>
    <col min="3" max="3" width="13" style="47" customWidth="1"/>
    <col min="4" max="5" width="13.42578125" style="30" customWidth="1"/>
    <col min="6" max="8" width="8.28515625" style="47" customWidth="1"/>
    <col min="9" max="9" width="8.140625" style="47" customWidth="1"/>
    <col min="10" max="10" width="9.85546875" style="77" customWidth="1"/>
    <col min="11" max="11" width="7.5703125" style="47" customWidth="1"/>
  </cols>
  <sheetData>
    <row r="1" spans="1:11" s="40" customFormat="1" ht="17.25">
      <c r="A1" s="79" t="s">
        <v>48</v>
      </c>
      <c r="B1" s="79"/>
      <c r="C1" s="79"/>
      <c r="D1" s="80"/>
      <c r="E1" s="80"/>
      <c r="F1" s="79"/>
      <c r="G1" s="79"/>
      <c r="H1" s="79"/>
      <c r="I1" s="79"/>
      <c r="J1" s="81"/>
      <c r="K1" s="81" t="s">
        <v>121</v>
      </c>
    </row>
    <row r="2" spans="1:11" s="40" customFormat="1" ht="18" thickBot="1">
      <c r="A2" s="79" t="s">
        <v>114</v>
      </c>
      <c r="B2" s="79"/>
      <c r="C2" s="79"/>
      <c r="D2" s="80"/>
      <c r="E2" s="80"/>
      <c r="F2" s="79"/>
      <c r="G2" s="79"/>
      <c r="H2" s="79"/>
      <c r="I2" s="79"/>
      <c r="J2" s="81"/>
      <c r="K2" s="84" t="s">
        <v>115</v>
      </c>
    </row>
    <row r="3" spans="1:11" s="40" customFormat="1" ht="18.75" thickTop="1" thickBot="1">
      <c r="B3" s="82"/>
      <c r="C3" s="82"/>
      <c r="D3" s="83"/>
      <c r="E3" s="83"/>
      <c r="F3" s="82"/>
      <c r="G3" s="82"/>
      <c r="H3" s="82"/>
      <c r="I3" s="82"/>
      <c r="J3" s="84"/>
      <c r="K3" s="82"/>
    </row>
    <row r="4" spans="1:11" s="39" customFormat="1" ht="18.75" thickTop="1" thickBot="1">
      <c r="A4" s="52" t="s">
        <v>49</v>
      </c>
      <c r="B4" s="52" t="s">
        <v>98</v>
      </c>
      <c r="C4" s="52" t="s">
        <v>99</v>
      </c>
      <c r="D4" s="186" t="s">
        <v>100</v>
      </c>
      <c r="E4" s="186"/>
      <c r="F4" s="60" t="s">
        <v>118</v>
      </c>
      <c r="G4" s="60" t="s">
        <v>119</v>
      </c>
      <c r="H4" s="60" t="s">
        <v>120</v>
      </c>
      <c r="I4" s="52" t="s">
        <v>50</v>
      </c>
      <c r="J4" s="67" t="s">
        <v>51</v>
      </c>
      <c r="K4" s="52" t="s">
        <v>117</v>
      </c>
    </row>
    <row r="5" spans="1:11" s="39" customFormat="1" ht="23.25" thickTop="1" thickBot="1">
      <c r="A5" s="41"/>
      <c r="B5" s="41"/>
      <c r="C5" s="41"/>
      <c r="D5" s="78" t="s">
        <v>101</v>
      </c>
      <c r="E5" s="78" t="s">
        <v>0</v>
      </c>
      <c r="F5" s="61"/>
      <c r="G5" s="61"/>
      <c r="H5" s="61"/>
      <c r="I5" s="41"/>
      <c r="J5" s="68"/>
      <c r="K5" s="41"/>
    </row>
    <row r="6" spans="1:11" s="31" customFormat="1" ht="18" thickTop="1">
      <c r="A6" s="53" t="s">
        <v>113</v>
      </c>
      <c r="B6" s="53"/>
      <c r="C6" s="53"/>
      <c r="F6" s="54"/>
      <c r="G6" s="54"/>
      <c r="H6" s="54"/>
      <c r="I6" s="54"/>
      <c r="J6" s="69"/>
      <c r="K6" s="54"/>
    </row>
    <row r="7" spans="1:11" s="50" customFormat="1" ht="28.5">
      <c r="A7" s="55" t="s">
        <v>52</v>
      </c>
      <c r="B7" s="55" t="s">
        <v>16</v>
      </c>
      <c r="C7" s="55" t="s">
        <v>111</v>
      </c>
      <c r="D7" s="48"/>
      <c r="E7" s="48"/>
      <c r="F7" s="62">
        <v>3.5</v>
      </c>
      <c r="G7" s="62">
        <v>3.5</v>
      </c>
      <c r="H7" s="62">
        <v>2.63</v>
      </c>
      <c r="I7" s="49">
        <v>3.14</v>
      </c>
      <c r="J7" s="70">
        <f>PRODUCT(F7:I7)</f>
        <v>101.16295000000001</v>
      </c>
      <c r="K7" s="49" t="s">
        <v>55</v>
      </c>
    </row>
    <row r="8" spans="1:11" ht="15.75" thickBot="1">
      <c r="A8" s="43" t="s">
        <v>54</v>
      </c>
      <c r="B8" s="56" t="s">
        <v>16</v>
      </c>
      <c r="C8" s="43" t="s">
        <v>16</v>
      </c>
      <c r="D8" s="34"/>
      <c r="E8" s="34"/>
      <c r="F8" s="63">
        <v>25.8</v>
      </c>
      <c r="G8" s="63">
        <v>18.649999999999999</v>
      </c>
      <c r="H8" s="63">
        <v>0.1</v>
      </c>
      <c r="I8" s="43">
        <v>1</v>
      </c>
      <c r="J8" s="71">
        <f t="shared" ref="J8" si="0">PRODUCT(F8:I8)</f>
        <v>48.116999999999997</v>
      </c>
      <c r="K8" s="43" t="str">
        <f>K7</f>
        <v>Cum</v>
      </c>
    </row>
    <row r="9" spans="1:11" s="38" customFormat="1" ht="18.75" thickTop="1" thickBot="1">
      <c r="A9" s="37" t="str">
        <f>A6</f>
        <v>Excavation  Up to 0.00 Lvl to +/-3.0 m Gl</v>
      </c>
      <c r="B9" s="57" t="s">
        <v>16</v>
      </c>
      <c r="C9" s="37"/>
      <c r="D9" s="37"/>
      <c r="E9" s="37"/>
      <c r="F9" s="44"/>
      <c r="G9" s="44"/>
      <c r="H9" s="37"/>
      <c r="I9" s="44"/>
      <c r="J9" s="72">
        <f>SUM(J7:J8)</f>
        <v>149.27995000000001</v>
      </c>
      <c r="K9" s="44" t="s">
        <v>55</v>
      </c>
    </row>
    <row r="10" spans="1:11" s="31" customFormat="1" ht="18" thickTop="1">
      <c r="A10" s="53" t="s">
        <v>102</v>
      </c>
      <c r="B10" s="53"/>
      <c r="C10" s="53"/>
      <c r="F10" s="54"/>
      <c r="G10" s="54"/>
      <c r="H10" s="54"/>
      <c r="I10" s="54"/>
      <c r="J10" s="69"/>
      <c r="K10" s="54"/>
    </row>
    <row r="11" spans="1:11" s="50" customFormat="1" ht="28.5">
      <c r="A11" s="55" t="s">
        <v>52</v>
      </c>
      <c r="B11" s="55" t="s">
        <v>16</v>
      </c>
      <c r="C11" s="55" t="s">
        <v>111</v>
      </c>
      <c r="D11" s="48"/>
      <c r="E11" s="48"/>
      <c r="F11" s="62">
        <v>3.5</v>
      </c>
      <c r="G11" s="62">
        <v>3.5</v>
      </c>
      <c r="H11" s="62">
        <v>2.63</v>
      </c>
      <c r="I11" s="49">
        <v>3.14</v>
      </c>
      <c r="J11" s="70">
        <f>PRODUCT(F11:I11)</f>
        <v>101.16295000000001</v>
      </c>
      <c r="K11" s="49" t="s">
        <v>55</v>
      </c>
    </row>
    <row r="12" spans="1:11">
      <c r="A12" s="42" t="s">
        <v>53</v>
      </c>
      <c r="B12" s="58" t="s">
        <v>16</v>
      </c>
      <c r="C12" s="42" t="s">
        <v>112</v>
      </c>
      <c r="D12" s="33"/>
      <c r="E12" s="33"/>
      <c r="F12" s="64">
        <f>2.6+1</f>
        <v>3.6</v>
      </c>
      <c r="G12" s="64">
        <v>3.6</v>
      </c>
      <c r="H12" s="64">
        <v>2</v>
      </c>
      <c r="I12" s="42">
        <v>1</v>
      </c>
      <c r="J12" s="73">
        <f>PRODUCT(F12:I12)</f>
        <v>25.92</v>
      </c>
      <c r="K12" s="42" t="s">
        <v>55</v>
      </c>
    </row>
    <row r="13" spans="1:11">
      <c r="A13" s="42" t="s">
        <v>56</v>
      </c>
      <c r="B13" s="58" t="s">
        <v>16</v>
      </c>
      <c r="C13" s="42"/>
      <c r="D13" s="33"/>
      <c r="E13" s="33"/>
      <c r="F13" s="64"/>
      <c r="G13" s="64"/>
      <c r="H13" s="64"/>
      <c r="I13" s="42"/>
      <c r="J13" s="73">
        <v>-3.16</v>
      </c>
      <c r="K13" s="42" t="s">
        <v>55</v>
      </c>
    </row>
    <row r="14" spans="1:11" ht="15.75" thickBot="1">
      <c r="A14" s="43" t="s">
        <v>57</v>
      </c>
      <c r="B14" s="56" t="s">
        <v>16</v>
      </c>
      <c r="C14" s="43"/>
      <c r="D14" s="34"/>
      <c r="E14" s="34"/>
      <c r="F14" s="63"/>
      <c r="G14" s="63"/>
      <c r="H14" s="63"/>
      <c r="I14" s="43"/>
      <c r="J14" s="71">
        <v>-40.07</v>
      </c>
      <c r="K14" s="43" t="s">
        <v>55</v>
      </c>
    </row>
    <row r="15" spans="1:11" s="38" customFormat="1" ht="18.75" thickTop="1" thickBot="1">
      <c r="A15" s="37" t="s">
        <v>58</v>
      </c>
      <c r="B15" s="57" t="s">
        <v>16</v>
      </c>
      <c r="C15" s="37"/>
      <c r="D15" s="37"/>
      <c r="E15" s="37"/>
      <c r="F15" s="65"/>
      <c r="G15" s="65"/>
      <c r="H15" s="65"/>
      <c r="I15" s="46"/>
      <c r="J15" s="72">
        <f>SUM(J11:J14)</f>
        <v>83.852950000000021</v>
      </c>
      <c r="K15" s="37" t="s">
        <v>55</v>
      </c>
    </row>
    <row r="16" spans="1:11" s="31" customFormat="1" ht="18" thickTop="1">
      <c r="A16" s="53" t="s">
        <v>103</v>
      </c>
      <c r="B16" s="53"/>
      <c r="C16" s="53"/>
      <c r="F16" s="54"/>
      <c r="G16" s="54"/>
      <c r="H16" s="54"/>
      <c r="I16" s="54"/>
      <c r="J16" s="69"/>
      <c r="K16" s="54"/>
    </row>
    <row r="17" spans="1:11" s="50" customFormat="1" ht="28.5">
      <c r="A17" s="55" t="s">
        <v>59</v>
      </c>
      <c r="B17" s="55" t="s">
        <v>16</v>
      </c>
      <c r="C17" s="55" t="s">
        <v>111</v>
      </c>
      <c r="D17" s="48"/>
      <c r="E17" s="48"/>
      <c r="F17" s="62">
        <v>3.14</v>
      </c>
      <c r="G17" s="49">
        <v>2.85</v>
      </c>
      <c r="H17" s="49"/>
      <c r="I17" s="49">
        <v>2</v>
      </c>
      <c r="J17" s="70">
        <f>PRODUCT(F17:I17)</f>
        <v>17.898</v>
      </c>
      <c r="K17" s="51" t="str">
        <f t="shared" ref="K17:K18" si="1">K18</f>
        <v>Sqm</v>
      </c>
    </row>
    <row r="18" spans="1:11">
      <c r="A18" s="42" t="s">
        <v>53</v>
      </c>
      <c r="B18" s="58" t="s">
        <v>16</v>
      </c>
      <c r="C18" s="42" t="s">
        <v>112</v>
      </c>
      <c r="D18" s="33"/>
      <c r="E18" s="33"/>
      <c r="F18" s="64">
        <v>3</v>
      </c>
      <c r="G18" s="64">
        <v>3</v>
      </c>
      <c r="H18" s="64"/>
      <c r="I18" s="42">
        <v>1</v>
      </c>
      <c r="J18" s="73">
        <f t="shared" ref="J18:J19" si="2">PRODUCT(F18:I18)</f>
        <v>9</v>
      </c>
      <c r="K18" s="43" t="str">
        <f t="shared" si="1"/>
        <v>Sqm</v>
      </c>
    </row>
    <row r="19" spans="1:11" ht="15.75" thickBot="1">
      <c r="A19" s="43" t="s">
        <v>60</v>
      </c>
      <c r="B19" s="56" t="s">
        <v>16</v>
      </c>
      <c r="C19" s="43" t="s">
        <v>16</v>
      </c>
      <c r="D19" s="34"/>
      <c r="E19" s="34"/>
      <c r="F19" s="63">
        <v>25.8</v>
      </c>
      <c r="G19" s="63">
        <v>18.649999999999999</v>
      </c>
      <c r="H19" s="63"/>
      <c r="I19" s="43">
        <v>1</v>
      </c>
      <c r="J19" s="71">
        <f t="shared" si="2"/>
        <v>481.16999999999996</v>
      </c>
      <c r="K19" s="43" t="str">
        <f>K20</f>
        <v>Sqm</v>
      </c>
    </row>
    <row r="20" spans="1:11" s="38" customFormat="1" ht="18.75" thickTop="1" thickBot="1">
      <c r="A20" s="37" t="s">
        <v>61</v>
      </c>
      <c r="B20" s="57" t="s">
        <v>16</v>
      </c>
      <c r="C20" s="37"/>
      <c r="D20" s="37"/>
      <c r="E20" s="37"/>
      <c r="F20" s="44"/>
      <c r="G20" s="44"/>
      <c r="H20" s="37"/>
      <c r="I20" s="44"/>
      <c r="J20" s="72">
        <f>SUM(J17:J19)</f>
        <v>508.06799999999998</v>
      </c>
      <c r="K20" s="37" t="s">
        <v>79</v>
      </c>
    </row>
    <row r="21" spans="1:11" s="31" customFormat="1" ht="18" thickTop="1">
      <c r="A21" s="53" t="s">
        <v>122</v>
      </c>
      <c r="B21" s="53"/>
      <c r="C21" s="53"/>
      <c r="F21" s="54"/>
      <c r="G21" s="54"/>
      <c r="H21" s="54"/>
      <c r="I21" s="54"/>
      <c r="J21" s="69"/>
      <c r="K21" s="54"/>
    </row>
    <row r="22" spans="1:11" s="50" customFormat="1" ht="28.5">
      <c r="A22" s="55" t="s">
        <v>62</v>
      </c>
      <c r="B22" s="55" t="s">
        <v>16</v>
      </c>
      <c r="C22" s="55" t="s">
        <v>111</v>
      </c>
      <c r="D22" s="48"/>
      <c r="E22" s="48"/>
      <c r="F22" s="62">
        <v>2.75</v>
      </c>
      <c r="G22" s="62">
        <v>2.75</v>
      </c>
      <c r="H22" s="62">
        <v>0.1</v>
      </c>
      <c r="I22" s="49">
        <v>3.14</v>
      </c>
      <c r="J22" s="70">
        <f>PRODUCT(F22:I22)</f>
        <v>2.3746250000000004</v>
      </c>
      <c r="K22" s="49" t="s">
        <v>55</v>
      </c>
    </row>
    <row r="23" spans="1:11">
      <c r="A23" s="42" t="s">
        <v>53</v>
      </c>
      <c r="B23" s="58" t="s">
        <v>16</v>
      </c>
      <c r="C23" s="42" t="s">
        <v>112</v>
      </c>
      <c r="D23" s="33"/>
      <c r="E23" s="33"/>
      <c r="F23" s="64">
        <v>2.8</v>
      </c>
      <c r="G23" s="64">
        <v>2.8</v>
      </c>
      <c r="H23" s="64">
        <v>0.1</v>
      </c>
      <c r="I23" s="42">
        <v>1</v>
      </c>
      <c r="J23" s="73">
        <f t="shared" ref="J23:J25" si="3">PRODUCT(F23:I23)</f>
        <v>0.78399999999999992</v>
      </c>
      <c r="K23" s="42"/>
    </row>
    <row r="24" spans="1:11">
      <c r="A24" s="42" t="s">
        <v>63</v>
      </c>
      <c r="B24" s="58" t="s">
        <v>16</v>
      </c>
      <c r="C24" s="42" t="s">
        <v>16</v>
      </c>
      <c r="D24" s="33"/>
      <c r="E24" s="33"/>
      <c r="F24" s="64">
        <v>28.8</v>
      </c>
      <c r="G24" s="64">
        <v>18.649999999999999</v>
      </c>
      <c r="H24" s="64">
        <v>0.1</v>
      </c>
      <c r="I24" s="42">
        <v>1</v>
      </c>
      <c r="J24" s="73">
        <f t="shared" si="3"/>
        <v>53.712000000000003</v>
      </c>
      <c r="K24" s="42"/>
    </row>
    <row r="25" spans="1:11" ht="15.75" thickBot="1">
      <c r="A25" s="43" t="s">
        <v>64</v>
      </c>
      <c r="B25" s="56" t="s">
        <v>16</v>
      </c>
      <c r="C25" s="43"/>
      <c r="D25" s="34"/>
      <c r="E25" s="34"/>
      <c r="F25" s="63">
        <v>4.05</v>
      </c>
      <c r="G25" s="63">
        <v>4.05</v>
      </c>
      <c r="H25" s="63">
        <v>0.1</v>
      </c>
      <c r="I25" s="43">
        <v>-3.14</v>
      </c>
      <c r="J25" s="71">
        <f t="shared" si="3"/>
        <v>-5.150385</v>
      </c>
      <c r="K25" s="43"/>
    </row>
    <row r="26" spans="1:11" s="38" customFormat="1" ht="18.75" thickTop="1" thickBot="1">
      <c r="A26" s="37" t="s">
        <v>65</v>
      </c>
      <c r="B26" s="57" t="s">
        <v>16</v>
      </c>
      <c r="C26" s="37"/>
      <c r="D26" s="37"/>
      <c r="E26" s="37"/>
      <c r="F26" s="65"/>
      <c r="G26" s="65"/>
      <c r="H26" s="65"/>
      <c r="I26" s="46"/>
      <c r="J26" s="74">
        <f>SUM(J22:J25)</f>
        <v>51.720240000000004</v>
      </c>
      <c r="K26" s="46" t="s">
        <v>55</v>
      </c>
    </row>
    <row r="27" spans="1:11" ht="15.75" thickTop="1">
      <c r="A27" s="45"/>
      <c r="B27" s="59" t="s">
        <v>16</v>
      </c>
      <c r="C27" s="45"/>
      <c r="D27" s="36"/>
      <c r="E27" s="36"/>
      <c r="F27" s="45"/>
      <c r="G27" s="45"/>
      <c r="H27" s="45"/>
      <c r="I27" s="45"/>
      <c r="J27" s="75"/>
      <c r="K27" s="45"/>
    </row>
    <row r="28" spans="1:11" s="31" customFormat="1" ht="17.25">
      <c r="A28" s="53" t="s">
        <v>104</v>
      </c>
      <c r="B28" s="53"/>
      <c r="C28" s="53"/>
      <c r="F28" s="54"/>
      <c r="G28" s="54"/>
      <c r="H28" s="54"/>
      <c r="I28" s="54"/>
      <c r="J28" s="69"/>
      <c r="K28" s="54"/>
    </row>
    <row r="29" spans="1:11">
      <c r="A29" s="42" t="s">
        <v>66</v>
      </c>
      <c r="B29" s="58" t="s">
        <v>16</v>
      </c>
      <c r="C29" s="42" t="s">
        <v>112</v>
      </c>
      <c r="D29" s="33"/>
      <c r="E29" s="33"/>
      <c r="F29" s="64">
        <v>2.6</v>
      </c>
      <c r="G29" s="64">
        <v>2.6</v>
      </c>
      <c r="H29" s="64">
        <v>0.3</v>
      </c>
      <c r="I29" s="42">
        <v>1</v>
      </c>
      <c r="J29" s="73">
        <f>PRODUCT(F29:I29)</f>
        <v>2.028</v>
      </c>
      <c r="K29" s="42"/>
    </row>
    <row r="30" spans="1:11" ht="15.75" thickBot="1">
      <c r="A30" s="43" t="s">
        <v>67</v>
      </c>
      <c r="B30" s="56" t="s">
        <v>16</v>
      </c>
      <c r="C30" s="42" t="s">
        <v>112</v>
      </c>
      <c r="D30" s="34"/>
      <c r="E30" s="34"/>
      <c r="F30" s="63">
        <v>1</v>
      </c>
      <c r="G30" s="63">
        <v>1</v>
      </c>
      <c r="H30" s="63">
        <v>2.4</v>
      </c>
      <c r="I30" s="43">
        <v>1</v>
      </c>
      <c r="J30" s="71">
        <f>PRODUCT(F30:I30)</f>
        <v>2.4</v>
      </c>
      <c r="K30" s="43"/>
    </row>
    <row r="31" spans="1:11" s="38" customFormat="1" ht="18.75" thickTop="1" thickBot="1">
      <c r="A31" s="37" t="s">
        <v>68</v>
      </c>
      <c r="B31" s="57" t="s">
        <v>16</v>
      </c>
      <c r="C31" s="37"/>
      <c r="D31" s="37"/>
      <c r="E31" s="37"/>
      <c r="F31" s="65"/>
      <c r="G31" s="65"/>
      <c r="H31" s="65"/>
      <c r="I31" s="46"/>
      <c r="J31" s="74">
        <f>SUM(J29:J30)</f>
        <v>4.4279999999999999</v>
      </c>
      <c r="K31" s="46" t="s">
        <v>55</v>
      </c>
    </row>
    <row r="32" spans="1:11" ht="15.75" thickTop="1">
      <c r="A32" s="45"/>
      <c r="B32" s="59" t="s">
        <v>16</v>
      </c>
      <c r="C32" s="45"/>
      <c r="D32" s="36"/>
      <c r="E32" s="36"/>
      <c r="F32" s="66"/>
      <c r="G32" s="66"/>
      <c r="H32" s="66"/>
      <c r="I32" s="45"/>
      <c r="J32" s="76"/>
      <c r="K32" s="45"/>
    </row>
    <row r="33" spans="1:11" s="31" customFormat="1" ht="17.25">
      <c r="A33" s="53" t="s">
        <v>105</v>
      </c>
      <c r="B33" s="53"/>
      <c r="C33" s="53"/>
      <c r="F33" s="54"/>
      <c r="G33" s="54"/>
      <c r="H33" s="54"/>
      <c r="I33" s="54"/>
      <c r="J33" s="69"/>
      <c r="K33" s="54"/>
    </row>
    <row r="34" spans="1:11">
      <c r="A34" s="42" t="s">
        <v>69</v>
      </c>
      <c r="B34" s="58" t="s">
        <v>16</v>
      </c>
      <c r="C34" s="42" t="s">
        <v>112</v>
      </c>
      <c r="D34" s="33"/>
      <c r="E34" s="33"/>
      <c r="F34" s="64">
        <v>10.4</v>
      </c>
      <c r="G34" s="64"/>
      <c r="H34" s="64">
        <v>0.3</v>
      </c>
      <c r="I34" s="42">
        <v>1</v>
      </c>
      <c r="J34" s="73">
        <f>PRODUCT(F34:I34)</f>
        <v>3.12</v>
      </c>
      <c r="K34" s="42"/>
    </row>
    <row r="35" spans="1:11">
      <c r="A35" s="42" t="s">
        <v>70</v>
      </c>
      <c r="B35" s="58" t="s">
        <v>16</v>
      </c>
      <c r="C35" s="42" t="s">
        <v>112</v>
      </c>
      <c r="D35" s="33"/>
      <c r="E35" s="33"/>
      <c r="F35" s="64">
        <v>4</v>
      </c>
      <c r="G35" s="64"/>
      <c r="H35" s="64">
        <v>2.4</v>
      </c>
      <c r="I35" s="42">
        <v>1</v>
      </c>
      <c r="J35" s="73">
        <f t="shared" ref="J35:J42" si="4">PRODUCT(F35:I35)</f>
        <v>9.6</v>
      </c>
      <c r="K35" s="42"/>
    </row>
    <row r="36" spans="1:11">
      <c r="A36" s="58" t="s">
        <v>71</v>
      </c>
      <c r="B36" s="58" t="s">
        <v>16</v>
      </c>
      <c r="C36" s="42" t="s">
        <v>112</v>
      </c>
      <c r="D36" s="32"/>
      <c r="E36" s="32"/>
      <c r="F36" s="64">
        <v>5.38</v>
      </c>
      <c r="G36" s="64"/>
      <c r="H36" s="64">
        <v>0.05</v>
      </c>
      <c r="I36" s="42">
        <v>2</v>
      </c>
      <c r="J36" s="73">
        <f t="shared" si="4"/>
        <v>0.53800000000000003</v>
      </c>
      <c r="K36" s="42"/>
    </row>
    <row r="37" spans="1:11">
      <c r="A37" s="58" t="s">
        <v>72</v>
      </c>
      <c r="B37" s="58" t="s">
        <v>16</v>
      </c>
      <c r="C37" s="42" t="s">
        <v>112</v>
      </c>
      <c r="D37" s="32"/>
      <c r="E37" s="32"/>
      <c r="F37" s="64">
        <v>4.3</v>
      </c>
      <c r="G37" s="64"/>
      <c r="H37" s="64">
        <v>0.05</v>
      </c>
      <c r="I37" s="42">
        <v>2</v>
      </c>
      <c r="J37" s="73">
        <f t="shared" si="4"/>
        <v>0.43</v>
      </c>
      <c r="K37" s="42"/>
    </row>
    <row r="38" spans="1:11">
      <c r="A38" s="58" t="s">
        <v>73</v>
      </c>
      <c r="B38" s="58" t="s">
        <v>16</v>
      </c>
      <c r="C38" s="42" t="s">
        <v>112</v>
      </c>
      <c r="D38" s="32"/>
      <c r="E38" s="32"/>
      <c r="F38" s="64">
        <v>3.3</v>
      </c>
      <c r="G38" s="64"/>
      <c r="H38" s="64">
        <v>0.05</v>
      </c>
      <c r="I38" s="42">
        <v>11</v>
      </c>
      <c r="J38" s="73">
        <f t="shared" si="4"/>
        <v>1.8150000000000002</v>
      </c>
      <c r="K38" s="42"/>
    </row>
    <row r="39" spans="1:11">
      <c r="A39" s="58" t="s">
        <v>74</v>
      </c>
      <c r="B39" s="58" t="s">
        <v>16</v>
      </c>
      <c r="C39" s="42" t="s">
        <v>112</v>
      </c>
      <c r="D39" s="32"/>
      <c r="E39" s="32"/>
      <c r="F39" s="64">
        <v>4.2</v>
      </c>
      <c r="G39" s="64"/>
      <c r="H39" s="64">
        <v>0.05</v>
      </c>
      <c r="I39" s="42">
        <v>1</v>
      </c>
      <c r="J39" s="73">
        <f t="shared" si="4"/>
        <v>0.21000000000000002</v>
      </c>
      <c r="K39" s="42"/>
    </row>
    <row r="40" spans="1:11">
      <c r="A40" s="58" t="s">
        <v>75</v>
      </c>
      <c r="B40" s="58" t="s">
        <v>16</v>
      </c>
      <c r="C40" s="42" t="s">
        <v>112</v>
      </c>
      <c r="D40" s="32"/>
      <c r="E40" s="32"/>
      <c r="F40" s="64">
        <v>4.6399999999999997</v>
      </c>
      <c r="G40" s="64"/>
      <c r="H40" s="64">
        <v>0.05</v>
      </c>
      <c r="I40" s="42">
        <v>4</v>
      </c>
      <c r="J40" s="73">
        <f t="shared" si="4"/>
        <v>0.92799999999999994</v>
      </c>
      <c r="K40" s="42"/>
    </row>
    <row r="41" spans="1:11">
      <c r="A41" s="58" t="s">
        <v>76</v>
      </c>
      <c r="B41" s="58" t="s">
        <v>16</v>
      </c>
      <c r="C41" s="42" t="s">
        <v>112</v>
      </c>
      <c r="D41" s="32"/>
      <c r="E41" s="32"/>
      <c r="F41" s="64">
        <v>4.0999999999999996</v>
      </c>
      <c r="G41" s="64"/>
      <c r="H41" s="64">
        <v>0.05</v>
      </c>
      <c r="I41" s="42">
        <v>6</v>
      </c>
      <c r="J41" s="73">
        <f t="shared" si="4"/>
        <v>1.23</v>
      </c>
      <c r="K41" s="42"/>
    </row>
    <row r="42" spans="1:11" ht="15.75" thickBot="1">
      <c r="A42" s="56" t="s">
        <v>77</v>
      </c>
      <c r="B42" s="56" t="s">
        <v>16</v>
      </c>
      <c r="C42" s="42" t="s">
        <v>112</v>
      </c>
      <c r="D42" s="35"/>
      <c r="E42" s="35"/>
      <c r="F42" s="63">
        <v>2.9</v>
      </c>
      <c r="G42" s="63"/>
      <c r="H42" s="63">
        <v>0.05</v>
      </c>
      <c r="I42" s="43">
        <v>6</v>
      </c>
      <c r="J42" s="71">
        <f t="shared" si="4"/>
        <v>0.86999999999999988</v>
      </c>
      <c r="K42" s="43"/>
    </row>
    <row r="43" spans="1:11" s="38" customFormat="1" ht="18.75" thickTop="1" thickBot="1">
      <c r="A43" s="37" t="s">
        <v>78</v>
      </c>
      <c r="B43" s="57" t="s">
        <v>16</v>
      </c>
      <c r="C43" s="37"/>
      <c r="D43" s="37"/>
      <c r="E43" s="37"/>
      <c r="F43" s="65"/>
      <c r="G43" s="65"/>
      <c r="H43" s="65"/>
      <c r="I43" s="46"/>
      <c r="J43" s="74">
        <f>SUM(J34:J35)</f>
        <v>12.719999999999999</v>
      </c>
      <c r="K43" s="46" t="s">
        <v>79</v>
      </c>
    </row>
    <row r="44" spans="1:11" ht="15.75" thickTop="1">
      <c r="A44" s="45"/>
      <c r="B44" s="59" t="s">
        <v>16</v>
      </c>
      <c r="C44" s="45"/>
      <c r="D44" s="36"/>
      <c r="E44" s="36"/>
      <c r="F44" s="66"/>
      <c r="G44" s="66"/>
      <c r="H44" s="66"/>
      <c r="I44" s="45"/>
      <c r="J44" s="76"/>
      <c r="K44" s="45"/>
    </row>
    <row r="45" spans="1:11" s="31" customFormat="1" ht="17.25">
      <c r="A45" s="53" t="s">
        <v>106</v>
      </c>
      <c r="B45" s="53"/>
      <c r="C45" s="53"/>
      <c r="F45" s="54"/>
      <c r="G45" s="54"/>
      <c r="H45" s="54"/>
      <c r="I45" s="54"/>
      <c r="J45" s="69"/>
      <c r="K45" s="54"/>
    </row>
    <row r="46" spans="1:11">
      <c r="A46" s="42" t="s">
        <v>80</v>
      </c>
      <c r="B46" s="58" t="s">
        <v>16</v>
      </c>
      <c r="C46" s="42" t="s">
        <v>16</v>
      </c>
      <c r="D46" s="33"/>
      <c r="E46" s="33"/>
      <c r="F46" s="64">
        <v>25.6</v>
      </c>
      <c r="G46" s="64">
        <v>7.9</v>
      </c>
      <c r="H46" s="64">
        <v>0.15</v>
      </c>
      <c r="I46" s="42">
        <v>1</v>
      </c>
      <c r="J46" s="73">
        <f>PRODUCT(F46:I46)</f>
        <v>30.335999999999999</v>
      </c>
      <c r="K46" s="42"/>
    </row>
    <row r="47" spans="1:11">
      <c r="A47" s="42" t="s">
        <v>81</v>
      </c>
      <c r="B47" s="58" t="s">
        <v>16</v>
      </c>
      <c r="C47" s="42" t="s">
        <v>16</v>
      </c>
      <c r="D47" s="33"/>
      <c r="E47" s="33"/>
      <c r="F47" s="64">
        <v>10.199999999999999</v>
      </c>
      <c r="G47" s="64">
        <v>5.8</v>
      </c>
      <c r="H47" s="64">
        <v>0.15</v>
      </c>
      <c r="I47" s="42">
        <v>1</v>
      </c>
      <c r="J47" s="73">
        <f t="shared" ref="J47:J50" si="5">PRODUCT(F47:I47)</f>
        <v>8.8739999999999988</v>
      </c>
      <c r="K47" s="42"/>
    </row>
    <row r="48" spans="1:11">
      <c r="A48" s="42" t="s">
        <v>82</v>
      </c>
      <c r="B48" s="58" t="s">
        <v>16</v>
      </c>
      <c r="C48" s="42" t="s">
        <v>16</v>
      </c>
      <c r="D48" s="33"/>
      <c r="E48" s="33"/>
      <c r="F48" s="64">
        <v>5</v>
      </c>
      <c r="G48" s="64">
        <v>2.8</v>
      </c>
      <c r="H48" s="64">
        <v>0.15</v>
      </c>
      <c r="I48" s="42">
        <v>1</v>
      </c>
      <c r="J48" s="73">
        <f t="shared" si="5"/>
        <v>2.1</v>
      </c>
      <c r="K48" s="42"/>
    </row>
    <row r="49" spans="1:11">
      <c r="A49" s="42" t="s">
        <v>83</v>
      </c>
      <c r="B49" s="58" t="s">
        <v>16</v>
      </c>
      <c r="C49" s="42" t="s">
        <v>16</v>
      </c>
      <c r="D49" s="33"/>
      <c r="E49" s="33"/>
      <c r="F49" s="64">
        <v>10.199999999999999</v>
      </c>
      <c r="G49" s="64">
        <v>9.1999999999999993</v>
      </c>
      <c r="H49" s="64">
        <v>0.15</v>
      </c>
      <c r="I49" s="42">
        <v>1</v>
      </c>
      <c r="J49" s="73">
        <f t="shared" si="5"/>
        <v>14.075999999999999</v>
      </c>
      <c r="K49" s="42"/>
    </row>
    <row r="50" spans="1:11" ht="15.75" thickBot="1">
      <c r="A50" s="43" t="s">
        <v>84</v>
      </c>
      <c r="B50" s="56" t="s">
        <v>16</v>
      </c>
      <c r="C50" s="43"/>
      <c r="D50" s="34"/>
      <c r="E50" s="34"/>
      <c r="F50" s="63">
        <v>4.7</v>
      </c>
      <c r="G50" s="63">
        <v>4.5</v>
      </c>
      <c r="H50" s="63">
        <v>0.15</v>
      </c>
      <c r="I50" s="43">
        <v>-1</v>
      </c>
      <c r="J50" s="71">
        <f t="shared" si="5"/>
        <v>-3.1725000000000003</v>
      </c>
      <c r="K50" s="43"/>
    </row>
    <row r="51" spans="1:11" s="38" customFormat="1" ht="18.75" thickTop="1" thickBot="1">
      <c r="A51" s="37" t="s">
        <v>68</v>
      </c>
      <c r="B51" s="57" t="s">
        <v>16</v>
      </c>
      <c r="C51" s="37"/>
      <c r="D51" s="37"/>
      <c r="E51" s="37"/>
      <c r="F51" s="65"/>
      <c r="G51" s="65"/>
      <c r="H51" s="65"/>
      <c r="I51" s="46"/>
      <c r="J51" s="74">
        <f>SUM(J46:J50)</f>
        <v>52.213499999999996</v>
      </c>
      <c r="K51" s="46" t="s">
        <v>55</v>
      </c>
    </row>
    <row r="52" spans="1:11" ht="15.75" thickTop="1">
      <c r="A52" s="45"/>
      <c r="B52" s="59" t="s">
        <v>16</v>
      </c>
      <c r="C52" s="45"/>
      <c r="D52" s="36"/>
      <c r="E52" s="36"/>
      <c r="F52" s="66"/>
      <c r="G52" s="66"/>
      <c r="H52" s="66"/>
      <c r="I52" s="45"/>
      <c r="J52" s="76"/>
      <c r="K52" s="45"/>
    </row>
    <row r="53" spans="1:11" s="31" customFormat="1" ht="17.25">
      <c r="A53" s="53" t="s">
        <v>107</v>
      </c>
      <c r="B53" s="53"/>
      <c r="C53" s="53"/>
      <c r="F53" s="54"/>
      <c r="G53" s="54"/>
      <c r="H53" s="54"/>
      <c r="I53" s="54"/>
      <c r="J53" s="69"/>
      <c r="K53" s="54"/>
    </row>
    <row r="54" spans="1:11">
      <c r="A54" s="42" t="s">
        <v>80</v>
      </c>
      <c r="B54" s="58" t="s">
        <v>16</v>
      </c>
      <c r="C54" s="42" t="s">
        <v>16</v>
      </c>
      <c r="D54" s="33"/>
      <c r="E54" s="33"/>
      <c r="F54" s="64">
        <v>25.6</v>
      </c>
      <c r="G54" s="64">
        <v>7.9</v>
      </c>
      <c r="H54" s="64"/>
      <c r="I54" s="42">
        <v>1</v>
      </c>
      <c r="J54" s="73">
        <f>PRODUCT(F54:I54)</f>
        <v>202.24</v>
      </c>
      <c r="K54" s="42"/>
    </row>
    <row r="55" spans="1:11">
      <c r="A55" s="42" t="s">
        <v>81</v>
      </c>
      <c r="B55" s="58" t="s">
        <v>16</v>
      </c>
      <c r="C55" s="42" t="s">
        <v>16</v>
      </c>
      <c r="D55" s="33"/>
      <c r="E55" s="33"/>
      <c r="F55" s="64">
        <v>10.199999999999999</v>
      </c>
      <c r="G55" s="64">
        <v>5.8</v>
      </c>
      <c r="H55" s="64"/>
      <c r="I55" s="42">
        <v>1</v>
      </c>
      <c r="J55" s="73">
        <f t="shared" ref="J55:J59" si="6">PRODUCT(F55:I55)</f>
        <v>59.16</v>
      </c>
      <c r="K55" s="42"/>
    </row>
    <row r="56" spans="1:11">
      <c r="A56" s="42" t="s">
        <v>82</v>
      </c>
      <c r="B56" s="58" t="s">
        <v>16</v>
      </c>
      <c r="C56" s="42" t="s">
        <v>16</v>
      </c>
      <c r="D56" s="33"/>
      <c r="E56" s="33"/>
      <c r="F56" s="64">
        <v>5</v>
      </c>
      <c r="G56" s="64">
        <v>2.8</v>
      </c>
      <c r="H56" s="64"/>
      <c r="I56" s="42">
        <v>1</v>
      </c>
      <c r="J56" s="73">
        <f t="shared" si="6"/>
        <v>14</v>
      </c>
      <c r="K56" s="42"/>
    </row>
    <row r="57" spans="1:11">
      <c r="A57" s="42" t="s">
        <v>83</v>
      </c>
      <c r="B57" s="58" t="s">
        <v>16</v>
      </c>
      <c r="C57" s="42" t="s">
        <v>16</v>
      </c>
      <c r="D57" s="33"/>
      <c r="E57" s="33"/>
      <c r="F57" s="64">
        <v>10.199999999999999</v>
      </c>
      <c r="G57" s="64">
        <v>9.1999999999999993</v>
      </c>
      <c r="H57" s="64"/>
      <c r="I57" s="42">
        <v>1</v>
      </c>
      <c r="J57" s="73">
        <f t="shared" si="6"/>
        <v>93.839999999999989</v>
      </c>
      <c r="K57" s="42"/>
    </row>
    <row r="58" spans="1:11">
      <c r="A58" s="42" t="s">
        <v>84</v>
      </c>
      <c r="B58" s="58" t="s">
        <v>16</v>
      </c>
      <c r="C58" s="42" t="s">
        <v>16</v>
      </c>
      <c r="D58" s="33"/>
      <c r="E58" s="33"/>
      <c r="F58" s="64">
        <v>4.7</v>
      </c>
      <c r="G58" s="64">
        <v>4.5</v>
      </c>
      <c r="H58" s="64"/>
      <c r="I58" s="42">
        <v>-1</v>
      </c>
      <c r="J58" s="73">
        <f t="shared" si="6"/>
        <v>-21.150000000000002</v>
      </c>
      <c r="K58" s="42"/>
    </row>
    <row r="59" spans="1:11" s="50" customFormat="1" ht="29.25" thickBot="1">
      <c r="A59" s="85" t="s">
        <v>85</v>
      </c>
      <c r="B59" s="85" t="s">
        <v>16</v>
      </c>
      <c r="C59" s="49" t="s">
        <v>16</v>
      </c>
      <c r="D59" s="86"/>
      <c r="E59" s="86"/>
      <c r="F59" s="87">
        <v>112.6</v>
      </c>
      <c r="G59" s="87">
        <v>0.15</v>
      </c>
      <c r="H59" s="87"/>
      <c r="I59" s="51">
        <v>1</v>
      </c>
      <c r="J59" s="88">
        <f t="shared" si="6"/>
        <v>16.889999999999997</v>
      </c>
      <c r="K59" s="51"/>
    </row>
    <row r="60" spans="1:11" s="38" customFormat="1" ht="18.75" thickTop="1" thickBot="1">
      <c r="A60" s="37" t="s">
        <v>78</v>
      </c>
      <c r="B60" s="57" t="s">
        <v>16</v>
      </c>
      <c r="C60" s="37"/>
      <c r="D60" s="37"/>
      <c r="E60" s="37"/>
      <c r="F60" s="65"/>
      <c r="G60" s="65"/>
      <c r="H60" s="65"/>
      <c r="I60" s="46"/>
      <c r="J60" s="74">
        <f>SUM(J54:J59)</f>
        <v>364.97999999999996</v>
      </c>
      <c r="K60" s="46" t="s">
        <v>79</v>
      </c>
    </row>
    <row r="61" spans="1:11" s="31" customFormat="1" ht="18" thickTop="1">
      <c r="A61" s="53" t="s">
        <v>108</v>
      </c>
      <c r="B61" s="53"/>
      <c r="C61" s="53"/>
      <c r="F61" s="54"/>
      <c r="G61" s="54"/>
      <c r="H61" s="54"/>
      <c r="I61" s="54"/>
      <c r="J61" s="69"/>
      <c r="K61" s="54"/>
    </row>
    <row r="62" spans="1:11">
      <c r="A62" s="58" t="s">
        <v>86</v>
      </c>
      <c r="B62" s="58" t="s">
        <v>16</v>
      </c>
      <c r="C62" s="58" t="s">
        <v>111</v>
      </c>
      <c r="D62" s="32"/>
      <c r="E62" s="32"/>
      <c r="F62" s="64">
        <v>2.5499999999999998</v>
      </c>
      <c r="G62" s="64">
        <v>2.5499999999999998</v>
      </c>
      <c r="H62" s="64">
        <v>0.45</v>
      </c>
      <c r="I62" s="42">
        <v>3.14</v>
      </c>
      <c r="J62" s="73">
        <f>PRODUCT(F62:I62)</f>
        <v>9.1880325000000003</v>
      </c>
      <c r="K62" s="42"/>
    </row>
    <row r="63" spans="1:11" ht="15.75" thickBot="1">
      <c r="A63" s="56" t="s">
        <v>116</v>
      </c>
      <c r="B63" s="56" t="s">
        <v>16</v>
      </c>
      <c r="C63" s="56" t="str">
        <f>C62</f>
        <v>Chimney</v>
      </c>
      <c r="D63" s="35"/>
      <c r="E63" s="35"/>
      <c r="F63" s="43">
        <v>2.0499999999999998</v>
      </c>
      <c r="G63" s="43">
        <v>2.0499999999999998</v>
      </c>
      <c r="H63" s="43">
        <v>3.64</v>
      </c>
      <c r="I63" s="43">
        <v>3.14</v>
      </c>
      <c r="J63" s="71">
        <f>PRODUCT(F63:I63)</f>
        <v>48.032893999999999</v>
      </c>
      <c r="K63" s="43"/>
    </row>
    <row r="64" spans="1:11" s="38" customFormat="1" ht="18.75" thickTop="1" thickBot="1">
      <c r="A64" s="37" t="s">
        <v>88</v>
      </c>
      <c r="B64" s="57" t="s">
        <v>16</v>
      </c>
      <c r="C64" s="37"/>
      <c r="D64" s="37"/>
      <c r="E64" s="37"/>
      <c r="F64" s="44"/>
      <c r="G64" s="44"/>
      <c r="H64" s="44"/>
      <c r="I64" s="44"/>
      <c r="J64" s="72">
        <f>SUM(J62:J63)</f>
        <v>57.220926499999997</v>
      </c>
      <c r="K64" s="37" t="s">
        <v>55</v>
      </c>
    </row>
    <row r="65" spans="1:11" s="31" customFormat="1" ht="18" thickTop="1">
      <c r="A65" s="53" t="s">
        <v>109</v>
      </c>
      <c r="B65" s="53"/>
      <c r="C65" s="53"/>
      <c r="F65" s="54"/>
      <c r="G65" s="54"/>
      <c r="H65" s="54"/>
      <c r="I65" s="54"/>
      <c r="J65" s="69"/>
      <c r="K65" s="54"/>
    </row>
    <row r="66" spans="1:11">
      <c r="A66" s="58" t="s">
        <v>89</v>
      </c>
      <c r="B66" s="58" t="s">
        <v>16</v>
      </c>
      <c r="C66" s="58" t="s">
        <v>111</v>
      </c>
      <c r="D66" s="32"/>
      <c r="E66" s="32"/>
      <c r="F66" s="64">
        <v>3.14</v>
      </c>
      <c r="G66" s="64">
        <v>2.75</v>
      </c>
      <c r="H66" s="64">
        <v>0.1</v>
      </c>
      <c r="I66" s="42">
        <v>2</v>
      </c>
      <c r="J66" s="73">
        <f>PRODUCT(F66:I66)</f>
        <v>1.7270000000000001</v>
      </c>
      <c r="K66" s="42"/>
    </row>
    <row r="67" spans="1:11">
      <c r="A67" s="58" t="s">
        <v>86</v>
      </c>
      <c r="B67" s="58" t="s">
        <v>16</v>
      </c>
      <c r="C67" s="58" t="s">
        <v>111</v>
      </c>
      <c r="D67" s="32"/>
      <c r="E67" s="32"/>
      <c r="F67" s="64">
        <v>3.14</v>
      </c>
      <c r="G67" s="64">
        <v>2.5499999999999998</v>
      </c>
      <c r="H67" s="64">
        <v>0.45</v>
      </c>
      <c r="I67" s="42">
        <v>2</v>
      </c>
      <c r="J67" s="73">
        <f t="shared" ref="J67:J68" si="7">PRODUCT(F67:I67)</f>
        <v>7.2062999999999997</v>
      </c>
      <c r="K67" s="42"/>
    </row>
    <row r="68" spans="1:11" ht="15.75" thickBot="1">
      <c r="A68" s="56" t="s">
        <v>87</v>
      </c>
      <c r="B68" s="56" t="s">
        <v>16</v>
      </c>
      <c r="C68" s="58" t="s">
        <v>111</v>
      </c>
      <c r="D68" s="35"/>
      <c r="E68" s="35"/>
      <c r="F68" s="43">
        <v>3.14</v>
      </c>
      <c r="G68" s="43">
        <v>2.0499999999999998</v>
      </c>
      <c r="H68" s="43">
        <v>3.64</v>
      </c>
      <c r="I68" s="43">
        <v>2</v>
      </c>
      <c r="J68" s="71">
        <f t="shared" si="7"/>
        <v>46.861359999999998</v>
      </c>
      <c r="K68" s="43"/>
    </row>
    <row r="69" spans="1:11" s="38" customFormat="1" ht="18.75" thickTop="1" thickBot="1">
      <c r="A69" s="37" t="str">
        <f>A65</f>
        <v>Shuttering Chimney</v>
      </c>
      <c r="B69" s="57" t="s">
        <v>16</v>
      </c>
      <c r="C69" s="37"/>
      <c r="D69" s="37"/>
      <c r="E69" s="37"/>
      <c r="F69" s="44"/>
      <c r="G69" s="44"/>
      <c r="H69" s="44"/>
      <c r="I69" s="44"/>
      <c r="J69" s="72">
        <f>SUM(J66:J68)</f>
        <v>55.794659999999993</v>
      </c>
      <c r="K69" s="37" t="s">
        <v>79</v>
      </c>
    </row>
    <row r="70" spans="1:11" s="31" customFormat="1" ht="18" thickTop="1">
      <c r="A70" s="53" t="s">
        <v>110</v>
      </c>
      <c r="B70" s="53"/>
      <c r="C70" s="53"/>
      <c r="F70" s="54"/>
      <c r="G70" s="54"/>
      <c r="H70" s="54"/>
      <c r="I70" s="54"/>
      <c r="J70" s="69"/>
      <c r="K70" s="54"/>
    </row>
    <row r="71" spans="1:11">
      <c r="A71" s="58" t="s">
        <v>90</v>
      </c>
      <c r="B71" s="58" t="s">
        <v>16</v>
      </c>
      <c r="C71" s="58" t="str">
        <f>B71</f>
        <v>Ferro</v>
      </c>
      <c r="D71" s="32"/>
      <c r="E71" s="32"/>
      <c r="F71" s="64">
        <v>1.155</v>
      </c>
      <c r="G71" s="64">
        <v>1.5249999999999999</v>
      </c>
      <c r="H71" s="64">
        <v>0.05</v>
      </c>
      <c r="I71" s="42">
        <v>2</v>
      </c>
      <c r="J71" s="73">
        <f>PRODUCT(F71:I71)</f>
        <v>0.1761375</v>
      </c>
      <c r="K71" s="42"/>
    </row>
    <row r="72" spans="1:11">
      <c r="A72" s="58" t="s">
        <v>91</v>
      </c>
      <c r="B72" s="58" t="s">
        <v>16</v>
      </c>
      <c r="C72" s="58" t="str">
        <f t="shared" ref="C72:C77" si="8">B72</f>
        <v>Ferro</v>
      </c>
      <c r="D72" s="32"/>
      <c r="E72" s="32"/>
      <c r="F72" s="64">
        <v>0.95</v>
      </c>
      <c r="G72" s="64">
        <v>1.2</v>
      </c>
      <c r="H72" s="64">
        <v>0.05</v>
      </c>
      <c r="I72" s="42">
        <v>2</v>
      </c>
      <c r="J72" s="73">
        <f t="shared" ref="J72:J77" si="9">PRODUCT(F72:I72)</f>
        <v>0.11399999999999999</v>
      </c>
      <c r="K72" s="42"/>
    </row>
    <row r="73" spans="1:11">
      <c r="A73" s="58" t="s">
        <v>92</v>
      </c>
      <c r="B73" s="58" t="s">
        <v>16</v>
      </c>
      <c r="C73" s="58" t="str">
        <f t="shared" si="8"/>
        <v>Ferro</v>
      </c>
      <c r="D73" s="32"/>
      <c r="E73" s="32"/>
      <c r="F73" s="42">
        <v>0.75</v>
      </c>
      <c r="G73" s="42">
        <v>0.9</v>
      </c>
      <c r="H73" s="64">
        <v>0.05</v>
      </c>
      <c r="I73" s="42">
        <v>11</v>
      </c>
      <c r="J73" s="73">
        <f t="shared" si="9"/>
        <v>0.37125000000000002</v>
      </c>
      <c r="K73" s="42"/>
    </row>
    <row r="74" spans="1:11">
      <c r="A74" s="58" t="s">
        <v>93</v>
      </c>
      <c r="B74" s="58" t="s">
        <v>16</v>
      </c>
      <c r="C74" s="58" t="str">
        <f t="shared" si="8"/>
        <v>Ferro</v>
      </c>
      <c r="D74" s="32"/>
      <c r="E74" s="32"/>
      <c r="F74" s="42">
        <v>0.9</v>
      </c>
      <c r="G74" s="42">
        <v>1.2</v>
      </c>
      <c r="H74" s="64">
        <v>0.05</v>
      </c>
      <c r="I74" s="42">
        <v>1</v>
      </c>
      <c r="J74" s="73">
        <f t="shared" si="9"/>
        <v>5.4000000000000006E-2</v>
      </c>
      <c r="K74" s="42"/>
    </row>
    <row r="75" spans="1:11">
      <c r="A75" s="58" t="s">
        <v>94</v>
      </c>
      <c r="B75" s="58" t="s">
        <v>16</v>
      </c>
      <c r="C75" s="58" t="str">
        <f t="shared" si="8"/>
        <v>Ferro</v>
      </c>
      <c r="D75" s="32"/>
      <c r="E75" s="32"/>
      <c r="F75" s="42">
        <v>1.42</v>
      </c>
      <c r="G75" s="42">
        <v>0.9</v>
      </c>
      <c r="H75" s="64">
        <v>0.05</v>
      </c>
      <c r="I75" s="42">
        <v>4</v>
      </c>
      <c r="J75" s="73">
        <f t="shared" si="9"/>
        <v>0.25559999999999999</v>
      </c>
      <c r="K75" s="42"/>
    </row>
    <row r="76" spans="1:11">
      <c r="A76" s="58" t="s">
        <v>95</v>
      </c>
      <c r="B76" s="58" t="s">
        <v>16</v>
      </c>
      <c r="C76" s="58" t="str">
        <f t="shared" si="8"/>
        <v>Ferro</v>
      </c>
      <c r="D76" s="32"/>
      <c r="E76" s="32"/>
      <c r="F76" s="42">
        <v>1.25</v>
      </c>
      <c r="G76" s="42">
        <v>0.8</v>
      </c>
      <c r="H76" s="64">
        <v>0.05</v>
      </c>
      <c r="I76" s="42">
        <v>6</v>
      </c>
      <c r="J76" s="73">
        <f t="shared" si="9"/>
        <v>0.30000000000000004</v>
      </c>
      <c r="K76" s="42"/>
    </row>
    <row r="77" spans="1:11" ht="15.75" thickBot="1">
      <c r="A77" s="56" t="s">
        <v>96</v>
      </c>
      <c r="B77" s="56" t="s">
        <v>16</v>
      </c>
      <c r="C77" s="58" t="str">
        <f t="shared" si="8"/>
        <v>Ferro</v>
      </c>
      <c r="D77" s="35"/>
      <c r="E77" s="35"/>
      <c r="F77" s="43">
        <v>0.8</v>
      </c>
      <c r="G77" s="43">
        <v>0.65</v>
      </c>
      <c r="H77" s="63">
        <v>0.05</v>
      </c>
      <c r="I77" s="43">
        <v>6</v>
      </c>
      <c r="J77" s="71">
        <f t="shared" si="9"/>
        <v>0.15600000000000003</v>
      </c>
      <c r="K77" s="43"/>
    </row>
    <row r="78" spans="1:11" s="38" customFormat="1" ht="16.5" thickTop="1" thickBot="1">
      <c r="A78" s="37" t="s">
        <v>97</v>
      </c>
      <c r="B78" s="57" t="s">
        <v>16</v>
      </c>
      <c r="C78" s="37"/>
      <c r="D78" s="37"/>
      <c r="E78" s="37"/>
      <c r="F78" s="44"/>
      <c r="G78" s="44"/>
      <c r="H78" s="44"/>
      <c r="I78" s="44"/>
      <c r="J78" s="72">
        <f>SUM(J71:J77)</f>
        <v>1.4269875000000001</v>
      </c>
      <c r="K78" s="37" t="s">
        <v>55</v>
      </c>
    </row>
    <row r="79" spans="1:11" ht="15.75" thickTop="1"/>
  </sheetData>
  <mergeCells count="1">
    <mergeCell ref="D4:E4"/>
  </mergeCells>
  <printOptions horizontalCentered="1"/>
  <pageMargins left="0" right="0" top="0.5" bottom="0.5" header="0.3" footer="0.3"/>
  <pageSetup paperSize="9" scale="9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view="pageBreakPreview" topLeftCell="A31" zoomScaleNormal="100" zoomScaleSheetLayoutView="100" workbookViewId="0">
      <selection activeCell="K44" sqref="K44:K53"/>
    </sheetView>
  </sheetViews>
  <sheetFormatPr defaultRowHeight="15"/>
  <cols>
    <col min="3" max="3" width="98.28515625" customWidth="1"/>
    <col min="7" max="7" width="10.5703125" customWidth="1"/>
    <col min="11" max="11" width="13.140625" customWidth="1"/>
  </cols>
  <sheetData>
    <row r="1" spans="1:13">
      <c r="A1" s="1" t="s">
        <v>0</v>
      </c>
      <c r="B1" s="1"/>
      <c r="C1" s="2"/>
      <c r="D1" s="1"/>
      <c r="E1" s="1"/>
      <c r="F1" s="1"/>
      <c r="G1" s="1"/>
      <c r="H1" s="1"/>
      <c r="I1" s="1"/>
      <c r="J1" s="1"/>
      <c r="K1" s="1"/>
      <c r="L1" s="1"/>
      <c r="M1" s="1"/>
    </row>
    <row r="2" spans="1:13">
      <c r="A2" s="3" t="s">
        <v>1</v>
      </c>
      <c r="B2" s="3"/>
      <c r="C2" s="4"/>
      <c r="D2" s="5"/>
      <c r="E2" s="5"/>
      <c r="F2" s="5"/>
      <c r="G2" s="5"/>
      <c r="H2" s="5"/>
      <c r="I2" s="5"/>
      <c r="J2" s="5"/>
      <c r="K2" s="5"/>
      <c r="L2" s="5"/>
      <c r="M2" s="5"/>
    </row>
    <row r="3" spans="1:13">
      <c r="A3" s="3" t="s">
        <v>255</v>
      </c>
      <c r="B3" s="3"/>
      <c r="C3" s="4"/>
      <c r="D3" s="5"/>
      <c r="E3" s="5"/>
      <c r="F3" s="5"/>
      <c r="G3" s="5"/>
      <c r="H3" s="5"/>
      <c r="I3" s="5"/>
      <c r="J3" s="5"/>
      <c r="K3" s="5"/>
      <c r="L3" s="5"/>
      <c r="M3" s="26">
        <v>45139</v>
      </c>
    </row>
    <row r="4" spans="1:13">
      <c r="A4" s="6"/>
      <c r="B4" s="3"/>
      <c r="C4" s="4"/>
      <c r="D4" s="5"/>
      <c r="E4" s="5"/>
      <c r="F4" s="5"/>
      <c r="G4" s="5"/>
      <c r="H4" s="5"/>
      <c r="I4" s="5"/>
      <c r="J4" s="5"/>
      <c r="K4" s="5"/>
      <c r="L4" s="5"/>
      <c r="M4" s="5"/>
    </row>
    <row r="5" spans="1:13">
      <c r="A5" s="3" t="s">
        <v>33</v>
      </c>
      <c r="B5" s="3"/>
      <c r="C5" s="3"/>
      <c r="D5" s="5"/>
      <c r="E5" s="5"/>
      <c r="F5" s="5"/>
      <c r="G5" s="5"/>
      <c r="H5" s="5"/>
      <c r="I5" s="5"/>
      <c r="J5" s="5"/>
      <c r="K5" s="5"/>
      <c r="L5" s="5"/>
      <c r="M5" s="5"/>
    </row>
    <row r="6" spans="1:13" s="95" customFormat="1" ht="37.5">
      <c r="A6" s="94" t="s">
        <v>3</v>
      </c>
      <c r="B6" s="94" t="s">
        <v>4</v>
      </c>
      <c r="C6" s="94" t="s">
        <v>5</v>
      </c>
      <c r="D6" s="94" t="s">
        <v>6</v>
      </c>
      <c r="E6" s="187" t="s">
        <v>7</v>
      </c>
      <c r="F6" s="187"/>
      <c r="G6" s="94" t="s">
        <v>8</v>
      </c>
      <c r="H6" s="187" t="s">
        <v>9</v>
      </c>
      <c r="I6" s="187"/>
      <c r="J6" s="187" t="s">
        <v>10</v>
      </c>
      <c r="K6" s="187"/>
      <c r="L6" s="187" t="s">
        <v>11</v>
      </c>
      <c r="M6" s="187"/>
    </row>
    <row r="7" spans="1:13" s="95" customFormat="1">
      <c r="A7" s="96"/>
      <c r="B7" s="96"/>
      <c r="C7" s="96"/>
      <c r="D7" s="97"/>
      <c r="E7" s="97" t="s">
        <v>128</v>
      </c>
      <c r="F7" s="97" t="s">
        <v>127</v>
      </c>
      <c r="G7" s="97"/>
      <c r="H7" s="97" t="s">
        <v>12</v>
      </c>
      <c r="I7" s="97" t="s">
        <v>13</v>
      </c>
      <c r="J7" s="97" t="s">
        <v>12</v>
      </c>
      <c r="K7" s="97" t="s">
        <v>13</v>
      </c>
      <c r="L7" s="97" t="s">
        <v>12</v>
      </c>
      <c r="M7" s="97" t="s">
        <v>13</v>
      </c>
    </row>
    <row r="8" spans="1:13" ht="30">
      <c r="A8" s="101">
        <v>1</v>
      </c>
      <c r="B8" s="102"/>
      <c r="C8" s="103" t="s">
        <v>14</v>
      </c>
      <c r="D8" s="102" t="s">
        <v>15</v>
      </c>
      <c r="E8" s="102">
        <v>160</v>
      </c>
      <c r="F8" s="102"/>
      <c r="G8" s="102" t="s">
        <v>16</v>
      </c>
      <c r="H8" s="104">
        <v>3363.7059999999997</v>
      </c>
      <c r="I8" s="105">
        <f>H8*E8</f>
        <v>538192.96</v>
      </c>
      <c r="J8" s="105"/>
      <c r="K8" s="105">
        <f>J8*E8</f>
        <v>0</v>
      </c>
      <c r="L8" s="106">
        <f>J8+H8</f>
        <v>3363.7059999999997</v>
      </c>
      <c r="M8" s="105">
        <f>L8*E8</f>
        <v>538192.96</v>
      </c>
    </row>
    <row r="9" spans="1:13" ht="30">
      <c r="A9" s="101">
        <v>2</v>
      </c>
      <c r="B9" s="102"/>
      <c r="C9" s="103" t="s">
        <v>14</v>
      </c>
      <c r="D9" s="102" t="s">
        <v>15</v>
      </c>
      <c r="E9" s="107"/>
      <c r="F9" s="102">
        <v>180</v>
      </c>
      <c r="G9" s="102" t="s">
        <v>16</v>
      </c>
      <c r="H9" s="104">
        <v>149.27995000000001</v>
      </c>
      <c r="I9" s="105">
        <f>H9*F9</f>
        <v>26870.391000000003</v>
      </c>
      <c r="J9" s="105">
        <v>66.806452499999523</v>
      </c>
      <c r="K9" s="105">
        <f>J9*F9</f>
        <v>12025.161449999914</v>
      </c>
      <c r="L9" s="106">
        <f>J9+H9</f>
        <v>216.08640249999954</v>
      </c>
      <c r="M9" s="105">
        <f>L9*F9</f>
        <v>38895.552449999916</v>
      </c>
    </row>
    <row r="10" spans="1:13" ht="30">
      <c r="A10" s="101">
        <v>3</v>
      </c>
      <c r="B10" s="102"/>
      <c r="C10" s="103" t="s">
        <v>14</v>
      </c>
      <c r="D10" s="102" t="s">
        <v>41</v>
      </c>
      <c r="E10" s="102">
        <f>E8+(E8*10%)</f>
        <v>176</v>
      </c>
      <c r="F10" s="102"/>
      <c r="G10" s="102" t="s">
        <v>16</v>
      </c>
      <c r="H10" s="108">
        <v>94.61</v>
      </c>
      <c r="I10" s="105">
        <f>H10*E10</f>
        <v>16651.36</v>
      </c>
      <c r="J10" s="105"/>
      <c r="K10" s="105">
        <f>J10*E10</f>
        <v>0</v>
      </c>
      <c r="L10" s="106">
        <f>J10+H10</f>
        <v>94.61</v>
      </c>
      <c r="M10" s="105">
        <f>L10*E10</f>
        <v>16651.36</v>
      </c>
    </row>
    <row r="11" spans="1:13">
      <c r="A11" s="101">
        <v>4</v>
      </c>
      <c r="B11" s="109"/>
      <c r="C11" s="110" t="s">
        <v>17</v>
      </c>
      <c r="D11" s="102" t="s">
        <v>15</v>
      </c>
      <c r="E11" s="102">
        <v>85</v>
      </c>
      <c r="F11" s="102"/>
      <c r="G11" s="102" t="s">
        <v>16</v>
      </c>
      <c r="H11" s="111">
        <v>2633.6320025000005</v>
      </c>
      <c r="I11" s="105">
        <f t="shared" ref="I11:I38" si="0">H11*E11</f>
        <v>223858.72021250005</v>
      </c>
      <c r="J11" s="105"/>
      <c r="K11" s="105">
        <f t="shared" ref="K11:K39" si="1">J11*E11</f>
        <v>0</v>
      </c>
      <c r="L11" s="106">
        <f t="shared" ref="L11:L39" si="2">J11+H11</f>
        <v>2633.6320025000005</v>
      </c>
      <c r="M11" s="105">
        <f t="shared" ref="M11:M38" si="3">L11*E11</f>
        <v>223858.72021250005</v>
      </c>
    </row>
    <row r="12" spans="1:13">
      <c r="A12" s="101">
        <v>5</v>
      </c>
      <c r="B12" s="109"/>
      <c r="C12" s="110" t="s">
        <v>17</v>
      </c>
      <c r="D12" s="102" t="s">
        <v>15</v>
      </c>
      <c r="E12" s="102"/>
      <c r="F12" s="102">
        <v>85</v>
      </c>
      <c r="G12" s="102" t="s">
        <v>16</v>
      </c>
      <c r="H12" s="111">
        <v>83.85</v>
      </c>
      <c r="I12" s="105">
        <f t="shared" si="0"/>
        <v>0</v>
      </c>
      <c r="J12" s="105">
        <v>376.43645249999963</v>
      </c>
      <c r="K12" s="105">
        <f>J12*F12</f>
        <v>31997.098462499969</v>
      </c>
      <c r="L12" s="106">
        <f>J12+H12</f>
        <v>460.28645249999965</v>
      </c>
      <c r="M12" s="105">
        <f t="shared" si="3"/>
        <v>0</v>
      </c>
    </row>
    <row r="13" spans="1:13">
      <c r="A13" s="101">
        <v>6</v>
      </c>
      <c r="B13" s="109"/>
      <c r="C13" s="110" t="s">
        <v>18</v>
      </c>
      <c r="D13" s="102" t="s">
        <v>15</v>
      </c>
      <c r="E13" s="102">
        <v>60</v>
      </c>
      <c r="F13" s="102"/>
      <c r="G13" s="102" t="s">
        <v>16</v>
      </c>
      <c r="H13" s="111">
        <v>2664.5813250000006</v>
      </c>
      <c r="I13" s="105">
        <f t="shared" si="0"/>
        <v>159874.87950000004</v>
      </c>
      <c r="J13" s="105"/>
      <c r="K13" s="105">
        <f t="shared" si="1"/>
        <v>0</v>
      </c>
      <c r="L13" s="106">
        <f t="shared" si="2"/>
        <v>2664.5813250000006</v>
      </c>
      <c r="M13" s="105">
        <f t="shared" si="3"/>
        <v>159874.87950000004</v>
      </c>
    </row>
    <row r="14" spans="1:13">
      <c r="A14" s="101">
        <v>7</v>
      </c>
      <c r="B14" s="109"/>
      <c r="C14" s="110" t="s">
        <v>124</v>
      </c>
      <c r="D14" s="102" t="s">
        <v>25</v>
      </c>
      <c r="E14" s="102">
        <v>25</v>
      </c>
      <c r="F14" s="102">
        <v>25</v>
      </c>
      <c r="G14" s="102" t="str">
        <f>G13</f>
        <v>Ferro</v>
      </c>
      <c r="H14" s="111">
        <v>508.07</v>
      </c>
      <c r="I14" s="105">
        <f t="shared" si="0"/>
        <v>12701.75</v>
      </c>
      <c r="J14" s="105"/>
      <c r="K14" s="105">
        <f t="shared" si="1"/>
        <v>0</v>
      </c>
      <c r="L14" s="106">
        <f t="shared" si="2"/>
        <v>508.07</v>
      </c>
      <c r="M14" s="105">
        <f t="shared" si="3"/>
        <v>12701.75</v>
      </c>
    </row>
    <row r="15" spans="1:13">
      <c r="A15" s="101">
        <v>8</v>
      </c>
      <c r="B15" s="109"/>
      <c r="C15" s="110" t="s">
        <v>19</v>
      </c>
      <c r="D15" s="102" t="s">
        <v>15</v>
      </c>
      <c r="E15" s="102">
        <v>700</v>
      </c>
      <c r="F15" s="102"/>
      <c r="G15" s="102" t="s">
        <v>16</v>
      </c>
      <c r="H15" s="111">
        <v>98.545999999999992</v>
      </c>
      <c r="I15" s="105">
        <f t="shared" si="0"/>
        <v>68982.2</v>
      </c>
      <c r="J15" s="105"/>
      <c r="K15" s="105">
        <f t="shared" si="1"/>
        <v>0</v>
      </c>
      <c r="L15" s="106">
        <f t="shared" si="2"/>
        <v>98.545999999999992</v>
      </c>
      <c r="M15" s="105">
        <f t="shared" si="3"/>
        <v>68982.2</v>
      </c>
    </row>
    <row r="16" spans="1:13" ht="60">
      <c r="A16" s="101">
        <v>9</v>
      </c>
      <c r="B16" s="102"/>
      <c r="C16" s="103" t="s">
        <v>20</v>
      </c>
      <c r="D16" s="102" t="s">
        <v>15</v>
      </c>
      <c r="E16" s="102">
        <v>2100</v>
      </c>
      <c r="F16" s="102"/>
      <c r="G16" s="102" t="s">
        <v>16</v>
      </c>
      <c r="H16" s="112">
        <v>56.16</v>
      </c>
      <c r="I16" s="105">
        <f t="shared" si="0"/>
        <v>117936</v>
      </c>
      <c r="J16" s="105"/>
      <c r="K16" s="105">
        <f t="shared" si="1"/>
        <v>0</v>
      </c>
      <c r="L16" s="106">
        <f t="shared" si="2"/>
        <v>56.16</v>
      </c>
      <c r="M16" s="105">
        <f t="shared" si="3"/>
        <v>117936</v>
      </c>
    </row>
    <row r="17" spans="1:13" ht="60">
      <c r="A17" s="101">
        <v>10</v>
      </c>
      <c r="B17" s="102"/>
      <c r="C17" s="103" t="s">
        <v>20</v>
      </c>
      <c r="D17" s="102" t="s">
        <v>15</v>
      </c>
      <c r="E17" s="102"/>
      <c r="F17" s="102">
        <v>2300</v>
      </c>
      <c r="G17" s="102"/>
      <c r="H17" s="112"/>
      <c r="I17" s="105"/>
      <c r="J17" s="105"/>
      <c r="K17" s="105"/>
      <c r="L17" s="106"/>
      <c r="M17" s="105"/>
    </row>
    <row r="18" spans="1:13" ht="60">
      <c r="A18" s="101">
        <v>11</v>
      </c>
      <c r="B18" s="102"/>
      <c r="C18" s="103" t="s">
        <v>21</v>
      </c>
      <c r="D18" s="102" t="s">
        <v>15</v>
      </c>
      <c r="E18" s="102">
        <f>E16+(E16*10%)</f>
        <v>2310</v>
      </c>
      <c r="F18" s="102"/>
      <c r="G18" s="102" t="s">
        <v>16</v>
      </c>
      <c r="H18" s="105">
        <v>55.819374199134202</v>
      </c>
      <c r="I18" s="105">
        <f t="shared" si="0"/>
        <v>128942.75440000001</v>
      </c>
      <c r="J18" s="113"/>
      <c r="K18" s="105">
        <f t="shared" si="1"/>
        <v>0</v>
      </c>
      <c r="L18" s="106">
        <f t="shared" si="2"/>
        <v>55.819374199134202</v>
      </c>
      <c r="M18" s="105">
        <f t="shared" si="3"/>
        <v>128942.75440000001</v>
      </c>
    </row>
    <row r="19" spans="1:13" ht="60">
      <c r="A19" s="101">
        <v>12</v>
      </c>
      <c r="B19" s="102"/>
      <c r="C19" s="103" t="s">
        <v>21</v>
      </c>
      <c r="D19" s="102" t="s">
        <v>15</v>
      </c>
      <c r="E19" s="102"/>
      <c r="F19" s="102">
        <f>F17+(F17*10%)</f>
        <v>2530</v>
      </c>
      <c r="G19" s="102"/>
      <c r="H19" s="105"/>
      <c r="I19" s="105"/>
      <c r="J19" s="113">
        <f>'RA 7 Measuremet'!F76</f>
        <v>59.026107500000009</v>
      </c>
      <c r="K19" s="105">
        <f>J19*F19</f>
        <v>149336.05197500001</v>
      </c>
      <c r="L19" s="106"/>
      <c r="M19" s="105"/>
    </row>
    <row r="20" spans="1:13" ht="30">
      <c r="A20" s="101">
        <v>13</v>
      </c>
      <c r="B20" s="109"/>
      <c r="C20" s="110" t="s">
        <v>22</v>
      </c>
      <c r="D20" s="102" t="s">
        <v>15</v>
      </c>
      <c r="E20" s="102">
        <v>2600</v>
      </c>
      <c r="F20" s="102"/>
      <c r="G20" s="102" t="s">
        <v>16</v>
      </c>
      <c r="H20" s="105">
        <v>324.82585</v>
      </c>
      <c r="I20" s="105">
        <f t="shared" si="0"/>
        <v>844547.21</v>
      </c>
      <c r="J20" s="105"/>
      <c r="K20" s="105">
        <f t="shared" si="1"/>
        <v>0</v>
      </c>
      <c r="L20" s="106">
        <f t="shared" si="2"/>
        <v>324.82585</v>
      </c>
      <c r="M20" s="105">
        <f t="shared" si="3"/>
        <v>844547.21</v>
      </c>
    </row>
    <row r="21" spans="1:13" ht="30">
      <c r="A21" s="101">
        <v>14</v>
      </c>
      <c r="B21" s="109"/>
      <c r="C21" s="110" t="s">
        <v>22</v>
      </c>
      <c r="D21" s="102" t="s">
        <v>15</v>
      </c>
      <c r="E21" s="102"/>
      <c r="F21" s="102">
        <v>2750</v>
      </c>
      <c r="G21" s="102" t="s">
        <v>16</v>
      </c>
      <c r="H21" s="105">
        <v>61.648926499999995</v>
      </c>
      <c r="I21" s="105">
        <f t="shared" si="0"/>
        <v>0</v>
      </c>
      <c r="J21" s="114">
        <v>64.62254999999999</v>
      </c>
      <c r="K21" s="105">
        <f>F21*J21</f>
        <v>177712.01249999998</v>
      </c>
      <c r="L21" s="106">
        <f t="shared" si="2"/>
        <v>126.27147649999998</v>
      </c>
      <c r="M21" s="105">
        <f t="shared" si="3"/>
        <v>0</v>
      </c>
    </row>
    <row r="22" spans="1:13" ht="30">
      <c r="A22" s="101">
        <v>15</v>
      </c>
      <c r="B22" s="109"/>
      <c r="C22" s="110" t="s">
        <v>43</v>
      </c>
      <c r="D22" s="102" t="str">
        <f>D20</f>
        <v>m3</v>
      </c>
      <c r="E22" s="102">
        <f>E20</f>
        <v>2600</v>
      </c>
      <c r="F22" s="102"/>
      <c r="G22" s="102" t="str">
        <f>G20</f>
        <v>Ferro</v>
      </c>
      <c r="H22" s="105">
        <v>68.47</v>
      </c>
      <c r="I22" s="105">
        <f t="shared" si="0"/>
        <v>178022</v>
      </c>
      <c r="J22" s="105"/>
      <c r="K22" s="105">
        <f t="shared" ref="K22:K23" si="4">F22*J22</f>
        <v>0</v>
      </c>
      <c r="L22" s="106">
        <f t="shared" si="2"/>
        <v>68.47</v>
      </c>
      <c r="M22" s="105">
        <f t="shared" si="3"/>
        <v>178022</v>
      </c>
    </row>
    <row r="23" spans="1:13" ht="30">
      <c r="A23" s="101">
        <v>16</v>
      </c>
      <c r="B23" s="109"/>
      <c r="C23" s="110" t="s">
        <v>23</v>
      </c>
      <c r="D23" s="102" t="s">
        <v>15</v>
      </c>
      <c r="E23" s="102"/>
      <c r="F23" s="102">
        <f>F21+(F21*10%)</f>
        <v>3025</v>
      </c>
      <c r="G23" s="102" t="s">
        <v>16</v>
      </c>
      <c r="H23" s="105">
        <v>52.213499999999996</v>
      </c>
      <c r="I23" s="105">
        <f t="shared" si="0"/>
        <v>0</v>
      </c>
      <c r="J23" s="105"/>
      <c r="K23" s="105">
        <f t="shared" si="4"/>
        <v>0</v>
      </c>
      <c r="L23" s="106">
        <f t="shared" si="2"/>
        <v>52.213499999999996</v>
      </c>
      <c r="M23" s="105">
        <f t="shared" si="3"/>
        <v>0</v>
      </c>
    </row>
    <row r="24" spans="1:13" ht="30">
      <c r="A24" s="101">
        <v>17</v>
      </c>
      <c r="B24" s="109"/>
      <c r="C24" s="110" t="s">
        <v>23</v>
      </c>
      <c r="D24" s="102" t="s">
        <v>15</v>
      </c>
      <c r="E24" s="102">
        <f>E20+(E20*10%)</f>
        <v>2860</v>
      </c>
      <c r="F24" s="102"/>
      <c r="G24" s="102" t="s">
        <v>16</v>
      </c>
      <c r="H24" s="105">
        <v>0</v>
      </c>
      <c r="I24" s="105">
        <f t="shared" si="0"/>
        <v>0</v>
      </c>
      <c r="J24" s="105"/>
      <c r="K24" s="105">
        <f t="shared" si="1"/>
        <v>0</v>
      </c>
      <c r="L24" s="106">
        <f t="shared" si="2"/>
        <v>0</v>
      </c>
      <c r="M24" s="105">
        <f t="shared" si="3"/>
        <v>0</v>
      </c>
    </row>
    <row r="25" spans="1:13" ht="30">
      <c r="A25" s="101">
        <v>18</v>
      </c>
      <c r="B25" s="109"/>
      <c r="C25" s="110" t="s">
        <v>258</v>
      </c>
      <c r="D25" s="102" t="s">
        <v>15</v>
      </c>
      <c r="E25" s="102"/>
      <c r="F25" s="102">
        <f>F21+(F21*20%)</f>
        <v>3300</v>
      </c>
      <c r="G25" s="102" t="s">
        <v>16</v>
      </c>
      <c r="H25" s="105"/>
      <c r="I25" s="105"/>
      <c r="J25" s="105"/>
      <c r="K25" s="105"/>
      <c r="L25" s="106">
        <f t="shared" ref="L25:L26" si="5">J25+H25</f>
        <v>0</v>
      </c>
      <c r="M25" s="105">
        <f t="shared" ref="M25:M26" si="6">L25*E25</f>
        <v>0</v>
      </c>
    </row>
    <row r="26" spans="1:13" ht="30">
      <c r="A26" s="101">
        <v>19</v>
      </c>
      <c r="B26" s="109"/>
      <c r="C26" s="110" t="s">
        <v>259</v>
      </c>
      <c r="D26" s="102" t="s">
        <v>15</v>
      </c>
      <c r="E26" s="102"/>
      <c r="F26" s="102">
        <f>F21+(F21*30%)</f>
        <v>3575</v>
      </c>
      <c r="G26" s="102" t="s">
        <v>16</v>
      </c>
      <c r="H26" s="105"/>
      <c r="I26" s="105"/>
      <c r="J26" s="114">
        <f>'RA 7 Measuremet'!F238</f>
        <v>50.113500000000002</v>
      </c>
      <c r="K26" s="105">
        <f>J26*F26</f>
        <v>179155.76250000001</v>
      </c>
      <c r="L26" s="106">
        <f t="shared" si="5"/>
        <v>50.113500000000002</v>
      </c>
      <c r="M26" s="105">
        <f t="shared" si="6"/>
        <v>0</v>
      </c>
    </row>
    <row r="27" spans="1:13" ht="75">
      <c r="A27" s="101">
        <v>20</v>
      </c>
      <c r="B27" s="109"/>
      <c r="C27" s="103" t="s">
        <v>24</v>
      </c>
      <c r="D27" s="102" t="s">
        <v>25</v>
      </c>
      <c r="E27" s="102">
        <v>400</v>
      </c>
      <c r="F27" s="102"/>
      <c r="G27" s="102" t="s">
        <v>16</v>
      </c>
      <c r="H27" s="105">
        <v>923.57434240000009</v>
      </c>
      <c r="I27" s="105">
        <f t="shared" si="0"/>
        <v>369429.73696000001</v>
      </c>
      <c r="J27" s="105">
        <v>-15.690299999999752</v>
      </c>
      <c r="K27" s="105">
        <f t="shared" si="1"/>
        <v>-6276.1199999999008</v>
      </c>
      <c r="L27" s="106">
        <f t="shared" si="2"/>
        <v>907.88404240000034</v>
      </c>
      <c r="M27" s="105">
        <f t="shared" si="3"/>
        <v>363153.61696000013</v>
      </c>
    </row>
    <row r="28" spans="1:13" ht="75">
      <c r="A28" s="101">
        <v>21</v>
      </c>
      <c r="B28" s="109"/>
      <c r="C28" s="103" t="s">
        <v>44</v>
      </c>
      <c r="D28" s="102" t="s">
        <v>25</v>
      </c>
      <c r="E28" s="102">
        <v>400</v>
      </c>
      <c r="F28" s="102"/>
      <c r="G28" s="102" t="s">
        <v>16</v>
      </c>
      <c r="H28" s="106">
        <v>352.50666000000001</v>
      </c>
      <c r="I28" s="105">
        <f t="shared" si="0"/>
        <v>141002.66399999999</v>
      </c>
      <c r="J28" s="105"/>
      <c r="K28" s="105">
        <f t="shared" si="1"/>
        <v>0</v>
      </c>
      <c r="L28" s="106">
        <f t="shared" si="2"/>
        <v>352.50666000000001</v>
      </c>
      <c r="M28" s="105">
        <f t="shared" si="3"/>
        <v>141002.66399999999</v>
      </c>
    </row>
    <row r="29" spans="1:13" ht="75">
      <c r="A29" s="101">
        <v>22</v>
      </c>
      <c r="B29" s="109"/>
      <c r="C29" s="103" t="s">
        <v>125</v>
      </c>
      <c r="D29" s="102" t="s">
        <v>25</v>
      </c>
      <c r="E29" s="102">
        <f>E28+(E28*10%)</f>
        <v>440</v>
      </c>
      <c r="F29" s="102"/>
      <c r="G29" s="102" t="s">
        <v>16</v>
      </c>
      <c r="H29" s="106">
        <v>364.97999999999996</v>
      </c>
      <c r="I29" s="105">
        <f t="shared" si="0"/>
        <v>160591.19999999998</v>
      </c>
      <c r="J29" s="114"/>
      <c r="K29" s="105">
        <f t="shared" si="1"/>
        <v>0</v>
      </c>
      <c r="L29" s="106">
        <f t="shared" si="2"/>
        <v>364.97999999999996</v>
      </c>
      <c r="M29" s="105">
        <f t="shared" si="3"/>
        <v>160591.19999999998</v>
      </c>
    </row>
    <row r="30" spans="1:13" ht="75">
      <c r="A30" s="101">
        <v>23</v>
      </c>
      <c r="B30" s="109"/>
      <c r="C30" s="103" t="s">
        <v>256</v>
      </c>
      <c r="D30" s="102" t="s">
        <v>25</v>
      </c>
      <c r="E30" s="102">
        <f>E27+(E27*20%)</f>
        <v>480</v>
      </c>
      <c r="F30" s="102"/>
      <c r="G30" s="102" t="s">
        <v>16</v>
      </c>
      <c r="H30" s="106"/>
      <c r="I30" s="105"/>
      <c r="J30" s="114"/>
      <c r="K30" s="105"/>
      <c r="L30" s="106">
        <f t="shared" ref="L30:L31" si="7">J30+H30</f>
        <v>0</v>
      </c>
      <c r="M30" s="105">
        <f t="shared" ref="M30:M31" si="8">L30*E30</f>
        <v>0</v>
      </c>
    </row>
    <row r="31" spans="1:13" ht="75">
      <c r="A31" s="101">
        <v>24</v>
      </c>
      <c r="B31" s="109"/>
      <c r="C31" s="103" t="s">
        <v>257</v>
      </c>
      <c r="D31" s="102" t="s">
        <v>25</v>
      </c>
      <c r="E31" s="102">
        <f>E27+(E27*30%)</f>
        <v>520</v>
      </c>
      <c r="F31" s="102"/>
      <c r="G31" s="102" t="s">
        <v>16</v>
      </c>
      <c r="H31" s="106"/>
      <c r="I31" s="105"/>
      <c r="J31" s="114">
        <f>'RA 7 Measuremet'!F246</f>
        <v>350.97999999999996</v>
      </c>
      <c r="K31" s="105">
        <f>J31*E31</f>
        <v>182509.59999999998</v>
      </c>
      <c r="L31" s="106">
        <f t="shared" si="7"/>
        <v>350.97999999999996</v>
      </c>
      <c r="M31" s="105">
        <f t="shared" si="8"/>
        <v>182509.59999999998</v>
      </c>
    </row>
    <row r="32" spans="1:13" ht="75">
      <c r="A32" s="101">
        <v>25</v>
      </c>
      <c r="B32" s="109"/>
      <c r="C32" s="103" t="s">
        <v>26</v>
      </c>
      <c r="D32" s="102" t="s">
        <v>27</v>
      </c>
      <c r="E32" s="102">
        <v>7000</v>
      </c>
      <c r="F32" s="102">
        <v>8500</v>
      </c>
      <c r="G32" s="102" t="s">
        <v>16</v>
      </c>
      <c r="H32" s="105">
        <v>31.583999999999996</v>
      </c>
      <c r="I32" s="105">
        <f t="shared" si="0"/>
        <v>221087.99999999997</v>
      </c>
      <c r="J32" s="105">
        <v>7.17</v>
      </c>
      <c r="K32" s="105">
        <f>J32*F32</f>
        <v>60945</v>
      </c>
      <c r="L32" s="106">
        <f t="shared" si="2"/>
        <v>38.753999999999998</v>
      </c>
      <c r="M32" s="105">
        <f t="shared" si="3"/>
        <v>271278</v>
      </c>
    </row>
    <row r="33" spans="1:13" ht="75">
      <c r="A33" s="101">
        <v>26</v>
      </c>
      <c r="B33" s="109"/>
      <c r="C33" s="103" t="s">
        <v>260</v>
      </c>
      <c r="D33" s="102" t="s">
        <v>27</v>
      </c>
      <c r="E33" s="102">
        <f>E32+(E32*10%)</f>
        <v>7700</v>
      </c>
      <c r="F33" s="102">
        <f>F32+(F32*10%)</f>
        <v>9350</v>
      </c>
      <c r="G33" s="102" t="s">
        <v>16</v>
      </c>
      <c r="H33" s="105">
        <v>5.72</v>
      </c>
      <c r="I33" s="105">
        <f t="shared" si="0"/>
        <v>44044</v>
      </c>
      <c r="J33" s="105"/>
      <c r="K33" s="105">
        <f>J33*F33</f>
        <v>0</v>
      </c>
      <c r="L33" s="106">
        <f t="shared" si="2"/>
        <v>5.72</v>
      </c>
      <c r="M33" s="105">
        <f t="shared" si="3"/>
        <v>44044</v>
      </c>
    </row>
    <row r="34" spans="1:13" ht="75">
      <c r="A34" s="101">
        <v>27</v>
      </c>
      <c r="B34" s="109"/>
      <c r="C34" s="103" t="s">
        <v>261</v>
      </c>
      <c r="D34" s="102" t="s">
        <v>27</v>
      </c>
      <c r="E34" s="102"/>
      <c r="F34" s="102">
        <f>F32+(F32*20%)</f>
        <v>10200</v>
      </c>
      <c r="G34" s="102" t="s">
        <v>16</v>
      </c>
      <c r="H34" s="105"/>
      <c r="I34" s="105"/>
      <c r="J34" s="105"/>
      <c r="K34" s="105"/>
      <c r="L34" s="106"/>
      <c r="M34" s="105"/>
    </row>
    <row r="35" spans="1:13" ht="75">
      <c r="A35" s="101">
        <v>28</v>
      </c>
      <c r="B35" s="109"/>
      <c r="C35" s="103" t="s">
        <v>262</v>
      </c>
      <c r="D35" s="102" t="s">
        <v>27</v>
      </c>
      <c r="E35" s="102"/>
      <c r="F35" s="102">
        <f>F32+(F32*30%)</f>
        <v>11050</v>
      </c>
      <c r="G35" s="102" t="s">
        <v>16</v>
      </c>
      <c r="H35" s="105"/>
      <c r="I35" s="105"/>
      <c r="J35" s="105">
        <v>5.5</v>
      </c>
      <c r="K35" s="105">
        <f>J35*F35</f>
        <v>60775</v>
      </c>
      <c r="L35" s="106"/>
      <c r="M35" s="105"/>
    </row>
    <row r="36" spans="1:13">
      <c r="A36" s="101">
        <v>29</v>
      </c>
      <c r="B36" s="109"/>
      <c r="C36" s="103" t="s">
        <v>28</v>
      </c>
      <c r="D36" s="102" t="s">
        <v>27</v>
      </c>
      <c r="E36" s="102">
        <v>13000</v>
      </c>
      <c r="F36" s="102"/>
      <c r="G36" s="102"/>
      <c r="H36" s="105">
        <v>2.8236399999999997</v>
      </c>
      <c r="I36" s="105">
        <f t="shared" si="0"/>
        <v>36707.32</v>
      </c>
      <c r="J36" s="105">
        <v>0.71501999999999999</v>
      </c>
      <c r="K36" s="105">
        <f t="shared" si="1"/>
        <v>9295.26</v>
      </c>
      <c r="L36" s="106">
        <f t="shared" si="2"/>
        <v>3.5386599999999997</v>
      </c>
      <c r="M36" s="105">
        <f t="shared" si="3"/>
        <v>46002.579999999994</v>
      </c>
    </row>
    <row r="37" spans="1:13">
      <c r="A37" s="101">
        <v>30</v>
      </c>
      <c r="B37" s="109">
        <v>40</v>
      </c>
      <c r="C37" s="103" t="s">
        <v>29</v>
      </c>
      <c r="D37" s="102" t="s">
        <v>30</v>
      </c>
      <c r="E37" s="102">
        <v>500</v>
      </c>
      <c r="F37" s="102"/>
      <c r="G37" s="102"/>
      <c r="H37" s="105">
        <v>45</v>
      </c>
      <c r="I37" s="105">
        <f t="shared" si="0"/>
        <v>22500</v>
      </c>
      <c r="J37" s="105"/>
      <c r="K37" s="105">
        <f t="shared" si="1"/>
        <v>0</v>
      </c>
      <c r="L37" s="106">
        <f t="shared" si="2"/>
        <v>45</v>
      </c>
      <c r="M37" s="105">
        <f t="shared" si="3"/>
        <v>22500</v>
      </c>
    </row>
    <row r="38" spans="1:13">
      <c r="A38" s="101">
        <v>31</v>
      </c>
      <c r="B38" s="109">
        <v>40</v>
      </c>
      <c r="C38" s="103" t="s">
        <v>126</v>
      </c>
      <c r="D38" s="102" t="s">
        <v>55</v>
      </c>
      <c r="E38" s="102"/>
      <c r="F38" s="102">
        <v>4100</v>
      </c>
      <c r="G38" s="102"/>
      <c r="H38" s="105">
        <v>1.4269875000000001</v>
      </c>
      <c r="I38" s="105">
        <f t="shared" si="0"/>
        <v>0</v>
      </c>
      <c r="J38" s="105">
        <v>0.28899999999999998</v>
      </c>
      <c r="K38" s="105">
        <f>J38*F38</f>
        <v>1184.8999999999999</v>
      </c>
      <c r="L38" s="106">
        <f t="shared" si="2"/>
        <v>1.7159875</v>
      </c>
      <c r="M38" s="105">
        <f t="shared" si="3"/>
        <v>0</v>
      </c>
    </row>
    <row r="39" spans="1:13">
      <c r="A39" s="101"/>
      <c r="B39" s="109"/>
      <c r="C39" s="103"/>
      <c r="D39" s="102"/>
      <c r="E39" s="102"/>
      <c r="F39" s="102"/>
      <c r="G39" s="102"/>
      <c r="H39" s="105">
        <v>0</v>
      </c>
      <c r="I39" s="105"/>
      <c r="J39" s="105"/>
      <c r="K39" s="105">
        <f t="shared" si="1"/>
        <v>0</v>
      </c>
      <c r="L39" s="106">
        <f t="shared" si="2"/>
        <v>0</v>
      </c>
      <c r="M39" s="105"/>
    </row>
    <row r="40" spans="1:13" s="93" customFormat="1">
      <c r="A40" s="98"/>
      <c r="B40" s="98"/>
      <c r="C40" s="98"/>
      <c r="D40" s="99"/>
      <c r="E40" s="99"/>
      <c r="F40" s="99"/>
      <c r="G40" s="99"/>
      <c r="H40" s="99"/>
      <c r="I40" s="100">
        <f>SUM(I8:I39)</f>
        <v>3311943.1460724999</v>
      </c>
      <c r="J40" s="100"/>
      <c r="K40" s="100">
        <f>SUM(K8:K39)</f>
        <v>858659.72688749991</v>
      </c>
      <c r="L40" s="100"/>
      <c r="M40" s="100">
        <f>SUM(M8:M39)</f>
        <v>3559687.0475225006</v>
      </c>
    </row>
  </sheetData>
  <mergeCells count="4">
    <mergeCell ref="E6:F6"/>
    <mergeCell ref="H6:I6"/>
    <mergeCell ref="J6:K6"/>
    <mergeCell ref="L6:M6"/>
  </mergeCells>
  <printOptions horizontalCentered="1"/>
  <pageMargins left="0" right="0" top="0.5" bottom="0.5" header="0.3" footer="0.3"/>
  <pageSetup paperSize="9"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RA 1</vt:lpstr>
      <vt:lpstr>RA 2</vt:lpstr>
      <vt:lpstr>RA 3</vt:lpstr>
      <vt:lpstr>RA 4</vt:lpstr>
      <vt:lpstr>RA 5</vt:lpstr>
      <vt:lpstr>RA 5 measurement</vt:lpstr>
      <vt:lpstr>RA-6</vt:lpstr>
      <vt:lpstr>RA 6 Measurement</vt:lpstr>
      <vt:lpstr>RA 7</vt:lpstr>
      <vt:lpstr>RA 7 Measuremet</vt:lpstr>
      <vt:lpstr>'RA 5'!Print_Area</vt:lpstr>
      <vt:lpstr>'RA 6 Measurement'!Print_Area</vt:lpstr>
      <vt:lpstr>'RA 7'!Print_Area</vt:lpstr>
      <vt:lpstr>'RA 7 Measuremet'!Print_Area</vt:lpstr>
      <vt:lpstr>'RA-6'!Print_Area</vt:lpstr>
      <vt:lpstr>'RA 5'!Print_Titles</vt:lpstr>
      <vt:lpstr>'RA 6 Measurement'!Print_Titles</vt:lpstr>
      <vt:lpstr>'RA 7'!Print_Titles</vt:lpstr>
      <vt:lpstr>'RA 7 Measuremet'!Print_Titles</vt:lpstr>
      <vt:lpstr>'RA-6'!Print_Titles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cp:lastModifiedBy>
  <cp:lastPrinted>2023-09-18T09:54:42Z</cp:lastPrinted>
  <dcterms:created xsi:type="dcterms:W3CDTF">2023-08-08T07:05:10Z</dcterms:created>
  <dcterms:modified xsi:type="dcterms:W3CDTF">2023-10-06T07:37:25Z</dcterms:modified>
</cp:coreProperties>
</file>