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0515" windowHeight="4695" activeTab="1"/>
  </bookViews>
  <sheets>
    <sheet name="Abstract" sheetId="3" r:id="rId1"/>
    <sheet name="Measurement Sheet" sheetId="2" r:id="rId2"/>
    <sheet name="Sheet1" sheetId="4" r:id="rId3"/>
  </sheets>
  <definedNames>
    <definedName name="_xlnm.Print_Area" localSheetId="0">Abstract!$A$1:$L$33</definedName>
    <definedName name="_xlnm.Print_Area" localSheetId="1">'Measurement Sheet'!$A$1:$M$223</definedName>
    <definedName name="_xlnm.Print_Area" localSheetId="2">Sheet1!$A$1:$M$71</definedName>
    <definedName name="_xlnm.Print_Titles" localSheetId="0">Abstract!$1:$8</definedName>
  </definedNames>
  <calcPr calcId="144525"/>
</workbook>
</file>

<file path=xl/calcChain.xml><?xml version="1.0" encoding="utf-8"?>
<calcChain xmlns="http://schemas.openxmlformats.org/spreadsheetml/2006/main">
  <c r="S54" i="2" l="1"/>
  <c r="S52" i="2"/>
  <c r="Q52" i="2"/>
  <c r="L115" i="2"/>
  <c r="P115" i="2" s="1"/>
  <c r="L65" i="2"/>
  <c r="L44" i="2"/>
  <c r="L41" i="2"/>
  <c r="O12" i="2"/>
  <c r="O13" i="2"/>
  <c r="O11" i="2"/>
  <c r="I18" i="2"/>
  <c r="L12" i="2"/>
  <c r="L13" i="2"/>
  <c r="L14" i="2"/>
  <c r="L15" i="2"/>
  <c r="L16" i="2"/>
  <c r="L17" i="2"/>
  <c r="L18" i="2"/>
  <c r="L21" i="2" s="1"/>
  <c r="K9" i="3" s="1"/>
  <c r="L19" i="2"/>
  <c r="L20" i="2"/>
  <c r="F19" i="2"/>
  <c r="F20" i="2"/>
  <c r="F18" i="2"/>
  <c r="O28" i="2" l="1"/>
  <c r="F15" i="2" l="1"/>
  <c r="F16" i="2"/>
  <c r="F17" i="2"/>
  <c r="F14" i="2"/>
  <c r="E10" i="3" l="1"/>
  <c r="L25" i="3"/>
  <c r="L26" i="3"/>
  <c r="L27" i="3"/>
  <c r="E27" i="3"/>
  <c r="E26" i="3"/>
  <c r="E25" i="3"/>
  <c r="E23" i="3"/>
  <c r="E22" i="3"/>
  <c r="E21" i="3"/>
  <c r="L216" i="2"/>
  <c r="F216" i="2"/>
  <c r="M203" i="2"/>
  <c r="M204" i="2" s="1"/>
  <c r="L210" i="2"/>
  <c r="F210" i="2"/>
  <c r="L204" i="2"/>
  <c r="G204" i="2"/>
  <c r="L215" i="2"/>
  <c r="F215" i="2"/>
  <c r="L209" i="2"/>
  <c r="F209" i="2"/>
  <c r="L203" i="2"/>
  <c r="G203" i="2"/>
  <c r="M217" i="2"/>
  <c r="B217" i="2"/>
  <c r="L213" i="2"/>
  <c r="L217" i="2" s="1"/>
  <c r="K23" i="3" s="1"/>
  <c r="F213" i="2"/>
  <c r="M211" i="2"/>
  <c r="B211" i="2"/>
  <c r="L207" i="2"/>
  <c r="L211" i="2" s="1"/>
  <c r="K22" i="3" s="1"/>
  <c r="F207" i="2"/>
  <c r="M205" i="2"/>
  <c r="B205" i="2"/>
  <c r="L201" i="2"/>
  <c r="L205" i="2" s="1"/>
  <c r="K21" i="3" s="1"/>
  <c r="G201" i="2"/>
  <c r="E19" i="3"/>
  <c r="E18" i="3"/>
  <c r="L24" i="3"/>
  <c r="L28" i="3"/>
  <c r="L29" i="3"/>
  <c r="L30" i="3"/>
  <c r="L31" i="3"/>
  <c r="L32" i="3"/>
  <c r="E17" i="3"/>
  <c r="E15" i="3"/>
  <c r="L21" i="3" l="1"/>
  <c r="L22" i="3"/>
  <c r="L23" i="3"/>
  <c r="J33" i="3"/>
  <c r="H33" i="3"/>
  <c r="G114" i="2" l="1"/>
  <c r="L114" i="2"/>
  <c r="F114" i="2"/>
  <c r="F75" i="2"/>
  <c r="L75" i="2"/>
  <c r="F123" i="2"/>
  <c r="F120" i="2"/>
  <c r="M124" i="2"/>
  <c r="B124" i="2"/>
  <c r="L123" i="2"/>
  <c r="L124" i="2" s="1"/>
  <c r="M121" i="2"/>
  <c r="B121" i="2"/>
  <c r="L120" i="2"/>
  <c r="L121" i="2" s="1"/>
  <c r="B118" i="2"/>
  <c r="M118" i="2"/>
  <c r="G117" i="2"/>
  <c r="L117" i="2"/>
  <c r="L118" i="2" s="1"/>
  <c r="K17" i="3" s="1"/>
  <c r="L17" i="3" l="1"/>
  <c r="K18" i="3"/>
  <c r="M196" i="2"/>
  <c r="B196" i="2"/>
  <c r="M115" i="2"/>
  <c r="B115" i="2"/>
  <c r="M76" i="2"/>
  <c r="B76" i="2"/>
  <c r="M65" i="2"/>
  <c r="B65" i="2"/>
  <c r="M47" i="2"/>
  <c r="B28" i="2"/>
  <c r="M44" i="2"/>
  <c r="M38" i="2"/>
  <c r="M21" i="2"/>
  <c r="B21" i="2"/>
  <c r="M32" i="2"/>
  <c r="M26" i="2"/>
  <c r="B32" i="2"/>
  <c r="B26" i="2"/>
  <c r="K19" i="3" l="1"/>
  <c r="L19" i="3" s="1"/>
  <c r="L18" i="3"/>
  <c r="H195" i="2"/>
  <c r="G195" i="2"/>
  <c r="J195" i="2" s="1"/>
  <c r="H194" i="2"/>
  <c r="G194" i="2"/>
  <c r="J194" i="2" s="1"/>
  <c r="L193" i="2"/>
  <c r="G193" i="2"/>
  <c r="H192" i="2"/>
  <c r="L192" i="2" s="1"/>
  <c r="F192" i="2"/>
  <c r="H191" i="2"/>
  <c r="L191" i="2" s="1"/>
  <c r="F191" i="2"/>
  <c r="H190" i="2"/>
  <c r="L190" i="2" s="1"/>
  <c r="F190" i="2"/>
  <c r="H189" i="2"/>
  <c r="L189" i="2" s="1"/>
  <c r="F189" i="2"/>
  <c r="H188" i="2"/>
  <c r="L188" i="2" s="1"/>
  <c r="F188" i="2"/>
  <c r="H187" i="2"/>
  <c r="L187" i="2" s="1"/>
  <c r="F187" i="2"/>
  <c r="H186" i="2"/>
  <c r="L186" i="2" s="1"/>
  <c r="F186" i="2"/>
  <c r="G185" i="2"/>
  <c r="J185" i="2" s="1"/>
  <c r="L185" i="2" s="1"/>
  <c r="G184" i="2"/>
  <c r="J184" i="2" s="1"/>
  <c r="L184" i="2" s="1"/>
  <c r="G183" i="2"/>
  <c r="J183" i="2" s="1"/>
  <c r="L183" i="2" s="1"/>
  <c r="G182" i="2"/>
  <c r="J182" i="2" s="1"/>
  <c r="L182" i="2" s="1"/>
  <c r="G181" i="2"/>
  <c r="J181" i="2" s="1"/>
  <c r="L181" i="2" s="1"/>
  <c r="G180" i="2"/>
  <c r="J180" i="2" s="1"/>
  <c r="L180" i="2" s="1"/>
  <c r="G179" i="2"/>
  <c r="J179" i="2" s="1"/>
  <c r="L179" i="2" s="1"/>
  <c r="G178" i="2"/>
  <c r="J178" i="2" s="1"/>
  <c r="L178" i="2" s="1"/>
  <c r="G177" i="2"/>
  <c r="J177" i="2" s="1"/>
  <c r="L177" i="2" s="1"/>
  <c r="L176" i="2"/>
  <c r="G176" i="2"/>
  <c r="L175" i="2"/>
  <c r="G175" i="2"/>
  <c r="L174" i="2"/>
  <c r="G174" i="2"/>
  <c r="L173" i="2"/>
  <c r="G173" i="2"/>
  <c r="L172" i="2"/>
  <c r="G172" i="2"/>
  <c r="L171" i="2"/>
  <c r="G171" i="2"/>
  <c r="L170" i="2"/>
  <c r="G170" i="2"/>
  <c r="L169" i="2"/>
  <c r="G169" i="2"/>
  <c r="L168" i="2"/>
  <c r="G168" i="2"/>
  <c r="L166" i="2"/>
  <c r="G166" i="2"/>
  <c r="L165" i="2"/>
  <c r="G165" i="2"/>
  <c r="L164" i="2"/>
  <c r="G164" i="2"/>
  <c r="L163" i="2"/>
  <c r="G163" i="2"/>
  <c r="L162" i="2"/>
  <c r="G162" i="2"/>
  <c r="J161" i="2"/>
  <c r="L161" i="2" s="1"/>
  <c r="H160" i="2"/>
  <c r="L160" i="2" s="1"/>
  <c r="F160" i="2"/>
  <c r="H159" i="2"/>
  <c r="L159" i="2" s="1"/>
  <c r="F159" i="2"/>
  <c r="H158" i="2"/>
  <c r="L158" i="2" s="1"/>
  <c r="F158" i="2"/>
  <c r="H157" i="2"/>
  <c r="L157" i="2" s="1"/>
  <c r="F157" i="2"/>
  <c r="H156" i="2"/>
  <c r="L156" i="2" s="1"/>
  <c r="F156" i="2"/>
  <c r="H155" i="2"/>
  <c r="L155" i="2" s="1"/>
  <c r="F155" i="2"/>
  <c r="H154" i="2"/>
  <c r="L154" i="2" s="1"/>
  <c r="F154" i="2"/>
  <c r="G153" i="2"/>
  <c r="J153" i="2" s="1"/>
  <c r="L153" i="2" s="1"/>
  <c r="G152" i="2"/>
  <c r="J152" i="2" s="1"/>
  <c r="L152" i="2" s="1"/>
  <c r="G151" i="2"/>
  <c r="J151" i="2" s="1"/>
  <c r="L151" i="2" s="1"/>
  <c r="G150" i="2"/>
  <c r="J150" i="2" s="1"/>
  <c r="L150" i="2" s="1"/>
  <c r="G149" i="2"/>
  <c r="J149" i="2" s="1"/>
  <c r="L149" i="2" s="1"/>
  <c r="G148" i="2"/>
  <c r="J148" i="2" s="1"/>
  <c r="L148" i="2" s="1"/>
  <c r="G147" i="2"/>
  <c r="J147" i="2" s="1"/>
  <c r="L147" i="2" s="1"/>
  <c r="G146" i="2"/>
  <c r="J146" i="2" s="1"/>
  <c r="L146" i="2" s="1"/>
  <c r="G145" i="2"/>
  <c r="J145" i="2" s="1"/>
  <c r="L145" i="2" s="1"/>
  <c r="L144" i="2"/>
  <c r="G144" i="2"/>
  <c r="L143" i="2"/>
  <c r="G143" i="2"/>
  <c r="L142" i="2"/>
  <c r="G142" i="2"/>
  <c r="L141" i="2"/>
  <c r="G141" i="2"/>
  <c r="L140" i="2"/>
  <c r="G140" i="2"/>
  <c r="L139" i="2"/>
  <c r="G139" i="2"/>
  <c r="L138" i="2"/>
  <c r="G138" i="2"/>
  <c r="L137" i="2"/>
  <c r="G137" i="2"/>
  <c r="L136" i="2"/>
  <c r="G136" i="2"/>
  <c r="L113" i="2"/>
  <c r="G113" i="2"/>
  <c r="L112" i="2"/>
  <c r="G112" i="2"/>
  <c r="L111" i="2"/>
  <c r="G111" i="2"/>
  <c r="L110" i="2"/>
  <c r="G110" i="2"/>
  <c r="L109" i="2"/>
  <c r="G109" i="2"/>
  <c r="J108" i="2"/>
  <c r="L108" i="2" s="1"/>
  <c r="I106" i="2"/>
  <c r="G106" i="2"/>
  <c r="J106" i="2" s="1"/>
  <c r="I105" i="2"/>
  <c r="G105" i="2"/>
  <c r="J105" i="2" s="1"/>
  <c r="I104" i="2"/>
  <c r="L104" i="2" s="1"/>
  <c r="G104" i="2"/>
  <c r="H103" i="2"/>
  <c r="L103" i="2" s="1"/>
  <c r="F103" i="2"/>
  <c r="H102" i="2"/>
  <c r="L102" i="2" s="1"/>
  <c r="F102" i="2"/>
  <c r="H101" i="2"/>
  <c r="L101" i="2" s="1"/>
  <c r="F101" i="2"/>
  <c r="H100" i="2"/>
  <c r="L100" i="2" s="1"/>
  <c r="F100" i="2"/>
  <c r="H99" i="2"/>
  <c r="L99" i="2" s="1"/>
  <c r="F99" i="2"/>
  <c r="H98" i="2"/>
  <c r="L98" i="2" s="1"/>
  <c r="F98" i="2"/>
  <c r="H97" i="2"/>
  <c r="L97" i="2" s="1"/>
  <c r="F97" i="2"/>
  <c r="G96" i="2"/>
  <c r="J96" i="2" s="1"/>
  <c r="L96" i="2" s="1"/>
  <c r="G95" i="2"/>
  <c r="J95" i="2" s="1"/>
  <c r="L95" i="2" s="1"/>
  <c r="J94" i="2"/>
  <c r="L94" i="2" s="1"/>
  <c r="G94" i="2"/>
  <c r="G93" i="2"/>
  <c r="J93" i="2" s="1"/>
  <c r="L93" i="2" s="1"/>
  <c r="G92" i="2"/>
  <c r="J92" i="2" s="1"/>
  <c r="L92" i="2" s="1"/>
  <c r="G91" i="2"/>
  <c r="J91" i="2" s="1"/>
  <c r="L91" i="2" s="1"/>
  <c r="G90" i="2"/>
  <c r="J90" i="2" s="1"/>
  <c r="L90" i="2" s="1"/>
  <c r="G89" i="2"/>
  <c r="J89" i="2" s="1"/>
  <c r="L89" i="2" s="1"/>
  <c r="G88" i="2"/>
  <c r="J88" i="2" s="1"/>
  <c r="L88" i="2" s="1"/>
  <c r="L87" i="2"/>
  <c r="G87" i="2"/>
  <c r="L86" i="2"/>
  <c r="G86" i="2"/>
  <c r="L85" i="2"/>
  <c r="G85" i="2"/>
  <c r="L84" i="2"/>
  <c r="G84" i="2"/>
  <c r="L83" i="2"/>
  <c r="G83" i="2"/>
  <c r="L82" i="2"/>
  <c r="G82" i="2"/>
  <c r="L81" i="2"/>
  <c r="G81" i="2"/>
  <c r="L80" i="2"/>
  <c r="G80" i="2"/>
  <c r="L79" i="2"/>
  <c r="G79" i="2"/>
  <c r="L74" i="2"/>
  <c r="G74" i="2"/>
  <c r="L73" i="2"/>
  <c r="G73" i="2"/>
  <c r="L72" i="2"/>
  <c r="G72" i="2"/>
  <c r="L71" i="2"/>
  <c r="G71" i="2"/>
  <c r="L70" i="2"/>
  <c r="G70" i="2"/>
  <c r="L69" i="2"/>
  <c r="G69" i="2"/>
  <c r="L68" i="2"/>
  <c r="G68" i="2"/>
  <c r="L67" i="2"/>
  <c r="G67" i="2"/>
  <c r="L66" i="2"/>
  <c r="G66" i="2"/>
  <c r="J64" i="2"/>
  <c r="F64" i="2" s="1"/>
  <c r="I64" i="2"/>
  <c r="L63" i="2"/>
  <c r="L62" i="2"/>
  <c r="F62" i="2"/>
  <c r="H61" i="2"/>
  <c r="L61" i="2" s="1"/>
  <c r="F61" i="2"/>
  <c r="H60" i="2"/>
  <c r="L60" i="2" s="1"/>
  <c r="F60" i="2"/>
  <c r="H59" i="2"/>
  <c r="L59" i="2" s="1"/>
  <c r="F59" i="2"/>
  <c r="I57" i="2"/>
  <c r="L57" i="2" s="1"/>
  <c r="J56" i="2"/>
  <c r="G56" i="2" s="1"/>
  <c r="J55" i="2"/>
  <c r="G55" i="2" s="1"/>
  <c r="J54" i="2"/>
  <c r="G54" i="2" s="1"/>
  <c r="J53" i="2"/>
  <c r="L53" i="2" s="1"/>
  <c r="J52" i="2"/>
  <c r="G52" i="2" s="1"/>
  <c r="J51" i="2"/>
  <c r="G51" i="2" s="1"/>
  <c r="J50" i="2"/>
  <c r="G50" i="2" s="1"/>
  <c r="J49" i="2"/>
  <c r="L49" i="2" s="1"/>
  <c r="J48" i="2"/>
  <c r="G48" i="2" s="1"/>
  <c r="G36" i="2"/>
  <c r="J36" i="2" s="1"/>
  <c r="L36" i="2" s="1"/>
  <c r="J35" i="2"/>
  <c r="I35" i="2"/>
  <c r="L31" i="2"/>
  <c r="L30" i="2"/>
  <c r="L29" i="2"/>
  <c r="L25" i="2"/>
  <c r="F25" i="2"/>
  <c r="L24" i="2"/>
  <c r="F24" i="2"/>
  <c r="F13" i="2"/>
  <c r="F12" i="2"/>
  <c r="L11" i="2"/>
  <c r="F11" i="2"/>
  <c r="L32" i="2" l="1"/>
  <c r="K12" i="3" s="1"/>
  <c r="L12" i="3" s="1"/>
  <c r="L76" i="2"/>
  <c r="K14" i="3" s="1"/>
  <c r="L14" i="3" s="1"/>
  <c r="L35" i="2"/>
  <c r="L38" i="2" s="1"/>
  <c r="K13" i="3" s="1"/>
  <c r="L13" i="3" s="1"/>
  <c r="L194" i="2"/>
  <c r="L195" i="2"/>
  <c r="L64" i="2"/>
  <c r="L48" i="2"/>
  <c r="L50" i="2"/>
  <c r="L52" i="2"/>
  <c r="L54" i="2"/>
  <c r="L56" i="2"/>
  <c r="L105" i="2"/>
  <c r="L106" i="2"/>
  <c r="G49" i="2"/>
  <c r="L51" i="2"/>
  <c r="G53" i="2"/>
  <c r="L55" i="2"/>
  <c r="L9" i="3" l="1"/>
  <c r="L196" i="2"/>
  <c r="K20" i="3" s="1"/>
  <c r="L20" i="3" s="1"/>
  <c r="L107" i="2"/>
  <c r="K16" i="3" s="1"/>
  <c r="L16" i="3" s="1"/>
  <c r="L43" i="2" l="1"/>
  <c r="K15" i="3"/>
  <c r="L15" i="3" s="1"/>
  <c r="K11" i="3" l="1"/>
  <c r="L11" i="3" s="1"/>
  <c r="L23" i="2" l="1"/>
  <c r="L26" i="2" s="1"/>
  <c r="F23" i="2"/>
  <c r="O23" i="2" s="1"/>
  <c r="K10" i="3" l="1"/>
  <c r="L10" i="3" s="1"/>
  <c r="L33" i="3" s="1"/>
</calcChain>
</file>

<file path=xl/sharedStrings.xml><?xml version="1.0" encoding="utf-8"?>
<sst xmlns="http://schemas.openxmlformats.org/spreadsheetml/2006/main" count="780" uniqueCount="112">
  <si>
    <t>Structure</t>
  </si>
  <si>
    <t>Reduced Level</t>
  </si>
  <si>
    <t>L</t>
  </si>
  <si>
    <t>B</t>
  </si>
  <si>
    <t>H</t>
  </si>
  <si>
    <t>Nos</t>
  </si>
  <si>
    <t>Quantity</t>
  </si>
  <si>
    <t>Unit</t>
  </si>
  <si>
    <t>From</t>
  </si>
  <si>
    <t>To</t>
  </si>
  <si>
    <t>Cum</t>
  </si>
  <si>
    <t>Sqm</t>
  </si>
  <si>
    <t>Block</t>
  </si>
  <si>
    <t>Grid</t>
  </si>
  <si>
    <t>Ferro</t>
  </si>
  <si>
    <t>Raft</t>
  </si>
  <si>
    <t>Beam</t>
  </si>
  <si>
    <t>Well</t>
  </si>
  <si>
    <t>Wall</t>
  </si>
  <si>
    <t>E3,E5</t>
  </si>
  <si>
    <t>B3,B5</t>
  </si>
  <si>
    <t>C6</t>
  </si>
  <si>
    <t>B1,B6,C1,D1</t>
  </si>
  <si>
    <t>D2</t>
  </si>
  <si>
    <t>E1,E2,E4,E6</t>
  </si>
  <si>
    <t>F row</t>
  </si>
  <si>
    <t>G row</t>
  </si>
  <si>
    <t>SC</t>
  </si>
  <si>
    <t>Furnace</t>
  </si>
  <si>
    <t>Plinth Beam</t>
  </si>
  <si>
    <t>A1-G1</t>
  </si>
  <si>
    <t>A1-A6</t>
  </si>
  <si>
    <t>A1-E1</t>
  </si>
  <si>
    <t>Footing</t>
  </si>
  <si>
    <t>G Row</t>
  </si>
  <si>
    <t>Pedastal</t>
  </si>
  <si>
    <t>D1-D3</t>
  </si>
  <si>
    <t>C1 C2</t>
  </si>
  <si>
    <t>D5-D6</t>
  </si>
  <si>
    <t>A4 B4</t>
  </si>
  <si>
    <t>Wall Circle</t>
  </si>
  <si>
    <t>Beam EGL</t>
  </si>
  <si>
    <t>Sl No</t>
  </si>
  <si>
    <t>Description</t>
  </si>
  <si>
    <t>Excavation &amp; Backfilling</t>
  </si>
  <si>
    <t>Soil Dressing</t>
  </si>
  <si>
    <t>Sand Filling</t>
  </si>
  <si>
    <t>Total volume of furnace</t>
  </si>
  <si>
    <t>Deduction of walls(-)</t>
  </si>
  <si>
    <t>Backfilling</t>
  </si>
  <si>
    <t>Total Excavation</t>
  </si>
  <si>
    <t>Deducton of RCC</t>
  </si>
  <si>
    <t>Deduction of PCC</t>
  </si>
  <si>
    <t>To Nakoda Impex Pvt Ltd</t>
  </si>
  <si>
    <t>Ferro Furnace</t>
  </si>
  <si>
    <t>Division:- ferro alloys</t>
  </si>
  <si>
    <t>Estimate Balance sheet</t>
  </si>
  <si>
    <t>Excavation</t>
  </si>
  <si>
    <t>0--3 Mtr</t>
  </si>
  <si>
    <t>3--6 Mtr</t>
  </si>
  <si>
    <t>Plain &amp; Reinforced Cement concrete</t>
  </si>
  <si>
    <t>PCC</t>
  </si>
  <si>
    <t>RCC</t>
  </si>
  <si>
    <t>Formwork &amp; Shuttering</t>
  </si>
  <si>
    <t>Shuttering</t>
  </si>
  <si>
    <t>Slab 5.35 Mtr</t>
  </si>
  <si>
    <t>9--12 Mtr</t>
  </si>
  <si>
    <t>15--18 Mtr</t>
  </si>
  <si>
    <t>Furnace Not Deducted</t>
  </si>
  <si>
    <t>Slab 10.35 Mtr</t>
  </si>
  <si>
    <t>Slab 16.85 Mtr</t>
  </si>
  <si>
    <t>Nakoda Pipe Impex Pvt Ltd</t>
  </si>
  <si>
    <t>Civil Work Estimate</t>
  </si>
  <si>
    <t>Estimate</t>
  </si>
  <si>
    <t>Ferro Alloys</t>
  </si>
  <si>
    <t xml:space="preserve">Sl No </t>
  </si>
  <si>
    <t>Item No</t>
  </si>
  <si>
    <t>UOM</t>
  </si>
  <si>
    <t>Rate</t>
  </si>
  <si>
    <t>Division</t>
  </si>
  <si>
    <t>Upto Prev Bill</t>
  </si>
  <si>
    <t>This Bill Claimed</t>
  </si>
  <si>
    <t>Estimated Value</t>
  </si>
  <si>
    <t>Amount</t>
  </si>
  <si>
    <t xml:space="preserve"> Earthwork in Excavation in all type of soil/soft rock &amp; Disposal of the surplus excavated material in spoil dumps, till area at all hieghts and descents within a lead upto 500 Mtr including all</t>
  </si>
  <si>
    <t>m3</t>
  </si>
  <si>
    <t xml:space="preserve">Sand Filling </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</si>
  <si>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0 to 3 Mtr</t>
  </si>
  <si>
    <t>Supplying, laying and compacting plain cement concrete (all grade) as defined by IS 456 with graded stone aggregates in all foundation and bed blocks, manholes, chambers, tunnels, floor, pavement, screedings etc. As per the drawings, specification and instruction of the engineer at all heights and depths above and below plniths to require materials, tools and plants, labour complete (use vibrator) 3 to 6Mtr</t>
  </si>
  <si>
    <t>Supplying, laying reinforced cement concrete (all grade) as defined by IS 456 up to +/- 0 M t o +/-3Mtrs heights/depth with proper compaction and curing</t>
  </si>
  <si>
    <t>Supplying, laying reinforced cement concrete (all grade) as defined by IS 456 up to +/- 3 M t o +/-6Mtrs heights/depth with proper compaction and curing</t>
  </si>
  <si>
    <t>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+/- 3M.</t>
  </si>
  <si>
    <t>m2</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</si>
  <si>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complete.0-3</t>
  </si>
  <si>
    <t>MT</t>
  </si>
  <si>
    <t>Bolt Fixing of anchor and foundation Bolt</t>
  </si>
  <si>
    <t>Pocket Fixing Work</t>
  </si>
  <si>
    <t>RCC For Circular structure</t>
  </si>
  <si>
    <t>Shuttering For Circular structure</t>
  </si>
  <si>
    <t xml:space="preserve"> Earthwork in Excavation in all type of soil/soft rock &amp; Disposal of the surplus excavated material in spoil dumps, till area at all hieghts and descents within a lead upto 500 Mtr including all (3-6)Mtr</t>
  </si>
  <si>
    <t>Supplying, laying reinforced cement concrete (all grade) as defined by IS 456 up to +/- 9 M t o +/-12Mtrs heights/depth with proper compaction and curing</t>
  </si>
  <si>
    <t>Supplying, laying reinforced cement concrete (all grade) as defined by IS 456 up to +/- 15 M t o +/-18Mtrs heights/depth with proper compaction and curing</t>
  </si>
  <si>
    <t>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(3--6)M.</t>
  </si>
  <si>
    <t>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(9--12)M.</t>
  </si>
  <si>
    <t>Provinding and fixing shuttering in postion with necessary centring, branches , droppings etc. And removing the same after specification periods for all type shuttering for all plain and reinforced cement concrete including all chambers, splays, keys, wedges, nails, brackets, cutting holes for embedded steel/pipes and applying shuttering oil in shuttering surface in contact with concrete, all materials tools , plants and labour complete, shuttering for +/- (15--18)M.</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</si>
  <si>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 (6--9) Mtr</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</si>
  <si>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 (9--12)Mtr</t>
  </si>
  <si>
    <t>Taking delivery transporting within site area placing and fixing in postion steel reinforcement including angles/pins provided for the approved welded joint at all levels above and belorh plinth level for RCC and precast reinforced concrete works including cutting, bending cranking, binding tack welding as necessary as per drawing, specification and direction of the engineer including wire, cover blocks, electrodes etc. And strengthening and de coling where necessary all materials, tools and plamts and labour complete (15--18)Mtr</t>
  </si>
  <si>
    <t xml:space="preserve">Chimney Quantity added </t>
  </si>
  <si>
    <t>Chimney</t>
  </si>
  <si>
    <t>Hish Mask</t>
  </si>
  <si>
    <t>ferro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</si>
</sst>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Bahnschrift SemiBold"/>
      <family val="2"/>
    </font>
    <font>
      <b/>
      <sz val="14"/>
      <color theme="0"/>
      <name val="Bahnschrift SemiBold"/>
      <family val="2"/>
    </font>
    <font>
      <sz val="11"/>
      <color theme="0"/>
      <name val="Bahnschrift SemiBold"/>
      <family val="2"/>
    </font>
    <font>
      <b/>
      <sz val="12"/>
      <color theme="0"/>
      <name val="Bahnschrift SemiBold"/>
      <family val="2"/>
    </font>
    <font>
      <b/>
      <sz val="16"/>
      <color theme="1"/>
      <name val="Calibri"/>
      <family val="2"/>
      <scheme val="minor"/>
    </font>
    <font>
      <sz val="16"/>
      <color theme="1"/>
      <name val="Calibri"/>
      <family val="2"/>
      <scheme val="minor"/>
    </font>
    <font>
      <b/>
      <sz val="16"/>
      <color theme="0"/>
      <name val="Bahnschrift SemiBold"/>
      <family val="2"/>
    </font>
    <font>
      <sz val="16"/>
      <color theme="0"/>
      <name val="Bahnschrift SemiBold"/>
      <family val="2"/>
    </font>
    <font>
      <sz val="12"/>
      <color theme="0"/>
      <name val="Bahnschrift SemiBold"/>
      <family val="2"/>
    </font>
    <font>
      <b/>
      <sz val="10"/>
      <color theme="1"/>
      <name val="Bahnschrift Light"/>
      <family val="2"/>
    </font>
    <font>
      <sz val="10"/>
      <color theme="1"/>
      <name val="Bahnschrift Light"/>
      <family val="2"/>
    </font>
    <font>
      <b/>
      <sz val="10"/>
      <color theme="1"/>
      <name val="Bahnschrift SemiLight"/>
      <family val="2"/>
    </font>
    <font>
      <sz val="10"/>
      <color theme="1"/>
      <name val="Bahnschrift SemiLight"/>
      <family val="2"/>
    </font>
    <font>
      <b/>
      <u/>
      <sz val="16"/>
      <color theme="1"/>
      <name val="Calibri"/>
      <family val="2"/>
      <scheme val="minor"/>
    </font>
    <font>
      <b/>
      <i/>
      <sz val="11"/>
      <color theme="1"/>
      <name val="Calibri"/>
      <family val="2"/>
      <scheme val="minor"/>
    </font>
    <font>
      <b/>
      <i/>
      <sz val="14"/>
      <color theme="1"/>
      <name val="Calibri"/>
      <family val="2"/>
      <scheme val="minor"/>
    </font>
    <font>
      <b/>
      <i/>
      <sz val="14"/>
      <color indexed="8"/>
      <name val="Calibri"/>
      <family val="2"/>
    </font>
    <font>
      <b/>
      <i/>
      <sz val="11"/>
      <color indexed="8"/>
      <name val="Calibri"/>
      <family val="2"/>
    </font>
    <font>
      <i/>
      <sz val="11"/>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theme="1"/>
        <bgColor indexed="64"/>
      </patternFill>
    </fill>
    <fill>
      <patternFill patternType="solid">
        <fgColor rgb="FFFFFF00"/>
        <bgColor indexed="64"/>
      </patternFill>
    </fill>
    <fill>
      <patternFill patternType="solid">
        <fgColor theme="9" tint="0.39997558519241921"/>
        <bgColor indexed="64"/>
      </patternFill>
    </fill>
    <fill>
      <patternFill patternType="solid">
        <fgColor rgb="FFCC9900"/>
        <bgColor indexed="64"/>
      </patternFill>
    </fill>
  </fills>
  <borders count="12">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dotted">
        <color indexed="64"/>
      </left>
      <right style="dotted">
        <color indexed="64"/>
      </right>
      <top/>
      <bottom/>
      <diagonal/>
    </border>
    <border>
      <left/>
      <right style="dotted">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6">
    <xf numFmtId="0" fontId="0" fillId="0" borderId="0" xfId="0"/>
    <xf numFmtId="0" fontId="1" fillId="0" borderId="0" xfId="0" applyFont="1"/>
    <xf numFmtId="0" fontId="2" fillId="4" borderId="0" xfId="0" applyFont="1" applyFill="1" applyBorder="1" applyAlignment="1">
      <alignment horizontal="left" vertical="center" wrapText="1"/>
    </xf>
    <xf numFmtId="0" fontId="3" fillId="4" borderId="0" xfId="0" applyFont="1" applyFill="1" applyBorder="1"/>
    <xf numFmtId="0" fontId="4" fillId="4" borderId="0" xfId="0" applyFont="1" applyFill="1" applyBorder="1" applyAlignment="1">
      <alignment horizontal="left" vertical="center"/>
    </xf>
    <xf numFmtId="0" fontId="7" fillId="4" borderId="0" xfId="0" applyFont="1" applyFill="1" applyBorder="1" applyAlignment="1">
      <alignment horizontal="left" vertical="center" wrapText="1"/>
    </xf>
    <xf numFmtId="0" fontId="8" fillId="4" borderId="0" xfId="0" applyFont="1" applyFill="1" applyBorder="1"/>
    <xf numFmtId="0" fontId="4" fillId="4" borderId="0" xfId="0" applyFont="1" applyFill="1" applyBorder="1" applyAlignment="1">
      <alignment horizontal="left" vertical="center" wrapText="1"/>
    </xf>
    <xf numFmtId="0" fontId="9" fillId="4" borderId="0" xfId="0" applyFont="1" applyFill="1" applyBorder="1"/>
    <xf numFmtId="0" fontId="10" fillId="0" borderId="2" xfId="0" applyFont="1" applyBorder="1" applyAlignment="1">
      <alignment vertical="center" wrapText="1"/>
    </xf>
    <xf numFmtId="0" fontId="10" fillId="0" borderId="1" xfId="0" applyFont="1" applyBorder="1" applyAlignment="1">
      <alignment horizontal="left" vertical="center"/>
    </xf>
    <xf numFmtId="0" fontId="11" fillId="0" borderId="0" xfId="0" applyFont="1"/>
    <xf numFmtId="0" fontId="12" fillId="0" borderId="2" xfId="0" applyFont="1" applyBorder="1" applyAlignment="1">
      <alignment vertical="center" wrapText="1"/>
    </xf>
    <xf numFmtId="0" fontId="12" fillId="0" borderId="1" xfId="0" applyFont="1" applyBorder="1" applyAlignment="1">
      <alignment horizontal="left" vertical="center"/>
    </xf>
    <xf numFmtId="0" fontId="12" fillId="0" borderId="1" xfId="0" applyFont="1" applyFill="1" applyBorder="1" applyAlignment="1">
      <alignment horizontal="left" vertical="center"/>
    </xf>
    <xf numFmtId="0" fontId="13" fillId="0" borderId="0" xfId="0" applyFont="1"/>
    <xf numFmtId="0" fontId="12" fillId="0" borderId="5" xfId="0" applyFont="1" applyBorder="1" applyAlignment="1">
      <alignmen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horizontal="left" vertical="center"/>
    </xf>
    <xf numFmtId="0" fontId="9" fillId="0" borderId="0" xfId="0" applyFont="1" applyFill="1" applyBorder="1"/>
    <xf numFmtId="0" fontId="12" fillId="0" borderId="2" xfId="0" applyFont="1" applyBorder="1" applyAlignment="1">
      <alignment horizontal="left" vertical="center"/>
    </xf>
    <xf numFmtId="0" fontId="12" fillId="0" borderId="2" xfId="0" applyFont="1" applyFill="1" applyBorder="1" applyAlignment="1">
      <alignment horizontal="left" vertical="center"/>
    </xf>
    <xf numFmtId="0" fontId="10" fillId="0" borderId="2" xfId="0" applyFont="1" applyBorder="1" applyAlignment="1">
      <alignment horizontal="left" vertical="center"/>
    </xf>
    <xf numFmtId="0" fontId="12" fillId="0" borderId="6" xfId="0" applyFont="1" applyBorder="1" applyAlignment="1">
      <alignment horizontal="left" vertical="center"/>
    </xf>
    <xf numFmtId="0" fontId="10" fillId="0" borderId="5" xfId="0" applyFont="1" applyBorder="1" applyAlignment="1">
      <alignment vertical="center" wrapText="1"/>
    </xf>
    <xf numFmtId="0" fontId="10" fillId="0" borderId="6" xfId="0" applyFont="1" applyBorder="1" applyAlignment="1">
      <alignment horizontal="left" vertical="center"/>
    </xf>
    <xf numFmtId="0" fontId="10" fillId="0" borderId="6" xfId="0" applyFont="1" applyFill="1" applyBorder="1" applyAlignment="1">
      <alignment horizontal="left" vertical="center"/>
    </xf>
    <xf numFmtId="0" fontId="12" fillId="0" borderId="0" xfId="0" applyFont="1" applyFill="1" applyBorder="1" applyAlignment="1">
      <alignment vertical="center" wrapText="1"/>
    </xf>
    <xf numFmtId="0" fontId="12" fillId="0" borderId="0" xfId="0" applyFont="1" applyFill="1" applyBorder="1" applyAlignment="1">
      <alignment horizontal="left" vertical="center"/>
    </xf>
    <xf numFmtId="0" fontId="13" fillId="0" borderId="0" xfId="0" applyFont="1" applyFill="1" applyBorder="1"/>
    <xf numFmtId="0" fontId="12" fillId="0" borderId="5" xfId="0" applyFont="1" applyBorder="1" applyAlignment="1">
      <alignment horizontal="left" vertical="center"/>
    </xf>
    <xf numFmtId="0" fontId="12" fillId="0" borderId="5" xfId="0" applyFont="1" applyFill="1" applyBorder="1" applyAlignment="1">
      <alignment horizontal="left" vertical="center"/>
    </xf>
    <xf numFmtId="0" fontId="12" fillId="0" borderId="6" xfId="0" applyFont="1" applyFill="1" applyBorder="1" applyAlignment="1">
      <alignment horizontal="left" vertical="center"/>
    </xf>
    <xf numFmtId="0" fontId="12" fillId="0" borderId="6" xfId="0" applyFont="1" applyFill="1" applyBorder="1" applyAlignment="1">
      <alignment horizontal="left" vertical="center" wrapText="1"/>
    </xf>
    <xf numFmtId="0" fontId="5" fillId="2" borderId="0" xfId="0" applyFont="1" applyFill="1" applyBorder="1" applyAlignment="1">
      <alignment horizontal="left" vertical="center"/>
    </xf>
    <xf numFmtId="0" fontId="6" fillId="0" borderId="0" xfId="0" applyFont="1" applyBorder="1"/>
    <xf numFmtId="0" fontId="14" fillId="2" borderId="0" xfId="0" applyFont="1" applyFill="1" applyBorder="1" applyAlignment="1">
      <alignment horizontal="left" vertical="center"/>
    </xf>
    <xf numFmtId="0" fontId="12" fillId="0" borderId="0" xfId="0" applyFont="1" applyFill="1"/>
    <xf numFmtId="0" fontId="12" fillId="0" borderId="0" xfId="0" applyFont="1"/>
    <xf numFmtId="0" fontId="12" fillId="3" borderId="1" xfId="0" applyFont="1" applyFill="1" applyBorder="1" applyAlignment="1">
      <alignment horizontal="left" vertical="center"/>
    </xf>
    <xf numFmtId="0" fontId="13" fillId="0" borderId="3" xfId="0" applyFont="1" applyBorder="1"/>
    <xf numFmtId="0" fontId="12" fillId="0" borderId="4" xfId="0" applyFont="1" applyBorder="1" applyAlignment="1">
      <alignment vertical="center" wrapText="1"/>
    </xf>
    <xf numFmtId="0" fontId="12" fillId="0" borderId="3" xfId="0" applyFont="1" applyBorder="1" applyAlignment="1">
      <alignment horizontal="left" vertical="center"/>
    </xf>
    <xf numFmtId="0" fontId="12" fillId="0" borderId="3" xfId="0" applyFont="1" applyFill="1" applyBorder="1" applyAlignment="1">
      <alignment horizontal="left" vertical="center"/>
    </xf>
    <xf numFmtId="0" fontId="12" fillId="0" borderId="7" xfId="0" applyFont="1" applyBorder="1" applyAlignment="1">
      <alignment vertical="center" wrapText="1"/>
    </xf>
    <xf numFmtId="0" fontId="12" fillId="0" borderId="3" xfId="0" applyFont="1" applyFill="1" applyBorder="1"/>
    <xf numFmtId="0" fontId="12" fillId="0" borderId="3" xfId="0" applyFont="1" applyBorder="1"/>
    <xf numFmtId="0" fontId="4" fillId="0" borderId="9" xfId="0" applyFont="1" applyFill="1" applyBorder="1" applyAlignment="1">
      <alignment horizontal="left" vertical="center" wrapText="1"/>
    </xf>
    <xf numFmtId="0" fontId="4" fillId="0" borderId="9" xfId="0" applyFont="1" applyFill="1" applyBorder="1" applyAlignment="1">
      <alignment horizontal="left" vertical="center"/>
    </xf>
    <xf numFmtId="0" fontId="9" fillId="0" borderId="9" xfId="0" applyFont="1" applyFill="1" applyBorder="1"/>
    <xf numFmtId="0" fontId="12" fillId="0" borderId="5" xfId="0" applyFont="1" applyBorder="1" applyAlignment="1">
      <alignment vertical="center"/>
    </xf>
    <xf numFmtId="0" fontId="12" fillId="0" borderId="0" xfId="0" applyFont="1" applyBorder="1" applyAlignment="1">
      <alignment vertical="center"/>
    </xf>
    <xf numFmtId="0" fontId="12" fillId="0" borderId="0" xfId="0" applyFont="1" applyBorder="1" applyAlignment="1">
      <alignment vertical="center" wrapText="1"/>
    </xf>
    <xf numFmtId="0" fontId="12" fillId="0" borderId="0" xfId="0" applyFont="1" applyBorder="1" applyAlignment="1">
      <alignment horizontal="left" vertical="center"/>
    </xf>
    <xf numFmtId="0" fontId="12" fillId="0" borderId="0" xfId="0" applyFont="1" applyBorder="1" applyAlignment="1">
      <alignment horizontal="center" vertical="center"/>
    </xf>
    <xf numFmtId="0" fontId="15" fillId="0" borderId="0" xfId="0" applyFont="1"/>
    <xf numFmtId="0" fontId="15" fillId="0" borderId="0" xfId="0" applyFont="1" applyFill="1"/>
    <xf numFmtId="0" fontId="15" fillId="0" borderId="0" xfId="0" applyFont="1" applyBorder="1"/>
    <xf numFmtId="0" fontId="15" fillId="0" borderId="0" xfId="0" applyFont="1" applyFill="1" applyBorder="1"/>
    <xf numFmtId="0" fontId="15" fillId="0" borderId="0" xfId="0" applyFont="1" applyBorder="1" applyAlignment="1">
      <alignment vertical="center"/>
    </xf>
    <xf numFmtId="2" fontId="15" fillId="0" borderId="0" xfId="0" applyNumberFormat="1" applyFont="1" applyBorder="1" applyAlignment="1">
      <alignment vertical="center"/>
    </xf>
    <xf numFmtId="0" fontId="16" fillId="2" borderId="10" xfId="0" applyFont="1" applyFill="1" applyBorder="1" applyAlignment="1">
      <alignment vertical="center" wrapText="1"/>
    </xf>
    <xf numFmtId="0" fontId="15" fillId="2" borderId="10" xfId="0" applyFont="1" applyFill="1" applyBorder="1"/>
    <xf numFmtId="0" fontId="15" fillId="2" borderId="10" xfId="0" applyFont="1" applyFill="1" applyBorder="1" applyAlignment="1">
      <alignment vertical="center"/>
    </xf>
    <xf numFmtId="0" fontId="15" fillId="0" borderId="10" xfId="0" applyFont="1" applyBorder="1" applyAlignment="1">
      <alignment horizontal="center" vertical="center"/>
    </xf>
    <xf numFmtId="0" fontId="15" fillId="0" borderId="10" xfId="0" applyFont="1" applyBorder="1" applyAlignment="1">
      <alignment vertical="center"/>
    </xf>
    <xf numFmtId="0" fontId="15" fillId="0" borderId="10" xfId="0" applyFont="1" applyBorder="1" applyAlignment="1">
      <alignment vertical="center" wrapText="1"/>
    </xf>
    <xf numFmtId="0" fontId="17" fillId="0" borderId="10" xfId="0" applyNumberFormat="1" applyFont="1" applyBorder="1" applyAlignment="1">
      <alignment horizontal="center" vertical="center" shrinkToFit="1"/>
    </xf>
    <xf numFmtId="0" fontId="15" fillId="0" borderId="11" xfId="0" applyFont="1" applyBorder="1" applyAlignment="1">
      <alignment vertical="center"/>
    </xf>
    <xf numFmtId="0" fontId="15" fillId="0" borderId="10" xfId="0" applyFont="1" applyBorder="1"/>
    <xf numFmtId="0" fontId="15" fillId="0" borderId="10" xfId="0" applyFont="1" applyBorder="1" applyAlignment="1">
      <alignment wrapText="1"/>
    </xf>
    <xf numFmtId="2" fontId="18" fillId="0" borderId="10" xfId="0" applyNumberFormat="1" applyFont="1" applyBorder="1" applyAlignment="1">
      <alignment horizontal="center" vertical="center" shrinkToFit="1"/>
    </xf>
    <xf numFmtId="0" fontId="0" fillId="5" borderId="10" xfId="0" applyFill="1" applyBorder="1"/>
    <xf numFmtId="0" fontId="19" fillId="5" borderId="10" xfId="0" applyFont="1" applyFill="1" applyBorder="1" applyAlignment="1">
      <alignment vertical="center"/>
    </xf>
    <xf numFmtId="0" fontId="15" fillId="5" borderId="10" xfId="0" applyFont="1" applyFill="1" applyBorder="1" applyAlignment="1">
      <alignment vertical="center"/>
    </xf>
    <xf numFmtId="2" fontId="18" fillId="0" borderId="10" xfId="0" applyNumberFormat="1" applyFont="1" applyFill="1" applyBorder="1" applyAlignment="1">
      <alignment horizontal="center" vertical="center" shrinkToFit="1"/>
    </xf>
    <xf numFmtId="2" fontId="15" fillId="0" borderId="11" xfId="0" applyNumberFormat="1" applyFont="1" applyFill="1" applyBorder="1" applyAlignment="1">
      <alignment vertical="center"/>
    </xf>
    <xf numFmtId="0" fontId="15" fillId="0" borderId="11" xfId="0" applyFont="1" applyFill="1" applyBorder="1" applyAlignment="1">
      <alignment vertical="center"/>
    </xf>
    <xf numFmtId="2" fontId="18" fillId="6" borderId="11" xfId="0" applyNumberFormat="1" applyFont="1" applyFill="1" applyBorder="1" applyAlignment="1">
      <alignment horizontal="center" vertical="center" shrinkToFit="1"/>
    </xf>
    <xf numFmtId="2" fontId="15" fillId="6" borderId="11" xfId="0" applyNumberFormat="1" applyFont="1" applyFill="1" applyBorder="1" applyAlignment="1">
      <alignment vertical="center"/>
    </xf>
    <xf numFmtId="0" fontId="15" fillId="0" borderId="0" xfId="0" applyFont="1" applyAlignment="1">
      <alignment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16" fillId="2" borderId="10" xfId="0" applyFont="1" applyFill="1" applyBorder="1" applyAlignment="1">
      <alignment horizontal="center" vertical="center" wrapText="1"/>
    </xf>
    <xf numFmtId="0" fontId="7" fillId="4" borderId="0" xfId="0" applyFont="1" applyFill="1" applyBorder="1" applyAlignment="1">
      <alignment horizontal="left" vertical="center" wrapText="1"/>
    </xf>
    <xf numFmtId="0" fontId="12" fillId="0" borderId="2" xfId="0" applyFont="1" applyBorder="1" applyAlignment="1">
      <alignment horizontal="center" vertical="center"/>
    </xf>
    <xf numFmtId="0" fontId="12" fillId="0" borderId="5" xfId="0" applyFont="1" applyBorder="1" applyAlignment="1">
      <alignment horizontal="center" vertical="center"/>
    </xf>
    <xf numFmtId="0" fontId="12" fillId="0" borderId="8" xfId="0" applyFont="1" applyBorder="1" applyAlignment="1">
      <alignment horizontal="center" vertic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2" fillId="0" borderId="5" xfId="0" applyFont="1" applyFill="1" applyBorder="1" applyAlignment="1">
      <alignment horizontal="center" vertical="center"/>
    </xf>
    <xf numFmtId="0" fontId="12" fillId="0" borderId="6" xfId="0" applyFont="1" applyFill="1" applyBorder="1" applyAlignment="1">
      <alignment horizontal="center" vertical="center"/>
    </xf>
    <xf numFmtId="0" fontId="0" fillId="4" borderId="0" xfId="0" applyFill="1"/>
    <xf numFmtId="0" fontId="0" fillId="0" borderId="0" xfId="0" applyBorder="1"/>
    <xf numFmtId="0" fontId="0" fillId="4" borderId="0" xfId="0" applyFill="1" applyBorder="1"/>
    <xf numFmtId="0" fontId="0" fillId="7" borderId="0" xfId="0" applyFill="1" applyBorder="1"/>
  </cellXfs>
  <cellStyles count="1">
    <cellStyle name="Normal" xfId="0" builtinId="0"/>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view="pageBreakPreview" topLeftCell="A25" zoomScale="85" zoomScaleNormal="100" zoomScaleSheetLayoutView="85" workbookViewId="0">
      <selection activeCell="Q1" sqref="Q1:Q1048576"/>
    </sheetView>
  </sheetViews>
  <sheetFormatPr defaultRowHeight="15" x14ac:dyDescent="0.25"/>
  <cols>
    <col min="3" max="3" width="98.28515625" customWidth="1"/>
    <col min="6" max="6" width="10.5703125" customWidth="1"/>
    <col min="10" max="10" width="13.140625" customWidth="1"/>
  </cols>
  <sheetData>
    <row r="1" spans="1:14" x14ac:dyDescent="0.25">
      <c r="A1" s="55" t="s">
        <v>9</v>
      </c>
      <c r="B1" s="55"/>
      <c r="C1" s="56"/>
      <c r="D1" s="55"/>
      <c r="E1" s="55"/>
      <c r="F1" s="55"/>
      <c r="G1" s="55"/>
      <c r="H1" s="55"/>
      <c r="I1" s="55"/>
      <c r="J1" s="55"/>
      <c r="K1" s="55"/>
      <c r="L1" s="55"/>
    </row>
    <row r="2" spans="1:14" x14ac:dyDescent="0.25">
      <c r="A2" s="57" t="s">
        <v>71</v>
      </c>
      <c r="B2" s="57"/>
      <c r="C2" s="58"/>
      <c r="D2" s="59"/>
      <c r="E2" s="59"/>
      <c r="F2" s="59"/>
      <c r="G2" s="59"/>
      <c r="H2" s="59"/>
      <c r="I2" s="59"/>
      <c r="J2" s="59"/>
      <c r="K2" s="59"/>
      <c r="L2" s="59"/>
    </row>
    <row r="3" spans="1:14" x14ac:dyDescent="0.25">
      <c r="A3" s="57" t="s">
        <v>72</v>
      </c>
      <c r="B3" s="57"/>
      <c r="C3" s="58"/>
      <c r="D3" s="59"/>
      <c r="E3" s="59"/>
      <c r="F3" s="59"/>
      <c r="G3" s="59"/>
      <c r="H3" s="59"/>
      <c r="I3" s="59"/>
      <c r="J3" s="59"/>
      <c r="K3" s="59"/>
      <c r="L3" s="60"/>
    </row>
    <row r="4" spans="1:14" x14ac:dyDescent="0.25">
      <c r="A4" s="57" t="s">
        <v>73</v>
      </c>
      <c r="B4" s="57"/>
      <c r="C4" s="58"/>
      <c r="D4" s="59"/>
      <c r="E4" s="59"/>
      <c r="F4" s="59"/>
      <c r="G4" s="59"/>
      <c r="H4" s="59"/>
      <c r="I4" s="59"/>
      <c r="J4" s="59"/>
      <c r="K4" s="59"/>
      <c r="L4" s="59"/>
    </row>
    <row r="5" spans="1:14" x14ac:dyDescent="0.25">
      <c r="A5" s="57" t="s">
        <v>74</v>
      </c>
      <c r="B5" s="57"/>
      <c r="C5" s="58"/>
      <c r="D5" s="59"/>
      <c r="E5" s="59"/>
      <c r="F5" s="59"/>
      <c r="G5" s="59"/>
      <c r="H5" s="59"/>
      <c r="I5" s="59"/>
      <c r="J5" s="59"/>
      <c r="K5" s="59"/>
      <c r="L5" s="59"/>
    </row>
    <row r="6" spans="1:14" x14ac:dyDescent="0.25">
      <c r="A6" s="57"/>
      <c r="B6" s="57"/>
      <c r="C6" s="57"/>
      <c r="D6" s="59"/>
      <c r="E6" s="59"/>
      <c r="F6" s="59"/>
      <c r="G6" s="59"/>
      <c r="H6" s="59"/>
      <c r="I6" s="59"/>
      <c r="J6" s="59"/>
      <c r="K6" s="59"/>
      <c r="L6" s="59"/>
    </row>
    <row r="7" spans="1:14" ht="37.5" customHeight="1" x14ac:dyDescent="0.25">
      <c r="A7" s="61" t="s">
        <v>75</v>
      </c>
      <c r="B7" s="61" t="s">
        <v>76</v>
      </c>
      <c r="C7" s="61" t="s">
        <v>43</v>
      </c>
      <c r="D7" s="61" t="s">
        <v>77</v>
      </c>
      <c r="E7" s="61" t="s">
        <v>78</v>
      </c>
      <c r="F7" s="61" t="s">
        <v>79</v>
      </c>
      <c r="G7" s="83" t="s">
        <v>80</v>
      </c>
      <c r="H7" s="83"/>
      <c r="I7" s="83" t="s">
        <v>81</v>
      </c>
      <c r="J7" s="83"/>
      <c r="K7" s="83" t="s">
        <v>82</v>
      </c>
      <c r="L7" s="83"/>
    </row>
    <row r="8" spans="1:14" x14ac:dyDescent="0.25">
      <c r="A8" s="62"/>
      <c r="B8" s="62"/>
      <c r="C8" s="62"/>
      <c r="D8" s="63"/>
      <c r="E8" s="63"/>
      <c r="F8" s="63"/>
      <c r="G8" s="63" t="s">
        <v>6</v>
      </c>
      <c r="H8" s="63" t="s">
        <v>83</v>
      </c>
      <c r="I8" s="63" t="s">
        <v>6</v>
      </c>
      <c r="J8" s="63" t="s">
        <v>83</v>
      </c>
      <c r="K8" s="63" t="s">
        <v>6</v>
      </c>
      <c r="L8" s="63" t="s">
        <v>83</v>
      </c>
    </row>
    <row r="9" spans="1:14" ht="30" x14ac:dyDescent="0.25">
      <c r="A9" s="64">
        <v>1</v>
      </c>
      <c r="B9" s="65"/>
      <c r="C9" s="66" t="s">
        <v>84</v>
      </c>
      <c r="D9" s="65" t="s">
        <v>85</v>
      </c>
      <c r="E9" s="65">
        <v>160</v>
      </c>
      <c r="F9" s="65"/>
      <c r="G9" s="67"/>
      <c r="H9" s="65"/>
      <c r="I9" s="65"/>
      <c r="J9" s="65"/>
      <c r="K9" s="75">
        <f>'Measurement Sheet'!L21</f>
        <v>3575.8176350000003</v>
      </c>
      <c r="L9" s="68">
        <f>K9*E9</f>
        <v>572130.82160000002</v>
      </c>
      <c r="M9" s="80" t="s">
        <v>108</v>
      </c>
    </row>
    <row r="10" spans="1:14" ht="30" x14ac:dyDescent="0.25">
      <c r="A10" s="64"/>
      <c r="B10" s="65"/>
      <c r="C10" s="66" t="s">
        <v>99</v>
      </c>
      <c r="D10" s="65" t="s">
        <v>85</v>
      </c>
      <c r="E10" s="65">
        <f>E9+(E9*10%)</f>
        <v>176</v>
      </c>
      <c r="F10" s="65"/>
      <c r="G10" s="67"/>
      <c r="H10" s="65"/>
      <c r="I10" s="65"/>
      <c r="J10" s="65"/>
      <c r="K10" s="78">
        <f>'Measurement Sheet'!L26</f>
        <v>94.612787499999996</v>
      </c>
      <c r="L10" s="68">
        <f t="shared" ref="L10:L32" si="0">K10*E10</f>
        <v>16651.850599999998</v>
      </c>
      <c r="N10">
        <v>94.61</v>
      </c>
    </row>
    <row r="11" spans="1:14" x14ac:dyDescent="0.25">
      <c r="A11" s="64">
        <v>2</v>
      </c>
      <c r="B11" s="69"/>
      <c r="C11" s="70" t="s">
        <v>49</v>
      </c>
      <c r="D11" s="65" t="s">
        <v>85</v>
      </c>
      <c r="E11" s="65">
        <v>85</v>
      </c>
      <c r="F11" s="65"/>
      <c r="G11" s="69"/>
      <c r="H11" s="65"/>
      <c r="I11" s="65"/>
      <c r="J11" s="65"/>
      <c r="K11" s="76">
        <f>'Measurement Sheet'!L44+83.85295</f>
        <v>3236.9109243750004</v>
      </c>
      <c r="L11" s="68">
        <f t="shared" si="0"/>
        <v>275137.42857187503</v>
      </c>
      <c r="M11" s="55" t="s">
        <v>108</v>
      </c>
    </row>
    <row r="12" spans="1:14" x14ac:dyDescent="0.25">
      <c r="A12" s="64">
        <v>3</v>
      </c>
      <c r="B12" s="69"/>
      <c r="C12" s="70" t="s">
        <v>45</v>
      </c>
      <c r="D12" s="65" t="s">
        <v>85</v>
      </c>
      <c r="E12" s="65">
        <v>25</v>
      </c>
      <c r="F12" s="65"/>
      <c r="G12" s="69"/>
      <c r="H12" s="65"/>
      <c r="I12" s="65"/>
      <c r="J12" s="65"/>
      <c r="K12" s="79">
        <f>'Measurement Sheet'!L32</f>
        <v>726.33</v>
      </c>
      <c r="L12" s="68">
        <f t="shared" si="0"/>
        <v>18158.25</v>
      </c>
    </row>
    <row r="13" spans="1:14" x14ac:dyDescent="0.25">
      <c r="A13" s="64">
        <v>4</v>
      </c>
      <c r="B13" s="69"/>
      <c r="C13" s="70" t="s">
        <v>86</v>
      </c>
      <c r="D13" s="65" t="s">
        <v>85</v>
      </c>
      <c r="E13" s="65">
        <v>700</v>
      </c>
      <c r="F13" s="65"/>
      <c r="G13" s="69"/>
      <c r="H13" s="65"/>
      <c r="I13" s="65"/>
      <c r="J13" s="65"/>
      <c r="K13" s="77">
        <f>'Measurement Sheet'!L38</f>
        <v>104.68797299999994</v>
      </c>
      <c r="L13" s="68">
        <f t="shared" si="0"/>
        <v>73281.581099999967</v>
      </c>
    </row>
    <row r="14" spans="1:14" ht="60" x14ac:dyDescent="0.25">
      <c r="A14" s="64">
        <v>5</v>
      </c>
      <c r="B14" s="65"/>
      <c r="C14" s="66" t="s">
        <v>87</v>
      </c>
      <c r="D14" s="65" t="s">
        <v>85</v>
      </c>
      <c r="E14" s="65">
        <v>2100</v>
      </c>
      <c r="F14" s="65"/>
      <c r="G14" s="71"/>
      <c r="H14" s="65"/>
      <c r="I14" s="65"/>
      <c r="J14" s="65"/>
      <c r="K14" s="76">
        <f>'Measurement Sheet'!L76</f>
        <v>56.155040000000007</v>
      </c>
      <c r="L14" s="68">
        <f t="shared" si="0"/>
        <v>117925.58400000002</v>
      </c>
    </row>
    <row r="15" spans="1:14" ht="60" x14ac:dyDescent="0.25">
      <c r="A15" s="64">
        <v>6</v>
      </c>
      <c r="B15" s="65"/>
      <c r="C15" s="66" t="s">
        <v>88</v>
      </c>
      <c r="D15" s="65" t="s">
        <v>85</v>
      </c>
      <c r="E15" s="65">
        <f>E14+(E14*10%)</f>
        <v>2310</v>
      </c>
      <c r="F15" s="65"/>
      <c r="G15" s="65"/>
      <c r="H15" s="65"/>
      <c r="I15" s="65"/>
      <c r="J15" s="65"/>
      <c r="K15" s="77">
        <f>'Measurement Sheet'!L65</f>
        <v>168.162898125</v>
      </c>
      <c r="L15" s="68">
        <f t="shared" si="0"/>
        <v>388456.29466875002</v>
      </c>
    </row>
    <row r="16" spans="1:14" ht="30" x14ac:dyDescent="0.25">
      <c r="A16" s="64">
        <v>7</v>
      </c>
      <c r="B16" s="69"/>
      <c r="C16" s="70" t="s">
        <v>89</v>
      </c>
      <c r="D16" s="65" t="s">
        <v>85</v>
      </c>
      <c r="E16" s="65">
        <v>2600</v>
      </c>
      <c r="F16" s="65"/>
      <c r="G16" s="65"/>
      <c r="H16" s="65"/>
      <c r="I16" s="65"/>
      <c r="J16" s="65"/>
      <c r="K16" s="77">
        <f>'Measurement Sheet'!L115</f>
        <v>472.36736322000013</v>
      </c>
      <c r="L16" s="68">
        <f t="shared" si="0"/>
        <v>1228155.1443720004</v>
      </c>
    </row>
    <row r="17" spans="1:12" ht="30" x14ac:dyDescent="0.25">
      <c r="A17" s="64">
        <v>8</v>
      </c>
      <c r="B17" s="69"/>
      <c r="C17" s="70" t="s">
        <v>90</v>
      </c>
      <c r="D17" s="65" t="s">
        <v>85</v>
      </c>
      <c r="E17" s="65">
        <f>E16+(E16*10%)</f>
        <v>2860</v>
      </c>
      <c r="F17" s="65"/>
      <c r="G17" s="65"/>
      <c r="H17" s="65"/>
      <c r="I17" s="65"/>
      <c r="J17" s="65"/>
      <c r="K17" s="77">
        <f>'Measurement Sheet'!L118</f>
        <v>68.849999999999994</v>
      </c>
      <c r="L17" s="68">
        <f t="shared" si="0"/>
        <v>196910.99999999997</v>
      </c>
    </row>
    <row r="18" spans="1:12" ht="30" x14ac:dyDescent="0.25">
      <c r="A18" s="64">
        <v>9</v>
      </c>
      <c r="B18" s="69"/>
      <c r="C18" s="70" t="s">
        <v>100</v>
      </c>
      <c r="D18" s="65" t="s">
        <v>85</v>
      </c>
      <c r="E18" s="65">
        <f>E16+(E16*30%)</f>
        <v>3380</v>
      </c>
      <c r="F18" s="65"/>
      <c r="G18" s="65"/>
      <c r="H18" s="65"/>
      <c r="I18" s="65"/>
      <c r="J18" s="65"/>
      <c r="K18" s="77">
        <f>K17</f>
        <v>68.849999999999994</v>
      </c>
      <c r="L18" s="68">
        <f t="shared" si="0"/>
        <v>232712.99999999997</v>
      </c>
    </row>
    <row r="19" spans="1:12" ht="30" x14ac:dyDescent="0.25">
      <c r="A19" s="64">
        <v>10</v>
      </c>
      <c r="B19" s="69"/>
      <c r="C19" s="70" t="s">
        <v>101</v>
      </c>
      <c r="D19" s="65" t="s">
        <v>85</v>
      </c>
      <c r="E19" s="65">
        <f>E16+(E16*50%)</f>
        <v>3900</v>
      </c>
      <c r="F19" s="65"/>
      <c r="G19" s="65"/>
      <c r="H19" s="65"/>
      <c r="I19" s="65"/>
      <c r="J19" s="65"/>
      <c r="K19" s="77">
        <f>K18</f>
        <v>68.849999999999994</v>
      </c>
      <c r="L19" s="68">
        <f t="shared" si="0"/>
        <v>268515</v>
      </c>
    </row>
    <row r="20" spans="1:12" ht="75" x14ac:dyDescent="0.25">
      <c r="A20" s="64">
        <v>11</v>
      </c>
      <c r="B20" s="69"/>
      <c r="C20" s="66" t="s">
        <v>91</v>
      </c>
      <c r="D20" s="65" t="s">
        <v>92</v>
      </c>
      <c r="E20" s="65">
        <v>400</v>
      </c>
      <c r="F20" s="65"/>
      <c r="G20" s="65"/>
      <c r="H20" s="65"/>
      <c r="I20" s="65"/>
      <c r="J20" s="65"/>
      <c r="K20" s="77">
        <f>'Measurement Sheet'!L196</f>
        <v>1220.2910424000002</v>
      </c>
      <c r="L20" s="68">
        <f t="shared" si="0"/>
        <v>488116.41696000006</v>
      </c>
    </row>
    <row r="21" spans="1:12" ht="75" x14ac:dyDescent="0.25">
      <c r="A21" s="64">
        <v>12</v>
      </c>
      <c r="B21" s="69"/>
      <c r="C21" s="66" t="s">
        <v>102</v>
      </c>
      <c r="D21" s="65" t="s">
        <v>92</v>
      </c>
      <c r="E21" s="65">
        <f>E20+(E20*10%)</f>
        <v>440</v>
      </c>
      <c r="F21" s="65"/>
      <c r="G21" s="65"/>
      <c r="H21" s="65"/>
      <c r="I21" s="65"/>
      <c r="J21" s="65"/>
      <c r="K21" s="77">
        <f>'Measurement Sheet'!L205</f>
        <v>472.04999999999995</v>
      </c>
      <c r="L21" s="68">
        <f t="shared" si="0"/>
        <v>207701.99999999997</v>
      </c>
    </row>
    <row r="22" spans="1:12" ht="75" x14ac:dyDescent="0.25">
      <c r="A22" s="64">
        <v>13</v>
      </c>
      <c r="B22" s="69"/>
      <c r="C22" s="66" t="s">
        <v>103</v>
      </c>
      <c r="D22" s="65" t="s">
        <v>92</v>
      </c>
      <c r="E22" s="65">
        <f>E20+(E20*30%)</f>
        <v>520</v>
      </c>
      <c r="F22" s="65"/>
      <c r="G22" s="65"/>
      <c r="H22" s="65"/>
      <c r="I22" s="65"/>
      <c r="J22" s="65"/>
      <c r="K22" s="77">
        <f>'Measurement Sheet'!L211</f>
        <v>472.04999999999995</v>
      </c>
      <c r="L22" s="68">
        <f t="shared" si="0"/>
        <v>245465.99999999997</v>
      </c>
    </row>
    <row r="23" spans="1:12" ht="75" x14ac:dyDescent="0.25">
      <c r="A23" s="64">
        <v>14</v>
      </c>
      <c r="B23" s="69"/>
      <c r="C23" s="66" t="s">
        <v>104</v>
      </c>
      <c r="D23" s="65" t="s">
        <v>92</v>
      </c>
      <c r="E23" s="65">
        <f>E20+(E20*50%)</f>
        <v>600</v>
      </c>
      <c r="F23" s="65"/>
      <c r="G23" s="65"/>
      <c r="H23" s="65"/>
      <c r="I23" s="65"/>
      <c r="J23" s="65"/>
      <c r="K23" s="77">
        <f>'Measurement Sheet'!L217</f>
        <v>472.04999999999995</v>
      </c>
      <c r="L23" s="68">
        <f t="shared" si="0"/>
        <v>283230</v>
      </c>
    </row>
    <row r="24" spans="1:12" ht="75" x14ac:dyDescent="0.25">
      <c r="A24" s="64">
        <v>15</v>
      </c>
      <c r="B24" s="69"/>
      <c r="C24" s="66" t="s">
        <v>93</v>
      </c>
      <c r="D24" s="65" t="s">
        <v>94</v>
      </c>
      <c r="E24" s="65">
        <v>7000</v>
      </c>
      <c r="F24" s="65"/>
      <c r="G24" s="65"/>
      <c r="H24" s="65"/>
      <c r="I24" s="65"/>
      <c r="J24" s="65"/>
      <c r="K24" s="77"/>
      <c r="L24" s="68">
        <f t="shared" si="0"/>
        <v>0</v>
      </c>
    </row>
    <row r="25" spans="1:12" ht="90" x14ac:dyDescent="0.25">
      <c r="A25" s="64">
        <v>16</v>
      </c>
      <c r="B25" s="69"/>
      <c r="C25" s="66" t="s">
        <v>105</v>
      </c>
      <c r="D25" s="65" t="s">
        <v>94</v>
      </c>
      <c r="E25" s="65">
        <f>E24+(E24*10%)</f>
        <v>7700</v>
      </c>
      <c r="F25" s="65"/>
      <c r="G25" s="65"/>
      <c r="H25" s="65"/>
      <c r="I25" s="65"/>
      <c r="J25" s="65"/>
      <c r="K25" s="77">
        <v>10.57536</v>
      </c>
      <c r="L25" s="68">
        <f t="shared" si="0"/>
        <v>81430.271999999997</v>
      </c>
    </row>
    <row r="26" spans="1:12" ht="90" x14ac:dyDescent="0.25">
      <c r="A26" s="64">
        <v>17</v>
      </c>
      <c r="B26" s="69"/>
      <c r="C26" s="66" t="s">
        <v>106</v>
      </c>
      <c r="D26" s="65" t="s">
        <v>94</v>
      </c>
      <c r="E26" s="65">
        <f>E24+(E24*30%)</f>
        <v>9100</v>
      </c>
      <c r="F26" s="65"/>
      <c r="G26" s="65"/>
      <c r="H26" s="65"/>
      <c r="I26" s="65"/>
      <c r="J26" s="65"/>
      <c r="K26" s="77">
        <v>10.57536</v>
      </c>
      <c r="L26" s="68">
        <f t="shared" si="0"/>
        <v>96235.775999999998</v>
      </c>
    </row>
    <row r="27" spans="1:12" ht="90" x14ac:dyDescent="0.25">
      <c r="A27" s="64">
        <v>18</v>
      </c>
      <c r="B27" s="69"/>
      <c r="C27" s="66" t="s">
        <v>107</v>
      </c>
      <c r="D27" s="65" t="s">
        <v>94</v>
      </c>
      <c r="E27" s="65">
        <f>E24+(E24*50%)</f>
        <v>10500</v>
      </c>
      <c r="F27" s="65"/>
      <c r="G27" s="65"/>
      <c r="H27" s="65"/>
      <c r="I27" s="65"/>
      <c r="J27" s="65"/>
      <c r="K27" s="77">
        <v>10.57536</v>
      </c>
      <c r="L27" s="68">
        <f t="shared" si="0"/>
        <v>111041.28</v>
      </c>
    </row>
    <row r="28" spans="1:12" x14ac:dyDescent="0.25">
      <c r="A28" s="64">
        <v>19</v>
      </c>
      <c r="B28" s="69"/>
      <c r="C28" s="66" t="s">
        <v>95</v>
      </c>
      <c r="D28" s="65" t="s">
        <v>94</v>
      </c>
      <c r="E28" s="65">
        <v>13000</v>
      </c>
      <c r="F28" s="65"/>
      <c r="G28" s="65"/>
      <c r="H28" s="65"/>
      <c r="I28" s="65"/>
      <c r="J28" s="65"/>
      <c r="K28" s="77"/>
      <c r="L28" s="68">
        <f t="shared" si="0"/>
        <v>0</v>
      </c>
    </row>
    <row r="29" spans="1:12" x14ac:dyDescent="0.25">
      <c r="A29" s="64">
        <v>20</v>
      </c>
      <c r="B29" s="69">
        <v>40</v>
      </c>
      <c r="C29" s="66" t="s">
        <v>96</v>
      </c>
      <c r="D29" s="65" t="s">
        <v>5</v>
      </c>
      <c r="E29" s="65">
        <v>500</v>
      </c>
      <c r="F29" s="65"/>
      <c r="G29" s="65"/>
      <c r="H29" s="65"/>
      <c r="I29" s="65"/>
      <c r="J29" s="65"/>
      <c r="K29" s="77"/>
      <c r="L29" s="68">
        <f t="shared" si="0"/>
        <v>0</v>
      </c>
    </row>
    <row r="30" spans="1:12" x14ac:dyDescent="0.25">
      <c r="A30" s="64">
        <v>21</v>
      </c>
      <c r="B30" s="69"/>
      <c r="C30" s="66" t="s">
        <v>97</v>
      </c>
      <c r="D30" s="65" t="s">
        <v>85</v>
      </c>
      <c r="E30" s="65">
        <v>750</v>
      </c>
      <c r="F30" s="65"/>
      <c r="G30" s="65"/>
      <c r="H30" s="65"/>
      <c r="I30" s="65"/>
      <c r="J30" s="65"/>
      <c r="K30" s="77"/>
      <c r="L30" s="68">
        <f t="shared" si="0"/>
        <v>0</v>
      </c>
    </row>
    <row r="31" spans="1:12" x14ac:dyDescent="0.25">
      <c r="A31" s="64">
        <v>22</v>
      </c>
      <c r="B31" s="69"/>
      <c r="C31" s="66" t="s">
        <v>98</v>
      </c>
      <c r="D31" s="65" t="s">
        <v>92</v>
      </c>
      <c r="E31" s="65">
        <v>150</v>
      </c>
      <c r="F31" s="65"/>
      <c r="G31" s="65"/>
      <c r="H31" s="65"/>
      <c r="I31" s="65"/>
      <c r="J31" s="65"/>
      <c r="K31" s="68"/>
      <c r="L31" s="68">
        <f t="shared" si="0"/>
        <v>0</v>
      </c>
    </row>
    <row r="32" spans="1:12" x14ac:dyDescent="0.25">
      <c r="A32" s="64"/>
      <c r="B32" s="69"/>
      <c r="C32" s="66"/>
      <c r="D32" s="65"/>
      <c r="E32" s="65"/>
      <c r="F32" s="65"/>
      <c r="G32" s="65"/>
      <c r="H32" s="65"/>
      <c r="I32" s="65"/>
      <c r="J32" s="65"/>
      <c r="K32" s="68"/>
      <c r="L32" s="68">
        <f t="shared" si="0"/>
        <v>0</v>
      </c>
    </row>
    <row r="33" spans="1:12" x14ac:dyDescent="0.25">
      <c r="A33" s="72"/>
      <c r="B33" s="72"/>
      <c r="C33" s="72"/>
      <c r="D33" s="73"/>
      <c r="E33" s="73"/>
      <c r="F33" s="73"/>
      <c r="G33" s="73"/>
      <c r="H33" s="74">
        <f>SUM(H9:H32)</f>
        <v>0</v>
      </c>
      <c r="I33" s="74"/>
      <c r="J33" s="74">
        <f>SUM(J9:J32)</f>
        <v>0</v>
      </c>
      <c r="K33" s="74"/>
      <c r="L33" s="74">
        <f>SUM(L9:L32)</f>
        <v>4901257.6998726251</v>
      </c>
    </row>
  </sheetData>
  <mergeCells count="3">
    <mergeCell ref="G7:H7"/>
    <mergeCell ref="I7:J7"/>
    <mergeCell ref="K7:L7"/>
  </mergeCells>
  <printOptions horizontalCentered="1"/>
  <pageMargins left="0" right="0" top="0.25" bottom="0.25" header="0.3" footer="0.3"/>
  <pageSetup paperSize="9" scale="7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7"/>
  <sheetViews>
    <sheetView tabSelected="1" view="pageBreakPreview" zoomScaleNormal="100" zoomScaleSheetLayoutView="100" workbookViewId="0">
      <pane ySplit="7" topLeftCell="A197" activePane="bottomLeft" state="frozen"/>
      <selection pane="bottomLeft" activeCell="N201" sqref="N201:P218"/>
    </sheetView>
  </sheetViews>
  <sheetFormatPr defaultRowHeight="15" x14ac:dyDescent="0.25"/>
  <cols>
    <col min="1" max="1" width="5.42578125" customWidth="1"/>
    <col min="2" max="2" width="35.28515625" customWidth="1"/>
    <col min="3" max="3" width="10.7109375" customWidth="1"/>
    <col min="4" max="4" width="12.7109375" customWidth="1"/>
    <col min="5" max="10" width="10.7109375" customWidth="1"/>
    <col min="11" max="11" width="6.85546875" customWidth="1"/>
    <col min="12" max="12" width="12.5703125" customWidth="1"/>
    <col min="13" max="13" width="10.7109375" customWidth="1"/>
  </cols>
  <sheetData>
    <row r="1" spans="1:15" s="1" customFormat="1" ht="14.25" x14ac:dyDescent="0.2">
      <c r="A1" s="1" t="s">
        <v>53</v>
      </c>
    </row>
    <row r="2" spans="1:15" s="1" customFormat="1" ht="14.25" x14ac:dyDescent="0.2">
      <c r="A2" s="1" t="s">
        <v>54</v>
      </c>
    </row>
    <row r="3" spans="1:15" s="1" customFormat="1" ht="14.25" x14ac:dyDescent="0.2">
      <c r="A3" s="1" t="s">
        <v>55</v>
      </c>
    </row>
    <row r="4" spans="1:15" s="1" customFormat="1" ht="14.25" x14ac:dyDescent="0.2">
      <c r="A4" s="1" t="s">
        <v>56</v>
      </c>
    </row>
    <row r="6" spans="1:15" s="6" customFormat="1" ht="20.100000000000001" customHeight="1" x14ac:dyDescent="0.25">
      <c r="A6" s="5" t="s">
        <v>42</v>
      </c>
      <c r="B6" s="5" t="s">
        <v>43</v>
      </c>
      <c r="C6" s="5" t="s">
        <v>12</v>
      </c>
      <c r="D6" s="5" t="s">
        <v>0</v>
      </c>
      <c r="E6" s="5" t="s">
        <v>13</v>
      </c>
      <c r="F6" s="84" t="s">
        <v>1</v>
      </c>
      <c r="G6" s="84"/>
      <c r="H6" s="5" t="s">
        <v>2</v>
      </c>
      <c r="I6" s="5" t="s">
        <v>3</v>
      </c>
      <c r="J6" s="5" t="s">
        <v>4</v>
      </c>
      <c r="K6" s="5" t="s">
        <v>5</v>
      </c>
      <c r="L6" s="5" t="s">
        <v>6</v>
      </c>
      <c r="M6" s="5" t="s">
        <v>7</v>
      </c>
    </row>
    <row r="7" spans="1:15" s="3" customFormat="1" ht="18" x14ac:dyDescent="0.2">
      <c r="A7" s="2"/>
      <c r="B7" s="2"/>
      <c r="C7" s="2"/>
      <c r="D7" s="2"/>
      <c r="E7" s="2"/>
      <c r="F7" s="4" t="s">
        <v>8</v>
      </c>
      <c r="G7" s="4" t="s">
        <v>9</v>
      </c>
      <c r="H7" s="2"/>
      <c r="I7" s="2"/>
      <c r="J7" s="2"/>
      <c r="K7" s="2"/>
      <c r="L7" s="2"/>
      <c r="M7" s="2"/>
    </row>
    <row r="8" spans="1:15" s="35" customFormat="1" ht="21" x14ac:dyDescent="0.35">
      <c r="A8" s="34"/>
      <c r="B8" s="34" t="s">
        <v>44</v>
      </c>
      <c r="C8" s="34"/>
      <c r="D8" s="34"/>
      <c r="E8" s="34"/>
      <c r="F8" s="34"/>
      <c r="G8" s="34"/>
      <c r="H8" s="34"/>
      <c r="I8" s="34"/>
      <c r="J8" s="34"/>
      <c r="K8" s="34"/>
      <c r="L8" s="34"/>
      <c r="M8" s="34"/>
    </row>
    <row r="9" spans="1:15" s="8" customFormat="1" x14ac:dyDescent="0.2">
      <c r="A9" s="7"/>
      <c r="B9" s="7" t="s">
        <v>57</v>
      </c>
      <c r="C9" s="7"/>
      <c r="D9" s="7"/>
      <c r="E9" s="7"/>
      <c r="F9" s="4"/>
      <c r="G9" s="4"/>
      <c r="H9" s="7"/>
      <c r="I9" s="7"/>
      <c r="J9" s="7"/>
      <c r="K9" s="7"/>
      <c r="L9" s="7"/>
      <c r="M9" s="7"/>
    </row>
    <row r="10" spans="1:15" s="19" customFormat="1" x14ac:dyDescent="0.2">
      <c r="A10" s="17"/>
      <c r="B10" s="17"/>
      <c r="C10" s="17"/>
      <c r="D10" s="17"/>
      <c r="E10" s="17"/>
      <c r="F10" s="18"/>
      <c r="G10" s="18"/>
      <c r="H10" s="17"/>
      <c r="I10" s="17"/>
      <c r="J10" s="17"/>
      <c r="K10" s="17"/>
      <c r="L10" s="17"/>
      <c r="M10" s="17"/>
    </row>
    <row r="11" spans="1:15" s="11" customFormat="1" ht="15" customHeight="1" x14ac:dyDescent="0.2">
      <c r="A11" s="88">
        <v>1</v>
      </c>
      <c r="B11" s="24" t="s">
        <v>58</v>
      </c>
      <c r="C11" s="25" t="s">
        <v>14</v>
      </c>
      <c r="D11" s="25" t="s">
        <v>15</v>
      </c>
      <c r="E11" s="25"/>
      <c r="F11" s="25">
        <f>G11-J11</f>
        <v>91.584000000000003</v>
      </c>
      <c r="G11" s="25">
        <v>94.584000000000003</v>
      </c>
      <c r="H11" s="25">
        <v>30.35</v>
      </c>
      <c r="I11" s="25">
        <v>23.8</v>
      </c>
      <c r="J11" s="25">
        <v>3</v>
      </c>
      <c r="K11" s="25">
        <v>1</v>
      </c>
      <c r="L11" s="26">
        <f>PRODUCT(H11:K11)</f>
        <v>2166.9900000000002</v>
      </c>
      <c r="M11" s="25" t="s">
        <v>10</v>
      </c>
      <c r="N11" s="11">
        <v>2249.3356199999998</v>
      </c>
      <c r="O11" s="11">
        <f>L11-N11</f>
        <v>-82.345619999999599</v>
      </c>
    </row>
    <row r="12" spans="1:15" s="11" customFormat="1" ht="15" customHeight="1" x14ac:dyDescent="0.2">
      <c r="A12" s="89"/>
      <c r="B12" s="9" t="s">
        <v>58</v>
      </c>
      <c r="C12" s="10" t="s">
        <v>14</v>
      </c>
      <c r="D12" s="10" t="s">
        <v>15</v>
      </c>
      <c r="E12" s="10"/>
      <c r="F12" s="10">
        <f t="shared" ref="F12:F13" si="0">G12-J12</f>
        <v>91.584000000000003</v>
      </c>
      <c r="G12" s="10">
        <v>94.584000000000003</v>
      </c>
      <c r="H12" s="10">
        <v>30.4</v>
      </c>
      <c r="I12" s="10">
        <v>4.4000000000000004</v>
      </c>
      <c r="J12" s="10">
        <v>3</v>
      </c>
      <c r="K12" s="10">
        <v>1</v>
      </c>
      <c r="L12" s="26">
        <f t="shared" ref="L12:L20" si="1">PRODUCT(H12:K12)</f>
        <v>401.28</v>
      </c>
      <c r="M12" s="10" t="s">
        <v>10</v>
      </c>
      <c r="N12" s="11">
        <v>429.06638249999997</v>
      </c>
      <c r="O12" s="11">
        <f t="shared" ref="O12:O13" si="2">L12-N12</f>
        <v>-27.786382500000002</v>
      </c>
    </row>
    <row r="13" spans="1:15" s="11" customFormat="1" ht="15" customHeight="1" x14ac:dyDescent="0.2">
      <c r="A13" s="89"/>
      <c r="B13" s="9" t="s">
        <v>58</v>
      </c>
      <c r="C13" s="22" t="s">
        <v>14</v>
      </c>
      <c r="D13" s="22" t="s">
        <v>15</v>
      </c>
      <c r="E13" s="22"/>
      <c r="F13" s="22">
        <f t="shared" si="0"/>
        <v>91.584000000000003</v>
      </c>
      <c r="G13" s="22">
        <v>94.584000000000003</v>
      </c>
      <c r="H13" s="22">
        <v>30.45</v>
      </c>
      <c r="I13" s="22">
        <v>4.5250000000000004</v>
      </c>
      <c r="J13" s="22">
        <v>3</v>
      </c>
      <c r="K13" s="22">
        <v>1</v>
      </c>
      <c r="L13" s="26">
        <f t="shared" si="1"/>
        <v>413.35874999999999</v>
      </c>
      <c r="M13" s="22" t="s">
        <v>10</v>
      </c>
      <c r="N13" s="11">
        <v>401.28</v>
      </c>
      <c r="O13" s="11">
        <f t="shared" si="2"/>
        <v>12.078750000000014</v>
      </c>
    </row>
    <row r="14" spans="1:15" s="11" customFormat="1" ht="15" customHeight="1" x14ac:dyDescent="0.2">
      <c r="A14" s="81"/>
      <c r="B14" s="9" t="s">
        <v>58</v>
      </c>
      <c r="C14" s="22" t="s">
        <v>14</v>
      </c>
      <c r="D14" s="22" t="s">
        <v>15</v>
      </c>
      <c r="E14" s="22"/>
      <c r="F14" s="82">
        <f>G14-I14</f>
        <v>93.588999999999999</v>
      </c>
      <c r="G14" s="82">
        <v>95.088999999999999</v>
      </c>
      <c r="H14" s="82">
        <v>7.6</v>
      </c>
      <c r="I14" s="82">
        <v>1.5</v>
      </c>
      <c r="J14" s="82">
        <v>1.139</v>
      </c>
      <c r="K14" s="22">
        <v>2</v>
      </c>
      <c r="L14" s="26">
        <f t="shared" si="1"/>
        <v>25.969199999999997</v>
      </c>
      <c r="M14" s="22" t="s">
        <v>10</v>
      </c>
    </row>
    <row r="15" spans="1:15" s="11" customFormat="1" ht="15" customHeight="1" x14ac:dyDescent="0.2">
      <c r="A15" s="81"/>
      <c r="B15" s="9" t="s">
        <v>58</v>
      </c>
      <c r="C15" s="22" t="s">
        <v>14</v>
      </c>
      <c r="D15" s="22" t="s">
        <v>15</v>
      </c>
      <c r="E15" s="22"/>
      <c r="F15" s="82">
        <f t="shared" ref="F15:F17" si="3">G15-I15</f>
        <v>93.588999999999999</v>
      </c>
      <c r="G15" s="82">
        <v>95.088999999999999</v>
      </c>
      <c r="H15" s="82">
        <v>10.5</v>
      </c>
      <c r="I15" s="82">
        <v>1.5</v>
      </c>
      <c r="J15" s="82">
        <v>1.139</v>
      </c>
      <c r="K15" s="22">
        <v>2</v>
      </c>
      <c r="L15" s="26">
        <f t="shared" si="1"/>
        <v>35.878500000000003</v>
      </c>
      <c r="M15" s="22" t="s">
        <v>10</v>
      </c>
    </row>
    <row r="16" spans="1:15" s="11" customFormat="1" ht="15" customHeight="1" x14ac:dyDescent="0.2">
      <c r="A16" s="81"/>
      <c r="B16" s="9" t="s">
        <v>58</v>
      </c>
      <c r="C16" s="22" t="s">
        <v>14</v>
      </c>
      <c r="D16" s="22" t="s">
        <v>15</v>
      </c>
      <c r="E16" s="22"/>
      <c r="F16" s="82">
        <f t="shared" si="3"/>
        <v>87.489000000000004</v>
      </c>
      <c r="G16" s="82">
        <v>95.088999999999999</v>
      </c>
      <c r="H16" s="82">
        <v>27.4</v>
      </c>
      <c r="I16" s="82">
        <v>7.6</v>
      </c>
      <c r="J16" s="82">
        <v>0.36</v>
      </c>
      <c r="K16" s="22">
        <v>2</v>
      </c>
      <c r="L16" s="26">
        <f t="shared" si="1"/>
        <v>149.93279999999999</v>
      </c>
      <c r="M16" s="22" t="s">
        <v>10</v>
      </c>
    </row>
    <row r="17" spans="1:15" s="11" customFormat="1" ht="15" customHeight="1" x14ac:dyDescent="0.2">
      <c r="A17" s="81"/>
      <c r="B17" s="9" t="s">
        <v>58</v>
      </c>
      <c r="C17" s="22" t="s">
        <v>14</v>
      </c>
      <c r="D17" s="22" t="s">
        <v>15</v>
      </c>
      <c r="E17" s="22"/>
      <c r="F17" s="82">
        <f t="shared" si="3"/>
        <v>84.588999999999999</v>
      </c>
      <c r="G17" s="82">
        <v>95.088999999999999</v>
      </c>
      <c r="H17" s="82">
        <v>27.4</v>
      </c>
      <c r="I17" s="82">
        <v>10.5</v>
      </c>
      <c r="J17" s="82">
        <v>0.36</v>
      </c>
      <c r="K17" s="22">
        <v>2</v>
      </c>
      <c r="L17" s="26">
        <f t="shared" si="1"/>
        <v>207.14399999999998</v>
      </c>
      <c r="M17" s="22" t="s">
        <v>10</v>
      </c>
    </row>
    <row r="18" spans="1:15" s="11" customFormat="1" ht="15" customHeight="1" x14ac:dyDescent="0.2">
      <c r="A18" s="81"/>
      <c r="B18" s="9" t="s">
        <v>58</v>
      </c>
      <c r="C18" s="22" t="s">
        <v>14</v>
      </c>
      <c r="D18" s="82" t="s">
        <v>109</v>
      </c>
      <c r="E18" s="82"/>
      <c r="F18" s="82">
        <f>G18-J18</f>
        <v>91.954000000000008</v>
      </c>
      <c r="G18" s="82">
        <v>94.584000000000003</v>
      </c>
      <c r="H18" s="82">
        <v>3.1419999999999999</v>
      </c>
      <c r="I18" s="82">
        <f>3.5^2</f>
        <v>12.25</v>
      </c>
      <c r="J18" s="82">
        <v>2.63</v>
      </c>
      <c r="K18" s="82">
        <v>1</v>
      </c>
      <c r="L18" s="26">
        <f t="shared" si="1"/>
        <v>101.227385</v>
      </c>
      <c r="M18" s="22" t="s">
        <v>10</v>
      </c>
    </row>
    <row r="19" spans="1:15" s="11" customFormat="1" ht="15" customHeight="1" x14ac:dyDescent="0.2">
      <c r="A19" s="81"/>
      <c r="B19" s="9" t="s">
        <v>58</v>
      </c>
      <c r="C19" s="22" t="s">
        <v>14</v>
      </c>
      <c r="D19" s="82" t="s">
        <v>110</v>
      </c>
      <c r="E19" s="82"/>
      <c r="F19" s="82">
        <f t="shared" ref="F19:F20" si="4">G19-J19</f>
        <v>92.584000000000003</v>
      </c>
      <c r="G19" s="82">
        <v>94.584000000000003</v>
      </c>
      <c r="H19" s="82">
        <v>3.6</v>
      </c>
      <c r="I19" s="82">
        <v>3.6</v>
      </c>
      <c r="J19" s="82">
        <v>2</v>
      </c>
      <c r="K19" s="82">
        <v>1</v>
      </c>
      <c r="L19" s="26">
        <f t="shared" si="1"/>
        <v>25.92</v>
      </c>
      <c r="M19" s="22" t="s">
        <v>10</v>
      </c>
    </row>
    <row r="20" spans="1:15" s="11" customFormat="1" ht="15" customHeight="1" x14ac:dyDescent="0.2">
      <c r="A20" s="81"/>
      <c r="B20" s="9" t="s">
        <v>58</v>
      </c>
      <c r="C20" s="22" t="s">
        <v>14</v>
      </c>
      <c r="D20" s="82" t="s">
        <v>111</v>
      </c>
      <c r="E20" s="82"/>
      <c r="F20" s="82">
        <f t="shared" si="4"/>
        <v>94.484000000000009</v>
      </c>
      <c r="G20" s="82">
        <v>94.584000000000003</v>
      </c>
      <c r="H20" s="82">
        <v>25.8</v>
      </c>
      <c r="I20" s="82">
        <v>18.649999999999999</v>
      </c>
      <c r="J20" s="82">
        <v>0.1</v>
      </c>
      <c r="K20" s="82">
        <v>1</v>
      </c>
      <c r="L20" s="26">
        <f t="shared" si="1"/>
        <v>48.116999999999997</v>
      </c>
      <c r="M20" s="22" t="s">
        <v>10</v>
      </c>
    </row>
    <row r="21" spans="1:15" s="8" customFormat="1" x14ac:dyDescent="0.2">
      <c r="A21" s="7"/>
      <c r="B21" s="7" t="str">
        <f>B13</f>
        <v>0--3 Mtr</v>
      </c>
      <c r="C21" s="7"/>
      <c r="D21" s="7"/>
      <c r="E21" s="7"/>
      <c r="F21" s="4"/>
      <c r="G21" s="4"/>
      <c r="H21" s="7"/>
      <c r="I21" s="7"/>
      <c r="J21" s="7"/>
      <c r="K21" s="7"/>
      <c r="L21" s="7">
        <f>SUM(L11:L20)</f>
        <v>3575.8176350000003</v>
      </c>
      <c r="M21" s="7" t="str">
        <f>M13</f>
        <v>Cum</v>
      </c>
    </row>
    <row r="22" spans="1:15" s="19" customFormat="1" x14ac:dyDescent="0.2">
      <c r="A22" s="17"/>
      <c r="B22" s="17"/>
      <c r="C22" s="17"/>
      <c r="D22" s="17"/>
      <c r="E22" s="17"/>
      <c r="F22" s="18"/>
      <c r="G22" s="18"/>
      <c r="H22" s="17"/>
      <c r="I22" s="17"/>
      <c r="J22" s="17"/>
      <c r="K22" s="17"/>
      <c r="L22" s="17"/>
      <c r="M22" s="17"/>
    </row>
    <row r="23" spans="1:15" s="15" customFormat="1" ht="15" customHeight="1" x14ac:dyDescent="0.2">
      <c r="A23" s="85">
        <v>2</v>
      </c>
      <c r="B23" s="16" t="s">
        <v>59</v>
      </c>
      <c r="C23" s="23" t="s">
        <v>14</v>
      </c>
      <c r="D23" s="23" t="s">
        <v>15</v>
      </c>
      <c r="E23" s="23"/>
      <c r="F23" s="23">
        <f>G23-J23</f>
        <v>91.474000000000004</v>
      </c>
      <c r="G23" s="23">
        <v>91.584000000000003</v>
      </c>
      <c r="H23" s="23">
        <v>30.35</v>
      </c>
      <c r="I23" s="23">
        <v>23.8</v>
      </c>
      <c r="J23" s="23">
        <v>0.11</v>
      </c>
      <c r="K23" s="23">
        <v>1</v>
      </c>
      <c r="L23" s="32">
        <f>PRODUCT(H23:K23)</f>
        <v>79.456299999999999</v>
      </c>
      <c r="M23" s="23" t="s">
        <v>10</v>
      </c>
      <c r="O23" s="15">
        <f>G23-F23</f>
        <v>0.10999999999999943</v>
      </c>
    </row>
    <row r="24" spans="1:15" s="15" customFormat="1" ht="15" customHeight="1" x14ac:dyDescent="0.2">
      <c r="A24" s="86"/>
      <c r="B24" s="12" t="s">
        <v>59</v>
      </c>
      <c r="C24" s="20" t="s">
        <v>14</v>
      </c>
      <c r="D24" s="20" t="s">
        <v>15</v>
      </c>
      <c r="E24" s="20"/>
      <c r="F24" s="20">
        <f t="shared" ref="F24:F25" si="5">G24-J24</f>
        <v>91.584000000000003</v>
      </c>
      <c r="G24" s="20">
        <v>91.584000000000003</v>
      </c>
      <c r="H24" s="20">
        <v>30.4</v>
      </c>
      <c r="I24" s="20">
        <v>4.4000000000000004</v>
      </c>
      <c r="J24" s="20">
        <v>0</v>
      </c>
      <c r="K24" s="20">
        <v>1</v>
      </c>
      <c r="L24" s="21">
        <f t="shared" ref="L24:L25" si="6">PRODUCT(H24:K24)</f>
        <v>0</v>
      </c>
      <c r="M24" s="20" t="s">
        <v>10</v>
      </c>
    </row>
    <row r="25" spans="1:15" s="29" customFormat="1" ht="15" customHeight="1" x14ac:dyDescent="0.2">
      <c r="A25" s="86"/>
      <c r="B25" s="27" t="s">
        <v>59</v>
      </c>
      <c r="C25" s="28" t="s">
        <v>14</v>
      </c>
      <c r="D25" s="28" t="s">
        <v>15</v>
      </c>
      <c r="E25" s="28"/>
      <c r="F25" s="28">
        <f t="shared" si="5"/>
        <v>91.474000000000004</v>
      </c>
      <c r="G25" s="28">
        <v>91.584000000000003</v>
      </c>
      <c r="H25" s="28">
        <v>30.45</v>
      </c>
      <c r="I25" s="28">
        <v>4.5250000000000004</v>
      </c>
      <c r="J25" s="28">
        <v>0.11</v>
      </c>
      <c r="K25" s="28">
        <v>1</v>
      </c>
      <c r="L25" s="28">
        <f t="shared" si="6"/>
        <v>15.156487499999999</v>
      </c>
      <c r="M25" s="28" t="s">
        <v>10</v>
      </c>
    </row>
    <row r="26" spans="1:15" s="8" customFormat="1" x14ac:dyDescent="0.2">
      <c r="A26" s="7"/>
      <c r="B26" s="7" t="str">
        <f>B25</f>
        <v>3--6 Mtr</v>
      </c>
      <c r="C26" s="7"/>
      <c r="D26" s="7"/>
      <c r="E26" s="7"/>
      <c r="F26" s="4"/>
      <c r="G26" s="4"/>
      <c r="H26" s="7"/>
      <c r="I26" s="7"/>
      <c r="J26" s="7"/>
      <c r="K26" s="7"/>
      <c r="L26" s="7">
        <f>SUM(L23:L25)</f>
        <v>94.612787499999996</v>
      </c>
      <c r="M26" s="7" t="str">
        <f>M25</f>
        <v>Cum</v>
      </c>
    </row>
    <row r="27" spans="1:15" s="19" customFormat="1" x14ac:dyDescent="0.2">
      <c r="A27" s="17"/>
      <c r="B27" s="17"/>
      <c r="C27" s="17"/>
      <c r="D27" s="17"/>
      <c r="E27" s="17"/>
      <c r="F27" s="18"/>
      <c r="G27" s="18"/>
      <c r="H27" s="17"/>
      <c r="I27" s="17"/>
      <c r="J27" s="17"/>
      <c r="K27" s="17"/>
      <c r="L27" s="17"/>
      <c r="M27" s="17"/>
    </row>
    <row r="28" spans="1:15" s="8" customFormat="1" x14ac:dyDescent="0.2">
      <c r="A28" s="7"/>
      <c r="B28" s="7" t="str">
        <f>B29</f>
        <v>Soil Dressing</v>
      </c>
      <c r="C28" s="7"/>
      <c r="D28" s="7"/>
      <c r="E28" s="7"/>
      <c r="F28" s="4"/>
      <c r="G28" s="4"/>
      <c r="H28" s="7"/>
      <c r="I28" s="7"/>
      <c r="J28" s="7"/>
      <c r="K28" s="7"/>
      <c r="L28" s="7"/>
      <c r="M28" s="7"/>
      <c r="O28" s="8">
        <f>L21+L26</f>
        <v>3670.4304225000005</v>
      </c>
    </row>
    <row r="29" spans="1:15" s="15" customFormat="1" ht="15" customHeight="1" x14ac:dyDescent="0.2">
      <c r="A29" s="85">
        <v>3</v>
      </c>
      <c r="B29" s="16" t="s">
        <v>45</v>
      </c>
      <c r="C29" s="30" t="s">
        <v>14</v>
      </c>
      <c r="D29" s="30" t="s">
        <v>15</v>
      </c>
      <c r="E29" s="30"/>
      <c r="F29" s="30">
        <v>91.466000000000008</v>
      </c>
      <c r="G29" s="30"/>
      <c r="H29" s="30">
        <v>30.35</v>
      </c>
      <c r="I29" s="30">
        <v>23.8</v>
      </c>
      <c r="J29" s="30"/>
      <c r="K29" s="30">
        <v>1</v>
      </c>
      <c r="L29" s="31">
        <f>PRODUCT(H29:K29)</f>
        <v>722.33</v>
      </c>
      <c r="M29" s="30" t="s">
        <v>11</v>
      </c>
    </row>
    <row r="30" spans="1:15" s="29" customFormat="1" ht="15" customHeight="1" x14ac:dyDescent="0.2">
      <c r="A30" s="86"/>
      <c r="B30" s="27" t="s">
        <v>45</v>
      </c>
      <c r="C30" s="28" t="s">
        <v>14</v>
      </c>
      <c r="D30" s="28" t="s">
        <v>16</v>
      </c>
      <c r="E30" s="28"/>
      <c r="F30" s="28"/>
      <c r="G30" s="28"/>
      <c r="H30" s="28"/>
      <c r="I30" s="28"/>
      <c r="J30" s="28"/>
      <c r="K30" s="28">
        <v>2</v>
      </c>
      <c r="L30" s="28">
        <f t="shared" ref="L30:L31" si="7">PRODUCT(H30:K30)</f>
        <v>2</v>
      </c>
      <c r="M30" s="28" t="s">
        <v>11</v>
      </c>
    </row>
    <row r="31" spans="1:15" s="15" customFormat="1" ht="15" customHeight="1" x14ac:dyDescent="0.2">
      <c r="A31" s="86"/>
      <c r="B31" s="16" t="s">
        <v>45</v>
      </c>
      <c r="C31" s="23" t="s">
        <v>14</v>
      </c>
      <c r="D31" s="23" t="s">
        <v>16</v>
      </c>
      <c r="E31" s="23"/>
      <c r="F31" s="23"/>
      <c r="G31" s="23"/>
      <c r="H31" s="23"/>
      <c r="I31" s="23"/>
      <c r="J31" s="23"/>
      <c r="K31" s="23">
        <v>2</v>
      </c>
      <c r="L31" s="23">
        <f t="shared" si="7"/>
        <v>2</v>
      </c>
      <c r="M31" s="23" t="s">
        <v>11</v>
      </c>
    </row>
    <row r="32" spans="1:15" s="8" customFormat="1" x14ac:dyDescent="0.2">
      <c r="A32" s="7"/>
      <c r="B32" s="7" t="str">
        <f>B31</f>
        <v>Soil Dressing</v>
      </c>
      <c r="C32" s="7"/>
      <c r="D32" s="7"/>
      <c r="E32" s="7"/>
      <c r="F32" s="4"/>
      <c r="G32" s="4"/>
      <c r="H32" s="7"/>
      <c r="I32" s="7"/>
      <c r="J32" s="7"/>
      <c r="K32" s="7"/>
      <c r="L32" s="7">
        <f>SUM(L29:L31)</f>
        <v>726.33</v>
      </c>
      <c r="M32" s="7" t="str">
        <f>M31</f>
        <v>Sqm</v>
      </c>
    </row>
    <row r="33" spans="1:13" s="19" customFormat="1" x14ac:dyDescent="0.2">
      <c r="A33" s="17"/>
      <c r="B33" s="17"/>
      <c r="C33" s="17"/>
      <c r="D33" s="17"/>
      <c r="E33" s="17"/>
      <c r="F33" s="18"/>
      <c r="G33" s="18"/>
      <c r="H33" s="17"/>
      <c r="I33" s="17"/>
      <c r="J33" s="17"/>
      <c r="K33" s="17"/>
      <c r="L33" s="17"/>
      <c r="M33" s="17"/>
    </row>
    <row r="34" spans="1:13" s="8" customFormat="1" x14ac:dyDescent="0.2">
      <c r="A34" s="7"/>
      <c r="B34" s="7" t="s">
        <v>46</v>
      </c>
      <c r="C34" s="7"/>
      <c r="D34" s="7"/>
      <c r="E34" s="7"/>
      <c r="F34" s="4"/>
      <c r="G34" s="4"/>
      <c r="H34" s="7"/>
      <c r="I34" s="7"/>
      <c r="J34" s="7"/>
      <c r="K34" s="7"/>
      <c r="L34" s="7"/>
      <c r="M34" s="7"/>
    </row>
    <row r="35" spans="1:13" s="15" customFormat="1" ht="15" customHeight="1" x14ac:dyDescent="0.2">
      <c r="A35" s="90">
        <v>4</v>
      </c>
      <c r="B35" s="33" t="s">
        <v>47</v>
      </c>
      <c r="C35" s="32" t="s">
        <v>14</v>
      </c>
      <c r="D35" s="32" t="s">
        <v>17</v>
      </c>
      <c r="E35" s="32"/>
      <c r="F35" s="32">
        <v>91.884</v>
      </c>
      <c r="G35" s="32">
        <v>94.5</v>
      </c>
      <c r="H35" s="32">
        <v>3.1419999999999999</v>
      </c>
      <c r="I35" s="32">
        <f>(6.5/2)^2</f>
        <v>10.5625</v>
      </c>
      <c r="J35" s="32">
        <f>G35-F35</f>
        <v>2.6159999999999997</v>
      </c>
      <c r="K35" s="32">
        <v>1</v>
      </c>
      <c r="L35" s="32">
        <f>PRODUCT(H35:K35)</f>
        <v>86.818172999999973</v>
      </c>
      <c r="M35" s="32" t="s">
        <v>10</v>
      </c>
    </row>
    <row r="36" spans="1:13" s="15" customFormat="1" ht="15" customHeight="1" x14ac:dyDescent="0.2">
      <c r="A36" s="90"/>
      <c r="B36" s="33" t="s">
        <v>48</v>
      </c>
      <c r="C36" s="14" t="s">
        <v>14</v>
      </c>
      <c r="D36" s="14" t="s">
        <v>18</v>
      </c>
      <c r="E36" s="14"/>
      <c r="F36" s="14">
        <v>91.884</v>
      </c>
      <c r="G36" s="14">
        <f>94.5-0.325</f>
        <v>94.174999999999997</v>
      </c>
      <c r="H36" s="13">
        <v>6.5</v>
      </c>
      <c r="I36" s="13">
        <v>0.6</v>
      </c>
      <c r="J36" s="14">
        <f>G36-F36</f>
        <v>2.2909999999999968</v>
      </c>
      <c r="K36" s="14">
        <v>2</v>
      </c>
      <c r="L36" s="14">
        <f>PRODUCT(H36:K36)</f>
        <v>17.869799999999973</v>
      </c>
      <c r="M36" s="14" t="s">
        <v>10</v>
      </c>
    </row>
    <row r="37" spans="1:13" s="15" customFormat="1" ht="15" customHeight="1" x14ac:dyDescent="0.2">
      <c r="A37" s="91"/>
      <c r="B37" s="33"/>
      <c r="C37" s="14"/>
      <c r="D37" s="14"/>
      <c r="E37" s="14"/>
      <c r="F37" s="14"/>
      <c r="G37" s="14"/>
      <c r="H37" s="14"/>
      <c r="I37" s="14"/>
      <c r="J37" s="14"/>
      <c r="K37" s="14"/>
      <c r="L37" s="14"/>
      <c r="M37" s="14" t="s">
        <v>10</v>
      </c>
    </row>
    <row r="38" spans="1:13" s="8" customFormat="1" x14ac:dyDescent="0.2">
      <c r="A38" s="7"/>
      <c r="B38" s="7" t="s">
        <v>46</v>
      </c>
      <c r="C38" s="7"/>
      <c r="D38" s="7"/>
      <c r="E38" s="7"/>
      <c r="F38" s="4"/>
      <c r="G38" s="4"/>
      <c r="H38" s="7"/>
      <c r="I38" s="7"/>
      <c r="J38" s="7"/>
      <c r="K38" s="7"/>
      <c r="L38" s="7">
        <f>SUM(L35:L37)</f>
        <v>104.68797299999994</v>
      </c>
      <c r="M38" s="7" t="str">
        <f>M37</f>
        <v>Cum</v>
      </c>
    </row>
    <row r="39" spans="1:13" s="19" customFormat="1" x14ac:dyDescent="0.2">
      <c r="A39" s="17"/>
      <c r="B39" s="17"/>
      <c r="C39" s="17"/>
      <c r="D39" s="17"/>
      <c r="E39" s="17"/>
      <c r="F39" s="18"/>
      <c r="G39" s="18"/>
      <c r="H39" s="17"/>
      <c r="I39" s="17"/>
      <c r="J39" s="17"/>
      <c r="K39" s="17"/>
      <c r="L39" s="17"/>
      <c r="M39" s="17"/>
    </row>
    <row r="40" spans="1:13" s="8" customFormat="1" x14ac:dyDescent="0.2">
      <c r="A40" s="7"/>
      <c r="B40" s="7" t="s">
        <v>49</v>
      </c>
      <c r="C40" s="7"/>
      <c r="D40" s="7"/>
      <c r="E40" s="7"/>
      <c r="F40" s="4"/>
      <c r="G40" s="4"/>
      <c r="H40" s="7"/>
      <c r="I40" s="7"/>
      <c r="J40" s="7"/>
      <c r="K40" s="7"/>
      <c r="L40" s="7"/>
      <c r="M40" s="7"/>
    </row>
    <row r="41" spans="1:13" s="15" customFormat="1" ht="15" customHeight="1" x14ac:dyDescent="0.2">
      <c r="A41" s="90">
        <v>5</v>
      </c>
      <c r="B41" s="33" t="s">
        <v>50</v>
      </c>
      <c r="C41" s="13" t="s">
        <v>14</v>
      </c>
      <c r="D41" s="14"/>
      <c r="E41" s="14"/>
      <c r="F41" s="14"/>
      <c r="G41" s="14"/>
      <c r="H41" s="14"/>
      <c r="I41" s="14"/>
      <c r="J41" s="14"/>
      <c r="K41" s="14"/>
      <c r="L41" s="14">
        <f>L21+L26</f>
        <v>3670.4304225000005</v>
      </c>
      <c r="M41" s="14" t="s">
        <v>10</v>
      </c>
    </row>
    <row r="42" spans="1:13" s="15" customFormat="1" ht="15" customHeight="1" x14ac:dyDescent="0.2">
      <c r="A42" s="90"/>
      <c r="B42" s="33" t="s">
        <v>51</v>
      </c>
      <c r="C42" s="13" t="s">
        <v>14</v>
      </c>
      <c r="D42" s="14"/>
      <c r="E42" s="14"/>
      <c r="F42" s="14"/>
      <c r="G42" s="14"/>
      <c r="H42" s="14"/>
      <c r="I42" s="14"/>
      <c r="J42" s="14"/>
      <c r="K42" s="14">
        <v>1</v>
      </c>
      <c r="L42" s="14">
        <v>293.05450999999999</v>
      </c>
      <c r="M42" s="14" t="s">
        <v>10</v>
      </c>
    </row>
    <row r="43" spans="1:13" s="15" customFormat="1" ht="15" customHeight="1" x14ac:dyDescent="0.2">
      <c r="A43" s="91"/>
      <c r="B43" s="33" t="s">
        <v>52</v>
      </c>
      <c r="C43" s="13" t="s">
        <v>14</v>
      </c>
      <c r="D43" s="14"/>
      <c r="E43" s="14"/>
      <c r="F43" s="14"/>
      <c r="G43" s="14"/>
      <c r="H43" s="14"/>
      <c r="I43" s="14"/>
      <c r="J43" s="14"/>
      <c r="K43" s="14"/>
      <c r="L43" s="14">
        <f>L65+L76</f>
        <v>224.31793812500001</v>
      </c>
      <c r="M43" s="14" t="s">
        <v>10</v>
      </c>
    </row>
    <row r="44" spans="1:13" s="8" customFormat="1" x14ac:dyDescent="0.2">
      <c r="A44" s="7"/>
      <c r="B44" s="7" t="s">
        <v>49</v>
      </c>
      <c r="C44" s="7"/>
      <c r="D44" s="7"/>
      <c r="E44" s="7"/>
      <c r="F44" s="4"/>
      <c r="G44" s="4"/>
      <c r="H44" s="7"/>
      <c r="I44" s="7"/>
      <c r="J44" s="7"/>
      <c r="K44" s="7"/>
      <c r="L44" s="7">
        <f>L41-L42-L43</f>
        <v>3153.0579743750004</v>
      </c>
      <c r="M44" s="7" t="str">
        <f>M43</f>
        <v>Cum</v>
      </c>
    </row>
    <row r="45" spans="1:13" s="19" customFormat="1" x14ac:dyDescent="0.2">
      <c r="A45" s="17"/>
      <c r="B45" s="17"/>
      <c r="C45" s="17"/>
      <c r="D45" s="17"/>
      <c r="E45" s="17"/>
      <c r="F45" s="18"/>
      <c r="G45" s="18"/>
      <c r="H45" s="17"/>
      <c r="I45" s="17"/>
      <c r="J45" s="17"/>
      <c r="K45" s="17"/>
      <c r="L45" s="17"/>
      <c r="M45" s="17"/>
    </row>
    <row r="46" spans="1:13" s="35" customFormat="1" ht="21" x14ac:dyDescent="0.35">
      <c r="A46" s="34"/>
      <c r="B46" s="36" t="s">
        <v>60</v>
      </c>
      <c r="C46" s="34"/>
      <c r="D46" s="34"/>
      <c r="E46" s="34"/>
      <c r="F46" s="34"/>
      <c r="G46" s="34"/>
      <c r="H46" s="34"/>
      <c r="I46" s="34"/>
      <c r="J46" s="34"/>
      <c r="K46" s="34"/>
      <c r="L46" s="34"/>
      <c r="M46" s="34"/>
    </row>
    <row r="47" spans="1:13" s="8" customFormat="1" x14ac:dyDescent="0.2">
      <c r="A47" s="7"/>
      <c r="B47" s="7" t="s">
        <v>61</v>
      </c>
      <c r="C47" s="7"/>
      <c r="D47" s="7"/>
      <c r="E47" s="7"/>
      <c r="F47" s="4"/>
      <c r="G47" s="4"/>
      <c r="H47" s="7"/>
      <c r="I47" s="7"/>
      <c r="J47" s="7"/>
      <c r="K47" s="7"/>
      <c r="L47" s="7"/>
      <c r="M47" s="7">
        <f>M46</f>
        <v>0</v>
      </c>
    </row>
    <row r="48" spans="1:13" s="15" customFormat="1" ht="15" customHeight="1" x14ac:dyDescent="0.2">
      <c r="A48" s="85">
        <v>6</v>
      </c>
      <c r="B48" s="12" t="s">
        <v>59</v>
      </c>
      <c r="C48" s="13" t="s">
        <v>14</v>
      </c>
      <c r="D48" s="13" t="s">
        <v>19</v>
      </c>
      <c r="E48" s="13"/>
      <c r="F48" s="13">
        <v>91.466000000000008</v>
      </c>
      <c r="G48" s="13">
        <f>F48+J48</f>
        <v>91.584000000000003</v>
      </c>
      <c r="H48" s="13">
        <v>4.7</v>
      </c>
      <c r="I48" s="13">
        <v>4.7</v>
      </c>
      <c r="J48" s="13">
        <f>0.15-0.032</f>
        <v>0.11799999999999999</v>
      </c>
      <c r="K48" s="13">
        <v>2</v>
      </c>
      <c r="L48" s="13">
        <f>PRODUCT(H48:K48)</f>
        <v>5.2132400000000008</v>
      </c>
      <c r="M48" s="13" t="s">
        <v>10</v>
      </c>
    </row>
    <row r="49" spans="1:19" s="15" customFormat="1" ht="15" customHeight="1" x14ac:dyDescent="0.2">
      <c r="A49" s="86"/>
      <c r="B49" s="12" t="s">
        <v>59</v>
      </c>
      <c r="C49" s="13" t="s">
        <v>14</v>
      </c>
      <c r="D49" s="13" t="s">
        <v>20</v>
      </c>
      <c r="E49" s="13"/>
      <c r="F49" s="13">
        <v>91.466000000000008</v>
      </c>
      <c r="G49" s="13">
        <f t="shared" ref="G49:G56" si="8">F49+J49</f>
        <v>91.584000000000003</v>
      </c>
      <c r="H49" s="13">
        <v>4.7</v>
      </c>
      <c r="I49" s="13">
        <v>4.7</v>
      </c>
      <c r="J49" s="13">
        <f t="shared" ref="J49:J56" si="9">0.15-0.032</f>
        <v>0.11799999999999999</v>
      </c>
      <c r="K49" s="13">
        <v>2</v>
      </c>
      <c r="L49" s="13">
        <f t="shared" ref="L49:L62" si="10">PRODUCT(H49:K49)</f>
        <v>5.2132400000000008</v>
      </c>
      <c r="M49" s="13" t="s">
        <v>10</v>
      </c>
    </row>
    <row r="50" spans="1:19" s="15" customFormat="1" ht="15" customHeight="1" x14ac:dyDescent="0.2">
      <c r="A50" s="86"/>
      <c r="B50" s="12" t="s">
        <v>59</v>
      </c>
      <c r="C50" s="13" t="s">
        <v>14</v>
      </c>
      <c r="D50" s="13" t="s">
        <v>21</v>
      </c>
      <c r="E50" s="13"/>
      <c r="F50" s="13">
        <v>91.466000000000008</v>
      </c>
      <c r="G50" s="13">
        <f t="shared" si="8"/>
        <v>91.584000000000003</v>
      </c>
      <c r="H50" s="13">
        <v>2.95</v>
      </c>
      <c r="I50" s="13">
        <v>2.95</v>
      </c>
      <c r="J50" s="13">
        <f t="shared" si="9"/>
        <v>0.11799999999999999</v>
      </c>
      <c r="K50" s="13">
        <v>7</v>
      </c>
      <c r="L50" s="13">
        <f t="shared" si="10"/>
        <v>7.1882650000000012</v>
      </c>
      <c r="M50" s="13" t="s">
        <v>10</v>
      </c>
    </row>
    <row r="51" spans="1:19" s="15" customFormat="1" ht="15" customHeight="1" x14ac:dyDescent="0.2">
      <c r="A51" s="86"/>
      <c r="B51" s="12" t="s">
        <v>59</v>
      </c>
      <c r="C51" s="13" t="s">
        <v>14</v>
      </c>
      <c r="D51" s="13" t="s">
        <v>22</v>
      </c>
      <c r="E51" s="13"/>
      <c r="F51" s="13">
        <v>91.466000000000008</v>
      </c>
      <c r="G51" s="13">
        <f t="shared" si="8"/>
        <v>91.584000000000003</v>
      </c>
      <c r="H51" s="13">
        <v>2.95</v>
      </c>
      <c r="I51" s="13">
        <v>2.95</v>
      </c>
      <c r="J51" s="13">
        <f t="shared" si="9"/>
        <v>0.11799999999999999</v>
      </c>
      <c r="K51" s="13">
        <v>4</v>
      </c>
      <c r="L51" s="13">
        <f t="shared" si="10"/>
        <v>4.1075800000000005</v>
      </c>
      <c r="M51" s="13" t="s">
        <v>10</v>
      </c>
    </row>
    <row r="52" spans="1:19" s="15" customFormat="1" ht="15" customHeight="1" x14ac:dyDescent="0.2">
      <c r="A52" s="86"/>
      <c r="B52" s="12" t="s">
        <v>59</v>
      </c>
      <c r="C52" s="13" t="s">
        <v>14</v>
      </c>
      <c r="D52" s="13" t="s">
        <v>23</v>
      </c>
      <c r="E52" s="13"/>
      <c r="F52" s="13">
        <v>91.466000000000008</v>
      </c>
      <c r="G52" s="13">
        <f t="shared" si="8"/>
        <v>91.584000000000003</v>
      </c>
      <c r="H52" s="13">
        <v>3.45</v>
      </c>
      <c r="I52" s="13">
        <v>3.45</v>
      </c>
      <c r="J52" s="13">
        <f t="shared" si="9"/>
        <v>0.11799999999999999</v>
      </c>
      <c r="K52" s="13">
        <v>1</v>
      </c>
      <c r="L52" s="13">
        <f t="shared" si="10"/>
        <v>1.404495</v>
      </c>
      <c r="M52" s="13" t="s">
        <v>10</v>
      </c>
      <c r="Q52" s="15">
        <f>1.8*1.8*1.5</f>
        <v>4.8600000000000003</v>
      </c>
      <c r="R52" s="15">
        <v>55</v>
      </c>
      <c r="S52" s="15">
        <f>R52*Q52</f>
        <v>267.3</v>
      </c>
    </row>
    <row r="53" spans="1:19" s="15" customFormat="1" ht="15" customHeight="1" x14ac:dyDescent="0.2">
      <c r="A53" s="86"/>
      <c r="B53" s="12" t="s">
        <v>59</v>
      </c>
      <c r="C53" s="13" t="s">
        <v>14</v>
      </c>
      <c r="D53" s="13" t="s">
        <v>24</v>
      </c>
      <c r="E53" s="13"/>
      <c r="F53" s="13">
        <v>91.466000000000008</v>
      </c>
      <c r="G53" s="13">
        <f t="shared" si="8"/>
        <v>91.584000000000003</v>
      </c>
      <c r="H53" s="13">
        <v>3.7</v>
      </c>
      <c r="I53" s="13">
        <v>3.7</v>
      </c>
      <c r="J53" s="13">
        <f t="shared" si="9"/>
        <v>0.11799999999999999</v>
      </c>
      <c r="K53" s="13">
        <v>4</v>
      </c>
      <c r="L53" s="13">
        <f t="shared" si="10"/>
        <v>6.4616800000000003</v>
      </c>
      <c r="M53" s="13" t="s">
        <v>10</v>
      </c>
      <c r="S53" s="15">
        <v>286</v>
      </c>
    </row>
    <row r="54" spans="1:19" s="15" customFormat="1" ht="15" customHeight="1" x14ac:dyDescent="0.2">
      <c r="A54" s="86"/>
      <c r="B54" s="12" t="s">
        <v>59</v>
      </c>
      <c r="C54" s="13" t="s">
        <v>14</v>
      </c>
      <c r="D54" s="13"/>
      <c r="E54" s="13" t="s">
        <v>25</v>
      </c>
      <c r="F54" s="13">
        <v>91.466000000000008</v>
      </c>
      <c r="G54" s="13">
        <f t="shared" si="8"/>
        <v>91.584000000000003</v>
      </c>
      <c r="H54" s="13">
        <v>2.7</v>
      </c>
      <c r="I54" s="13">
        <v>2.7</v>
      </c>
      <c r="J54" s="13">
        <f t="shared" si="9"/>
        <v>0.11799999999999999</v>
      </c>
      <c r="K54" s="13">
        <v>6</v>
      </c>
      <c r="L54" s="13">
        <f t="shared" si="10"/>
        <v>5.1613200000000008</v>
      </c>
      <c r="M54" s="13" t="s">
        <v>10</v>
      </c>
      <c r="S54" s="15">
        <f>S53+S52</f>
        <v>553.29999999999995</v>
      </c>
    </row>
    <row r="55" spans="1:19" s="15" customFormat="1" ht="15" customHeight="1" x14ac:dyDescent="0.2">
      <c r="A55" s="86"/>
      <c r="B55" s="12" t="s">
        <v>59</v>
      </c>
      <c r="C55" s="13" t="s">
        <v>14</v>
      </c>
      <c r="D55" s="13"/>
      <c r="E55" s="13" t="s">
        <v>26</v>
      </c>
      <c r="F55" s="13">
        <v>91.466000000000008</v>
      </c>
      <c r="G55" s="13">
        <f t="shared" si="8"/>
        <v>91.584000000000003</v>
      </c>
      <c r="H55" s="13">
        <v>1.7</v>
      </c>
      <c r="I55" s="13">
        <v>1.7</v>
      </c>
      <c r="J55" s="13">
        <f t="shared" si="9"/>
        <v>0.11799999999999999</v>
      </c>
      <c r="K55" s="13">
        <v>6</v>
      </c>
      <c r="L55" s="13">
        <f t="shared" si="10"/>
        <v>2.0461199999999997</v>
      </c>
      <c r="M55" s="13" t="s">
        <v>10</v>
      </c>
    </row>
    <row r="56" spans="1:19" s="15" customFormat="1" ht="15" customHeight="1" x14ac:dyDescent="0.2">
      <c r="A56" s="86"/>
      <c r="B56" s="12" t="s">
        <v>59</v>
      </c>
      <c r="C56" s="13" t="s">
        <v>14</v>
      </c>
      <c r="D56" s="13" t="s">
        <v>27</v>
      </c>
      <c r="E56" s="13"/>
      <c r="F56" s="13">
        <v>91.466000000000008</v>
      </c>
      <c r="G56" s="13">
        <f t="shared" si="8"/>
        <v>91.584000000000003</v>
      </c>
      <c r="H56" s="13">
        <v>1.2</v>
      </c>
      <c r="I56" s="13">
        <v>1.2</v>
      </c>
      <c r="J56" s="13">
        <f t="shared" si="9"/>
        <v>0.11799999999999999</v>
      </c>
      <c r="K56" s="13">
        <v>6</v>
      </c>
      <c r="L56" s="13">
        <f t="shared" si="10"/>
        <v>1.01952</v>
      </c>
      <c r="M56" s="13" t="s">
        <v>10</v>
      </c>
    </row>
    <row r="57" spans="1:19" s="15" customFormat="1" ht="15" customHeight="1" x14ac:dyDescent="0.2">
      <c r="A57" s="86"/>
      <c r="B57" s="12" t="s">
        <v>59</v>
      </c>
      <c r="C57" s="13" t="s">
        <v>14</v>
      </c>
      <c r="D57" s="13" t="s">
        <v>28</v>
      </c>
      <c r="E57" s="13"/>
      <c r="F57" s="13"/>
      <c r="G57" s="13"/>
      <c r="H57" s="13">
        <v>3.1419999999999999</v>
      </c>
      <c r="I57" s="13">
        <f>(4.1)^2</f>
        <v>16.809999999999999</v>
      </c>
      <c r="J57" s="13">
        <v>0.15</v>
      </c>
      <c r="K57" s="13">
        <v>1</v>
      </c>
      <c r="L57" s="13">
        <f t="shared" si="10"/>
        <v>7.9225529999999988</v>
      </c>
      <c r="M57" s="13" t="s">
        <v>10</v>
      </c>
    </row>
    <row r="58" spans="1:19" s="15" customFormat="1" ht="15" customHeight="1" x14ac:dyDescent="0.2">
      <c r="A58" s="86"/>
      <c r="B58" s="12" t="s">
        <v>59</v>
      </c>
      <c r="C58" s="13" t="s">
        <v>14</v>
      </c>
      <c r="D58" s="13" t="s">
        <v>28</v>
      </c>
      <c r="E58" s="13"/>
      <c r="F58" s="13"/>
      <c r="G58" s="13"/>
      <c r="H58" s="13"/>
      <c r="I58" s="13"/>
      <c r="J58" s="13"/>
      <c r="K58" s="13"/>
      <c r="L58" s="13"/>
      <c r="M58" s="13" t="s">
        <v>10</v>
      </c>
    </row>
    <row r="59" spans="1:19" s="15" customFormat="1" ht="15" customHeight="1" x14ac:dyDescent="0.2">
      <c r="A59" s="86"/>
      <c r="B59" s="12" t="s">
        <v>59</v>
      </c>
      <c r="C59" s="13" t="s">
        <v>14</v>
      </c>
      <c r="D59" s="13" t="s">
        <v>29</v>
      </c>
      <c r="E59" s="13" t="s">
        <v>30</v>
      </c>
      <c r="F59" s="13">
        <f>G59-J59</f>
        <v>94.429999999999993</v>
      </c>
      <c r="G59" s="13">
        <v>94.58</v>
      </c>
      <c r="H59" s="13">
        <f>((4.5*4)+13.625+15)-(0.7*7)-(0.3*4)</f>
        <v>40.524999999999999</v>
      </c>
      <c r="I59" s="13">
        <v>0.3</v>
      </c>
      <c r="J59" s="13">
        <v>0.15</v>
      </c>
      <c r="K59" s="13">
        <v>2</v>
      </c>
      <c r="L59" s="13">
        <f t="shared" si="10"/>
        <v>3.6472499999999997</v>
      </c>
      <c r="M59" s="13" t="s">
        <v>10</v>
      </c>
    </row>
    <row r="60" spans="1:19" s="15" customFormat="1" ht="15" customHeight="1" x14ac:dyDescent="0.2">
      <c r="A60" s="86"/>
      <c r="B60" s="12" t="s">
        <v>59</v>
      </c>
      <c r="C60" s="13" t="s">
        <v>14</v>
      </c>
      <c r="D60" s="13" t="s">
        <v>29</v>
      </c>
      <c r="E60" s="13" t="s">
        <v>31</v>
      </c>
      <c r="F60" s="13">
        <f t="shared" ref="F60:F62" si="11">G60-J60</f>
        <v>94.429999999999993</v>
      </c>
      <c r="G60" s="13">
        <v>94.58</v>
      </c>
      <c r="H60" s="13">
        <f>25.5-(0.8*5)</f>
        <v>21.5</v>
      </c>
      <c r="I60" s="13">
        <v>0.3</v>
      </c>
      <c r="J60" s="13">
        <v>0.15</v>
      </c>
      <c r="K60" s="13">
        <v>5</v>
      </c>
      <c r="L60" s="13">
        <f t="shared" si="10"/>
        <v>4.8375000000000004</v>
      </c>
      <c r="M60" s="13" t="s">
        <v>10</v>
      </c>
    </row>
    <row r="61" spans="1:19" s="15" customFormat="1" ht="15" customHeight="1" x14ac:dyDescent="0.2">
      <c r="A61" s="86"/>
      <c r="B61" s="12" t="s">
        <v>59</v>
      </c>
      <c r="C61" s="13" t="s">
        <v>14</v>
      </c>
      <c r="D61" s="13" t="s">
        <v>29</v>
      </c>
      <c r="E61" s="13" t="s">
        <v>32</v>
      </c>
      <c r="F61" s="13">
        <f t="shared" si="11"/>
        <v>94.429999999999993</v>
      </c>
      <c r="G61" s="13">
        <v>94.58</v>
      </c>
      <c r="H61" s="13">
        <f>(4.5*4)-(0.9*3)</f>
        <v>15.3</v>
      </c>
      <c r="I61" s="13">
        <v>0.3</v>
      </c>
      <c r="J61" s="13">
        <v>0.15</v>
      </c>
      <c r="K61" s="13">
        <v>3</v>
      </c>
      <c r="L61" s="13">
        <f t="shared" si="10"/>
        <v>2.0655000000000001</v>
      </c>
      <c r="M61" s="13" t="s">
        <v>10</v>
      </c>
    </row>
    <row r="62" spans="1:19" s="15" customFormat="1" ht="15" customHeight="1" x14ac:dyDescent="0.2">
      <c r="A62" s="86"/>
      <c r="B62" s="12" t="s">
        <v>59</v>
      </c>
      <c r="C62" s="13" t="s">
        <v>14</v>
      </c>
      <c r="D62" s="13" t="s">
        <v>29</v>
      </c>
      <c r="E62" s="13"/>
      <c r="F62" s="13">
        <f t="shared" si="11"/>
        <v>94.429999999999993</v>
      </c>
      <c r="G62" s="13">
        <v>94.58</v>
      </c>
      <c r="H62" s="13"/>
      <c r="I62" s="13">
        <v>0.3</v>
      </c>
      <c r="J62" s="13">
        <v>0.15</v>
      </c>
      <c r="K62" s="13"/>
      <c r="L62" s="13">
        <f t="shared" si="10"/>
        <v>4.4999999999999998E-2</v>
      </c>
      <c r="M62" s="13" t="s">
        <v>10</v>
      </c>
    </row>
    <row r="63" spans="1:19" s="15" customFormat="1" ht="15" customHeight="1" x14ac:dyDescent="0.2">
      <c r="A63" s="86"/>
      <c r="B63" s="12" t="s">
        <v>59</v>
      </c>
      <c r="C63" s="13" t="s">
        <v>14</v>
      </c>
      <c r="D63" s="13" t="s">
        <v>29</v>
      </c>
      <c r="E63" s="13"/>
      <c r="F63" s="13"/>
      <c r="G63" s="13"/>
      <c r="H63" s="13">
        <v>9.7570882499999989</v>
      </c>
      <c r="I63" s="13"/>
      <c r="J63" s="13">
        <v>1.6379999999999999</v>
      </c>
      <c r="K63" s="13"/>
      <c r="L63" s="13">
        <f>H63-J63</f>
        <v>8.119088249999999</v>
      </c>
      <c r="M63" s="13" t="s">
        <v>10</v>
      </c>
    </row>
    <row r="64" spans="1:19" s="15" customFormat="1" ht="15" customHeight="1" x14ac:dyDescent="0.2">
      <c r="A64" s="86"/>
      <c r="B64" s="12" t="s">
        <v>59</v>
      </c>
      <c r="C64" s="13" t="s">
        <v>14</v>
      </c>
      <c r="D64" s="13" t="s">
        <v>28</v>
      </c>
      <c r="E64" s="13"/>
      <c r="F64" s="13">
        <f>G64-J64</f>
        <v>91.375</v>
      </c>
      <c r="G64" s="13">
        <v>94.5</v>
      </c>
      <c r="H64" s="13">
        <v>3.1419999999999999</v>
      </c>
      <c r="I64" s="13">
        <f>(3.25)^2</f>
        <v>10.5625</v>
      </c>
      <c r="J64" s="13">
        <f>3+0.125</f>
        <v>3.125</v>
      </c>
      <c r="K64" s="13">
        <v>1</v>
      </c>
      <c r="L64" s="13">
        <f t="shared" ref="L64" si="12">PRODUCT(H64:K64)</f>
        <v>103.71054687499999</v>
      </c>
      <c r="M64" s="13" t="s">
        <v>10</v>
      </c>
    </row>
    <row r="65" spans="1:13" s="8" customFormat="1" x14ac:dyDescent="0.2">
      <c r="A65" s="7"/>
      <c r="B65" s="7" t="str">
        <f>B64</f>
        <v>3--6 Mtr</v>
      </c>
      <c r="C65" s="7"/>
      <c r="D65" s="7"/>
      <c r="E65" s="7"/>
      <c r="F65" s="4"/>
      <c r="G65" s="4"/>
      <c r="H65" s="7"/>
      <c r="I65" s="7"/>
      <c r="J65" s="7"/>
      <c r="K65" s="7"/>
      <c r="L65" s="7">
        <f>SUM(L48:L64)</f>
        <v>168.162898125</v>
      </c>
      <c r="M65" s="7" t="str">
        <f>M64</f>
        <v>Cum</v>
      </c>
    </row>
    <row r="66" spans="1:13" s="15" customFormat="1" ht="15" customHeight="1" x14ac:dyDescent="0.2">
      <c r="A66" s="85">
        <v>7</v>
      </c>
      <c r="B66" s="12" t="s">
        <v>58</v>
      </c>
      <c r="C66" s="13" t="s">
        <v>14</v>
      </c>
      <c r="D66" s="13" t="s">
        <v>19</v>
      </c>
      <c r="E66" s="13"/>
      <c r="F66" s="13">
        <v>91.584000000000003</v>
      </c>
      <c r="G66" s="13">
        <f>F66+J66</f>
        <v>91.616</v>
      </c>
      <c r="H66" s="13">
        <v>4.7</v>
      </c>
      <c r="I66" s="13">
        <v>4.7</v>
      </c>
      <c r="J66" s="13">
        <v>3.2000000000000001E-2</v>
      </c>
      <c r="K66" s="13">
        <v>2</v>
      </c>
      <c r="L66" s="13">
        <f>PRODUCT(H66:K66)</f>
        <v>1.4137600000000003</v>
      </c>
      <c r="M66" s="13" t="s">
        <v>10</v>
      </c>
    </row>
    <row r="67" spans="1:13" s="15" customFormat="1" ht="15" customHeight="1" x14ac:dyDescent="0.2">
      <c r="A67" s="86"/>
      <c r="B67" s="12" t="s">
        <v>58</v>
      </c>
      <c r="C67" s="13" t="s">
        <v>14</v>
      </c>
      <c r="D67" s="13" t="s">
        <v>20</v>
      </c>
      <c r="E67" s="13"/>
      <c r="F67" s="13">
        <v>91.584000000000003</v>
      </c>
      <c r="G67" s="13">
        <f t="shared" ref="G67:G74" si="13">F67+J67</f>
        <v>91.616</v>
      </c>
      <c r="H67" s="13">
        <v>4.7</v>
      </c>
      <c r="I67" s="13">
        <v>4.7</v>
      </c>
      <c r="J67" s="13">
        <v>3.2000000000000001E-2</v>
      </c>
      <c r="K67" s="13">
        <v>2</v>
      </c>
      <c r="L67" s="13">
        <f t="shared" ref="L67:L75" si="14">PRODUCT(H67:K67)</f>
        <v>1.4137600000000003</v>
      </c>
      <c r="M67" s="13" t="s">
        <v>10</v>
      </c>
    </row>
    <row r="68" spans="1:13" s="15" customFormat="1" ht="15" customHeight="1" x14ac:dyDescent="0.2">
      <c r="A68" s="86"/>
      <c r="B68" s="12" t="s">
        <v>58</v>
      </c>
      <c r="C68" s="13" t="s">
        <v>14</v>
      </c>
      <c r="D68" s="13" t="s">
        <v>21</v>
      </c>
      <c r="E68" s="13"/>
      <c r="F68" s="13">
        <v>91.584000000000003</v>
      </c>
      <c r="G68" s="13">
        <f t="shared" si="13"/>
        <v>91.616</v>
      </c>
      <c r="H68" s="13">
        <v>2.95</v>
      </c>
      <c r="I68" s="13">
        <v>2.95</v>
      </c>
      <c r="J68" s="13">
        <v>3.2000000000000001E-2</v>
      </c>
      <c r="K68" s="13">
        <v>7</v>
      </c>
      <c r="L68" s="13">
        <f t="shared" si="14"/>
        <v>1.94936</v>
      </c>
      <c r="M68" s="13" t="s">
        <v>10</v>
      </c>
    </row>
    <row r="69" spans="1:13" s="15" customFormat="1" ht="15" customHeight="1" x14ac:dyDescent="0.2">
      <c r="A69" s="86"/>
      <c r="B69" s="12" t="s">
        <v>58</v>
      </c>
      <c r="C69" s="13" t="s">
        <v>14</v>
      </c>
      <c r="D69" s="13" t="s">
        <v>22</v>
      </c>
      <c r="E69" s="13"/>
      <c r="F69" s="13">
        <v>91.584000000000003</v>
      </c>
      <c r="G69" s="13">
        <f t="shared" si="13"/>
        <v>91.616</v>
      </c>
      <c r="H69" s="13">
        <v>2.95</v>
      </c>
      <c r="I69" s="13">
        <v>2.95</v>
      </c>
      <c r="J69" s="13">
        <v>3.2000000000000001E-2</v>
      </c>
      <c r="K69" s="13">
        <v>4</v>
      </c>
      <c r="L69" s="13">
        <f t="shared" si="14"/>
        <v>1.11392</v>
      </c>
      <c r="M69" s="13" t="s">
        <v>10</v>
      </c>
    </row>
    <row r="70" spans="1:13" s="15" customFormat="1" ht="15" customHeight="1" x14ac:dyDescent="0.2">
      <c r="A70" s="86"/>
      <c r="B70" s="12" t="s">
        <v>58</v>
      </c>
      <c r="C70" s="13" t="s">
        <v>14</v>
      </c>
      <c r="D70" s="13" t="s">
        <v>23</v>
      </c>
      <c r="E70" s="13"/>
      <c r="F70" s="13">
        <v>91.584000000000003</v>
      </c>
      <c r="G70" s="13">
        <f t="shared" si="13"/>
        <v>91.616</v>
      </c>
      <c r="H70" s="13">
        <v>3.45</v>
      </c>
      <c r="I70" s="13">
        <v>3.45</v>
      </c>
      <c r="J70" s="13">
        <v>3.2000000000000001E-2</v>
      </c>
      <c r="K70" s="13">
        <v>1</v>
      </c>
      <c r="L70" s="13">
        <f t="shared" si="14"/>
        <v>0.38088000000000005</v>
      </c>
      <c r="M70" s="13" t="s">
        <v>10</v>
      </c>
    </row>
    <row r="71" spans="1:13" s="15" customFormat="1" ht="15" customHeight="1" x14ac:dyDescent="0.2">
      <c r="A71" s="86"/>
      <c r="B71" s="12" t="s">
        <v>58</v>
      </c>
      <c r="C71" s="13" t="s">
        <v>14</v>
      </c>
      <c r="D71" s="13" t="s">
        <v>24</v>
      </c>
      <c r="E71" s="13"/>
      <c r="F71" s="13">
        <v>91.584000000000003</v>
      </c>
      <c r="G71" s="13">
        <f t="shared" si="13"/>
        <v>91.616</v>
      </c>
      <c r="H71" s="13">
        <v>3.7</v>
      </c>
      <c r="I71" s="13">
        <v>3.7</v>
      </c>
      <c r="J71" s="13">
        <v>3.2000000000000001E-2</v>
      </c>
      <c r="K71" s="13">
        <v>4</v>
      </c>
      <c r="L71" s="13">
        <f t="shared" si="14"/>
        <v>1.7523200000000001</v>
      </c>
      <c r="M71" s="13" t="s">
        <v>10</v>
      </c>
    </row>
    <row r="72" spans="1:13" s="15" customFormat="1" ht="15" customHeight="1" x14ac:dyDescent="0.2">
      <c r="A72" s="86"/>
      <c r="B72" s="12" t="s">
        <v>58</v>
      </c>
      <c r="C72" s="13" t="s">
        <v>14</v>
      </c>
      <c r="D72" s="13"/>
      <c r="E72" s="13" t="s">
        <v>25</v>
      </c>
      <c r="F72" s="13">
        <v>91.584000000000003</v>
      </c>
      <c r="G72" s="13">
        <f t="shared" si="13"/>
        <v>91.616</v>
      </c>
      <c r="H72" s="13">
        <v>2.7</v>
      </c>
      <c r="I72" s="13">
        <v>2.7</v>
      </c>
      <c r="J72" s="13">
        <v>3.2000000000000001E-2</v>
      </c>
      <c r="K72" s="13">
        <v>6</v>
      </c>
      <c r="L72" s="13">
        <f t="shared" si="14"/>
        <v>1.3996800000000003</v>
      </c>
      <c r="M72" s="13" t="s">
        <v>10</v>
      </c>
    </row>
    <row r="73" spans="1:13" s="15" customFormat="1" ht="15" customHeight="1" x14ac:dyDescent="0.2">
      <c r="A73" s="86"/>
      <c r="B73" s="12" t="s">
        <v>58</v>
      </c>
      <c r="C73" s="13" t="s">
        <v>14</v>
      </c>
      <c r="D73" s="13"/>
      <c r="E73" s="13" t="s">
        <v>26</v>
      </c>
      <c r="F73" s="13">
        <v>91.584000000000003</v>
      </c>
      <c r="G73" s="13">
        <f t="shared" si="13"/>
        <v>91.616</v>
      </c>
      <c r="H73" s="13">
        <v>1.7</v>
      </c>
      <c r="I73" s="13">
        <v>1.7</v>
      </c>
      <c r="J73" s="13">
        <v>3.2000000000000001E-2</v>
      </c>
      <c r="K73" s="13">
        <v>6</v>
      </c>
      <c r="L73" s="13">
        <f t="shared" si="14"/>
        <v>0.55487999999999993</v>
      </c>
      <c r="M73" s="13" t="s">
        <v>10</v>
      </c>
    </row>
    <row r="74" spans="1:13" s="15" customFormat="1" ht="15" customHeight="1" x14ac:dyDescent="0.2">
      <c r="A74" s="86"/>
      <c r="B74" s="12" t="s">
        <v>58</v>
      </c>
      <c r="C74" s="13" t="s">
        <v>14</v>
      </c>
      <c r="D74" s="13" t="s">
        <v>27</v>
      </c>
      <c r="E74" s="13"/>
      <c r="F74" s="13">
        <v>91.584000000000003</v>
      </c>
      <c r="G74" s="13">
        <f t="shared" si="13"/>
        <v>91.616</v>
      </c>
      <c r="H74" s="13">
        <v>1.2</v>
      </c>
      <c r="I74" s="13">
        <v>1.2</v>
      </c>
      <c r="J74" s="13">
        <v>3.2000000000000001E-2</v>
      </c>
      <c r="K74" s="13">
        <v>6</v>
      </c>
      <c r="L74" s="13">
        <f t="shared" si="14"/>
        <v>0.27647999999999995</v>
      </c>
      <c r="M74" s="13" t="s">
        <v>10</v>
      </c>
    </row>
    <row r="75" spans="1:13" s="15" customFormat="1" ht="15" customHeight="1" x14ac:dyDescent="0.2">
      <c r="A75" s="54"/>
      <c r="B75" s="12" t="s">
        <v>58</v>
      </c>
      <c r="C75" s="13" t="s">
        <v>14</v>
      </c>
      <c r="D75" s="13"/>
      <c r="E75" s="13"/>
      <c r="F75" s="13">
        <f>G75-J75</f>
        <v>94.4</v>
      </c>
      <c r="G75" s="13">
        <v>94.5</v>
      </c>
      <c r="H75" s="13">
        <v>25.5</v>
      </c>
      <c r="I75" s="13">
        <v>18</v>
      </c>
      <c r="J75" s="13">
        <v>0.1</v>
      </c>
      <c r="K75" s="13">
        <v>1</v>
      </c>
      <c r="L75" s="13">
        <f t="shared" si="14"/>
        <v>45.900000000000006</v>
      </c>
      <c r="M75" s="14" t="s">
        <v>10</v>
      </c>
    </row>
    <row r="76" spans="1:13" s="8" customFormat="1" x14ac:dyDescent="0.2">
      <c r="A76" s="7"/>
      <c r="B76" s="7" t="str">
        <f>B74</f>
        <v>0--3 Mtr</v>
      </c>
      <c r="C76" s="7"/>
      <c r="D76" s="7"/>
      <c r="E76" s="7"/>
      <c r="F76" s="4"/>
      <c r="G76" s="4"/>
      <c r="H76" s="7"/>
      <c r="I76" s="7"/>
      <c r="J76" s="7"/>
      <c r="K76" s="7"/>
      <c r="L76" s="7">
        <f>SUM(L66:L75)</f>
        <v>56.155040000000007</v>
      </c>
      <c r="M76" s="7" t="str">
        <f>M74</f>
        <v>Cum</v>
      </c>
    </row>
    <row r="77" spans="1:13" s="19" customFormat="1" x14ac:dyDescent="0.2">
      <c r="A77" s="17"/>
      <c r="B77" s="17"/>
      <c r="C77" s="17"/>
      <c r="D77" s="17"/>
      <c r="E77" s="17"/>
      <c r="F77" s="18"/>
      <c r="G77" s="18"/>
      <c r="H77" s="17"/>
      <c r="I77" s="17"/>
      <c r="J77" s="17"/>
      <c r="K77" s="17"/>
      <c r="L77" s="17"/>
      <c r="M77" s="17"/>
    </row>
    <row r="78" spans="1:13" s="8" customFormat="1" x14ac:dyDescent="0.2">
      <c r="A78" s="7"/>
      <c r="B78" s="7" t="s">
        <v>62</v>
      </c>
      <c r="C78" s="7"/>
      <c r="D78" s="7"/>
      <c r="E78" s="7"/>
      <c r="F78" s="4"/>
      <c r="G78" s="4"/>
      <c r="H78" s="7"/>
      <c r="I78" s="7"/>
      <c r="J78" s="7"/>
      <c r="K78" s="7"/>
      <c r="L78" s="7"/>
      <c r="M78" s="7"/>
    </row>
    <row r="79" spans="1:13" s="15" customFormat="1" ht="15" customHeight="1" x14ac:dyDescent="0.2">
      <c r="A79" s="50">
        <v>8</v>
      </c>
      <c r="B79" s="12" t="s">
        <v>58</v>
      </c>
      <c r="C79" s="23" t="s">
        <v>14</v>
      </c>
      <c r="D79" s="37" t="s">
        <v>33</v>
      </c>
      <c r="E79" s="23" t="s">
        <v>19</v>
      </c>
      <c r="F79" s="23">
        <v>91.616</v>
      </c>
      <c r="G79" s="23">
        <f>F79+J79</f>
        <v>92.516000000000005</v>
      </c>
      <c r="H79" s="23">
        <v>4.5</v>
      </c>
      <c r="I79" s="23">
        <v>4.5</v>
      </c>
      <c r="J79" s="23">
        <v>0.9</v>
      </c>
      <c r="K79" s="23">
        <v>2</v>
      </c>
      <c r="L79" s="23">
        <f>PRODUCT(H79:K79)</f>
        <v>36.450000000000003</v>
      </c>
      <c r="M79" s="32" t="s">
        <v>10</v>
      </c>
    </row>
    <row r="80" spans="1:13" s="15" customFormat="1" ht="15" customHeight="1" x14ac:dyDescent="0.2">
      <c r="A80" s="50"/>
      <c r="B80" s="12" t="s">
        <v>58</v>
      </c>
      <c r="C80" s="13" t="s">
        <v>14</v>
      </c>
      <c r="D80" s="37" t="s">
        <v>33</v>
      </c>
      <c r="E80" s="13" t="s">
        <v>20</v>
      </c>
      <c r="F80" s="13">
        <v>91.584000000000003</v>
      </c>
      <c r="G80" s="13">
        <f t="shared" ref="G80:G87" si="15">F80+J80</f>
        <v>92.484000000000009</v>
      </c>
      <c r="H80" s="13">
        <v>4.5</v>
      </c>
      <c r="I80" s="13">
        <v>4.5</v>
      </c>
      <c r="J80" s="13">
        <v>0.9</v>
      </c>
      <c r="K80" s="13">
        <v>2</v>
      </c>
      <c r="L80" s="13">
        <f t="shared" ref="L80:L106" si="16">PRODUCT(H80:K80)</f>
        <v>36.450000000000003</v>
      </c>
      <c r="M80" s="14" t="s">
        <v>10</v>
      </c>
    </row>
    <row r="81" spans="1:13" s="15" customFormat="1" ht="15" customHeight="1" x14ac:dyDescent="0.2">
      <c r="A81" s="50"/>
      <c r="B81" s="12" t="s">
        <v>58</v>
      </c>
      <c r="C81" s="13" t="s">
        <v>14</v>
      </c>
      <c r="D81" s="37" t="s">
        <v>33</v>
      </c>
      <c r="E81" s="13" t="s">
        <v>21</v>
      </c>
      <c r="F81" s="13">
        <v>91.584000000000003</v>
      </c>
      <c r="G81" s="13">
        <f t="shared" si="15"/>
        <v>92.183999999999997</v>
      </c>
      <c r="H81" s="13">
        <v>2.75</v>
      </c>
      <c r="I81" s="13">
        <v>2.75</v>
      </c>
      <c r="J81" s="13">
        <v>0.6</v>
      </c>
      <c r="K81" s="13">
        <v>7</v>
      </c>
      <c r="L81" s="13">
        <f t="shared" si="16"/>
        <v>31.762499999999996</v>
      </c>
      <c r="M81" s="14" t="s">
        <v>10</v>
      </c>
    </row>
    <row r="82" spans="1:13" s="15" customFormat="1" ht="15" customHeight="1" x14ac:dyDescent="0.2">
      <c r="A82" s="50"/>
      <c r="B82" s="12" t="s">
        <v>58</v>
      </c>
      <c r="C82" s="13" t="s">
        <v>14</v>
      </c>
      <c r="D82" s="37" t="s">
        <v>33</v>
      </c>
      <c r="E82" s="13" t="s">
        <v>22</v>
      </c>
      <c r="F82" s="13">
        <v>91.584000000000003</v>
      </c>
      <c r="G82" s="13">
        <f t="shared" si="15"/>
        <v>92.183999999999997</v>
      </c>
      <c r="H82" s="13">
        <v>2.75</v>
      </c>
      <c r="I82" s="13">
        <v>2.75</v>
      </c>
      <c r="J82" s="13">
        <v>0.6</v>
      </c>
      <c r="K82" s="13">
        <v>4</v>
      </c>
      <c r="L82" s="13">
        <f t="shared" si="16"/>
        <v>18.149999999999999</v>
      </c>
      <c r="M82" s="14" t="s">
        <v>10</v>
      </c>
    </row>
    <row r="83" spans="1:13" s="15" customFormat="1" ht="15" customHeight="1" x14ac:dyDescent="0.2">
      <c r="A83" s="50"/>
      <c r="B83" s="12" t="s">
        <v>58</v>
      </c>
      <c r="C83" s="13" t="s">
        <v>14</v>
      </c>
      <c r="D83" s="37" t="s">
        <v>33</v>
      </c>
      <c r="E83" s="13" t="s">
        <v>23</v>
      </c>
      <c r="F83" s="13">
        <v>91.584000000000003</v>
      </c>
      <c r="G83" s="13">
        <f t="shared" si="15"/>
        <v>92.334000000000003</v>
      </c>
      <c r="H83" s="13">
        <v>3.25</v>
      </c>
      <c r="I83" s="13">
        <v>3.25</v>
      </c>
      <c r="J83" s="13">
        <v>0.75</v>
      </c>
      <c r="K83" s="13">
        <v>1</v>
      </c>
      <c r="L83" s="13">
        <f t="shared" si="16"/>
        <v>7.921875</v>
      </c>
      <c r="M83" s="14" t="s">
        <v>10</v>
      </c>
    </row>
    <row r="84" spans="1:13" s="15" customFormat="1" ht="15" customHeight="1" x14ac:dyDescent="0.2">
      <c r="A84" s="50"/>
      <c r="B84" s="12" t="s">
        <v>58</v>
      </c>
      <c r="C84" s="13" t="s">
        <v>14</v>
      </c>
      <c r="D84" s="37" t="s">
        <v>33</v>
      </c>
      <c r="E84" s="13" t="s">
        <v>24</v>
      </c>
      <c r="F84" s="13">
        <v>91.584000000000003</v>
      </c>
      <c r="G84" s="13">
        <f t="shared" si="15"/>
        <v>92.284000000000006</v>
      </c>
      <c r="H84" s="13">
        <v>3.5</v>
      </c>
      <c r="I84" s="13">
        <v>3.5</v>
      </c>
      <c r="J84" s="13">
        <v>0.7</v>
      </c>
      <c r="K84" s="13">
        <v>4</v>
      </c>
      <c r="L84" s="13">
        <f t="shared" si="16"/>
        <v>34.299999999999997</v>
      </c>
      <c r="M84" s="14" t="s">
        <v>10</v>
      </c>
    </row>
    <row r="85" spans="1:13" s="15" customFormat="1" ht="15" customHeight="1" x14ac:dyDescent="0.2">
      <c r="A85" s="50"/>
      <c r="B85" s="12" t="s">
        <v>58</v>
      </c>
      <c r="C85" s="13" t="s">
        <v>14</v>
      </c>
      <c r="D85" s="38" t="s">
        <v>34</v>
      </c>
      <c r="E85" s="13"/>
      <c r="F85" s="13">
        <v>91.584000000000003</v>
      </c>
      <c r="G85" s="13">
        <f t="shared" si="15"/>
        <v>92.084000000000003</v>
      </c>
      <c r="H85" s="13">
        <v>2.5</v>
      </c>
      <c r="I85" s="13">
        <v>2.5</v>
      </c>
      <c r="J85" s="13">
        <v>0.5</v>
      </c>
      <c r="K85" s="13">
        <v>6</v>
      </c>
      <c r="L85" s="13">
        <f t="shared" si="16"/>
        <v>18.75</v>
      </c>
      <c r="M85" s="14" t="s">
        <v>10</v>
      </c>
    </row>
    <row r="86" spans="1:13" s="15" customFormat="1" ht="15" customHeight="1" x14ac:dyDescent="0.2">
      <c r="A86" s="50"/>
      <c r="B86" s="12" t="s">
        <v>58</v>
      </c>
      <c r="C86" s="13" t="s">
        <v>14</v>
      </c>
      <c r="D86" s="38" t="s">
        <v>25</v>
      </c>
      <c r="E86" s="13"/>
      <c r="F86" s="13">
        <v>91.584000000000003</v>
      </c>
      <c r="G86" s="13">
        <f t="shared" si="15"/>
        <v>92.034000000000006</v>
      </c>
      <c r="H86" s="13">
        <v>1.5</v>
      </c>
      <c r="I86" s="13">
        <v>1.5</v>
      </c>
      <c r="J86" s="13">
        <v>0.45</v>
      </c>
      <c r="K86" s="13">
        <v>6</v>
      </c>
      <c r="L86" s="13">
        <f t="shared" si="16"/>
        <v>6.0749999999999993</v>
      </c>
      <c r="M86" s="14" t="s">
        <v>10</v>
      </c>
    </row>
    <row r="87" spans="1:13" s="15" customFormat="1" ht="15" customHeight="1" x14ac:dyDescent="0.2">
      <c r="A87" s="50"/>
      <c r="B87" s="12" t="s">
        <v>58</v>
      </c>
      <c r="C87" s="13" t="s">
        <v>14</v>
      </c>
      <c r="D87" s="37" t="s">
        <v>33</v>
      </c>
      <c r="E87" s="13" t="s">
        <v>27</v>
      </c>
      <c r="F87" s="13">
        <v>91.584000000000003</v>
      </c>
      <c r="G87" s="13">
        <f t="shared" si="15"/>
        <v>91.884</v>
      </c>
      <c r="H87" s="13">
        <v>1</v>
      </c>
      <c r="I87" s="13">
        <v>1</v>
      </c>
      <c r="J87" s="13">
        <v>0.3</v>
      </c>
      <c r="K87" s="13">
        <v>8</v>
      </c>
      <c r="L87" s="13">
        <f t="shared" si="16"/>
        <v>2.4</v>
      </c>
      <c r="M87" s="14" t="s">
        <v>10</v>
      </c>
    </row>
    <row r="88" spans="1:13" s="15" customFormat="1" ht="15" customHeight="1" x14ac:dyDescent="0.2">
      <c r="A88" s="50"/>
      <c r="B88" s="12" t="s">
        <v>58</v>
      </c>
      <c r="C88" s="13" t="s">
        <v>14</v>
      </c>
      <c r="D88" s="13" t="s">
        <v>35</v>
      </c>
      <c r="E88" s="13"/>
      <c r="F88" s="13">
        <v>92.516000000000005</v>
      </c>
      <c r="G88" s="13">
        <f>94.584+0.45</f>
        <v>95.034000000000006</v>
      </c>
      <c r="H88" s="13">
        <v>1.1499999999999999</v>
      </c>
      <c r="I88" s="13">
        <v>1.5249999999999999</v>
      </c>
      <c r="J88" s="13">
        <f>G88-F88</f>
        <v>2.5180000000000007</v>
      </c>
      <c r="K88" s="13">
        <v>2</v>
      </c>
      <c r="L88" s="13">
        <f t="shared" si="16"/>
        <v>8.8318850000000015</v>
      </c>
      <c r="M88" s="14" t="s">
        <v>10</v>
      </c>
    </row>
    <row r="89" spans="1:13" s="15" customFormat="1" ht="15" customHeight="1" x14ac:dyDescent="0.2">
      <c r="A89" s="50"/>
      <c r="B89" s="12" t="s">
        <v>58</v>
      </c>
      <c r="C89" s="13" t="s">
        <v>14</v>
      </c>
      <c r="D89" s="13" t="s">
        <v>35</v>
      </c>
      <c r="E89" s="13"/>
      <c r="F89" s="13">
        <v>92.484000000000009</v>
      </c>
      <c r="G89" s="13">
        <f t="shared" ref="G89:G96" si="17">94.584+0.45</f>
        <v>95.034000000000006</v>
      </c>
      <c r="H89" s="13">
        <v>0.95</v>
      </c>
      <c r="I89" s="13">
        <v>1.2</v>
      </c>
      <c r="J89" s="13">
        <f t="shared" ref="J89:J96" si="18">G89-F89</f>
        <v>2.5499999999999972</v>
      </c>
      <c r="K89" s="13">
        <v>2</v>
      </c>
      <c r="L89" s="13">
        <f t="shared" si="16"/>
        <v>5.813999999999993</v>
      </c>
      <c r="M89" s="14" t="s">
        <v>10</v>
      </c>
    </row>
    <row r="90" spans="1:13" s="15" customFormat="1" ht="15" customHeight="1" x14ac:dyDescent="0.2">
      <c r="A90" s="50"/>
      <c r="B90" s="12" t="s">
        <v>58</v>
      </c>
      <c r="C90" s="13" t="s">
        <v>14</v>
      </c>
      <c r="D90" s="13" t="s">
        <v>35</v>
      </c>
      <c r="E90" s="13"/>
      <c r="F90" s="13">
        <v>92.183999999999997</v>
      </c>
      <c r="G90" s="13">
        <f t="shared" si="17"/>
        <v>95.034000000000006</v>
      </c>
      <c r="H90" s="13">
        <v>0.75</v>
      </c>
      <c r="I90" s="13">
        <v>0.9</v>
      </c>
      <c r="J90" s="13">
        <f t="shared" si="18"/>
        <v>2.8500000000000085</v>
      </c>
      <c r="K90" s="13">
        <v>7</v>
      </c>
      <c r="L90" s="13">
        <f t="shared" si="16"/>
        <v>13.466250000000041</v>
      </c>
      <c r="M90" s="14" t="s">
        <v>10</v>
      </c>
    </row>
    <row r="91" spans="1:13" s="15" customFormat="1" ht="15" customHeight="1" x14ac:dyDescent="0.2">
      <c r="A91" s="50"/>
      <c r="B91" s="12" t="s">
        <v>58</v>
      </c>
      <c r="C91" s="13" t="s">
        <v>14</v>
      </c>
      <c r="D91" s="13" t="s">
        <v>35</v>
      </c>
      <c r="E91" s="13"/>
      <c r="F91" s="13">
        <v>92.183999999999997</v>
      </c>
      <c r="G91" s="13">
        <f t="shared" si="17"/>
        <v>95.034000000000006</v>
      </c>
      <c r="H91" s="13">
        <v>0.75</v>
      </c>
      <c r="I91" s="13">
        <v>0.9</v>
      </c>
      <c r="J91" s="13">
        <f t="shared" si="18"/>
        <v>2.8500000000000085</v>
      </c>
      <c r="K91" s="13">
        <v>4</v>
      </c>
      <c r="L91" s="13">
        <f t="shared" si="16"/>
        <v>7.6950000000000234</v>
      </c>
      <c r="M91" s="14" t="s">
        <v>10</v>
      </c>
    </row>
    <row r="92" spans="1:13" s="15" customFormat="1" ht="15" customHeight="1" x14ac:dyDescent="0.2">
      <c r="A92" s="50"/>
      <c r="B92" s="12" t="s">
        <v>58</v>
      </c>
      <c r="C92" s="13" t="s">
        <v>14</v>
      </c>
      <c r="D92" s="13" t="s">
        <v>35</v>
      </c>
      <c r="E92" s="13"/>
      <c r="F92" s="13">
        <v>92.334000000000003</v>
      </c>
      <c r="G92" s="13">
        <f t="shared" si="17"/>
        <v>95.034000000000006</v>
      </c>
      <c r="H92" s="13">
        <v>0.9</v>
      </c>
      <c r="I92" s="13">
        <v>1.2</v>
      </c>
      <c r="J92" s="13">
        <f t="shared" si="18"/>
        <v>2.7000000000000028</v>
      </c>
      <c r="K92" s="13">
        <v>1</v>
      </c>
      <c r="L92" s="13">
        <f t="shared" si="16"/>
        <v>2.9160000000000035</v>
      </c>
      <c r="M92" s="14" t="s">
        <v>10</v>
      </c>
    </row>
    <row r="93" spans="1:13" s="15" customFormat="1" ht="15" customHeight="1" x14ac:dyDescent="0.2">
      <c r="A93" s="50"/>
      <c r="B93" s="12" t="s">
        <v>58</v>
      </c>
      <c r="C93" s="13" t="s">
        <v>14</v>
      </c>
      <c r="D93" s="13" t="s">
        <v>35</v>
      </c>
      <c r="E93" s="13"/>
      <c r="F93" s="13">
        <v>92.284000000000006</v>
      </c>
      <c r="G93" s="13">
        <f t="shared" si="17"/>
        <v>95.034000000000006</v>
      </c>
      <c r="H93" s="13">
        <v>0.9</v>
      </c>
      <c r="I93" s="13">
        <v>1.42</v>
      </c>
      <c r="J93" s="13">
        <f t="shared" si="18"/>
        <v>2.75</v>
      </c>
      <c r="K93" s="13">
        <v>4</v>
      </c>
      <c r="L93" s="13">
        <f t="shared" si="16"/>
        <v>14.058</v>
      </c>
      <c r="M93" s="14" t="s">
        <v>10</v>
      </c>
    </row>
    <row r="94" spans="1:13" s="15" customFormat="1" ht="15" customHeight="1" x14ac:dyDescent="0.2">
      <c r="A94" s="50"/>
      <c r="B94" s="12" t="s">
        <v>58</v>
      </c>
      <c r="C94" s="13" t="s">
        <v>14</v>
      </c>
      <c r="D94" s="13" t="s">
        <v>35</v>
      </c>
      <c r="E94" s="13"/>
      <c r="F94" s="13">
        <v>92.084000000000003</v>
      </c>
      <c r="G94" s="13">
        <f t="shared" si="17"/>
        <v>95.034000000000006</v>
      </c>
      <c r="H94" s="13">
        <v>0.8</v>
      </c>
      <c r="I94" s="13">
        <v>1.25</v>
      </c>
      <c r="J94" s="13">
        <f t="shared" si="18"/>
        <v>2.9500000000000028</v>
      </c>
      <c r="K94" s="13">
        <v>6</v>
      </c>
      <c r="L94" s="13">
        <f t="shared" si="16"/>
        <v>17.700000000000017</v>
      </c>
      <c r="M94" s="14" t="s">
        <v>10</v>
      </c>
    </row>
    <row r="95" spans="1:13" s="15" customFormat="1" ht="15" customHeight="1" x14ac:dyDescent="0.2">
      <c r="A95" s="50"/>
      <c r="B95" s="12" t="s">
        <v>58</v>
      </c>
      <c r="C95" s="13" t="s">
        <v>14</v>
      </c>
      <c r="D95" s="13" t="s">
        <v>35</v>
      </c>
      <c r="E95" s="13"/>
      <c r="F95" s="13">
        <v>92.034000000000006</v>
      </c>
      <c r="G95" s="13">
        <f t="shared" si="17"/>
        <v>95.034000000000006</v>
      </c>
      <c r="H95" s="13">
        <v>0.65</v>
      </c>
      <c r="I95" s="13">
        <v>0.8</v>
      </c>
      <c r="J95" s="13">
        <f t="shared" si="18"/>
        <v>3</v>
      </c>
      <c r="K95" s="13">
        <v>6</v>
      </c>
      <c r="L95" s="13">
        <f t="shared" si="16"/>
        <v>9.36</v>
      </c>
      <c r="M95" s="14" t="s">
        <v>10</v>
      </c>
    </row>
    <row r="96" spans="1:13" s="15" customFormat="1" ht="15" customHeight="1" x14ac:dyDescent="0.2">
      <c r="A96" s="50"/>
      <c r="B96" s="12" t="s">
        <v>58</v>
      </c>
      <c r="C96" s="13" t="s">
        <v>14</v>
      </c>
      <c r="D96" s="13" t="s">
        <v>35</v>
      </c>
      <c r="E96" s="13"/>
      <c r="F96" s="13">
        <v>91.884</v>
      </c>
      <c r="G96" s="13">
        <f t="shared" si="17"/>
        <v>95.034000000000006</v>
      </c>
      <c r="H96" s="13">
        <v>0.3</v>
      </c>
      <c r="I96" s="13">
        <v>0.3</v>
      </c>
      <c r="J96" s="13">
        <f t="shared" si="18"/>
        <v>3.1500000000000057</v>
      </c>
      <c r="K96" s="13">
        <v>8</v>
      </c>
      <c r="L96" s="13">
        <f t="shared" si="16"/>
        <v>2.2680000000000038</v>
      </c>
      <c r="M96" s="14" t="s">
        <v>10</v>
      </c>
    </row>
    <row r="97" spans="1:13" s="15" customFormat="1" ht="15" customHeight="1" x14ac:dyDescent="0.2">
      <c r="A97" s="50"/>
      <c r="B97" s="12" t="s">
        <v>58</v>
      </c>
      <c r="C97" s="13" t="s">
        <v>14</v>
      </c>
      <c r="D97" s="13" t="s">
        <v>29</v>
      </c>
      <c r="E97" s="13" t="s">
        <v>30</v>
      </c>
      <c r="F97" s="13">
        <f>G97-J97</f>
        <v>94.13</v>
      </c>
      <c r="G97" s="13">
        <v>94.58</v>
      </c>
      <c r="H97" s="13">
        <f>((4.5*4)+13.625+15)-(0.7*7)-(0.3*4)</f>
        <v>40.524999999999999</v>
      </c>
      <c r="I97" s="13">
        <v>0.3</v>
      </c>
      <c r="J97" s="13">
        <v>0.45</v>
      </c>
      <c r="K97" s="13">
        <v>2</v>
      </c>
      <c r="L97" s="13">
        <f t="shared" si="16"/>
        <v>10.941749999999999</v>
      </c>
      <c r="M97" s="14" t="s">
        <v>10</v>
      </c>
    </row>
    <row r="98" spans="1:13" s="15" customFormat="1" ht="15" customHeight="1" x14ac:dyDescent="0.2">
      <c r="A98" s="50"/>
      <c r="B98" s="12" t="s">
        <v>58</v>
      </c>
      <c r="C98" s="13" t="s">
        <v>14</v>
      </c>
      <c r="D98" s="13" t="s">
        <v>29</v>
      </c>
      <c r="E98" s="13" t="s">
        <v>31</v>
      </c>
      <c r="F98" s="13">
        <f t="shared" ref="F98:F103" si="19">G98-J98</f>
        <v>94.13</v>
      </c>
      <c r="G98" s="13">
        <v>94.58</v>
      </c>
      <c r="H98" s="13">
        <f>25.5-(0.8*5)</f>
        <v>21.5</v>
      </c>
      <c r="I98" s="13">
        <v>0.3</v>
      </c>
      <c r="J98" s="13">
        <v>0.45</v>
      </c>
      <c r="K98" s="13">
        <v>5</v>
      </c>
      <c r="L98" s="13">
        <f t="shared" si="16"/>
        <v>14.512500000000001</v>
      </c>
      <c r="M98" s="14" t="s">
        <v>10</v>
      </c>
    </row>
    <row r="99" spans="1:13" s="15" customFormat="1" ht="15" customHeight="1" x14ac:dyDescent="0.2">
      <c r="A99" s="50"/>
      <c r="B99" s="12" t="s">
        <v>58</v>
      </c>
      <c r="C99" s="13" t="s">
        <v>14</v>
      </c>
      <c r="D99" s="13" t="s">
        <v>29</v>
      </c>
      <c r="E99" s="13" t="s">
        <v>32</v>
      </c>
      <c r="F99" s="13">
        <f t="shared" si="19"/>
        <v>94.13</v>
      </c>
      <c r="G99" s="13">
        <v>94.58</v>
      </c>
      <c r="H99" s="13">
        <f>(4.5*4)-(0.9*3)</f>
        <v>15.3</v>
      </c>
      <c r="I99" s="13">
        <v>0.3</v>
      </c>
      <c r="J99" s="13">
        <v>0.45</v>
      </c>
      <c r="K99" s="13">
        <v>3</v>
      </c>
      <c r="L99" s="13">
        <f t="shared" si="16"/>
        <v>6.1965000000000003</v>
      </c>
      <c r="M99" s="14" t="s">
        <v>10</v>
      </c>
    </row>
    <row r="100" spans="1:13" s="15" customFormat="1" ht="15" customHeight="1" x14ac:dyDescent="0.2">
      <c r="A100" s="50"/>
      <c r="B100" s="12" t="s">
        <v>58</v>
      </c>
      <c r="C100" s="13" t="s">
        <v>14</v>
      </c>
      <c r="D100" s="13" t="s">
        <v>29</v>
      </c>
      <c r="E100" s="13" t="s">
        <v>36</v>
      </c>
      <c r="F100" s="13">
        <f t="shared" si="19"/>
        <v>95.13</v>
      </c>
      <c r="G100" s="13">
        <v>95.58</v>
      </c>
      <c r="H100" s="13">
        <f>9-0.8-0.8</f>
        <v>7.3999999999999995</v>
      </c>
      <c r="I100" s="13">
        <v>0.3</v>
      </c>
      <c r="J100" s="13">
        <v>0.45</v>
      </c>
      <c r="K100" s="13">
        <v>1</v>
      </c>
      <c r="L100" s="13">
        <f t="shared" si="16"/>
        <v>0.99899999999999989</v>
      </c>
      <c r="M100" s="14" t="s">
        <v>10</v>
      </c>
    </row>
    <row r="101" spans="1:13" s="15" customFormat="1" ht="15" customHeight="1" x14ac:dyDescent="0.2">
      <c r="A101" s="50"/>
      <c r="B101" s="12" t="s">
        <v>58</v>
      </c>
      <c r="C101" s="13" t="s">
        <v>14</v>
      </c>
      <c r="D101" s="13" t="s">
        <v>29</v>
      </c>
      <c r="E101" s="13" t="s">
        <v>37</v>
      </c>
      <c r="F101" s="13">
        <f t="shared" si="19"/>
        <v>96.13</v>
      </c>
      <c r="G101" s="13">
        <v>96.58</v>
      </c>
      <c r="H101" s="13">
        <f>4.5-0.8</f>
        <v>3.7</v>
      </c>
      <c r="I101" s="13">
        <v>0.3</v>
      </c>
      <c r="J101" s="13">
        <v>0.45</v>
      </c>
      <c r="K101" s="13">
        <v>1</v>
      </c>
      <c r="L101" s="13">
        <f t="shared" si="16"/>
        <v>0.49950000000000006</v>
      </c>
      <c r="M101" s="14" t="s">
        <v>10</v>
      </c>
    </row>
    <row r="102" spans="1:13" s="15" customFormat="1" ht="15" customHeight="1" x14ac:dyDescent="0.2">
      <c r="A102" s="50"/>
      <c r="B102" s="12" t="s">
        <v>58</v>
      </c>
      <c r="C102" s="13" t="s">
        <v>14</v>
      </c>
      <c r="D102" s="13" t="s">
        <v>29</v>
      </c>
      <c r="E102" s="13" t="s">
        <v>38</v>
      </c>
      <c r="F102" s="13">
        <f t="shared" si="19"/>
        <v>97.13</v>
      </c>
      <c r="G102" s="13">
        <v>97.58</v>
      </c>
      <c r="H102" s="13">
        <f>5.5-0.8</f>
        <v>4.7</v>
      </c>
      <c r="I102" s="13">
        <v>0.3</v>
      </c>
      <c r="J102" s="13">
        <v>0.45</v>
      </c>
      <c r="K102" s="13">
        <v>1</v>
      </c>
      <c r="L102" s="13">
        <f t="shared" si="16"/>
        <v>0.63449999999999995</v>
      </c>
      <c r="M102" s="14" t="s">
        <v>10</v>
      </c>
    </row>
    <row r="103" spans="1:13" s="15" customFormat="1" ht="15" customHeight="1" x14ac:dyDescent="0.2">
      <c r="A103" s="50"/>
      <c r="B103" s="12" t="s">
        <v>58</v>
      </c>
      <c r="C103" s="13" t="s">
        <v>14</v>
      </c>
      <c r="D103" s="13" t="s">
        <v>29</v>
      </c>
      <c r="E103" s="13" t="s">
        <v>39</v>
      </c>
      <c r="F103" s="13">
        <f t="shared" si="19"/>
        <v>98.13</v>
      </c>
      <c r="G103" s="13">
        <v>98.58</v>
      </c>
      <c r="H103" s="13">
        <f>4.5-0.8</f>
        <v>3.7</v>
      </c>
      <c r="I103" s="13">
        <v>0.3</v>
      </c>
      <c r="J103" s="13">
        <v>0.45</v>
      </c>
      <c r="K103" s="13">
        <v>1</v>
      </c>
      <c r="L103" s="13">
        <f t="shared" si="16"/>
        <v>0.49950000000000006</v>
      </c>
      <c r="M103" s="14" t="s">
        <v>10</v>
      </c>
    </row>
    <row r="104" spans="1:13" s="15" customFormat="1" ht="15" customHeight="1" x14ac:dyDescent="0.2">
      <c r="A104" s="50"/>
      <c r="B104" s="12" t="s">
        <v>58</v>
      </c>
      <c r="C104" s="13" t="s">
        <v>14</v>
      </c>
      <c r="D104" s="13" t="s">
        <v>28</v>
      </c>
      <c r="E104" s="13" t="s">
        <v>15</v>
      </c>
      <c r="F104" s="13">
        <v>91.584000000000003</v>
      </c>
      <c r="G104" s="13">
        <f>F104+J104</f>
        <v>91.884</v>
      </c>
      <c r="H104" s="13">
        <v>3.1419999999999999</v>
      </c>
      <c r="I104" s="13">
        <f>(4.55)^2</f>
        <v>20.702499999999997</v>
      </c>
      <c r="J104" s="13">
        <v>0.3</v>
      </c>
      <c r="K104" s="13">
        <v>1</v>
      </c>
      <c r="L104" s="13">
        <f t="shared" si="16"/>
        <v>19.514176499999998</v>
      </c>
      <c r="M104" s="14" t="s">
        <v>10</v>
      </c>
    </row>
    <row r="105" spans="1:13" s="15" customFormat="1" ht="15" customHeight="1" x14ac:dyDescent="0.2">
      <c r="A105" s="50"/>
      <c r="B105" s="12" t="s">
        <v>58</v>
      </c>
      <c r="C105" s="13" t="s">
        <v>14</v>
      </c>
      <c r="D105" s="13" t="s">
        <v>28</v>
      </c>
      <c r="E105" s="13" t="s">
        <v>40</v>
      </c>
      <c r="F105" s="13">
        <v>91.884</v>
      </c>
      <c r="G105" s="13">
        <f>94.5+0.3</f>
        <v>94.8</v>
      </c>
      <c r="H105" s="13">
        <v>3.1419999999999999</v>
      </c>
      <c r="I105" s="13">
        <f>(7.7/2)^2</f>
        <v>14.822500000000002</v>
      </c>
      <c r="J105" s="13">
        <f>G105-F105</f>
        <v>2.9159999999999968</v>
      </c>
      <c r="K105" s="13">
        <v>1</v>
      </c>
      <c r="L105" s="13">
        <f t="shared" si="16"/>
        <v>135.80481221999986</v>
      </c>
      <c r="M105" s="14" t="s">
        <v>10</v>
      </c>
    </row>
    <row r="106" spans="1:13" s="15" customFormat="1" ht="15" customHeight="1" x14ac:dyDescent="0.2">
      <c r="A106" s="50"/>
      <c r="B106" s="12" t="s">
        <v>58</v>
      </c>
      <c r="C106" s="13" t="s">
        <v>14</v>
      </c>
      <c r="D106" s="13" t="s">
        <v>28</v>
      </c>
      <c r="E106" s="13" t="s">
        <v>40</v>
      </c>
      <c r="F106" s="13">
        <v>91.884</v>
      </c>
      <c r="G106" s="13">
        <f>94.5+0.3</f>
        <v>94.8</v>
      </c>
      <c r="H106" s="13">
        <v>3.1419999999999999</v>
      </c>
      <c r="I106" s="13">
        <f>(6.5/2)^2</f>
        <v>10.5625</v>
      </c>
      <c r="J106" s="13">
        <f>G106-F106</f>
        <v>2.9159999999999968</v>
      </c>
      <c r="K106" s="13">
        <v>1</v>
      </c>
      <c r="L106" s="13">
        <f t="shared" si="16"/>
        <v>96.77438549999988</v>
      </c>
      <c r="M106" s="14" t="s">
        <v>10</v>
      </c>
    </row>
    <row r="107" spans="1:13" s="15" customFormat="1" ht="15" customHeight="1" x14ac:dyDescent="0.2">
      <c r="A107" s="50"/>
      <c r="B107" s="12" t="s">
        <v>58</v>
      </c>
      <c r="C107" s="13" t="s">
        <v>14</v>
      </c>
      <c r="D107" s="13" t="s">
        <v>28</v>
      </c>
      <c r="K107" s="13"/>
      <c r="L107" s="39">
        <f>L105-L106</f>
        <v>39.03042671999998</v>
      </c>
      <c r="M107" s="14" t="s">
        <v>10</v>
      </c>
    </row>
    <row r="108" spans="1:13" s="15" customFormat="1" ht="15" customHeight="1" x14ac:dyDescent="0.2">
      <c r="A108" s="50"/>
      <c r="B108" s="12" t="s">
        <v>58</v>
      </c>
      <c r="C108" s="13" t="s">
        <v>14</v>
      </c>
      <c r="D108" s="13" t="s">
        <v>28</v>
      </c>
      <c r="E108" s="13" t="s">
        <v>18</v>
      </c>
      <c r="F108" s="13">
        <v>91.884</v>
      </c>
      <c r="G108" s="13">
        <v>94.8</v>
      </c>
      <c r="H108" s="13">
        <v>6.5</v>
      </c>
      <c r="I108" s="13">
        <v>0.6</v>
      </c>
      <c r="J108" s="13">
        <f>G108-F108</f>
        <v>2.9159999999999968</v>
      </c>
      <c r="K108" s="13">
        <v>2</v>
      </c>
      <c r="L108" s="14">
        <f>PRODUCT(H108:K108)</f>
        <v>22.744799999999973</v>
      </c>
      <c r="M108" s="14" t="s">
        <v>10</v>
      </c>
    </row>
    <row r="109" spans="1:13" s="15" customFormat="1" ht="15" customHeight="1" x14ac:dyDescent="0.2">
      <c r="A109" s="50"/>
      <c r="B109" s="12" t="s">
        <v>58</v>
      </c>
      <c r="C109" s="13" t="s">
        <v>14</v>
      </c>
      <c r="D109" s="13" t="s">
        <v>28</v>
      </c>
      <c r="E109" s="13" t="s">
        <v>41</v>
      </c>
      <c r="F109" s="13">
        <v>94.5</v>
      </c>
      <c r="G109" s="13">
        <f>F109+J109</f>
        <v>95.5</v>
      </c>
      <c r="H109" s="13">
        <v>1.212</v>
      </c>
      <c r="I109" s="13">
        <v>0.3</v>
      </c>
      <c r="J109" s="13">
        <v>1</v>
      </c>
      <c r="K109" s="13">
        <v>2</v>
      </c>
      <c r="L109" s="14">
        <f t="shared" ref="L109:L114" si="20">PRODUCT(H109:K109)</f>
        <v>0.72719999999999996</v>
      </c>
      <c r="M109" s="14" t="s">
        <v>10</v>
      </c>
    </row>
    <row r="110" spans="1:13" s="15" customFormat="1" ht="15" customHeight="1" x14ac:dyDescent="0.2">
      <c r="A110" s="50"/>
      <c r="B110" s="12" t="s">
        <v>58</v>
      </c>
      <c r="C110" s="13" t="s">
        <v>14</v>
      </c>
      <c r="D110" s="13" t="s">
        <v>28</v>
      </c>
      <c r="E110" s="13" t="s">
        <v>41</v>
      </c>
      <c r="F110" s="13">
        <v>94.5</v>
      </c>
      <c r="G110" s="13">
        <f t="shared" ref="G110:G113" si="21">F110+J110</f>
        <v>95.5</v>
      </c>
      <c r="H110" s="13">
        <v>4.665</v>
      </c>
      <c r="I110" s="13">
        <v>0.3</v>
      </c>
      <c r="J110" s="13">
        <v>1</v>
      </c>
      <c r="K110" s="13">
        <v>2</v>
      </c>
      <c r="L110" s="14">
        <f t="shared" si="20"/>
        <v>2.7989999999999999</v>
      </c>
      <c r="M110" s="14" t="s">
        <v>10</v>
      </c>
    </row>
    <row r="111" spans="1:13" s="15" customFormat="1" ht="15" customHeight="1" x14ac:dyDescent="0.2">
      <c r="A111" s="50"/>
      <c r="B111" s="12" t="s">
        <v>58</v>
      </c>
      <c r="C111" s="13" t="s">
        <v>14</v>
      </c>
      <c r="D111" s="13" t="s">
        <v>28</v>
      </c>
      <c r="E111" s="13" t="s">
        <v>41</v>
      </c>
      <c r="F111" s="13">
        <v>94.5</v>
      </c>
      <c r="G111" s="13">
        <f t="shared" si="21"/>
        <v>95.5</v>
      </c>
      <c r="H111" s="13">
        <v>6.1740000000000004</v>
      </c>
      <c r="I111" s="13">
        <v>0.3</v>
      </c>
      <c r="J111" s="13">
        <v>1</v>
      </c>
      <c r="K111" s="13">
        <v>2</v>
      </c>
      <c r="L111" s="14">
        <f t="shared" si="20"/>
        <v>3.7044000000000001</v>
      </c>
      <c r="M111" s="14" t="s">
        <v>10</v>
      </c>
    </row>
    <row r="112" spans="1:13" s="15" customFormat="1" ht="15" customHeight="1" x14ac:dyDescent="0.2">
      <c r="A112" s="50"/>
      <c r="B112" s="12" t="s">
        <v>58</v>
      </c>
      <c r="C112" s="13" t="s">
        <v>14</v>
      </c>
      <c r="D112" s="13" t="s">
        <v>28</v>
      </c>
      <c r="E112" s="13" t="s">
        <v>41</v>
      </c>
      <c r="F112" s="13">
        <v>94.5</v>
      </c>
      <c r="G112" s="13">
        <f t="shared" si="21"/>
        <v>95.5</v>
      </c>
      <c r="H112" s="13">
        <v>6.9539999999999997</v>
      </c>
      <c r="I112" s="13">
        <v>0.3</v>
      </c>
      <c r="J112" s="13">
        <v>1</v>
      </c>
      <c r="K112" s="13">
        <v>2</v>
      </c>
      <c r="L112" s="14">
        <f t="shared" si="20"/>
        <v>4.1723999999999997</v>
      </c>
      <c r="M112" s="14" t="s">
        <v>10</v>
      </c>
    </row>
    <row r="113" spans="1:16" s="15" customFormat="1" ht="15" customHeight="1" x14ac:dyDescent="0.2">
      <c r="A113" s="50"/>
      <c r="B113" s="12" t="s">
        <v>58</v>
      </c>
      <c r="C113" s="13" t="s">
        <v>14</v>
      </c>
      <c r="D113" s="13" t="s">
        <v>28</v>
      </c>
      <c r="E113" s="13" t="s">
        <v>41</v>
      </c>
      <c r="F113" s="13">
        <v>94.5</v>
      </c>
      <c r="G113" s="13">
        <f t="shared" si="21"/>
        <v>95.5</v>
      </c>
      <c r="H113" s="13">
        <v>7.2439999999999998</v>
      </c>
      <c r="I113" s="13">
        <v>0.3</v>
      </c>
      <c r="J113" s="13">
        <v>1</v>
      </c>
      <c r="K113" s="13">
        <v>1</v>
      </c>
      <c r="L113" s="14">
        <f t="shared" si="20"/>
        <v>2.1732</v>
      </c>
      <c r="M113" s="14" t="s">
        <v>10</v>
      </c>
    </row>
    <row r="114" spans="1:16" s="15" customFormat="1" ht="15" customHeight="1" x14ac:dyDescent="0.2">
      <c r="A114" s="54"/>
      <c r="B114" s="12" t="s">
        <v>58</v>
      </c>
      <c r="C114" s="13" t="s">
        <v>14</v>
      </c>
      <c r="D114" s="13"/>
      <c r="E114" s="13"/>
      <c r="F114" s="13">
        <f>G114-J114</f>
        <v>94.5</v>
      </c>
      <c r="G114" s="13">
        <f>94.5+0.15</f>
        <v>94.65</v>
      </c>
      <c r="H114" s="13">
        <v>25.5</v>
      </c>
      <c r="I114" s="13">
        <v>18</v>
      </c>
      <c r="J114" s="13">
        <v>0.15</v>
      </c>
      <c r="K114" s="13">
        <v>1</v>
      </c>
      <c r="L114" s="13">
        <f t="shared" si="20"/>
        <v>68.849999999999994</v>
      </c>
      <c r="M114" s="14" t="s">
        <v>10</v>
      </c>
    </row>
    <row r="115" spans="1:16" s="8" customFormat="1" x14ac:dyDescent="0.2">
      <c r="A115" s="7"/>
      <c r="B115" s="7" t="str">
        <f>B113</f>
        <v>0--3 Mtr</v>
      </c>
      <c r="C115" s="7"/>
      <c r="D115" s="7"/>
      <c r="E115" s="7"/>
      <c r="F115" s="4"/>
      <c r="G115" s="4"/>
      <c r="H115" s="7"/>
      <c r="I115" s="7"/>
      <c r="J115" s="7"/>
      <c r="K115" s="7"/>
      <c r="L115" s="7">
        <f>(SUM(L79:L104))+(SUM(L107:L114))</f>
        <v>472.36736322000013</v>
      </c>
      <c r="M115" s="7" t="str">
        <f>M113</f>
        <v>Cum</v>
      </c>
      <c r="N115" s="8">
        <v>324.82585</v>
      </c>
      <c r="P115" s="8">
        <f>L115-N115</f>
        <v>147.54151322000013</v>
      </c>
    </row>
    <row r="116" spans="1:16" s="19" customFormat="1" x14ac:dyDescent="0.2">
      <c r="A116" s="17"/>
      <c r="B116" s="17"/>
      <c r="C116" s="17"/>
      <c r="D116" s="17"/>
      <c r="E116" s="17"/>
      <c r="F116" s="18"/>
      <c r="G116" s="18"/>
      <c r="H116" s="17"/>
      <c r="I116" s="17"/>
      <c r="J116" s="17"/>
      <c r="K116" s="17"/>
      <c r="L116" s="17"/>
      <c r="M116" s="17"/>
    </row>
    <row r="117" spans="1:16" s="19" customFormat="1" x14ac:dyDescent="0.2">
      <c r="A117" s="50"/>
      <c r="B117" s="12" t="s">
        <v>59</v>
      </c>
      <c r="C117" s="13" t="s">
        <v>14</v>
      </c>
      <c r="D117" s="13" t="s">
        <v>65</v>
      </c>
      <c r="E117" s="13"/>
      <c r="F117" s="13">
        <v>5.35</v>
      </c>
      <c r="G117" s="13">
        <f>F117+J117</f>
        <v>5.5</v>
      </c>
      <c r="H117" s="13">
        <v>25.5</v>
      </c>
      <c r="I117" s="13">
        <v>18</v>
      </c>
      <c r="J117" s="13">
        <v>0.15</v>
      </c>
      <c r="K117" s="13"/>
      <c r="L117" s="13">
        <f t="shared" ref="L117" si="22">PRODUCT(H117:K117)</f>
        <v>68.849999999999994</v>
      </c>
      <c r="M117" s="14" t="s">
        <v>10</v>
      </c>
      <c r="N117" s="19" t="s">
        <v>68</v>
      </c>
    </row>
    <row r="118" spans="1:16" s="19" customFormat="1" x14ac:dyDescent="0.2">
      <c r="A118" s="7"/>
      <c r="B118" s="7" t="str">
        <f>B117</f>
        <v>3--6 Mtr</v>
      </c>
      <c r="C118" s="7"/>
      <c r="D118" s="7"/>
      <c r="E118" s="7"/>
      <c r="F118" s="4"/>
      <c r="G118" s="4"/>
      <c r="H118" s="7"/>
      <c r="I118" s="7"/>
      <c r="J118" s="7"/>
      <c r="K118" s="7"/>
      <c r="L118" s="7">
        <f>L117</f>
        <v>68.849999999999994</v>
      </c>
      <c r="M118" s="7" t="str">
        <f>M117</f>
        <v>Cum</v>
      </c>
    </row>
    <row r="119" spans="1:16" s="19" customFormat="1" x14ac:dyDescent="0.2">
      <c r="A119" s="17"/>
      <c r="B119" s="17"/>
      <c r="C119" s="17"/>
      <c r="D119" s="17"/>
      <c r="E119" s="17"/>
      <c r="F119" s="18"/>
      <c r="G119" s="18"/>
      <c r="H119" s="17"/>
      <c r="I119" s="17"/>
      <c r="J119" s="17"/>
      <c r="K119" s="17"/>
      <c r="L119" s="17"/>
      <c r="M119" s="17"/>
    </row>
    <row r="120" spans="1:16" s="19" customFormat="1" x14ac:dyDescent="0.2">
      <c r="A120" s="50"/>
      <c r="B120" s="12" t="s">
        <v>66</v>
      </c>
      <c r="C120" s="13" t="s">
        <v>14</v>
      </c>
      <c r="D120" s="13" t="s">
        <v>69</v>
      </c>
      <c r="E120" s="13"/>
      <c r="F120" s="13">
        <f>G120-J120</f>
        <v>10.199999999999999</v>
      </c>
      <c r="G120" s="13">
        <v>10.35</v>
      </c>
      <c r="H120" s="13">
        <v>25.5</v>
      </c>
      <c r="I120" s="13">
        <v>18</v>
      </c>
      <c r="J120" s="13">
        <v>0.15</v>
      </c>
      <c r="K120" s="13"/>
      <c r="L120" s="13">
        <f t="shared" ref="L120" si="23">PRODUCT(H120:K120)</f>
        <v>68.849999999999994</v>
      </c>
      <c r="M120" s="14" t="s">
        <v>10</v>
      </c>
      <c r="N120" s="19" t="s">
        <v>68</v>
      </c>
    </row>
    <row r="121" spans="1:16" s="19" customFormat="1" x14ac:dyDescent="0.2">
      <c r="A121" s="7"/>
      <c r="B121" s="7" t="str">
        <f>B120</f>
        <v>9--12 Mtr</v>
      </c>
      <c r="C121" s="7"/>
      <c r="D121" s="7"/>
      <c r="E121" s="7"/>
      <c r="F121" s="4"/>
      <c r="G121" s="4"/>
      <c r="H121" s="7"/>
      <c r="I121" s="7"/>
      <c r="J121" s="7"/>
      <c r="K121" s="7"/>
      <c r="L121" s="7">
        <f>L120</f>
        <v>68.849999999999994</v>
      </c>
      <c r="M121" s="7" t="str">
        <f>M120</f>
        <v>Cum</v>
      </c>
    </row>
    <row r="122" spans="1:16" s="19" customFormat="1" x14ac:dyDescent="0.2">
      <c r="A122" s="17"/>
      <c r="B122" s="17"/>
      <c r="C122" s="17"/>
      <c r="D122" s="17"/>
      <c r="E122" s="17"/>
      <c r="F122" s="18"/>
      <c r="G122" s="18"/>
      <c r="H122" s="17"/>
      <c r="I122" s="17"/>
      <c r="J122" s="17"/>
      <c r="K122" s="17"/>
      <c r="L122" s="17"/>
      <c r="M122" s="17"/>
    </row>
    <row r="123" spans="1:16" s="19" customFormat="1" x14ac:dyDescent="0.2">
      <c r="A123" s="50"/>
      <c r="B123" s="12" t="s">
        <v>67</v>
      </c>
      <c r="C123" s="13" t="s">
        <v>14</v>
      </c>
      <c r="D123" s="13" t="s">
        <v>70</v>
      </c>
      <c r="E123" s="13"/>
      <c r="F123" s="13">
        <f>G123-J123</f>
        <v>16.700000000000003</v>
      </c>
      <c r="G123" s="13">
        <v>16.850000000000001</v>
      </c>
      <c r="H123" s="13">
        <v>25.5</v>
      </c>
      <c r="I123" s="13">
        <v>18</v>
      </c>
      <c r="J123" s="13">
        <v>0.15</v>
      </c>
      <c r="K123" s="13"/>
      <c r="L123" s="13">
        <f t="shared" ref="L123" si="24">PRODUCT(H123:K123)</f>
        <v>68.849999999999994</v>
      </c>
      <c r="M123" s="14" t="s">
        <v>10</v>
      </c>
      <c r="N123" s="19" t="s">
        <v>68</v>
      </c>
    </row>
    <row r="124" spans="1:16" s="19" customFormat="1" x14ac:dyDescent="0.2">
      <c r="A124" s="7"/>
      <c r="B124" s="7" t="str">
        <f>B123</f>
        <v>15--18 Mtr</v>
      </c>
      <c r="C124" s="7"/>
      <c r="D124" s="7"/>
      <c r="E124" s="7"/>
      <c r="F124" s="4"/>
      <c r="G124" s="4"/>
      <c r="H124" s="7"/>
      <c r="I124" s="7"/>
      <c r="J124" s="7"/>
      <c r="K124" s="7"/>
      <c r="L124" s="7">
        <f>L123</f>
        <v>68.849999999999994</v>
      </c>
      <c r="M124" s="7" t="str">
        <f>M123</f>
        <v>Cum</v>
      </c>
    </row>
    <row r="125" spans="1:16" s="19" customFormat="1" x14ac:dyDescent="0.2">
      <c r="A125" s="17"/>
      <c r="B125" s="17"/>
      <c r="C125" s="17"/>
      <c r="D125" s="17"/>
      <c r="E125" s="17"/>
      <c r="F125" s="18"/>
      <c r="G125" s="18"/>
      <c r="H125" s="17"/>
      <c r="I125" s="17"/>
      <c r="J125" s="17"/>
      <c r="K125" s="17"/>
      <c r="L125" s="17"/>
      <c r="M125" s="17"/>
    </row>
    <row r="126" spans="1:16" s="19" customFormat="1" x14ac:dyDescent="0.2">
      <c r="A126" s="17"/>
      <c r="B126" s="17"/>
      <c r="C126" s="17"/>
      <c r="D126" s="17"/>
      <c r="E126" s="17"/>
      <c r="F126" s="18"/>
      <c r="G126" s="18"/>
      <c r="H126" s="17"/>
      <c r="I126" s="17"/>
      <c r="J126" s="17"/>
      <c r="K126" s="17"/>
      <c r="L126" s="17"/>
      <c r="M126" s="17"/>
    </row>
    <row r="127" spans="1:16" s="19" customFormat="1" x14ac:dyDescent="0.2">
      <c r="A127" s="17"/>
      <c r="B127" s="17"/>
      <c r="C127" s="17"/>
      <c r="D127" s="17"/>
      <c r="E127" s="17"/>
      <c r="F127" s="18"/>
      <c r="G127" s="18"/>
      <c r="H127" s="17"/>
      <c r="I127" s="17"/>
      <c r="J127" s="17"/>
      <c r="K127" s="17"/>
      <c r="L127" s="17"/>
      <c r="M127" s="17"/>
    </row>
    <row r="128" spans="1:16" s="19" customFormat="1" x14ac:dyDescent="0.2">
      <c r="A128" s="17"/>
      <c r="B128" s="17"/>
      <c r="C128" s="17"/>
      <c r="D128" s="17"/>
      <c r="E128" s="17"/>
      <c r="F128" s="18"/>
      <c r="G128" s="18"/>
      <c r="H128" s="17"/>
      <c r="I128" s="17"/>
      <c r="J128" s="17"/>
      <c r="K128" s="17"/>
      <c r="L128" s="17"/>
      <c r="M128" s="17"/>
    </row>
    <row r="129" spans="1:13" s="19" customFormat="1" x14ac:dyDescent="0.2">
      <c r="A129" s="17"/>
      <c r="B129" s="17"/>
      <c r="C129" s="17"/>
      <c r="D129" s="17"/>
      <c r="E129" s="17"/>
      <c r="F129" s="18"/>
      <c r="G129" s="18"/>
      <c r="H129" s="17"/>
      <c r="I129" s="17"/>
      <c r="J129" s="17"/>
      <c r="K129" s="17"/>
      <c r="L129" s="17"/>
      <c r="M129" s="17"/>
    </row>
    <row r="130" spans="1:13" s="19" customFormat="1" x14ac:dyDescent="0.2">
      <c r="A130" s="17"/>
      <c r="B130" s="17"/>
      <c r="C130" s="17"/>
      <c r="D130" s="17"/>
      <c r="E130" s="17"/>
      <c r="F130" s="18"/>
      <c r="G130" s="18"/>
      <c r="H130" s="17"/>
      <c r="I130" s="17"/>
      <c r="J130" s="17"/>
      <c r="K130" s="17"/>
      <c r="L130" s="17"/>
      <c r="M130" s="17"/>
    </row>
    <row r="131" spans="1:13" s="19" customFormat="1" x14ac:dyDescent="0.2">
      <c r="A131" s="17"/>
      <c r="B131" s="17"/>
      <c r="C131" s="17"/>
      <c r="D131" s="17"/>
      <c r="E131" s="17"/>
      <c r="F131" s="18"/>
      <c r="G131" s="18"/>
      <c r="H131" s="17"/>
      <c r="I131" s="17"/>
      <c r="J131" s="17"/>
      <c r="K131" s="17"/>
      <c r="L131" s="17"/>
      <c r="M131" s="17"/>
    </row>
    <row r="132" spans="1:13" s="49" customFormat="1" x14ac:dyDescent="0.2">
      <c r="A132" s="47"/>
      <c r="B132" s="47"/>
      <c r="C132" s="47"/>
      <c r="D132" s="47"/>
      <c r="E132" s="47"/>
      <c r="F132" s="48"/>
      <c r="G132" s="48"/>
      <c r="H132" s="47"/>
      <c r="I132" s="47"/>
      <c r="J132" s="47"/>
      <c r="K132" s="47"/>
      <c r="L132" s="47"/>
      <c r="M132" s="47"/>
    </row>
    <row r="133" spans="1:13" s="19" customFormat="1" x14ac:dyDescent="0.2">
      <c r="A133" s="17"/>
      <c r="B133" s="17"/>
      <c r="C133" s="17"/>
      <c r="D133" s="17"/>
      <c r="E133" s="17"/>
      <c r="F133" s="18"/>
      <c r="G133" s="18"/>
      <c r="H133" s="17"/>
      <c r="I133" s="17"/>
      <c r="J133" s="17"/>
      <c r="K133" s="17"/>
      <c r="L133" s="17"/>
      <c r="M133" s="17"/>
    </row>
    <row r="134" spans="1:13" s="35" customFormat="1" ht="21" x14ac:dyDescent="0.35">
      <c r="A134" s="34"/>
      <c r="B134" s="36" t="s">
        <v>63</v>
      </c>
      <c r="C134" s="34"/>
      <c r="D134" s="34"/>
      <c r="E134" s="34"/>
      <c r="F134" s="34"/>
      <c r="G134" s="34"/>
      <c r="H134" s="34"/>
      <c r="I134" s="34"/>
      <c r="J134" s="34"/>
      <c r="K134" s="34"/>
      <c r="L134" s="34"/>
      <c r="M134" s="34"/>
    </row>
    <row r="135" spans="1:13" s="8" customFormat="1" x14ac:dyDescent="0.2">
      <c r="A135" s="7"/>
      <c r="B135" s="7" t="s">
        <v>64</v>
      </c>
      <c r="C135" s="7"/>
      <c r="D135" s="7"/>
      <c r="E135" s="7"/>
      <c r="F135" s="4"/>
      <c r="G135" s="4"/>
      <c r="H135" s="7"/>
      <c r="I135" s="7"/>
      <c r="J135" s="7"/>
      <c r="K135" s="7"/>
      <c r="L135" s="7"/>
      <c r="M135" s="7"/>
    </row>
    <row r="136" spans="1:13" s="15" customFormat="1" ht="15" customHeight="1" x14ac:dyDescent="0.2">
      <c r="A136" s="87">
        <v>9</v>
      </c>
      <c r="B136" s="41" t="s">
        <v>58</v>
      </c>
      <c r="C136" s="13" t="s">
        <v>14</v>
      </c>
      <c r="D136" s="37" t="s">
        <v>33</v>
      </c>
      <c r="E136" s="13" t="s">
        <v>19</v>
      </c>
      <c r="F136" s="13">
        <v>91.616</v>
      </c>
      <c r="G136" s="13">
        <f>F136+J136</f>
        <v>92.516000000000005</v>
      </c>
      <c r="H136" s="13">
        <v>4.5</v>
      </c>
      <c r="I136" s="13"/>
      <c r="J136" s="13">
        <v>0.9</v>
      </c>
      <c r="K136" s="13">
        <v>4</v>
      </c>
      <c r="L136" s="13">
        <f>PRODUCT(H136:K136)</f>
        <v>16.2</v>
      </c>
      <c r="M136" s="14" t="s">
        <v>11</v>
      </c>
    </row>
    <row r="137" spans="1:13" s="15" customFormat="1" ht="15" customHeight="1" x14ac:dyDescent="0.2">
      <c r="A137" s="87"/>
      <c r="B137" s="41" t="s">
        <v>58</v>
      </c>
      <c r="C137" s="13" t="s">
        <v>14</v>
      </c>
      <c r="D137" s="37" t="s">
        <v>33</v>
      </c>
      <c r="E137" s="13" t="s">
        <v>20</v>
      </c>
      <c r="F137" s="13">
        <v>91.584000000000003</v>
      </c>
      <c r="G137" s="13">
        <f t="shared" ref="G137:G144" si="25">F137+J137</f>
        <v>92.484000000000009</v>
      </c>
      <c r="H137" s="13">
        <v>4.5</v>
      </c>
      <c r="I137" s="13"/>
      <c r="J137" s="13">
        <v>0.9</v>
      </c>
      <c r="K137" s="13">
        <v>4</v>
      </c>
      <c r="L137" s="13">
        <f t="shared" ref="L137:L160" si="26">PRODUCT(H137:K137)</f>
        <v>16.2</v>
      </c>
      <c r="M137" s="14" t="s">
        <v>11</v>
      </c>
    </row>
    <row r="138" spans="1:13" s="15" customFormat="1" ht="15" customHeight="1" x14ac:dyDescent="0.2">
      <c r="A138" s="87"/>
      <c r="B138" s="41" t="s">
        <v>58</v>
      </c>
      <c r="C138" s="13" t="s">
        <v>14</v>
      </c>
      <c r="D138" s="37" t="s">
        <v>33</v>
      </c>
      <c r="E138" s="13" t="s">
        <v>21</v>
      </c>
      <c r="F138" s="13">
        <v>91.584000000000003</v>
      </c>
      <c r="G138" s="13">
        <f t="shared" si="25"/>
        <v>92.183999999999997</v>
      </c>
      <c r="H138" s="13">
        <v>2.75</v>
      </c>
      <c r="I138" s="13"/>
      <c r="J138" s="13">
        <v>0.6</v>
      </c>
      <c r="K138" s="13">
        <v>14</v>
      </c>
      <c r="L138" s="13">
        <f t="shared" si="26"/>
        <v>23.099999999999998</v>
      </c>
      <c r="M138" s="14" t="s">
        <v>11</v>
      </c>
    </row>
    <row r="139" spans="1:13" s="15" customFormat="1" ht="15" customHeight="1" x14ac:dyDescent="0.2">
      <c r="A139" s="87"/>
      <c r="B139" s="41" t="s">
        <v>58</v>
      </c>
      <c r="C139" s="13" t="s">
        <v>14</v>
      </c>
      <c r="D139" s="37" t="s">
        <v>33</v>
      </c>
      <c r="E139" s="13" t="s">
        <v>22</v>
      </c>
      <c r="F139" s="13">
        <v>91.584000000000003</v>
      </c>
      <c r="G139" s="13">
        <f t="shared" si="25"/>
        <v>92.183999999999997</v>
      </c>
      <c r="H139" s="13">
        <v>2.75</v>
      </c>
      <c r="I139" s="13"/>
      <c r="J139" s="13">
        <v>0.6</v>
      </c>
      <c r="K139" s="13">
        <v>8</v>
      </c>
      <c r="L139" s="13">
        <f t="shared" si="26"/>
        <v>13.2</v>
      </c>
      <c r="M139" s="14" t="s">
        <v>11</v>
      </c>
    </row>
    <row r="140" spans="1:13" s="15" customFormat="1" ht="15" customHeight="1" x14ac:dyDescent="0.2">
      <c r="A140" s="87"/>
      <c r="B140" s="41" t="s">
        <v>58</v>
      </c>
      <c r="C140" s="13" t="s">
        <v>14</v>
      </c>
      <c r="D140" s="37" t="s">
        <v>33</v>
      </c>
      <c r="E140" s="13" t="s">
        <v>23</v>
      </c>
      <c r="F140" s="13">
        <v>91.584000000000003</v>
      </c>
      <c r="G140" s="13">
        <f t="shared" si="25"/>
        <v>92.334000000000003</v>
      </c>
      <c r="H140" s="13">
        <v>3.25</v>
      </c>
      <c r="I140" s="13"/>
      <c r="J140" s="13">
        <v>0.75</v>
      </c>
      <c r="K140" s="13">
        <v>2</v>
      </c>
      <c r="L140" s="13">
        <f t="shared" si="26"/>
        <v>4.875</v>
      </c>
      <c r="M140" s="14" t="s">
        <v>11</v>
      </c>
    </row>
    <row r="141" spans="1:13" s="15" customFormat="1" ht="15" customHeight="1" x14ac:dyDescent="0.2">
      <c r="A141" s="87"/>
      <c r="B141" s="41" t="s">
        <v>58</v>
      </c>
      <c r="C141" s="13" t="s">
        <v>14</v>
      </c>
      <c r="D141" s="37" t="s">
        <v>33</v>
      </c>
      <c r="E141" s="13" t="s">
        <v>24</v>
      </c>
      <c r="F141" s="13">
        <v>91.584000000000003</v>
      </c>
      <c r="G141" s="13">
        <f t="shared" si="25"/>
        <v>92.284000000000006</v>
      </c>
      <c r="H141" s="13">
        <v>3.5</v>
      </c>
      <c r="I141" s="13"/>
      <c r="J141" s="13">
        <v>0.7</v>
      </c>
      <c r="K141" s="13">
        <v>8</v>
      </c>
      <c r="L141" s="13">
        <f t="shared" si="26"/>
        <v>19.599999999999998</v>
      </c>
      <c r="M141" s="14" t="s">
        <v>11</v>
      </c>
    </row>
    <row r="142" spans="1:13" s="15" customFormat="1" ht="15" customHeight="1" x14ac:dyDescent="0.2">
      <c r="A142" s="87"/>
      <c r="B142" s="41" t="s">
        <v>58</v>
      </c>
      <c r="C142" s="13" t="s">
        <v>14</v>
      </c>
      <c r="D142" s="38" t="s">
        <v>34</v>
      </c>
      <c r="E142" s="13"/>
      <c r="F142" s="13">
        <v>91.584000000000003</v>
      </c>
      <c r="G142" s="13">
        <f t="shared" si="25"/>
        <v>92.084000000000003</v>
      </c>
      <c r="H142" s="13">
        <v>2.5</v>
      </c>
      <c r="I142" s="13"/>
      <c r="J142" s="13">
        <v>0.5</v>
      </c>
      <c r="K142" s="13">
        <v>12</v>
      </c>
      <c r="L142" s="13">
        <f t="shared" si="26"/>
        <v>15</v>
      </c>
      <c r="M142" s="14" t="s">
        <v>11</v>
      </c>
    </row>
    <row r="143" spans="1:13" s="15" customFormat="1" ht="15" customHeight="1" x14ac:dyDescent="0.2">
      <c r="A143" s="87"/>
      <c r="B143" s="41" t="s">
        <v>58</v>
      </c>
      <c r="C143" s="13" t="s">
        <v>14</v>
      </c>
      <c r="D143" s="38" t="s">
        <v>25</v>
      </c>
      <c r="E143" s="13"/>
      <c r="F143" s="13">
        <v>91.584000000000003</v>
      </c>
      <c r="G143" s="13">
        <f t="shared" si="25"/>
        <v>92.034000000000006</v>
      </c>
      <c r="H143" s="13">
        <v>1.5</v>
      </c>
      <c r="I143" s="13"/>
      <c r="J143" s="13">
        <v>0.45</v>
      </c>
      <c r="K143" s="13">
        <v>12</v>
      </c>
      <c r="L143" s="13">
        <f t="shared" si="26"/>
        <v>8.1000000000000014</v>
      </c>
      <c r="M143" s="14" t="s">
        <v>11</v>
      </c>
    </row>
    <row r="144" spans="1:13" s="15" customFormat="1" ht="15" customHeight="1" x14ac:dyDescent="0.2">
      <c r="A144" s="87"/>
      <c r="B144" s="41" t="s">
        <v>58</v>
      </c>
      <c r="C144" s="13" t="s">
        <v>14</v>
      </c>
      <c r="D144" s="37" t="s">
        <v>33</v>
      </c>
      <c r="E144" s="13" t="s">
        <v>27</v>
      </c>
      <c r="F144" s="13">
        <v>91.584000000000003</v>
      </c>
      <c r="G144" s="13">
        <f t="shared" si="25"/>
        <v>91.884</v>
      </c>
      <c r="H144" s="13">
        <v>1</v>
      </c>
      <c r="I144" s="13"/>
      <c r="J144" s="13">
        <v>0.3</v>
      </c>
      <c r="K144" s="13">
        <v>16</v>
      </c>
      <c r="L144" s="13">
        <f t="shared" si="26"/>
        <v>4.8</v>
      </c>
      <c r="M144" s="14" t="s">
        <v>11</v>
      </c>
    </row>
    <row r="145" spans="1:13" s="15" customFormat="1" ht="15" customHeight="1" x14ac:dyDescent="0.2">
      <c r="A145" s="87"/>
      <c r="B145" s="41" t="s">
        <v>58</v>
      </c>
      <c r="C145" s="13" t="s">
        <v>14</v>
      </c>
      <c r="D145" s="13" t="s">
        <v>35</v>
      </c>
      <c r="E145" s="13"/>
      <c r="F145" s="13">
        <v>92.516000000000005</v>
      </c>
      <c r="G145" s="13">
        <f>94.584+0.45</f>
        <v>95.034000000000006</v>
      </c>
      <c r="H145" s="13">
        <v>1.1499999999999999</v>
      </c>
      <c r="I145" s="13"/>
      <c r="J145" s="13">
        <f>G145-F145</f>
        <v>2.5180000000000007</v>
      </c>
      <c r="K145" s="13">
        <v>4</v>
      </c>
      <c r="L145" s="13">
        <f t="shared" si="26"/>
        <v>11.582800000000002</v>
      </c>
      <c r="M145" s="14" t="s">
        <v>11</v>
      </c>
    </row>
    <row r="146" spans="1:13" s="15" customFormat="1" ht="15" customHeight="1" x14ac:dyDescent="0.2">
      <c r="A146" s="87"/>
      <c r="B146" s="41" t="s">
        <v>58</v>
      </c>
      <c r="C146" s="13" t="s">
        <v>14</v>
      </c>
      <c r="D146" s="13" t="s">
        <v>35</v>
      </c>
      <c r="E146" s="13"/>
      <c r="F146" s="13">
        <v>92.484000000000009</v>
      </c>
      <c r="G146" s="13">
        <f t="shared" ref="G146:G153" si="27">94.584+0.45</f>
        <v>95.034000000000006</v>
      </c>
      <c r="H146" s="13">
        <v>0.95</v>
      </c>
      <c r="I146" s="13"/>
      <c r="J146" s="13">
        <f t="shared" ref="J146:J153" si="28">G146-F146</f>
        <v>2.5499999999999972</v>
      </c>
      <c r="K146" s="13">
        <v>4</v>
      </c>
      <c r="L146" s="13">
        <f t="shared" si="26"/>
        <v>9.6899999999999888</v>
      </c>
      <c r="M146" s="14" t="s">
        <v>11</v>
      </c>
    </row>
    <row r="147" spans="1:13" s="15" customFormat="1" ht="15" customHeight="1" x14ac:dyDescent="0.2">
      <c r="A147" s="87"/>
      <c r="B147" s="41" t="s">
        <v>58</v>
      </c>
      <c r="C147" s="13" t="s">
        <v>14</v>
      </c>
      <c r="D147" s="13" t="s">
        <v>35</v>
      </c>
      <c r="E147" s="13"/>
      <c r="F147" s="13">
        <v>92.183999999999997</v>
      </c>
      <c r="G147" s="13">
        <f t="shared" si="27"/>
        <v>95.034000000000006</v>
      </c>
      <c r="H147" s="13">
        <v>0.75</v>
      </c>
      <c r="I147" s="13"/>
      <c r="J147" s="13">
        <f t="shared" si="28"/>
        <v>2.8500000000000085</v>
      </c>
      <c r="K147" s="13">
        <v>14</v>
      </c>
      <c r="L147" s="13">
        <f t="shared" si="26"/>
        <v>29.92500000000009</v>
      </c>
      <c r="M147" s="14" t="s">
        <v>11</v>
      </c>
    </row>
    <row r="148" spans="1:13" s="15" customFormat="1" ht="15" customHeight="1" x14ac:dyDescent="0.2">
      <c r="A148" s="87"/>
      <c r="B148" s="41" t="s">
        <v>58</v>
      </c>
      <c r="C148" s="13" t="s">
        <v>14</v>
      </c>
      <c r="D148" s="13" t="s">
        <v>35</v>
      </c>
      <c r="E148" s="13"/>
      <c r="F148" s="13">
        <v>92.183999999999997</v>
      </c>
      <c r="G148" s="13">
        <f t="shared" si="27"/>
        <v>95.034000000000006</v>
      </c>
      <c r="H148" s="13">
        <v>0.75</v>
      </c>
      <c r="I148" s="13"/>
      <c r="J148" s="13">
        <f t="shared" si="28"/>
        <v>2.8500000000000085</v>
      </c>
      <c r="K148" s="13">
        <v>8</v>
      </c>
      <c r="L148" s="13">
        <f t="shared" si="26"/>
        <v>17.100000000000051</v>
      </c>
      <c r="M148" s="14" t="s">
        <v>11</v>
      </c>
    </row>
    <row r="149" spans="1:13" s="15" customFormat="1" ht="15" customHeight="1" x14ac:dyDescent="0.2">
      <c r="A149" s="87"/>
      <c r="B149" s="41" t="s">
        <v>58</v>
      </c>
      <c r="C149" s="13" t="s">
        <v>14</v>
      </c>
      <c r="D149" s="13" t="s">
        <v>35</v>
      </c>
      <c r="E149" s="13"/>
      <c r="F149" s="13">
        <v>92.334000000000003</v>
      </c>
      <c r="G149" s="13">
        <f t="shared" si="27"/>
        <v>95.034000000000006</v>
      </c>
      <c r="H149" s="13">
        <v>0.9</v>
      </c>
      <c r="I149" s="13"/>
      <c r="J149" s="13">
        <f t="shared" si="28"/>
        <v>2.7000000000000028</v>
      </c>
      <c r="K149" s="13">
        <v>2</v>
      </c>
      <c r="L149" s="13">
        <f t="shared" si="26"/>
        <v>4.8600000000000056</v>
      </c>
      <c r="M149" s="14" t="s">
        <v>11</v>
      </c>
    </row>
    <row r="150" spans="1:13" s="15" customFormat="1" ht="15" customHeight="1" x14ac:dyDescent="0.2">
      <c r="A150" s="87"/>
      <c r="B150" s="41" t="s">
        <v>58</v>
      </c>
      <c r="C150" s="13" t="s">
        <v>14</v>
      </c>
      <c r="D150" s="13" t="s">
        <v>35</v>
      </c>
      <c r="E150" s="13"/>
      <c r="F150" s="13">
        <v>92.284000000000006</v>
      </c>
      <c r="G150" s="13">
        <f t="shared" si="27"/>
        <v>95.034000000000006</v>
      </c>
      <c r="H150" s="13">
        <v>0.9</v>
      </c>
      <c r="I150" s="13"/>
      <c r="J150" s="13">
        <f t="shared" si="28"/>
        <v>2.75</v>
      </c>
      <c r="K150" s="13">
        <v>8</v>
      </c>
      <c r="L150" s="13">
        <f t="shared" si="26"/>
        <v>19.8</v>
      </c>
      <c r="M150" s="14" t="s">
        <v>11</v>
      </c>
    </row>
    <row r="151" spans="1:13" s="15" customFormat="1" ht="15" customHeight="1" x14ac:dyDescent="0.2">
      <c r="A151" s="87"/>
      <c r="B151" s="41" t="s">
        <v>58</v>
      </c>
      <c r="C151" s="13" t="s">
        <v>14</v>
      </c>
      <c r="D151" s="13" t="s">
        <v>35</v>
      </c>
      <c r="E151" s="13"/>
      <c r="F151" s="13">
        <v>92.084000000000003</v>
      </c>
      <c r="G151" s="13">
        <f t="shared" si="27"/>
        <v>95.034000000000006</v>
      </c>
      <c r="H151" s="13">
        <v>0.8</v>
      </c>
      <c r="I151" s="13"/>
      <c r="J151" s="13">
        <f t="shared" si="28"/>
        <v>2.9500000000000028</v>
      </c>
      <c r="K151" s="13">
        <v>12</v>
      </c>
      <c r="L151" s="13">
        <f t="shared" si="26"/>
        <v>28.320000000000029</v>
      </c>
      <c r="M151" s="14" t="s">
        <v>11</v>
      </c>
    </row>
    <row r="152" spans="1:13" s="15" customFormat="1" ht="15" customHeight="1" x14ac:dyDescent="0.2">
      <c r="A152" s="87"/>
      <c r="B152" s="41" t="s">
        <v>58</v>
      </c>
      <c r="C152" s="20" t="s">
        <v>14</v>
      </c>
      <c r="D152" s="20" t="s">
        <v>35</v>
      </c>
      <c r="E152" s="20"/>
      <c r="F152" s="20">
        <v>92.034000000000006</v>
      </c>
      <c r="G152" s="20">
        <f t="shared" si="27"/>
        <v>95.034000000000006</v>
      </c>
      <c r="H152" s="20">
        <v>0.65</v>
      </c>
      <c r="I152" s="20"/>
      <c r="J152" s="20">
        <f t="shared" si="28"/>
        <v>3</v>
      </c>
      <c r="K152" s="20">
        <v>12</v>
      </c>
      <c r="L152" s="20">
        <f t="shared" si="26"/>
        <v>23.400000000000002</v>
      </c>
      <c r="M152" s="14" t="s">
        <v>11</v>
      </c>
    </row>
    <row r="153" spans="1:13" s="15" customFormat="1" ht="15" customHeight="1" x14ac:dyDescent="0.2">
      <c r="A153" s="87"/>
      <c r="B153" s="41" t="s">
        <v>58</v>
      </c>
      <c r="C153" s="42" t="s">
        <v>14</v>
      </c>
      <c r="D153" s="42" t="s">
        <v>35</v>
      </c>
      <c r="E153" s="42"/>
      <c r="F153" s="42">
        <v>91.884</v>
      </c>
      <c r="G153" s="42">
        <f t="shared" si="27"/>
        <v>95.034000000000006</v>
      </c>
      <c r="H153" s="42">
        <v>0.3</v>
      </c>
      <c r="I153" s="42"/>
      <c r="J153" s="42">
        <f t="shared" si="28"/>
        <v>3.1500000000000057</v>
      </c>
      <c r="K153" s="42">
        <v>16</v>
      </c>
      <c r="L153" s="42">
        <f t="shared" si="26"/>
        <v>15.120000000000026</v>
      </c>
      <c r="M153" s="14" t="s">
        <v>11</v>
      </c>
    </row>
    <row r="154" spans="1:13" s="15" customFormat="1" ht="15" customHeight="1" x14ac:dyDescent="0.2">
      <c r="A154" s="87"/>
      <c r="B154" s="41" t="s">
        <v>58</v>
      </c>
      <c r="C154" s="42" t="s">
        <v>14</v>
      </c>
      <c r="D154" s="42" t="s">
        <v>29</v>
      </c>
      <c r="E154" s="42" t="s">
        <v>30</v>
      </c>
      <c r="F154" s="42">
        <f>G154-J154</f>
        <v>94.13</v>
      </c>
      <c r="G154" s="42">
        <v>94.58</v>
      </c>
      <c r="H154" s="42">
        <f>((4.5*4)+13.625+15)-(0.7*7)-(0.3*4)</f>
        <v>40.524999999999999</v>
      </c>
      <c r="I154" s="42"/>
      <c r="J154" s="42">
        <v>0.45</v>
      </c>
      <c r="K154" s="42">
        <v>4</v>
      </c>
      <c r="L154" s="42">
        <f t="shared" si="26"/>
        <v>72.944999999999993</v>
      </c>
      <c r="M154" s="14" t="s">
        <v>11</v>
      </c>
    </row>
    <row r="155" spans="1:13" s="15" customFormat="1" ht="15" customHeight="1" x14ac:dyDescent="0.2">
      <c r="A155" s="87"/>
      <c r="B155" s="41" t="s">
        <v>58</v>
      </c>
      <c r="C155" s="42" t="s">
        <v>14</v>
      </c>
      <c r="D155" s="42" t="s">
        <v>29</v>
      </c>
      <c r="E155" s="42" t="s">
        <v>31</v>
      </c>
      <c r="F155" s="42">
        <f t="shared" ref="F155:F160" si="29">G155-J155</f>
        <v>94.13</v>
      </c>
      <c r="G155" s="42">
        <v>94.58</v>
      </c>
      <c r="H155" s="42">
        <f>25.5-(0.8*5)</f>
        <v>21.5</v>
      </c>
      <c r="I155" s="42"/>
      <c r="J155" s="42">
        <v>0.45</v>
      </c>
      <c r="K155" s="42">
        <v>10</v>
      </c>
      <c r="L155" s="42">
        <f t="shared" si="26"/>
        <v>96.75</v>
      </c>
      <c r="M155" s="14" t="s">
        <v>11</v>
      </c>
    </row>
    <row r="156" spans="1:13" s="15" customFormat="1" ht="15" customHeight="1" x14ac:dyDescent="0.2">
      <c r="A156" s="87"/>
      <c r="B156" s="41" t="s">
        <v>58</v>
      </c>
      <c r="C156" s="42" t="s">
        <v>14</v>
      </c>
      <c r="D156" s="42" t="s">
        <v>29</v>
      </c>
      <c r="E156" s="42" t="s">
        <v>32</v>
      </c>
      <c r="F156" s="42">
        <f t="shared" si="29"/>
        <v>94.13</v>
      </c>
      <c r="G156" s="42">
        <v>94.58</v>
      </c>
      <c r="H156" s="42">
        <f>(4.5*4)-(0.9*3)</f>
        <v>15.3</v>
      </c>
      <c r="I156" s="42"/>
      <c r="J156" s="42">
        <v>0.45</v>
      </c>
      <c r="K156" s="42">
        <v>6</v>
      </c>
      <c r="L156" s="42">
        <f t="shared" si="26"/>
        <v>41.31</v>
      </c>
      <c r="M156" s="14" t="s">
        <v>11</v>
      </c>
    </row>
    <row r="157" spans="1:13" s="15" customFormat="1" ht="15" customHeight="1" x14ac:dyDescent="0.2">
      <c r="A157" s="87"/>
      <c r="B157" s="41" t="s">
        <v>58</v>
      </c>
      <c r="C157" s="42" t="s">
        <v>14</v>
      </c>
      <c r="D157" s="42" t="s">
        <v>29</v>
      </c>
      <c r="E157" s="42" t="s">
        <v>36</v>
      </c>
      <c r="F157" s="42">
        <f t="shared" si="29"/>
        <v>95.13</v>
      </c>
      <c r="G157" s="42">
        <v>95.58</v>
      </c>
      <c r="H157" s="42">
        <f>9-0.8-0.8</f>
        <v>7.3999999999999995</v>
      </c>
      <c r="I157" s="42"/>
      <c r="J157" s="42">
        <v>0.45</v>
      </c>
      <c r="K157" s="42">
        <v>2</v>
      </c>
      <c r="L157" s="42">
        <f t="shared" si="26"/>
        <v>6.6599999999999993</v>
      </c>
      <c r="M157" s="14" t="s">
        <v>11</v>
      </c>
    </row>
    <row r="158" spans="1:13" s="15" customFormat="1" ht="15" customHeight="1" x14ac:dyDescent="0.2">
      <c r="A158" s="87"/>
      <c r="B158" s="41" t="s">
        <v>58</v>
      </c>
      <c r="C158" s="42" t="s">
        <v>14</v>
      </c>
      <c r="D158" s="42" t="s">
        <v>29</v>
      </c>
      <c r="E158" s="42" t="s">
        <v>37</v>
      </c>
      <c r="F158" s="42">
        <f t="shared" si="29"/>
        <v>96.13</v>
      </c>
      <c r="G158" s="42">
        <v>96.58</v>
      </c>
      <c r="H158" s="42">
        <f>4.5-0.8</f>
        <v>3.7</v>
      </c>
      <c r="I158" s="42"/>
      <c r="J158" s="42">
        <v>0.45</v>
      </c>
      <c r="K158" s="42">
        <v>2</v>
      </c>
      <c r="L158" s="42">
        <f t="shared" si="26"/>
        <v>3.33</v>
      </c>
      <c r="M158" s="14" t="s">
        <v>11</v>
      </c>
    </row>
    <row r="159" spans="1:13" s="15" customFormat="1" ht="15" customHeight="1" x14ac:dyDescent="0.2">
      <c r="A159" s="87"/>
      <c r="B159" s="41" t="s">
        <v>58</v>
      </c>
      <c r="C159" s="42" t="s">
        <v>14</v>
      </c>
      <c r="D159" s="42" t="s">
        <v>29</v>
      </c>
      <c r="E159" s="42" t="s">
        <v>38</v>
      </c>
      <c r="F159" s="42">
        <f t="shared" si="29"/>
        <v>97.13</v>
      </c>
      <c r="G159" s="42">
        <v>97.58</v>
      </c>
      <c r="H159" s="42">
        <f>5.5-0.8</f>
        <v>4.7</v>
      </c>
      <c r="I159" s="42"/>
      <c r="J159" s="42">
        <v>0.45</v>
      </c>
      <c r="K159" s="42">
        <v>2</v>
      </c>
      <c r="L159" s="42">
        <f t="shared" si="26"/>
        <v>4.2300000000000004</v>
      </c>
      <c r="M159" s="14" t="s">
        <v>11</v>
      </c>
    </row>
    <row r="160" spans="1:13" s="15" customFormat="1" ht="15" customHeight="1" x14ac:dyDescent="0.2">
      <c r="A160" s="87"/>
      <c r="B160" s="41" t="s">
        <v>58</v>
      </c>
      <c r="C160" s="42" t="s">
        <v>14</v>
      </c>
      <c r="D160" s="42" t="s">
        <v>29</v>
      </c>
      <c r="E160" s="42" t="s">
        <v>39</v>
      </c>
      <c r="F160" s="42">
        <f t="shared" si="29"/>
        <v>98.13</v>
      </c>
      <c r="G160" s="42">
        <v>98.58</v>
      </c>
      <c r="H160" s="42">
        <f>4.5-0.8</f>
        <v>3.7</v>
      </c>
      <c r="I160" s="42"/>
      <c r="J160" s="42">
        <v>0.45</v>
      </c>
      <c r="K160" s="42">
        <v>2</v>
      </c>
      <c r="L160" s="42">
        <f t="shared" si="26"/>
        <v>3.33</v>
      </c>
      <c r="M160" s="14" t="s">
        <v>11</v>
      </c>
    </row>
    <row r="161" spans="1:13" s="15" customFormat="1" ht="15" customHeight="1" x14ac:dyDescent="0.2">
      <c r="A161" s="87"/>
      <c r="B161" s="41" t="s">
        <v>58</v>
      </c>
      <c r="C161" s="42" t="s">
        <v>14</v>
      </c>
      <c r="D161" s="42" t="s">
        <v>28</v>
      </c>
      <c r="E161" s="42" t="s">
        <v>18</v>
      </c>
      <c r="F161" s="42">
        <v>91.884</v>
      </c>
      <c r="G161" s="42">
        <v>94.8</v>
      </c>
      <c r="H161" s="42">
        <v>6.5</v>
      </c>
      <c r="I161" s="42"/>
      <c r="J161" s="42">
        <f>G161-F161</f>
        <v>2.9159999999999968</v>
      </c>
      <c r="K161" s="42">
        <v>4</v>
      </c>
      <c r="L161" s="43">
        <f>PRODUCT(H161:K161)</f>
        <v>75.815999999999917</v>
      </c>
      <c r="M161" s="14" t="s">
        <v>11</v>
      </c>
    </row>
    <row r="162" spans="1:13" s="15" customFormat="1" ht="15" customHeight="1" x14ac:dyDescent="0.2">
      <c r="A162" s="87"/>
      <c r="B162" s="41" t="s">
        <v>58</v>
      </c>
      <c r="C162" s="42" t="s">
        <v>14</v>
      </c>
      <c r="D162" s="42" t="s">
        <v>28</v>
      </c>
      <c r="E162" s="42" t="s">
        <v>41</v>
      </c>
      <c r="F162" s="42">
        <v>94.5</v>
      </c>
      <c r="G162" s="42">
        <f>F162+J162</f>
        <v>95.5</v>
      </c>
      <c r="H162" s="42">
        <v>1.212</v>
      </c>
      <c r="I162" s="42"/>
      <c r="J162" s="42">
        <v>1</v>
      </c>
      <c r="K162" s="42">
        <v>4</v>
      </c>
      <c r="L162" s="43">
        <f t="shared" ref="L162:L166" si="30">PRODUCT(H162:K162)</f>
        <v>4.8479999999999999</v>
      </c>
      <c r="M162" s="14" t="s">
        <v>11</v>
      </c>
    </row>
    <row r="163" spans="1:13" s="15" customFormat="1" ht="15" customHeight="1" x14ac:dyDescent="0.2">
      <c r="A163" s="87"/>
      <c r="B163" s="41" t="s">
        <v>58</v>
      </c>
      <c r="C163" s="42" t="s">
        <v>14</v>
      </c>
      <c r="D163" s="42" t="s">
        <v>28</v>
      </c>
      <c r="E163" s="42" t="s">
        <v>41</v>
      </c>
      <c r="F163" s="42">
        <v>94.5</v>
      </c>
      <c r="G163" s="42">
        <f t="shared" ref="G163:G166" si="31">F163+J163</f>
        <v>95.5</v>
      </c>
      <c r="H163" s="42">
        <v>4.665</v>
      </c>
      <c r="I163" s="42"/>
      <c r="J163" s="42">
        <v>1</v>
      </c>
      <c r="K163" s="42">
        <v>4</v>
      </c>
      <c r="L163" s="43">
        <f t="shared" si="30"/>
        <v>18.66</v>
      </c>
      <c r="M163" s="14" t="s">
        <v>11</v>
      </c>
    </row>
    <row r="164" spans="1:13" s="15" customFormat="1" ht="15" customHeight="1" x14ac:dyDescent="0.2">
      <c r="A164" s="87"/>
      <c r="B164" s="41" t="s">
        <v>58</v>
      </c>
      <c r="C164" s="42" t="s">
        <v>14</v>
      </c>
      <c r="D164" s="42" t="s">
        <v>28</v>
      </c>
      <c r="E164" s="42" t="s">
        <v>41</v>
      </c>
      <c r="F164" s="42">
        <v>94.5</v>
      </c>
      <c r="G164" s="42">
        <f t="shared" si="31"/>
        <v>95.5</v>
      </c>
      <c r="H164" s="42">
        <v>6.1740000000000004</v>
      </c>
      <c r="I164" s="42"/>
      <c r="J164" s="42">
        <v>1</v>
      </c>
      <c r="K164" s="42">
        <v>4</v>
      </c>
      <c r="L164" s="43">
        <f t="shared" si="30"/>
        <v>24.696000000000002</v>
      </c>
      <c r="M164" s="14" t="s">
        <v>11</v>
      </c>
    </row>
    <row r="165" spans="1:13" s="15" customFormat="1" ht="15" customHeight="1" x14ac:dyDescent="0.2">
      <c r="A165" s="87"/>
      <c r="B165" s="41" t="s">
        <v>58</v>
      </c>
      <c r="C165" s="42" t="s">
        <v>14</v>
      </c>
      <c r="D165" s="42" t="s">
        <v>28</v>
      </c>
      <c r="E165" s="42" t="s">
        <v>41</v>
      </c>
      <c r="F165" s="42">
        <v>94.5</v>
      </c>
      <c r="G165" s="42">
        <f t="shared" si="31"/>
        <v>95.5</v>
      </c>
      <c r="H165" s="42">
        <v>6.9539999999999997</v>
      </c>
      <c r="I165" s="42"/>
      <c r="J165" s="42">
        <v>1</v>
      </c>
      <c r="K165" s="42">
        <v>4</v>
      </c>
      <c r="L165" s="43">
        <f t="shared" si="30"/>
        <v>27.815999999999999</v>
      </c>
      <c r="M165" s="14" t="s">
        <v>11</v>
      </c>
    </row>
    <row r="166" spans="1:13" s="15" customFormat="1" ht="15" customHeight="1" x14ac:dyDescent="0.2">
      <c r="A166" s="87"/>
      <c r="B166" s="41" t="s">
        <v>58</v>
      </c>
      <c r="C166" s="42" t="s">
        <v>14</v>
      </c>
      <c r="D166" s="42" t="s">
        <v>28</v>
      </c>
      <c r="E166" s="42" t="s">
        <v>41</v>
      </c>
      <c r="F166" s="42">
        <v>94.5</v>
      </c>
      <c r="G166" s="42">
        <f t="shared" si="31"/>
        <v>95.5</v>
      </c>
      <c r="H166" s="42">
        <v>7.2439999999999998</v>
      </c>
      <c r="I166" s="42"/>
      <c r="J166" s="42">
        <v>1</v>
      </c>
      <c r="K166" s="42">
        <v>2</v>
      </c>
      <c r="L166" s="43">
        <f t="shared" si="30"/>
        <v>14.488</v>
      </c>
      <c r="M166" s="14" t="s">
        <v>11</v>
      </c>
    </row>
    <row r="167" spans="1:13" s="15" customFormat="1" ht="15" customHeight="1" x14ac:dyDescent="0.2">
      <c r="A167" s="87"/>
      <c r="B167" s="44"/>
      <c r="C167" s="40"/>
      <c r="D167" s="40"/>
      <c r="E167" s="40"/>
      <c r="F167" s="40"/>
      <c r="G167" s="40"/>
      <c r="H167" s="40"/>
      <c r="I167" s="40"/>
      <c r="J167" s="40"/>
      <c r="K167" s="40"/>
      <c r="L167" s="40"/>
      <c r="M167" s="40"/>
    </row>
    <row r="168" spans="1:13" s="15" customFormat="1" ht="15" customHeight="1" x14ac:dyDescent="0.2">
      <c r="A168" s="87"/>
      <c r="B168" s="41" t="s">
        <v>58</v>
      </c>
      <c r="C168" s="42" t="s">
        <v>14</v>
      </c>
      <c r="D168" s="45" t="s">
        <v>33</v>
      </c>
      <c r="E168" s="42" t="s">
        <v>19</v>
      </c>
      <c r="F168" s="42">
        <v>91.616</v>
      </c>
      <c r="G168" s="42">
        <f>F168+J168</f>
        <v>92.516000000000005</v>
      </c>
      <c r="H168" s="42"/>
      <c r="I168" s="42">
        <v>4.5</v>
      </c>
      <c r="J168" s="42">
        <v>0.9</v>
      </c>
      <c r="K168" s="42">
        <v>4</v>
      </c>
      <c r="L168" s="42">
        <f>PRODUCT(H168:K168)</f>
        <v>16.2</v>
      </c>
      <c r="M168" s="14" t="s">
        <v>11</v>
      </c>
    </row>
    <row r="169" spans="1:13" s="15" customFormat="1" ht="15" customHeight="1" x14ac:dyDescent="0.2">
      <c r="A169" s="87"/>
      <c r="B169" s="41" t="s">
        <v>58</v>
      </c>
      <c r="C169" s="42" t="s">
        <v>14</v>
      </c>
      <c r="D169" s="45" t="s">
        <v>33</v>
      </c>
      <c r="E169" s="42" t="s">
        <v>20</v>
      </c>
      <c r="F169" s="42">
        <v>91.584000000000003</v>
      </c>
      <c r="G169" s="42">
        <f t="shared" ref="G169:G176" si="32">F169+J169</f>
        <v>92.484000000000009</v>
      </c>
      <c r="H169" s="42"/>
      <c r="I169" s="42">
        <v>4.5</v>
      </c>
      <c r="J169" s="42">
        <v>0.9</v>
      </c>
      <c r="K169" s="42">
        <v>4</v>
      </c>
      <c r="L169" s="42">
        <f t="shared" ref="L169:L195" si="33">PRODUCT(H169:K169)</f>
        <v>16.2</v>
      </c>
      <c r="M169" s="14" t="s">
        <v>11</v>
      </c>
    </row>
    <row r="170" spans="1:13" s="15" customFormat="1" ht="15" customHeight="1" x14ac:dyDescent="0.2">
      <c r="A170" s="87"/>
      <c r="B170" s="41" t="s">
        <v>58</v>
      </c>
      <c r="C170" s="42" t="s">
        <v>14</v>
      </c>
      <c r="D170" s="45" t="s">
        <v>33</v>
      </c>
      <c r="E170" s="42" t="s">
        <v>21</v>
      </c>
      <c r="F170" s="42">
        <v>91.584000000000003</v>
      </c>
      <c r="G170" s="42">
        <f t="shared" si="32"/>
        <v>92.183999999999997</v>
      </c>
      <c r="H170" s="42"/>
      <c r="I170" s="42">
        <v>2.75</v>
      </c>
      <c r="J170" s="42">
        <v>0.6</v>
      </c>
      <c r="K170" s="42">
        <v>14</v>
      </c>
      <c r="L170" s="42">
        <f t="shared" si="33"/>
        <v>23.099999999999998</v>
      </c>
      <c r="M170" s="14" t="s">
        <v>11</v>
      </c>
    </row>
    <row r="171" spans="1:13" s="15" customFormat="1" ht="15" customHeight="1" x14ac:dyDescent="0.2">
      <c r="A171" s="87"/>
      <c r="B171" s="41" t="s">
        <v>58</v>
      </c>
      <c r="C171" s="42" t="s">
        <v>14</v>
      </c>
      <c r="D171" s="45" t="s">
        <v>33</v>
      </c>
      <c r="E171" s="42" t="s">
        <v>22</v>
      </c>
      <c r="F171" s="42">
        <v>91.584000000000003</v>
      </c>
      <c r="G171" s="42">
        <f t="shared" si="32"/>
        <v>92.183999999999997</v>
      </c>
      <c r="H171" s="42"/>
      <c r="I171" s="42">
        <v>2.75</v>
      </c>
      <c r="J171" s="42">
        <v>0.6</v>
      </c>
      <c r="K171" s="42">
        <v>8</v>
      </c>
      <c r="L171" s="42">
        <f t="shared" si="33"/>
        <v>13.2</v>
      </c>
      <c r="M171" s="14" t="s">
        <v>11</v>
      </c>
    </row>
    <row r="172" spans="1:13" s="15" customFormat="1" ht="15" customHeight="1" x14ac:dyDescent="0.2">
      <c r="A172" s="87"/>
      <c r="B172" s="41" t="s">
        <v>58</v>
      </c>
      <c r="C172" s="42" t="s">
        <v>14</v>
      </c>
      <c r="D172" s="45" t="s">
        <v>33</v>
      </c>
      <c r="E172" s="42" t="s">
        <v>23</v>
      </c>
      <c r="F172" s="42">
        <v>91.584000000000003</v>
      </c>
      <c r="G172" s="42">
        <f t="shared" si="32"/>
        <v>92.334000000000003</v>
      </c>
      <c r="H172" s="42"/>
      <c r="I172" s="42">
        <v>3.25</v>
      </c>
      <c r="J172" s="42">
        <v>0.75</v>
      </c>
      <c r="K172" s="42">
        <v>2</v>
      </c>
      <c r="L172" s="42">
        <f t="shared" si="33"/>
        <v>4.875</v>
      </c>
      <c r="M172" s="14" t="s">
        <v>11</v>
      </c>
    </row>
    <row r="173" spans="1:13" s="15" customFormat="1" ht="15" customHeight="1" x14ac:dyDescent="0.2">
      <c r="A173" s="87"/>
      <c r="B173" s="41" t="s">
        <v>58</v>
      </c>
      <c r="C173" s="42" t="s">
        <v>14</v>
      </c>
      <c r="D173" s="45" t="s">
        <v>33</v>
      </c>
      <c r="E173" s="42" t="s">
        <v>24</v>
      </c>
      <c r="F173" s="42">
        <v>91.584000000000003</v>
      </c>
      <c r="G173" s="42">
        <f t="shared" si="32"/>
        <v>92.284000000000006</v>
      </c>
      <c r="H173" s="42"/>
      <c r="I173" s="42">
        <v>3.5</v>
      </c>
      <c r="J173" s="42">
        <v>0.7</v>
      </c>
      <c r="K173" s="42">
        <v>8</v>
      </c>
      <c r="L173" s="42">
        <f t="shared" si="33"/>
        <v>19.599999999999998</v>
      </c>
      <c r="M173" s="14" t="s">
        <v>11</v>
      </c>
    </row>
    <row r="174" spans="1:13" s="15" customFormat="1" ht="15" customHeight="1" x14ac:dyDescent="0.2">
      <c r="A174" s="87"/>
      <c r="B174" s="41" t="s">
        <v>58</v>
      </c>
      <c r="C174" s="42" t="s">
        <v>14</v>
      </c>
      <c r="D174" s="46" t="s">
        <v>34</v>
      </c>
      <c r="E174" s="42"/>
      <c r="F174" s="42">
        <v>91.584000000000003</v>
      </c>
      <c r="G174" s="42">
        <f t="shared" si="32"/>
        <v>92.084000000000003</v>
      </c>
      <c r="H174" s="42"/>
      <c r="I174" s="42">
        <v>2.5</v>
      </c>
      <c r="J174" s="42">
        <v>0.5</v>
      </c>
      <c r="K174" s="42">
        <v>12</v>
      </c>
      <c r="L174" s="42">
        <f t="shared" si="33"/>
        <v>15</v>
      </c>
      <c r="M174" s="14" t="s">
        <v>11</v>
      </c>
    </row>
    <row r="175" spans="1:13" s="15" customFormat="1" ht="15" customHeight="1" x14ac:dyDescent="0.2">
      <c r="A175" s="87"/>
      <c r="B175" s="41" t="s">
        <v>58</v>
      </c>
      <c r="C175" s="42" t="s">
        <v>14</v>
      </c>
      <c r="D175" s="46" t="s">
        <v>25</v>
      </c>
      <c r="E175" s="42"/>
      <c r="F175" s="42">
        <v>91.584000000000003</v>
      </c>
      <c r="G175" s="42">
        <f t="shared" si="32"/>
        <v>92.034000000000006</v>
      </c>
      <c r="H175" s="42"/>
      <c r="I175" s="42">
        <v>1.5</v>
      </c>
      <c r="J175" s="42">
        <v>0.45</v>
      </c>
      <c r="K175" s="42">
        <v>12</v>
      </c>
      <c r="L175" s="42">
        <f t="shared" si="33"/>
        <v>8.1000000000000014</v>
      </c>
      <c r="M175" s="14" t="s">
        <v>11</v>
      </c>
    </row>
    <row r="176" spans="1:13" s="15" customFormat="1" ht="15" customHeight="1" x14ac:dyDescent="0.2">
      <c r="A176" s="87"/>
      <c r="B176" s="41" t="s">
        <v>58</v>
      </c>
      <c r="C176" s="42" t="s">
        <v>14</v>
      </c>
      <c r="D176" s="45" t="s">
        <v>33</v>
      </c>
      <c r="E176" s="42" t="s">
        <v>27</v>
      </c>
      <c r="F176" s="42">
        <v>91.584000000000003</v>
      </c>
      <c r="G176" s="42">
        <f t="shared" si="32"/>
        <v>91.884</v>
      </c>
      <c r="H176" s="42"/>
      <c r="I176" s="42">
        <v>1</v>
      </c>
      <c r="J176" s="42">
        <v>0.3</v>
      </c>
      <c r="K176" s="42">
        <v>16</v>
      </c>
      <c r="L176" s="42">
        <f t="shared" si="33"/>
        <v>4.8</v>
      </c>
      <c r="M176" s="14" t="s">
        <v>11</v>
      </c>
    </row>
    <row r="177" spans="1:13" s="15" customFormat="1" ht="15" customHeight="1" x14ac:dyDescent="0.2">
      <c r="A177" s="87"/>
      <c r="B177" s="41" t="s">
        <v>58</v>
      </c>
      <c r="C177" s="42" t="s">
        <v>14</v>
      </c>
      <c r="D177" s="42" t="s">
        <v>35</v>
      </c>
      <c r="E177" s="42"/>
      <c r="F177" s="42">
        <v>92.516000000000005</v>
      </c>
      <c r="G177" s="42">
        <f>94.584+0.45</f>
        <v>95.034000000000006</v>
      </c>
      <c r="H177" s="42"/>
      <c r="I177" s="42">
        <v>1.5249999999999999</v>
      </c>
      <c r="J177" s="42">
        <f>G177-F177</f>
        <v>2.5180000000000007</v>
      </c>
      <c r="K177" s="42">
        <v>4</v>
      </c>
      <c r="L177" s="42">
        <f t="shared" si="33"/>
        <v>15.359800000000003</v>
      </c>
      <c r="M177" s="14" t="s">
        <v>11</v>
      </c>
    </row>
    <row r="178" spans="1:13" s="15" customFormat="1" ht="15" customHeight="1" x14ac:dyDescent="0.2">
      <c r="A178" s="87"/>
      <c r="B178" s="41" t="s">
        <v>58</v>
      </c>
      <c r="C178" s="42" t="s">
        <v>14</v>
      </c>
      <c r="D178" s="42" t="s">
        <v>35</v>
      </c>
      <c r="E178" s="42"/>
      <c r="F178" s="42">
        <v>92.484000000000009</v>
      </c>
      <c r="G178" s="42">
        <f t="shared" ref="G178:G185" si="34">94.584+0.45</f>
        <v>95.034000000000006</v>
      </c>
      <c r="H178" s="42"/>
      <c r="I178" s="42">
        <v>1.2</v>
      </c>
      <c r="J178" s="42">
        <f t="shared" ref="J178:J185" si="35">G178-F178</f>
        <v>2.5499999999999972</v>
      </c>
      <c r="K178" s="42">
        <v>4</v>
      </c>
      <c r="L178" s="42">
        <f t="shared" si="33"/>
        <v>12.239999999999986</v>
      </c>
      <c r="M178" s="14" t="s">
        <v>11</v>
      </c>
    </row>
    <row r="179" spans="1:13" s="15" customFormat="1" ht="15" customHeight="1" x14ac:dyDescent="0.2">
      <c r="A179" s="87"/>
      <c r="B179" s="41" t="s">
        <v>58</v>
      </c>
      <c r="C179" s="42" t="s">
        <v>14</v>
      </c>
      <c r="D179" s="42" t="s">
        <v>35</v>
      </c>
      <c r="E179" s="42"/>
      <c r="F179" s="42">
        <v>92.183999999999997</v>
      </c>
      <c r="G179" s="42">
        <f t="shared" si="34"/>
        <v>95.034000000000006</v>
      </c>
      <c r="H179" s="42"/>
      <c r="I179" s="42">
        <v>0.9</v>
      </c>
      <c r="J179" s="42">
        <f t="shared" si="35"/>
        <v>2.8500000000000085</v>
      </c>
      <c r="K179" s="42">
        <v>14</v>
      </c>
      <c r="L179" s="42">
        <f t="shared" si="33"/>
        <v>35.91000000000011</v>
      </c>
      <c r="M179" s="14" t="s">
        <v>11</v>
      </c>
    </row>
    <row r="180" spans="1:13" s="15" customFormat="1" ht="15" customHeight="1" x14ac:dyDescent="0.2">
      <c r="A180" s="87"/>
      <c r="B180" s="41" t="s">
        <v>58</v>
      </c>
      <c r="C180" s="42" t="s">
        <v>14</v>
      </c>
      <c r="D180" s="42" t="s">
        <v>35</v>
      </c>
      <c r="E180" s="42"/>
      <c r="F180" s="42">
        <v>92.183999999999997</v>
      </c>
      <c r="G180" s="42">
        <f t="shared" si="34"/>
        <v>95.034000000000006</v>
      </c>
      <c r="H180" s="42"/>
      <c r="I180" s="42">
        <v>0.9</v>
      </c>
      <c r="J180" s="42">
        <f t="shared" si="35"/>
        <v>2.8500000000000085</v>
      </c>
      <c r="K180" s="42">
        <v>8</v>
      </c>
      <c r="L180" s="42">
        <f t="shared" si="33"/>
        <v>20.520000000000064</v>
      </c>
      <c r="M180" s="14" t="s">
        <v>11</v>
      </c>
    </row>
    <row r="181" spans="1:13" s="15" customFormat="1" ht="15" customHeight="1" x14ac:dyDescent="0.2">
      <c r="A181" s="87"/>
      <c r="B181" s="41" t="s">
        <v>58</v>
      </c>
      <c r="C181" s="42" t="s">
        <v>14</v>
      </c>
      <c r="D181" s="42" t="s">
        <v>35</v>
      </c>
      <c r="E181" s="42"/>
      <c r="F181" s="42">
        <v>92.334000000000003</v>
      </c>
      <c r="G181" s="42">
        <f t="shared" si="34"/>
        <v>95.034000000000006</v>
      </c>
      <c r="H181" s="42"/>
      <c r="I181" s="42">
        <v>1.2</v>
      </c>
      <c r="J181" s="42">
        <f t="shared" si="35"/>
        <v>2.7000000000000028</v>
      </c>
      <c r="K181" s="42">
        <v>2</v>
      </c>
      <c r="L181" s="42">
        <f t="shared" si="33"/>
        <v>6.4800000000000066</v>
      </c>
      <c r="M181" s="14" t="s">
        <v>11</v>
      </c>
    </row>
    <row r="182" spans="1:13" s="15" customFormat="1" ht="15" customHeight="1" x14ac:dyDescent="0.2">
      <c r="A182" s="87"/>
      <c r="B182" s="41" t="s">
        <v>58</v>
      </c>
      <c r="C182" s="42" t="s">
        <v>14</v>
      </c>
      <c r="D182" s="42" t="s">
        <v>35</v>
      </c>
      <c r="E182" s="42"/>
      <c r="F182" s="42">
        <v>92.284000000000006</v>
      </c>
      <c r="G182" s="42">
        <f t="shared" si="34"/>
        <v>95.034000000000006</v>
      </c>
      <c r="H182" s="42"/>
      <c r="I182" s="42">
        <v>1.42</v>
      </c>
      <c r="J182" s="42">
        <f t="shared" si="35"/>
        <v>2.75</v>
      </c>
      <c r="K182" s="42">
        <v>8</v>
      </c>
      <c r="L182" s="42">
        <f t="shared" si="33"/>
        <v>31.24</v>
      </c>
      <c r="M182" s="14" t="s">
        <v>11</v>
      </c>
    </row>
    <row r="183" spans="1:13" s="15" customFormat="1" ht="15" customHeight="1" x14ac:dyDescent="0.2">
      <c r="A183" s="87"/>
      <c r="B183" s="41" t="s">
        <v>58</v>
      </c>
      <c r="C183" s="42" t="s">
        <v>14</v>
      </c>
      <c r="D183" s="42" t="s">
        <v>35</v>
      </c>
      <c r="E183" s="42"/>
      <c r="F183" s="42">
        <v>92.084000000000003</v>
      </c>
      <c r="G183" s="42">
        <f t="shared" si="34"/>
        <v>95.034000000000006</v>
      </c>
      <c r="H183" s="42"/>
      <c r="I183" s="42">
        <v>1.25</v>
      </c>
      <c r="J183" s="42">
        <f t="shared" si="35"/>
        <v>2.9500000000000028</v>
      </c>
      <c r="K183" s="42">
        <v>12</v>
      </c>
      <c r="L183" s="42">
        <f t="shared" si="33"/>
        <v>44.250000000000043</v>
      </c>
      <c r="M183" s="14" t="s">
        <v>11</v>
      </c>
    </row>
    <row r="184" spans="1:13" s="15" customFormat="1" ht="15" customHeight="1" x14ac:dyDescent="0.2">
      <c r="A184" s="87"/>
      <c r="B184" s="41" t="s">
        <v>58</v>
      </c>
      <c r="C184" s="42" t="s">
        <v>14</v>
      </c>
      <c r="D184" s="42" t="s">
        <v>35</v>
      </c>
      <c r="E184" s="42"/>
      <c r="F184" s="42">
        <v>92.034000000000006</v>
      </c>
      <c r="G184" s="42">
        <f t="shared" si="34"/>
        <v>95.034000000000006</v>
      </c>
      <c r="H184" s="42"/>
      <c r="I184" s="42">
        <v>0.8</v>
      </c>
      <c r="J184" s="42">
        <f t="shared" si="35"/>
        <v>3</v>
      </c>
      <c r="K184" s="42">
        <v>12</v>
      </c>
      <c r="L184" s="42">
        <f t="shared" si="33"/>
        <v>28.800000000000004</v>
      </c>
      <c r="M184" s="14" t="s">
        <v>11</v>
      </c>
    </row>
    <row r="185" spans="1:13" s="15" customFormat="1" ht="15" customHeight="1" x14ac:dyDescent="0.2">
      <c r="A185" s="87"/>
      <c r="B185" s="41" t="s">
        <v>58</v>
      </c>
      <c r="C185" s="42" t="s">
        <v>14</v>
      </c>
      <c r="D185" s="42" t="s">
        <v>35</v>
      </c>
      <c r="E185" s="42"/>
      <c r="F185" s="42">
        <v>91.884</v>
      </c>
      <c r="G185" s="42">
        <f t="shared" si="34"/>
        <v>95.034000000000006</v>
      </c>
      <c r="H185" s="42"/>
      <c r="I185" s="42">
        <v>0.3</v>
      </c>
      <c r="J185" s="42">
        <f t="shared" si="35"/>
        <v>3.1500000000000057</v>
      </c>
      <c r="K185" s="42">
        <v>16</v>
      </c>
      <c r="L185" s="42">
        <f t="shared" si="33"/>
        <v>15.120000000000026</v>
      </c>
      <c r="M185" s="14" t="s">
        <v>11</v>
      </c>
    </row>
    <row r="186" spans="1:13" s="15" customFormat="1" ht="15" customHeight="1" x14ac:dyDescent="0.2">
      <c r="A186" s="87"/>
      <c r="B186" s="41" t="s">
        <v>58</v>
      </c>
      <c r="C186" s="42" t="s">
        <v>14</v>
      </c>
      <c r="D186" s="42" t="s">
        <v>29</v>
      </c>
      <c r="E186" s="42" t="s">
        <v>30</v>
      </c>
      <c r="F186" s="42">
        <f>G186-J186</f>
        <v>94.58</v>
      </c>
      <c r="G186" s="42">
        <v>94.58</v>
      </c>
      <c r="H186" s="42">
        <f>((4.5*4)+13.625+15)-(0.7*7)-(0.3*4)</f>
        <v>40.524999999999999</v>
      </c>
      <c r="I186" s="42">
        <v>0.3</v>
      </c>
      <c r="J186" s="42"/>
      <c r="K186" s="42">
        <v>2</v>
      </c>
      <c r="L186" s="42">
        <f t="shared" si="33"/>
        <v>24.314999999999998</v>
      </c>
      <c r="M186" s="14" t="s">
        <v>11</v>
      </c>
    </row>
    <row r="187" spans="1:13" s="15" customFormat="1" ht="15" customHeight="1" x14ac:dyDescent="0.2">
      <c r="A187" s="87"/>
      <c r="B187" s="41" t="s">
        <v>58</v>
      </c>
      <c r="C187" s="42" t="s">
        <v>14</v>
      </c>
      <c r="D187" s="42" t="s">
        <v>29</v>
      </c>
      <c r="E187" s="42" t="s">
        <v>31</v>
      </c>
      <c r="F187" s="42">
        <f t="shared" ref="F187:F192" si="36">G187-J187</f>
        <v>94.58</v>
      </c>
      <c r="G187" s="42">
        <v>94.58</v>
      </c>
      <c r="H187" s="42">
        <f>25.5-(0.8*5)</f>
        <v>21.5</v>
      </c>
      <c r="I187" s="42">
        <v>0.3</v>
      </c>
      <c r="J187" s="42"/>
      <c r="K187" s="42">
        <v>5</v>
      </c>
      <c r="L187" s="42">
        <f t="shared" si="33"/>
        <v>32.25</v>
      </c>
      <c r="M187" s="14" t="s">
        <v>11</v>
      </c>
    </row>
    <row r="188" spans="1:13" s="15" customFormat="1" ht="15" customHeight="1" x14ac:dyDescent="0.2">
      <c r="A188" s="87"/>
      <c r="B188" s="41" t="s">
        <v>58</v>
      </c>
      <c r="C188" s="42" t="s">
        <v>14</v>
      </c>
      <c r="D188" s="42" t="s">
        <v>29</v>
      </c>
      <c r="E188" s="42" t="s">
        <v>32</v>
      </c>
      <c r="F188" s="42">
        <f t="shared" si="36"/>
        <v>94.58</v>
      </c>
      <c r="G188" s="42">
        <v>94.58</v>
      </c>
      <c r="H188" s="42">
        <f>(4.5*4)-(0.9*3)</f>
        <v>15.3</v>
      </c>
      <c r="I188" s="42">
        <v>0.3</v>
      </c>
      <c r="J188" s="42"/>
      <c r="K188" s="42">
        <v>3</v>
      </c>
      <c r="L188" s="42">
        <f t="shared" si="33"/>
        <v>13.77</v>
      </c>
      <c r="M188" s="14" t="s">
        <v>11</v>
      </c>
    </row>
    <row r="189" spans="1:13" s="15" customFormat="1" ht="15" customHeight="1" x14ac:dyDescent="0.2">
      <c r="A189" s="87"/>
      <c r="B189" s="41" t="s">
        <v>58</v>
      </c>
      <c r="C189" s="42" t="s">
        <v>14</v>
      </c>
      <c r="D189" s="42" t="s">
        <v>29</v>
      </c>
      <c r="E189" s="42" t="s">
        <v>36</v>
      </c>
      <c r="F189" s="42">
        <f t="shared" si="36"/>
        <v>95.58</v>
      </c>
      <c r="G189" s="42">
        <v>95.58</v>
      </c>
      <c r="H189" s="42">
        <f>9-0.8-0.8</f>
        <v>7.3999999999999995</v>
      </c>
      <c r="I189" s="42">
        <v>0.3</v>
      </c>
      <c r="J189" s="42"/>
      <c r="K189" s="42">
        <v>1</v>
      </c>
      <c r="L189" s="42">
        <f t="shared" si="33"/>
        <v>2.2199999999999998</v>
      </c>
      <c r="M189" s="14" t="s">
        <v>11</v>
      </c>
    </row>
    <row r="190" spans="1:13" s="15" customFormat="1" ht="15" customHeight="1" x14ac:dyDescent="0.2">
      <c r="A190" s="87"/>
      <c r="B190" s="41" t="s">
        <v>58</v>
      </c>
      <c r="C190" s="42" t="s">
        <v>14</v>
      </c>
      <c r="D190" s="42" t="s">
        <v>29</v>
      </c>
      <c r="E190" s="42" t="s">
        <v>37</v>
      </c>
      <c r="F190" s="42">
        <f t="shared" si="36"/>
        <v>96.58</v>
      </c>
      <c r="G190" s="42">
        <v>96.58</v>
      </c>
      <c r="H190" s="42">
        <f>4.5-0.8</f>
        <v>3.7</v>
      </c>
      <c r="I190" s="42">
        <v>0.3</v>
      </c>
      <c r="J190" s="42"/>
      <c r="K190" s="42">
        <v>1</v>
      </c>
      <c r="L190" s="42">
        <f t="shared" si="33"/>
        <v>1.1100000000000001</v>
      </c>
      <c r="M190" s="14" t="s">
        <v>11</v>
      </c>
    </row>
    <row r="191" spans="1:13" s="15" customFormat="1" ht="15" customHeight="1" x14ac:dyDescent="0.2">
      <c r="A191" s="87"/>
      <c r="B191" s="41" t="s">
        <v>58</v>
      </c>
      <c r="C191" s="42" t="s">
        <v>14</v>
      </c>
      <c r="D191" s="42" t="s">
        <v>29</v>
      </c>
      <c r="E191" s="42" t="s">
        <v>38</v>
      </c>
      <c r="F191" s="42">
        <f t="shared" si="36"/>
        <v>97.58</v>
      </c>
      <c r="G191" s="42">
        <v>97.58</v>
      </c>
      <c r="H191" s="42">
        <f>5.5-0.8</f>
        <v>4.7</v>
      </c>
      <c r="I191" s="42">
        <v>0.3</v>
      </c>
      <c r="J191" s="42"/>
      <c r="K191" s="42">
        <v>1</v>
      </c>
      <c r="L191" s="42">
        <f t="shared" si="33"/>
        <v>1.41</v>
      </c>
      <c r="M191" s="14" t="s">
        <v>11</v>
      </c>
    </row>
    <row r="192" spans="1:13" s="15" customFormat="1" ht="15" customHeight="1" x14ac:dyDescent="0.2">
      <c r="A192" s="87"/>
      <c r="B192" s="41" t="s">
        <v>58</v>
      </c>
      <c r="C192" s="42" t="s">
        <v>14</v>
      </c>
      <c r="D192" s="42" t="s">
        <v>29</v>
      </c>
      <c r="E192" s="42" t="s">
        <v>39</v>
      </c>
      <c r="F192" s="42">
        <f t="shared" si="36"/>
        <v>98.58</v>
      </c>
      <c r="G192" s="42">
        <v>98.58</v>
      </c>
      <c r="H192" s="42">
        <f>4.5-0.8</f>
        <v>3.7</v>
      </c>
      <c r="I192" s="42">
        <v>0.3</v>
      </c>
      <c r="J192" s="42"/>
      <c r="K192" s="42">
        <v>1</v>
      </c>
      <c r="L192" s="42">
        <f t="shared" si="33"/>
        <v>1.1100000000000001</v>
      </c>
      <c r="M192" s="14" t="s">
        <v>11</v>
      </c>
    </row>
    <row r="193" spans="1:14" s="15" customFormat="1" ht="15" customHeight="1" x14ac:dyDescent="0.2">
      <c r="A193" s="87"/>
      <c r="B193" s="41" t="s">
        <v>58</v>
      </c>
      <c r="C193" s="42" t="s">
        <v>14</v>
      </c>
      <c r="D193" s="42" t="s">
        <v>28</v>
      </c>
      <c r="E193" s="42" t="s">
        <v>15</v>
      </c>
      <c r="F193" s="42">
        <v>91.584000000000003</v>
      </c>
      <c r="G193" s="42">
        <f>F193+J193</f>
        <v>91.884</v>
      </c>
      <c r="H193" s="42">
        <v>24.1934</v>
      </c>
      <c r="I193" s="42"/>
      <c r="J193" s="42">
        <v>0.3</v>
      </c>
      <c r="K193" s="42">
        <v>1</v>
      </c>
      <c r="L193" s="42">
        <f t="shared" si="33"/>
        <v>7.2580200000000001</v>
      </c>
      <c r="M193" s="14" t="s">
        <v>11</v>
      </c>
    </row>
    <row r="194" spans="1:14" s="15" customFormat="1" ht="15" customHeight="1" x14ac:dyDescent="0.2">
      <c r="A194" s="87"/>
      <c r="B194" s="41" t="s">
        <v>58</v>
      </c>
      <c r="C194" s="42" t="s">
        <v>14</v>
      </c>
      <c r="D194" s="42" t="s">
        <v>28</v>
      </c>
      <c r="E194" s="42" t="s">
        <v>40</v>
      </c>
      <c r="F194" s="42">
        <v>91.884</v>
      </c>
      <c r="G194" s="42">
        <f>94.5+0.3</f>
        <v>94.8</v>
      </c>
      <c r="H194" s="42">
        <f>3.142*7.7</f>
        <v>24.1934</v>
      </c>
      <c r="I194" s="42"/>
      <c r="J194" s="42">
        <f>G194-F194</f>
        <v>2.9159999999999968</v>
      </c>
      <c r="K194" s="42">
        <v>1</v>
      </c>
      <c r="L194" s="42">
        <f t="shared" si="33"/>
        <v>70.547954399999924</v>
      </c>
      <c r="M194" s="14" t="s">
        <v>11</v>
      </c>
    </row>
    <row r="195" spans="1:14" s="15" customFormat="1" ht="15" customHeight="1" x14ac:dyDescent="0.2">
      <c r="A195" s="87"/>
      <c r="B195" s="41" t="s">
        <v>58</v>
      </c>
      <c r="C195" s="42" t="s">
        <v>14</v>
      </c>
      <c r="D195" s="42" t="s">
        <v>28</v>
      </c>
      <c r="E195" s="42" t="s">
        <v>40</v>
      </c>
      <c r="F195" s="42">
        <v>91.884</v>
      </c>
      <c r="G195" s="42">
        <f>94.5+0.3</f>
        <v>94.8</v>
      </c>
      <c r="H195" s="42">
        <f>3.142*6.5</f>
        <v>20.422999999999998</v>
      </c>
      <c r="I195" s="42"/>
      <c r="J195" s="42">
        <f>G195-F195</f>
        <v>2.9159999999999968</v>
      </c>
      <c r="K195" s="42">
        <v>1</v>
      </c>
      <c r="L195" s="42">
        <f t="shared" si="33"/>
        <v>59.553467999999931</v>
      </c>
      <c r="M195" s="14" t="s">
        <v>11</v>
      </c>
    </row>
    <row r="196" spans="1:14" s="8" customFormat="1" x14ac:dyDescent="0.2">
      <c r="A196" s="7"/>
      <c r="B196" s="7" t="str">
        <f>B195</f>
        <v>0--3 Mtr</v>
      </c>
      <c r="C196" s="7"/>
      <c r="D196" s="7"/>
      <c r="E196" s="7"/>
      <c r="F196" s="4"/>
      <c r="G196" s="4"/>
      <c r="H196" s="7"/>
      <c r="I196" s="7"/>
      <c r="J196" s="7"/>
      <c r="K196" s="7"/>
      <c r="L196" s="7">
        <f>SUM(L136:L195)</f>
        <v>1220.2910424000002</v>
      </c>
      <c r="M196" s="7" t="str">
        <f>M195</f>
        <v>Sqm</v>
      </c>
    </row>
    <row r="201" spans="1:14" s="19" customFormat="1" x14ac:dyDescent="0.2">
      <c r="A201" s="50"/>
      <c r="B201" s="12" t="s">
        <v>59</v>
      </c>
      <c r="C201" s="13" t="s">
        <v>14</v>
      </c>
      <c r="D201" s="13" t="s">
        <v>65</v>
      </c>
      <c r="E201" s="13"/>
      <c r="F201" s="13">
        <v>5.35</v>
      </c>
      <c r="G201" s="13">
        <f>F201+J201</f>
        <v>5.35</v>
      </c>
      <c r="H201" s="13">
        <v>25.5</v>
      </c>
      <c r="I201" s="13">
        <v>18</v>
      </c>
      <c r="J201" s="13"/>
      <c r="K201" s="13">
        <v>1</v>
      </c>
      <c r="L201" s="13">
        <f t="shared" ref="L201" si="37">PRODUCT(H201:K201)</f>
        <v>459</v>
      </c>
      <c r="M201" s="14" t="s">
        <v>11</v>
      </c>
      <c r="N201" s="19" t="s">
        <v>68</v>
      </c>
    </row>
    <row r="202" spans="1:14" s="19" customFormat="1" x14ac:dyDescent="0.2">
      <c r="A202" s="51"/>
      <c r="B202" s="52"/>
      <c r="C202" s="53"/>
      <c r="D202" s="53"/>
      <c r="E202" s="53"/>
      <c r="F202" s="53"/>
      <c r="G202" s="53"/>
      <c r="H202" s="53"/>
      <c r="I202" s="53"/>
      <c r="J202" s="53"/>
      <c r="K202" s="53"/>
      <c r="L202" s="53"/>
      <c r="M202" s="28"/>
    </row>
    <row r="203" spans="1:14" s="19" customFormat="1" x14ac:dyDescent="0.2">
      <c r="A203" s="51"/>
      <c r="B203" s="12" t="s">
        <v>59</v>
      </c>
      <c r="C203" s="13" t="s">
        <v>14</v>
      </c>
      <c r="D203" s="13" t="s">
        <v>65</v>
      </c>
      <c r="E203" s="13"/>
      <c r="F203" s="13">
        <v>5.35</v>
      </c>
      <c r="G203" s="13">
        <f>F203+J203</f>
        <v>5.5</v>
      </c>
      <c r="H203" s="13"/>
      <c r="I203" s="13">
        <v>18</v>
      </c>
      <c r="J203" s="13">
        <v>0.15</v>
      </c>
      <c r="K203" s="13">
        <v>2</v>
      </c>
      <c r="L203" s="13">
        <f t="shared" ref="L203" si="38">PRODUCT(H203:K203)</f>
        <v>5.3999999999999995</v>
      </c>
      <c r="M203" s="14" t="str">
        <f>M201</f>
        <v>Sqm</v>
      </c>
    </row>
    <row r="204" spans="1:14" s="19" customFormat="1" x14ac:dyDescent="0.2">
      <c r="A204" s="51"/>
      <c r="B204" s="12" t="s">
        <v>59</v>
      </c>
      <c r="C204" s="13" t="s">
        <v>14</v>
      </c>
      <c r="D204" s="13" t="s">
        <v>65</v>
      </c>
      <c r="E204" s="13"/>
      <c r="F204" s="13">
        <v>5.35</v>
      </c>
      <c r="G204" s="13">
        <f>F204+J204</f>
        <v>5.5</v>
      </c>
      <c r="H204" s="13">
        <v>25.5</v>
      </c>
      <c r="I204" s="13"/>
      <c r="J204" s="13">
        <v>0.15</v>
      </c>
      <c r="K204" s="13">
        <v>2</v>
      </c>
      <c r="L204" s="13">
        <f t="shared" ref="L204" si="39">PRODUCT(H204:K204)</f>
        <v>7.6499999999999995</v>
      </c>
      <c r="M204" s="14" t="str">
        <f>M203</f>
        <v>Sqm</v>
      </c>
    </row>
    <row r="205" spans="1:14" s="19" customFormat="1" x14ac:dyDescent="0.2">
      <c r="A205" s="7"/>
      <c r="B205" s="7" t="str">
        <f>B201</f>
        <v>3--6 Mtr</v>
      </c>
      <c r="C205" s="7"/>
      <c r="D205" s="7"/>
      <c r="E205" s="7"/>
      <c r="F205" s="4"/>
      <c r="G205" s="4"/>
      <c r="H205" s="7"/>
      <c r="I205" s="7"/>
      <c r="J205" s="7"/>
      <c r="K205" s="7"/>
      <c r="L205" s="7">
        <f>SUM(L201:L204)</f>
        <v>472.04999999999995</v>
      </c>
      <c r="M205" s="7" t="str">
        <f>M201</f>
        <v>Sqm</v>
      </c>
    </row>
    <row r="206" spans="1:14" s="19" customFormat="1" x14ac:dyDescent="0.2">
      <c r="A206" s="17"/>
      <c r="B206" s="17"/>
      <c r="C206" s="17"/>
      <c r="D206" s="17"/>
      <c r="E206" s="17"/>
      <c r="F206" s="18"/>
      <c r="G206" s="18"/>
      <c r="H206" s="17"/>
      <c r="I206" s="17"/>
      <c r="J206" s="17"/>
      <c r="K206" s="17"/>
      <c r="L206" s="17"/>
      <c r="M206" s="17"/>
    </row>
    <row r="207" spans="1:14" s="19" customFormat="1" x14ac:dyDescent="0.2">
      <c r="A207" s="50"/>
      <c r="B207" s="12" t="s">
        <v>66</v>
      </c>
      <c r="C207" s="13" t="s">
        <v>14</v>
      </c>
      <c r="D207" s="13" t="s">
        <v>69</v>
      </c>
      <c r="E207" s="13"/>
      <c r="F207" s="13">
        <f>G207-J207</f>
        <v>10.35</v>
      </c>
      <c r="G207" s="13">
        <v>10.35</v>
      </c>
      <c r="H207" s="13">
        <v>25.5</v>
      </c>
      <c r="I207" s="13">
        <v>18</v>
      </c>
      <c r="J207" s="13"/>
      <c r="K207" s="13">
        <v>1</v>
      </c>
      <c r="L207" s="13">
        <f t="shared" ref="L207" si="40">PRODUCT(H207:K207)</f>
        <v>459</v>
      </c>
      <c r="M207" s="14" t="s">
        <v>10</v>
      </c>
      <c r="N207" s="19" t="s">
        <v>68</v>
      </c>
    </row>
    <row r="208" spans="1:14" s="19" customFormat="1" x14ac:dyDescent="0.2">
      <c r="A208" s="51"/>
      <c r="B208" s="52"/>
      <c r="C208" s="53"/>
      <c r="D208" s="53"/>
      <c r="E208" s="53"/>
      <c r="F208" s="53"/>
      <c r="G208" s="53"/>
      <c r="H208" s="53"/>
      <c r="I208" s="53"/>
      <c r="J208" s="53"/>
      <c r="K208" s="53"/>
      <c r="L208" s="53"/>
      <c r="M208" s="28"/>
    </row>
    <row r="209" spans="1:14" s="19" customFormat="1" x14ac:dyDescent="0.2">
      <c r="A209" s="51"/>
      <c r="B209" s="12" t="s">
        <v>66</v>
      </c>
      <c r="C209" s="13" t="s">
        <v>14</v>
      </c>
      <c r="D209" s="13" t="s">
        <v>69</v>
      </c>
      <c r="E209" s="13"/>
      <c r="F209" s="13">
        <f>G209-J209</f>
        <v>10.199999999999999</v>
      </c>
      <c r="G209" s="13">
        <v>10.35</v>
      </c>
      <c r="H209" s="13">
        <v>25.5</v>
      </c>
      <c r="I209" s="13"/>
      <c r="J209" s="13">
        <v>0.15</v>
      </c>
      <c r="K209" s="13">
        <v>2</v>
      </c>
      <c r="L209" s="13">
        <f t="shared" ref="L209" si="41">PRODUCT(H209:K209)</f>
        <v>7.6499999999999995</v>
      </c>
      <c r="M209" s="14" t="s">
        <v>10</v>
      </c>
    </row>
    <row r="210" spans="1:14" s="19" customFormat="1" x14ac:dyDescent="0.2">
      <c r="A210" s="51"/>
      <c r="B210" s="12" t="s">
        <v>66</v>
      </c>
      <c r="C210" s="13" t="s">
        <v>14</v>
      </c>
      <c r="D210" s="13" t="s">
        <v>69</v>
      </c>
      <c r="E210" s="13"/>
      <c r="F210" s="13">
        <f>G210-J210</f>
        <v>10.199999999999999</v>
      </c>
      <c r="G210" s="13">
        <v>10.35</v>
      </c>
      <c r="H210" s="13"/>
      <c r="I210" s="13">
        <v>18</v>
      </c>
      <c r="J210" s="13">
        <v>0.15</v>
      </c>
      <c r="K210" s="13">
        <v>2</v>
      </c>
      <c r="L210" s="13">
        <f t="shared" ref="L210" si="42">PRODUCT(H210:K210)</f>
        <v>5.3999999999999995</v>
      </c>
      <c r="M210" s="14" t="s">
        <v>10</v>
      </c>
    </row>
    <row r="211" spans="1:14" s="19" customFormat="1" x14ac:dyDescent="0.2">
      <c r="A211" s="7"/>
      <c r="B211" s="7" t="str">
        <f>B207</f>
        <v>9--12 Mtr</v>
      </c>
      <c r="C211" s="7"/>
      <c r="D211" s="7"/>
      <c r="E211" s="7"/>
      <c r="F211" s="4"/>
      <c r="G211" s="4"/>
      <c r="H211" s="7"/>
      <c r="I211" s="7"/>
      <c r="J211" s="7"/>
      <c r="K211" s="7"/>
      <c r="L211" s="7">
        <f>SUM(L207:L210)</f>
        <v>472.04999999999995</v>
      </c>
      <c r="M211" s="7" t="str">
        <f>M207</f>
        <v>Cum</v>
      </c>
    </row>
    <row r="212" spans="1:14" s="19" customFormat="1" x14ac:dyDescent="0.2">
      <c r="A212" s="17"/>
      <c r="B212" s="17"/>
      <c r="C212" s="17"/>
      <c r="D212" s="17"/>
      <c r="E212" s="17"/>
      <c r="F212" s="18"/>
      <c r="G212" s="18"/>
      <c r="H212" s="17"/>
      <c r="I212" s="17"/>
      <c r="J212" s="17"/>
      <c r="K212" s="17"/>
      <c r="L212" s="17"/>
      <c r="M212" s="17"/>
    </row>
    <row r="213" spans="1:14" s="19" customFormat="1" x14ac:dyDescent="0.2">
      <c r="A213" s="50"/>
      <c r="B213" s="12" t="s">
        <v>67</v>
      </c>
      <c r="C213" s="13" t="s">
        <v>14</v>
      </c>
      <c r="D213" s="13" t="s">
        <v>70</v>
      </c>
      <c r="E213" s="13"/>
      <c r="F213" s="13">
        <f>G213-J213</f>
        <v>16.850000000000001</v>
      </c>
      <c r="G213" s="13">
        <v>16.850000000000001</v>
      </c>
      <c r="H213" s="13">
        <v>25.5</v>
      </c>
      <c r="I213" s="13">
        <v>18</v>
      </c>
      <c r="J213" s="13"/>
      <c r="K213" s="13">
        <v>1</v>
      </c>
      <c r="L213" s="13">
        <f t="shared" ref="L213" si="43">PRODUCT(H213:K213)</f>
        <v>459</v>
      </c>
      <c r="M213" s="14" t="s">
        <v>10</v>
      </c>
      <c r="N213" s="19" t="s">
        <v>68</v>
      </c>
    </row>
    <row r="214" spans="1:14" s="19" customFormat="1" x14ac:dyDescent="0.2">
      <c r="A214" s="51"/>
      <c r="B214" s="52"/>
      <c r="C214" s="53"/>
      <c r="D214" s="53"/>
      <c r="E214" s="53"/>
      <c r="F214" s="53"/>
      <c r="G214" s="53"/>
      <c r="H214" s="53"/>
      <c r="I214" s="53"/>
      <c r="J214" s="53"/>
      <c r="K214" s="53"/>
      <c r="L214" s="53"/>
      <c r="M214" s="28"/>
    </row>
    <row r="215" spans="1:14" s="19" customFormat="1" x14ac:dyDescent="0.2">
      <c r="A215" s="51"/>
      <c r="B215" s="12" t="s">
        <v>67</v>
      </c>
      <c r="C215" s="13" t="s">
        <v>14</v>
      </c>
      <c r="D215" s="13" t="s">
        <v>70</v>
      </c>
      <c r="E215" s="13"/>
      <c r="F215" s="13">
        <f>G215-J215</f>
        <v>16.700000000000003</v>
      </c>
      <c r="G215" s="13">
        <v>16.850000000000001</v>
      </c>
      <c r="H215" s="13">
        <v>25.5</v>
      </c>
      <c r="I215" s="13"/>
      <c r="J215" s="13">
        <v>0.15</v>
      </c>
      <c r="K215" s="13">
        <v>2</v>
      </c>
      <c r="L215" s="13">
        <f t="shared" ref="L215" si="44">PRODUCT(H215:K215)</f>
        <v>7.6499999999999995</v>
      </c>
      <c r="M215" s="14" t="s">
        <v>10</v>
      </c>
    </row>
    <row r="216" spans="1:14" s="19" customFormat="1" x14ac:dyDescent="0.2">
      <c r="A216" s="51"/>
      <c r="B216" s="12" t="s">
        <v>67</v>
      </c>
      <c r="C216" s="13" t="s">
        <v>14</v>
      </c>
      <c r="D216" s="13" t="s">
        <v>70</v>
      </c>
      <c r="E216" s="13"/>
      <c r="F216" s="13">
        <f>G216-J216</f>
        <v>16.700000000000003</v>
      </c>
      <c r="G216" s="13">
        <v>16.850000000000001</v>
      </c>
      <c r="H216" s="13"/>
      <c r="I216" s="13">
        <v>18</v>
      </c>
      <c r="J216" s="13">
        <v>0.15</v>
      </c>
      <c r="K216" s="13">
        <v>2</v>
      </c>
      <c r="L216" s="13">
        <f t="shared" ref="L216" si="45">PRODUCT(H216:K216)</f>
        <v>5.3999999999999995</v>
      </c>
      <c r="M216" s="14" t="s">
        <v>10</v>
      </c>
    </row>
    <row r="217" spans="1:14" s="19" customFormat="1" x14ac:dyDescent="0.2">
      <c r="A217" s="7"/>
      <c r="B217" s="7" t="str">
        <f>B213</f>
        <v>15--18 Mtr</v>
      </c>
      <c r="C217" s="7"/>
      <c r="D217" s="7"/>
      <c r="E217" s="7"/>
      <c r="F217" s="4"/>
      <c r="G217" s="4"/>
      <c r="H217" s="7"/>
      <c r="I217" s="7"/>
      <c r="J217" s="7"/>
      <c r="K217" s="7"/>
      <c r="L217" s="7">
        <f>SUM(L213:L216)</f>
        <v>472.04999999999995</v>
      </c>
      <c r="M217" s="7" t="str">
        <f>M213</f>
        <v>Cum</v>
      </c>
    </row>
  </sheetData>
  <mergeCells count="9">
    <mergeCell ref="F6:G6"/>
    <mergeCell ref="A66:A74"/>
    <mergeCell ref="A136:A195"/>
    <mergeCell ref="A11:A13"/>
    <mergeCell ref="A23:A25"/>
    <mergeCell ref="A29:A31"/>
    <mergeCell ref="A48:A64"/>
    <mergeCell ref="A41:A43"/>
    <mergeCell ref="A35:A37"/>
  </mergeCells>
  <printOptions horizontalCentered="1"/>
  <pageMargins left="0" right="0" top="0.25" bottom="0.25" header="0.3" footer="0.3"/>
  <pageSetup paperSize="9" scale="63"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70"/>
  <sheetViews>
    <sheetView view="pageBreakPreview" zoomScale="60" zoomScaleNormal="100" workbookViewId="0">
      <selection activeCellId="7" sqref="T38 I1:I1048576 K1:K1048576 M1:M1048576 G1:G1048576 E1:E1048576 C1:C1048576 A1:A1048576"/>
    </sheetView>
  </sheetViews>
  <sheetFormatPr defaultRowHeight="15" x14ac:dyDescent="0.25"/>
  <cols>
    <col min="1" max="1" width="9.140625" style="92"/>
    <col min="2" max="2" width="9.140625" style="95"/>
    <col min="3" max="3" width="9.140625" style="94"/>
    <col min="4" max="4" width="9.140625" style="95"/>
    <col min="5" max="5" width="9.140625" style="94"/>
    <col min="6" max="6" width="9.140625" style="95"/>
    <col min="7" max="7" width="9.140625" style="94"/>
    <col min="8" max="8" width="9.140625" style="95"/>
    <col min="9" max="9" width="9.140625" style="94"/>
    <col min="10" max="10" width="9.140625" style="95"/>
    <col min="11" max="11" width="9.140625" style="94"/>
    <col min="12" max="12" width="9.140625" style="95"/>
    <col min="13" max="13" width="9.140625" style="94"/>
    <col min="14" max="14" width="9.140625" style="93"/>
    <col min="15" max="15" width="9.140625" style="94"/>
    <col min="16" max="16" width="9.140625" style="93"/>
    <col min="17" max="17" width="9.140625" style="94"/>
    <col min="18" max="18" width="9.140625" style="93"/>
    <col min="19" max="19" width="9.140625" style="94"/>
    <col min="20" max="20" width="9.140625" style="93"/>
    <col min="21" max="21" width="9.140625" style="94"/>
    <col min="22" max="22" width="9.140625" style="93"/>
    <col min="23" max="23" width="9.140625" style="94"/>
    <col min="24" max="24" width="9.140625" style="93"/>
    <col min="25" max="25" width="9.140625" style="94"/>
  </cols>
  <sheetData>
    <row r="2" spans="2:25" s="92" customFormat="1" x14ac:dyDescent="0.25">
      <c r="B2" s="94"/>
      <c r="C2" s="94"/>
      <c r="D2" s="94"/>
      <c r="E2" s="94"/>
      <c r="F2" s="94"/>
      <c r="G2" s="94"/>
      <c r="H2" s="94"/>
      <c r="I2" s="94"/>
      <c r="J2" s="94"/>
      <c r="K2" s="94"/>
      <c r="L2" s="94"/>
      <c r="M2" s="94"/>
      <c r="N2" s="94"/>
      <c r="O2" s="94"/>
      <c r="P2" s="94"/>
      <c r="Q2" s="94"/>
      <c r="R2" s="94"/>
      <c r="S2" s="94"/>
      <c r="T2" s="94"/>
      <c r="U2" s="94"/>
      <c r="V2" s="94"/>
      <c r="W2" s="94"/>
      <c r="X2" s="94"/>
      <c r="Y2" s="94"/>
    </row>
    <row r="4" spans="2:25" s="92" customFormat="1" x14ac:dyDescent="0.25">
      <c r="B4" s="94"/>
      <c r="C4" s="94"/>
      <c r="D4" s="94"/>
      <c r="E4" s="94"/>
      <c r="F4" s="94"/>
      <c r="G4" s="94"/>
      <c r="H4" s="94"/>
      <c r="I4" s="94"/>
      <c r="J4" s="94"/>
      <c r="K4" s="94"/>
      <c r="L4" s="94"/>
      <c r="M4" s="94"/>
      <c r="N4" s="94"/>
      <c r="O4" s="94"/>
      <c r="P4" s="94"/>
      <c r="Q4" s="94"/>
      <c r="R4" s="94"/>
      <c r="S4" s="94"/>
      <c r="T4" s="94"/>
      <c r="U4" s="94"/>
      <c r="V4" s="94"/>
      <c r="W4" s="94"/>
      <c r="X4" s="94"/>
      <c r="Y4" s="94"/>
    </row>
    <row r="6" spans="2:25" s="92" customFormat="1" x14ac:dyDescent="0.25">
      <c r="B6" s="94"/>
      <c r="C6" s="94"/>
      <c r="D6" s="94"/>
      <c r="E6" s="94"/>
      <c r="F6" s="94"/>
      <c r="G6" s="94"/>
      <c r="H6" s="94"/>
      <c r="I6" s="94"/>
      <c r="J6" s="94"/>
      <c r="K6" s="94"/>
      <c r="L6" s="94"/>
      <c r="M6" s="94"/>
      <c r="N6" s="94"/>
      <c r="O6" s="94"/>
      <c r="P6" s="94"/>
      <c r="Q6" s="94"/>
      <c r="R6" s="94"/>
      <c r="S6" s="94"/>
      <c r="T6" s="94"/>
      <c r="U6" s="94"/>
      <c r="V6" s="94"/>
      <c r="W6" s="94"/>
      <c r="X6" s="94"/>
      <c r="Y6" s="94"/>
    </row>
    <row r="8" spans="2:25" s="92" customFormat="1" x14ac:dyDescent="0.25">
      <c r="B8" s="94"/>
      <c r="C8" s="94"/>
      <c r="D8" s="94"/>
      <c r="E8" s="94"/>
      <c r="F8" s="94"/>
      <c r="G8" s="94"/>
      <c r="H8" s="94"/>
      <c r="I8" s="94"/>
      <c r="J8" s="94"/>
      <c r="K8" s="94"/>
      <c r="L8" s="94"/>
      <c r="M8" s="94"/>
      <c r="N8" s="94"/>
      <c r="O8" s="94"/>
      <c r="P8" s="94"/>
      <c r="Q8" s="94"/>
      <c r="R8" s="94"/>
      <c r="S8" s="94"/>
      <c r="T8" s="94"/>
      <c r="U8" s="94"/>
      <c r="V8" s="94"/>
      <c r="W8" s="94"/>
      <c r="X8" s="94"/>
      <c r="Y8" s="94"/>
    </row>
    <row r="10" spans="2:25" s="92" customFormat="1" x14ac:dyDescent="0.25">
      <c r="B10" s="94"/>
      <c r="C10" s="94"/>
      <c r="D10" s="94"/>
      <c r="E10" s="94"/>
      <c r="F10" s="94"/>
      <c r="G10" s="94"/>
      <c r="H10" s="94"/>
      <c r="I10" s="94"/>
      <c r="J10" s="94"/>
      <c r="K10" s="94"/>
      <c r="L10" s="94"/>
      <c r="M10" s="94"/>
      <c r="N10" s="94"/>
      <c r="O10" s="94"/>
      <c r="P10" s="94"/>
      <c r="Q10" s="94"/>
      <c r="R10" s="94"/>
      <c r="S10" s="94"/>
      <c r="T10" s="94"/>
      <c r="U10" s="94"/>
      <c r="V10" s="94"/>
      <c r="W10" s="94"/>
      <c r="X10" s="94"/>
      <c r="Y10" s="94"/>
    </row>
    <row r="12" spans="2:25" s="92" customFormat="1" x14ac:dyDescent="0.25">
      <c r="B12" s="94"/>
      <c r="C12" s="94"/>
      <c r="D12" s="94"/>
      <c r="E12" s="94"/>
      <c r="F12" s="94"/>
      <c r="G12" s="94"/>
      <c r="H12" s="94"/>
      <c r="I12" s="94"/>
      <c r="J12" s="94"/>
      <c r="K12" s="94"/>
      <c r="L12" s="94"/>
      <c r="M12" s="94"/>
      <c r="N12" s="94"/>
      <c r="O12" s="94"/>
      <c r="P12" s="94"/>
      <c r="Q12" s="94"/>
      <c r="R12" s="94"/>
      <c r="S12" s="94"/>
      <c r="T12" s="94"/>
      <c r="U12" s="94"/>
      <c r="V12" s="94"/>
      <c r="W12" s="94"/>
      <c r="X12" s="94"/>
      <c r="Y12" s="94"/>
    </row>
    <row r="14" spans="2:25" s="92" customFormat="1" x14ac:dyDescent="0.25">
      <c r="B14" s="94"/>
      <c r="C14" s="94"/>
      <c r="D14" s="94"/>
      <c r="E14" s="94"/>
      <c r="F14" s="94"/>
      <c r="G14" s="94"/>
      <c r="H14" s="94"/>
      <c r="I14" s="94"/>
      <c r="J14" s="94"/>
      <c r="K14" s="94"/>
      <c r="L14" s="94"/>
      <c r="M14" s="94"/>
      <c r="N14" s="94"/>
      <c r="O14" s="94"/>
      <c r="P14" s="94"/>
      <c r="Q14" s="94"/>
      <c r="R14" s="94"/>
      <c r="S14" s="94"/>
      <c r="T14" s="94"/>
      <c r="U14" s="94"/>
      <c r="V14" s="94"/>
      <c r="W14" s="94"/>
      <c r="X14" s="94"/>
      <c r="Y14" s="94"/>
    </row>
    <row r="16" spans="2:25" s="92" customFormat="1" x14ac:dyDescent="0.25">
      <c r="B16" s="94"/>
      <c r="C16" s="94"/>
      <c r="D16" s="94"/>
      <c r="E16" s="94"/>
      <c r="F16" s="94"/>
      <c r="G16" s="94"/>
      <c r="H16" s="94"/>
      <c r="I16" s="94"/>
      <c r="J16" s="94"/>
      <c r="K16" s="94"/>
      <c r="L16" s="94"/>
      <c r="M16" s="94"/>
      <c r="N16" s="94"/>
      <c r="O16" s="94"/>
      <c r="P16" s="94"/>
      <c r="Q16" s="94"/>
      <c r="R16" s="94"/>
      <c r="S16" s="94"/>
      <c r="T16" s="94"/>
      <c r="U16" s="94"/>
      <c r="V16" s="94"/>
      <c r="W16" s="94"/>
      <c r="X16" s="94"/>
      <c r="Y16" s="94"/>
    </row>
    <row r="18" spans="2:25" s="92" customFormat="1" x14ac:dyDescent="0.25">
      <c r="B18" s="94"/>
      <c r="C18" s="94"/>
      <c r="D18" s="94"/>
      <c r="E18" s="94"/>
      <c r="F18" s="94"/>
      <c r="G18" s="94"/>
      <c r="H18" s="94"/>
      <c r="I18" s="94"/>
      <c r="J18" s="94"/>
      <c r="K18" s="94"/>
      <c r="L18" s="94"/>
      <c r="M18" s="94"/>
      <c r="N18" s="94"/>
      <c r="O18" s="94"/>
      <c r="P18" s="94"/>
      <c r="Q18" s="94"/>
      <c r="R18" s="94"/>
      <c r="S18" s="94"/>
      <c r="T18" s="94"/>
      <c r="U18" s="94"/>
      <c r="V18" s="94"/>
      <c r="W18" s="94"/>
      <c r="X18" s="94"/>
      <c r="Y18" s="94"/>
    </row>
    <row r="20" spans="2:25" s="92" customFormat="1" x14ac:dyDescent="0.25">
      <c r="B20" s="94"/>
      <c r="C20" s="94"/>
      <c r="D20" s="94"/>
      <c r="E20" s="94"/>
      <c r="F20" s="94"/>
      <c r="G20" s="94"/>
      <c r="H20" s="94"/>
      <c r="I20" s="94"/>
      <c r="J20" s="94"/>
      <c r="K20" s="94"/>
      <c r="L20" s="94"/>
      <c r="M20" s="94"/>
      <c r="N20" s="94"/>
      <c r="O20" s="94"/>
      <c r="P20" s="94"/>
      <c r="Q20" s="94"/>
      <c r="R20" s="94"/>
      <c r="S20" s="94"/>
      <c r="T20" s="94"/>
      <c r="U20" s="94"/>
      <c r="V20" s="94"/>
      <c r="W20" s="94"/>
      <c r="X20" s="94"/>
      <c r="Y20" s="94"/>
    </row>
    <row r="22" spans="2:25" s="92" customFormat="1" x14ac:dyDescent="0.25">
      <c r="B22" s="94"/>
      <c r="C22" s="94"/>
      <c r="D22" s="94"/>
      <c r="E22" s="94"/>
      <c r="F22" s="94"/>
      <c r="G22" s="94"/>
      <c r="H22" s="94"/>
      <c r="I22" s="94"/>
      <c r="J22" s="94"/>
      <c r="K22" s="94"/>
      <c r="L22" s="94"/>
      <c r="M22" s="94"/>
      <c r="N22" s="94"/>
      <c r="O22" s="94"/>
      <c r="P22" s="94"/>
      <c r="Q22" s="94"/>
      <c r="R22" s="94"/>
      <c r="S22" s="94"/>
      <c r="T22" s="94"/>
      <c r="U22" s="94"/>
      <c r="V22" s="94"/>
      <c r="W22" s="94"/>
      <c r="X22" s="94"/>
      <c r="Y22" s="94"/>
    </row>
    <row r="24" spans="2:25" s="92" customFormat="1" x14ac:dyDescent="0.25">
      <c r="B24" s="94"/>
      <c r="C24" s="94"/>
      <c r="D24" s="94"/>
      <c r="E24" s="94"/>
      <c r="F24" s="94"/>
      <c r="G24" s="94"/>
      <c r="H24" s="94"/>
      <c r="I24" s="94"/>
      <c r="J24" s="94"/>
      <c r="K24" s="94"/>
      <c r="L24" s="94"/>
      <c r="M24" s="94"/>
      <c r="N24" s="94"/>
      <c r="O24" s="94"/>
      <c r="P24" s="94"/>
      <c r="Q24" s="94"/>
      <c r="R24" s="94"/>
      <c r="S24" s="94"/>
      <c r="T24" s="94"/>
      <c r="U24" s="94"/>
      <c r="V24" s="94"/>
      <c r="W24" s="94"/>
      <c r="X24" s="94"/>
      <c r="Y24" s="94"/>
    </row>
    <row r="26" spans="2:25" s="92" customFormat="1" x14ac:dyDescent="0.25">
      <c r="B26" s="94"/>
      <c r="C26" s="94"/>
      <c r="D26" s="94"/>
      <c r="E26" s="94"/>
      <c r="F26" s="94"/>
      <c r="G26" s="94"/>
      <c r="H26" s="94"/>
      <c r="I26" s="94"/>
      <c r="J26" s="94"/>
      <c r="K26" s="94"/>
      <c r="L26" s="94"/>
      <c r="M26" s="94"/>
      <c r="N26" s="94"/>
      <c r="O26" s="94"/>
      <c r="P26" s="94"/>
      <c r="Q26" s="94"/>
      <c r="R26" s="94"/>
      <c r="S26" s="94"/>
      <c r="T26" s="94"/>
      <c r="U26" s="94"/>
      <c r="V26" s="94"/>
      <c r="W26" s="94"/>
      <c r="X26" s="94"/>
      <c r="Y26" s="94"/>
    </row>
    <row r="28" spans="2:25" s="92" customFormat="1" x14ac:dyDescent="0.25">
      <c r="B28" s="94"/>
      <c r="C28" s="94"/>
      <c r="D28" s="94"/>
      <c r="E28" s="94"/>
      <c r="F28" s="94"/>
      <c r="G28" s="94"/>
      <c r="H28" s="94"/>
      <c r="I28" s="94"/>
      <c r="J28" s="94"/>
      <c r="K28" s="94"/>
      <c r="L28" s="94"/>
      <c r="M28" s="94"/>
      <c r="N28" s="94"/>
      <c r="O28" s="94"/>
      <c r="P28" s="94"/>
      <c r="Q28" s="94"/>
      <c r="R28" s="94"/>
      <c r="S28" s="94"/>
      <c r="T28" s="94"/>
      <c r="U28" s="94"/>
      <c r="V28" s="94"/>
      <c r="W28" s="94"/>
      <c r="X28" s="94"/>
      <c r="Y28" s="94"/>
    </row>
    <row r="30" spans="2:25" s="92" customFormat="1" x14ac:dyDescent="0.25">
      <c r="B30" s="94"/>
      <c r="C30" s="94"/>
      <c r="D30" s="94"/>
      <c r="E30" s="94"/>
      <c r="F30" s="94"/>
      <c r="G30" s="94"/>
      <c r="H30" s="94"/>
      <c r="I30" s="94"/>
      <c r="J30" s="94"/>
      <c r="K30" s="94"/>
      <c r="L30" s="94"/>
      <c r="M30" s="94"/>
      <c r="N30" s="94"/>
      <c r="O30" s="94"/>
      <c r="P30" s="94"/>
      <c r="Q30" s="94"/>
      <c r="R30" s="94"/>
      <c r="S30" s="94"/>
      <c r="T30" s="94"/>
      <c r="U30" s="94"/>
      <c r="V30" s="94"/>
      <c r="W30" s="94"/>
      <c r="X30" s="94"/>
      <c r="Y30" s="94"/>
    </row>
    <row r="32" spans="2:25" s="92" customFormat="1" x14ac:dyDescent="0.25">
      <c r="B32" s="94"/>
      <c r="C32" s="94"/>
      <c r="D32" s="94"/>
      <c r="E32" s="94"/>
      <c r="F32" s="94"/>
      <c r="G32" s="94"/>
      <c r="H32" s="94"/>
      <c r="I32" s="94"/>
      <c r="J32" s="94"/>
      <c r="K32" s="94"/>
      <c r="L32" s="94"/>
      <c r="M32" s="94"/>
      <c r="N32" s="94"/>
      <c r="O32" s="94"/>
      <c r="P32" s="94"/>
      <c r="Q32" s="94"/>
      <c r="R32" s="94"/>
      <c r="S32" s="94"/>
      <c r="T32" s="94"/>
      <c r="U32" s="94"/>
      <c r="V32" s="94"/>
      <c r="W32" s="94"/>
      <c r="X32" s="94"/>
      <c r="Y32" s="94"/>
    </row>
    <row r="34" spans="2:25" s="92" customFormat="1" x14ac:dyDescent="0.25">
      <c r="B34" s="94"/>
      <c r="C34" s="94"/>
      <c r="D34" s="94"/>
      <c r="E34" s="94"/>
      <c r="F34" s="94"/>
      <c r="G34" s="94"/>
      <c r="H34" s="94"/>
      <c r="I34" s="94"/>
      <c r="J34" s="94"/>
      <c r="K34" s="94"/>
      <c r="L34" s="94"/>
      <c r="M34" s="94"/>
      <c r="N34" s="94"/>
      <c r="O34" s="94"/>
      <c r="P34" s="94"/>
      <c r="Q34" s="94"/>
      <c r="R34" s="94"/>
      <c r="S34" s="94"/>
      <c r="T34" s="94"/>
      <c r="U34" s="94"/>
      <c r="V34" s="94"/>
      <c r="W34" s="94"/>
      <c r="X34" s="94"/>
      <c r="Y34" s="94"/>
    </row>
    <row r="36" spans="2:25" s="92" customFormat="1" x14ac:dyDescent="0.25">
      <c r="B36" s="94"/>
      <c r="C36" s="94"/>
      <c r="D36" s="94"/>
      <c r="E36" s="94"/>
      <c r="F36" s="94"/>
      <c r="G36" s="94"/>
      <c r="H36" s="94"/>
      <c r="I36" s="94"/>
      <c r="J36" s="94"/>
      <c r="K36" s="94"/>
      <c r="L36" s="94"/>
      <c r="M36" s="94"/>
      <c r="N36" s="94"/>
      <c r="O36" s="94"/>
      <c r="P36" s="94"/>
      <c r="Q36" s="94"/>
      <c r="R36" s="94"/>
      <c r="S36" s="94"/>
      <c r="T36" s="94"/>
      <c r="U36" s="94"/>
      <c r="V36" s="94"/>
      <c r="W36" s="94"/>
      <c r="X36" s="94"/>
      <c r="Y36" s="94"/>
    </row>
    <row r="38" spans="2:25" s="92" customFormat="1" x14ac:dyDescent="0.25">
      <c r="B38" s="94"/>
      <c r="C38" s="94"/>
      <c r="D38" s="94"/>
      <c r="E38" s="94"/>
      <c r="F38" s="94"/>
      <c r="G38" s="94"/>
      <c r="H38" s="94"/>
      <c r="I38" s="94"/>
      <c r="J38" s="94"/>
      <c r="K38" s="94"/>
      <c r="L38" s="94"/>
      <c r="M38" s="94"/>
      <c r="N38" s="94"/>
      <c r="O38" s="94"/>
      <c r="P38" s="94"/>
      <c r="Q38" s="94"/>
      <c r="R38" s="94"/>
      <c r="S38" s="94"/>
      <c r="T38" s="94"/>
      <c r="U38" s="94"/>
      <c r="V38" s="94"/>
      <c r="W38" s="94"/>
      <c r="X38" s="94"/>
      <c r="Y38" s="94"/>
    </row>
    <row r="40" spans="2:25" s="92" customFormat="1" x14ac:dyDescent="0.25">
      <c r="B40" s="94"/>
      <c r="C40" s="94"/>
      <c r="D40" s="94"/>
      <c r="E40" s="94"/>
      <c r="F40" s="94"/>
      <c r="G40" s="94"/>
      <c r="H40" s="94"/>
      <c r="I40" s="94"/>
      <c r="J40" s="94"/>
      <c r="K40" s="94"/>
      <c r="L40" s="94"/>
      <c r="M40" s="94"/>
      <c r="N40" s="94"/>
      <c r="O40" s="94"/>
      <c r="P40" s="94"/>
      <c r="Q40" s="94"/>
      <c r="R40" s="94"/>
      <c r="S40" s="94"/>
      <c r="T40" s="94"/>
      <c r="U40" s="94"/>
      <c r="V40" s="94"/>
      <c r="W40" s="94"/>
      <c r="X40" s="94"/>
      <c r="Y40" s="94"/>
    </row>
    <row r="42" spans="2:25" s="92" customFormat="1" x14ac:dyDescent="0.25">
      <c r="B42" s="94"/>
      <c r="C42" s="94"/>
      <c r="D42" s="94"/>
      <c r="E42" s="94"/>
      <c r="F42" s="94"/>
      <c r="G42" s="94"/>
      <c r="H42" s="94"/>
      <c r="I42" s="94"/>
      <c r="J42" s="94"/>
      <c r="K42" s="94"/>
      <c r="L42" s="94"/>
      <c r="M42" s="94"/>
      <c r="N42" s="94"/>
      <c r="O42" s="94"/>
      <c r="P42" s="94"/>
      <c r="Q42" s="94"/>
      <c r="R42" s="94"/>
      <c r="S42" s="94"/>
      <c r="T42" s="94"/>
      <c r="U42" s="94"/>
      <c r="V42" s="94"/>
      <c r="W42" s="94"/>
      <c r="X42" s="94"/>
      <c r="Y42" s="94"/>
    </row>
    <row r="44" spans="2:25" s="92" customFormat="1" x14ac:dyDescent="0.25">
      <c r="B44" s="94"/>
      <c r="C44" s="94"/>
      <c r="D44" s="94"/>
      <c r="E44" s="94"/>
      <c r="F44" s="94"/>
      <c r="G44" s="94"/>
      <c r="H44" s="94"/>
      <c r="I44" s="94"/>
      <c r="J44" s="94"/>
      <c r="K44" s="94"/>
      <c r="L44" s="94"/>
      <c r="M44" s="94"/>
      <c r="N44" s="94"/>
      <c r="O44" s="94"/>
      <c r="P44" s="94"/>
      <c r="Q44" s="94"/>
      <c r="R44" s="94"/>
      <c r="S44" s="94"/>
      <c r="T44" s="94"/>
      <c r="U44" s="94"/>
      <c r="V44" s="94"/>
      <c r="W44" s="94"/>
      <c r="X44" s="94"/>
      <c r="Y44" s="94"/>
    </row>
    <row r="46" spans="2:25" s="92" customFormat="1" x14ac:dyDescent="0.25">
      <c r="B46" s="94"/>
      <c r="C46" s="94"/>
      <c r="D46" s="94"/>
      <c r="E46" s="94"/>
      <c r="F46" s="94"/>
      <c r="G46" s="94"/>
      <c r="H46" s="94"/>
      <c r="I46" s="94"/>
      <c r="J46" s="94"/>
      <c r="K46" s="94"/>
      <c r="L46" s="94"/>
      <c r="M46" s="94"/>
      <c r="N46" s="94"/>
      <c r="O46" s="94"/>
      <c r="P46" s="94"/>
      <c r="Q46" s="94"/>
      <c r="R46" s="94"/>
      <c r="S46" s="94"/>
      <c r="T46" s="94"/>
      <c r="U46" s="94"/>
      <c r="V46" s="94"/>
      <c r="W46" s="94"/>
      <c r="X46" s="94"/>
      <c r="Y46" s="94"/>
    </row>
    <row r="48" spans="2:25" s="92" customFormat="1" x14ac:dyDescent="0.25">
      <c r="B48" s="94"/>
      <c r="C48" s="94"/>
      <c r="D48" s="94"/>
      <c r="E48" s="94"/>
      <c r="F48" s="94"/>
      <c r="G48" s="94"/>
      <c r="H48" s="94"/>
      <c r="I48" s="94"/>
      <c r="J48" s="94"/>
      <c r="K48" s="94"/>
      <c r="L48" s="94"/>
      <c r="M48" s="94"/>
      <c r="N48" s="94"/>
      <c r="O48" s="94"/>
      <c r="P48" s="94"/>
      <c r="Q48" s="94"/>
      <c r="R48" s="94"/>
      <c r="S48" s="94"/>
      <c r="T48" s="94"/>
      <c r="U48" s="94"/>
      <c r="V48" s="94"/>
      <c r="W48" s="94"/>
      <c r="X48" s="94"/>
      <c r="Y48" s="94"/>
    </row>
    <row r="50" spans="2:25" s="92" customFormat="1" x14ac:dyDescent="0.25">
      <c r="B50" s="94"/>
      <c r="C50" s="94"/>
      <c r="D50" s="94"/>
      <c r="E50" s="94"/>
      <c r="F50" s="94"/>
      <c r="G50" s="94"/>
      <c r="H50" s="94"/>
      <c r="I50" s="94"/>
      <c r="J50" s="94"/>
      <c r="K50" s="94"/>
      <c r="L50" s="94"/>
      <c r="M50" s="94"/>
      <c r="N50" s="94"/>
      <c r="O50" s="94"/>
      <c r="P50" s="94"/>
      <c r="Q50" s="94"/>
      <c r="R50" s="94"/>
      <c r="S50" s="94"/>
      <c r="T50" s="94"/>
      <c r="U50" s="94"/>
      <c r="V50" s="94"/>
      <c r="W50" s="94"/>
      <c r="X50" s="94"/>
      <c r="Y50" s="94"/>
    </row>
    <row r="52" spans="2:25" s="92" customFormat="1" x14ac:dyDescent="0.25">
      <c r="B52" s="94"/>
      <c r="C52" s="94"/>
      <c r="D52" s="94"/>
      <c r="E52" s="94"/>
      <c r="F52" s="94"/>
      <c r="G52" s="94"/>
      <c r="H52" s="94"/>
      <c r="I52" s="94"/>
      <c r="J52" s="94"/>
      <c r="K52" s="94"/>
      <c r="L52" s="94"/>
      <c r="M52" s="94"/>
      <c r="N52" s="94"/>
      <c r="O52" s="94"/>
      <c r="P52" s="94"/>
      <c r="Q52" s="94"/>
      <c r="R52" s="94"/>
      <c r="S52" s="94"/>
      <c r="T52" s="94"/>
      <c r="U52" s="94"/>
      <c r="V52" s="94"/>
      <c r="W52" s="94"/>
      <c r="X52" s="94"/>
      <c r="Y52" s="94"/>
    </row>
    <row r="54" spans="2:25" s="92" customFormat="1" x14ac:dyDescent="0.25">
      <c r="B54" s="94"/>
      <c r="C54" s="94"/>
      <c r="D54" s="94"/>
      <c r="E54" s="94"/>
      <c r="F54" s="94"/>
      <c r="G54" s="94"/>
      <c r="H54" s="94"/>
      <c r="I54" s="94"/>
      <c r="J54" s="94"/>
      <c r="K54" s="94"/>
      <c r="L54" s="94"/>
      <c r="M54" s="94"/>
      <c r="N54" s="94"/>
      <c r="O54" s="94"/>
      <c r="P54" s="94"/>
      <c r="Q54" s="94"/>
      <c r="R54" s="94"/>
      <c r="S54" s="94"/>
      <c r="T54" s="94"/>
      <c r="U54" s="94"/>
      <c r="V54" s="94"/>
      <c r="W54" s="94"/>
      <c r="X54" s="94"/>
      <c r="Y54" s="94"/>
    </row>
    <row r="56" spans="2:25" s="92" customFormat="1" x14ac:dyDescent="0.25">
      <c r="B56" s="94"/>
      <c r="C56" s="94"/>
      <c r="D56" s="94"/>
      <c r="E56" s="94"/>
      <c r="F56" s="94"/>
      <c r="G56" s="94"/>
      <c r="H56" s="94"/>
      <c r="I56" s="94"/>
      <c r="J56" s="94"/>
      <c r="K56" s="94"/>
      <c r="L56" s="94"/>
      <c r="M56" s="94"/>
      <c r="N56" s="94"/>
      <c r="O56" s="94"/>
      <c r="P56" s="94"/>
      <c r="Q56" s="94"/>
      <c r="R56" s="94"/>
      <c r="S56" s="94"/>
      <c r="T56" s="94"/>
      <c r="U56" s="94"/>
      <c r="V56" s="94"/>
      <c r="W56" s="94"/>
      <c r="X56" s="94"/>
      <c r="Y56" s="94"/>
    </row>
    <row r="58" spans="2:25" s="92" customFormat="1" x14ac:dyDescent="0.25">
      <c r="B58" s="94"/>
      <c r="C58" s="94"/>
      <c r="D58" s="94"/>
      <c r="E58" s="94"/>
      <c r="F58" s="94"/>
      <c r="G58" s="94"/>
      <c r="H58" s="94"/>
      <c r="I58" s="94"/>
      <c r="J58" s="94"/>
      <c r="K58" s="94"/>
      <c r="L58" s="94"/>
      <c r="M58" s="94"/>
      <c r="N58" s="94"/>
      <c r="O58" s="94"/>
      <c r="P58" s="94"/>
      <c r="Q58" s="94"/>
      <c r="R58" s="94"/>
      <c r="S58" s="94"/>
      <c r="T58" s="94"/>
      <c r="U58" s="94"/>
      <c r="V58" s="94"/>
      <c r="W58" s="94"/>
      <c r="X58" s="94"/>
      <c r="Y58" s="94"/>
    </row>
    <row r="60" spans="2:25" s="92" customFormat="1" x14ac:dyDescent="0.25">
      <c r="B60" s="94"/>
      <c r="C60" s="94"/>
      <c r="D60" s="94"/>
      <c r="E60" s="94"/>
      <c r="F60" s="94"/>
      <c r="G60" s="94"/>
      <c r="H60" s="94"/>
      <c r="I60" s="94"/>
      <c r="J60" s="94"/>
      <c r="K60" s="94"/>
      <c r="L60" s="94"/>
      <c r="M60" s="94"/>
      <c r="N60" s="94"/>
      <c r="O60" s="94"/>
      <c r="P60" s="94"/>
      <c r="Q60" s="94"/>
      <c r="R60" s="94"/>
      <c r="S60" s="94"/>
      <c r="T60" s="94"/>
      <c r="U60" s="94"/>
      <c r="V60" s="94"/>
      <c r="W60" s="94"/>
      <c r="X60" s="94"/>
      <c r="Y60" s="94"/>
    </row>
    <row r="62" spans="2:25" s="92" customFormat="1" x14ac:dyDescent="0.25">
      <c r="B62" s="94"/>
      <c r="C62" s="94"/>
      <c r="D62" s="94"/>
      <c r="E62" s="94"/>
      <c r="F62" s="94"/>
      <c r="G62" s="94"/>
      <c r="H62" s="94"/>
      <c r="I62" s="94"/>
      <c r="J62" s="94"/>
      <c r="K62" s="94"/>
      <c r="L62" s="94"/>
      <c r="M62" s="94"/>
      <c r="N62" s="94"/>
      <c r="O62" s="94"/>
      <c r="P62" s="94"/>
      <c r="Q62" s="94"/>
      <c r="R62" s="94"/>
      <c r="S62" s="94"/>
      <c r="T62" s="94"/>
      <c r="U62" s="94"/>
      <c r="V62" s="94"/>
      <c r="W62" s="94"/>
      <c r="X62" s="94"/>
      <c r="Y62" s="94"/>
    </row>
    <row r="64" spans="2:25" s="92" customFormat="1" x14ac:dyDescent="0.25">
      <c r="B64" s="94"/>
      <c r="C64" s="94"/>
      <c r="D64" s="94"/>
      <c r="E64" s="94"/>
      <c r="F64" s="94"/>
      <c r="G64" s="94"/>
      <c r="H64" s="94"/>
      <c r="I64" s="94"/>
      <c r="J64" s="94"/>
      <c r="K64" s="94"/>
      <c r="L64" s="94"/>
      <c r="M64" s="94"/>
      <c r="N64" s="94"/>
      <c r="O64" s="94"/>
      <c r="P64" s="94"/>
      <c r="Q64" s="94"/>
      <c r="R64" s="94"/>
      <c r="S64" s="94"/>
      <c r="T64" s="94"/>
      <c r="U64" s="94"/>
      <c r="V64" s="94"/>
      <c r="W64" s="94"/>
      <c r="X64" s="94"/>
      <c r="Y64" s="94"/>
    </row>
    <row r="66" spans="2:25" s="92" customFormat="1" x14ac:dyDescent="0.25">
      <c r="B66" s="94"/>
      <c r="C66" s="94"/>
      <c r="D66" s="94"/>
      <c r="E66" s="94"/>
      <c r="F66" s="94"/>
      <c r="G66" s="94"/>
      <c r="H66" s="94"/>
      <c r="I66" s="94"/>
      <c r="J66" s="94"/>
      <c r="K66" s="94"/>
      <c r="L66" s="94"/>
      <c r="M66" s="94"/>
      <c r="N66" s="94"/>
      <c r="O66" s="94"/>
      <c r="P66" s="94"/>
      <c r="Q66" s="94"/>
      <c r="R66" s="94"/>
      <c r="S66" s="94"/>
      <c r="T66" s="94"/>
      <c r="U66" s="94"/>
      <c r="V66" s="94"/>
      <c r="W66" s="94"/>
      <c r="X66" s="94"/>
      <c r="Y66" s="94"/>
    </row>
    <row r="68" spans="2:25" s="92" customFormat="1" x14ac:dyDescent="0.25">
      <c r="B68" s="94"/>
      <c r="C68" s="94"/>
      <c r="D68" s="94"/>
      <c r="E68" s="94"/>
      <c r="F68" s="94"/>
      <c r="G68" s="94"/>
      <c r="H68" s="94"/>
      <c r="I68" s="94"/>
      <c r="J68" s="94"/>
      <c r="K68" s="94"/>
      <c r="L68" s="94"/>
      <c r="M68" s="94"/>
      <c r="N68" s="94"/>
      <c r="O68" s="94"/>
      <c r="P68" s="94"/>
      <c r="Q68" s="94"/>
      <c r="R68" s="94"/>
      <c r="S68" s="94"/>
      <c r="T68" s="94"/>
      <c r="U68" s="94"/>
      <c r="V68" s="94"/>
      <c r="W68" s="94"/>
      <c r="X68" s="94"/>
      <c r="Y68" s="94"/>
    </row>
    <row r="70" spans="2:25" s="92" customFormat="1" x14ac:dyDescent="0.25">
      <c r="B70" s="94"/>
      <c r="C70" s="94"/>
      <c r="D70" s="94"/>
      <c r="E70" s="94"/>
      <c r="F70" s="94"/>
      <c r="G70" s="94"/>
      <c r="H70" s="94"/>
      <c r="I70" s="94"/>
      <c r="J70" s="94"/>
      <c r="K70" s="94"/>
      <c r="L70" s="94"/>
      <c r="M70" s="94"/>
      <c r="N70" s="94"/>
      <c r="O70" s="94"/>
      <c r="P70" s="94"/>
      <c r="Q70" s="94"/>
      <c r="R70" s="94"/>
      <c r="S70" s="94"/>
      <c r="T70" s="94"/>
      <c r="U70" s="94"/>
      <c r="V70" s="94"/>
      <c r="W70" s="94"/>
      <c r="X70" s="94"/>
      <c r="Y70" s="94"/>
    </row>
  </sheetData>
  <printOptions horizontalCentered="1" verticalCentered="1"/>
  <pageMargins left="0" right="0" top="0" bottom="0" header="0.3" footer="0.3"/>
  <pageSetup paperSize="9" scale="78"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Abstract</vt:lpstr>
      <vt:lpstr>Measurement Sheet</vt:lpstr>
      <vt:lpstr>Sheet1</vt:lpstr>
      <vt:lpstr>Abstract!Print_Area</vt:lpstr>
      <vt:lpstr>'Measurement Sheet'!Print_Area</vt:lpstr>
      <vt:lpstr>Sheet1!Print_Area</vt:lpstr>
      <vt:lpstr>Abstract!Print_Titles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2023-09-18T04:27:02Z</cp:lastPrinted>
  <dcterms:created xsi:type="dcterms:W3CDTF">2023-08-08T05:35:17Z</dcterms:created>
  <dcterms:modified xsi:type="dcterms:W3CDTF">2023-09-18T04:47:23Z</dcterms:modified>
</cp:coreProperties>
</file>