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firstSheet="8" activeTab="15"/>
  </bookViews>
  <sheets>
    <sheet name="Ra- 1" sheetId="6" r:id="rId1"/>
    <sheet name="RA 1 Abstract Break" sheetId="13" r:id="rId2"/>
    <sheet name="RA 2" sheetId="5" r:id="rId3"/>
    <sheet name="RA 2 Abstract Break" sheetId="9" r:id="rId4"/>
    <sheet name="RA 2 Measurement" sheetId="14" r:id="rId5"/>
    <sheet name="RA 3" sheetId="10" r:id="rId6"/>
    <sheet name="RA 3 Abstract Break" sheetId="11" r:id="rId7"/>
    <sheet name="RA 4" sheetId="4" r:id="rId8"/>
    <sheet name="RA 4 Abstract Break" sheetId="12" r:id="rId9"/>
    <sheet name="RA 5" sheetId="1" r:id="rId10"/>
    <sheet name="RA 5 Abstract Break" sheetId="2" r:id="rId11"/>
    <sheet name="RA 6" sheetId="8" r:id="rId12"/>
    <sheet name="RA 6 Abstract Break" sheetId="3" r:id="rId13"/>
    <sheet name="RA 7" sheetId="15" r:id="rId14"/>
    <sheet name="Abstract Break Up" sheetId="16" r:id="rId15"/>
    <sheet name="Bunker House Tie Beam" sheetId="17" r:id="rId16"/>
  </sheets>
  <externalReferences>
    <externalReference r:id="rId17"/>
    <externalReference r:id="rId18"/>
    <externalReference r:id="rId19"/>
  </externalReferences>
  <definedNames>
    <definedName name="_xlnm.Print_Area" localSheetId="5">'RA 3'!$A$1:$L$48</definedName>
    <definedName name="_xlnm.Print_Area" localSheetId="6">'RA 3 Abstract Break'!$A$1:$K$34</definedName>
    <definedName name="_xlnm.Print_Area" localSheetId="7">'RA 4'!$A$1:$L$45</definedName>
    <definedName name="_xlnm.Print_Area" localSheetId="8">'RA 4 Abstract Break'!$A$1:$N$35</definedName>
    <definedName name="_xlnm.Print_Area" localSheetId="9">'RA 5'!$A$1:$L$42</definedName>
    <definedName name="_xlnm.Print_Area" localSheetId="10">'RA 5 Abstract Break'!$A$1:$M$43</definedName>
    <definedName name="_xlnm.Print_Area" localSheetId="11">'RA 6'!$A$1:$L$43</definedName>
    <definedName name="_xlnm.Print_Area" localSheetId="12">'RA 6 Abstract Break'!$A$1:$S$46</definedName>
  </definedNames>
  <calcPr calcId="144525"/>
</workbook>
</file>

<file path=xl/calcChain.xml><?xml version="1.0" encoding="utf-8"?>
<calcChain xmlns="http://schemas.openxmlformats.org/spreadsheetml/2006/main">
  <c r="D31" i="17" l="1"/>
  <c r="I31" i="17" s="1"/>
  <c r="D30" i="17"/>
  <c r="I30" i="17" s="1"/>
  <c r="D29" i="17"/>
  <c r="I29" i="17" s="1"/>
  <c r="I28" i="17"/>
  <c r="I27" i="17"/>
  <c r="D27" i="17"/>
  <c r="I26" i="17"/>
  <c r="D26" i="17"/>
  <c r="I25" i="17"/>
  <c r="I32" i="17" s="1"/>
  <c r="I20" i="17"/>
  <c r="D20" i="17"/>
  <c r="I19" i="17"/>
  <c r="D18" i="17"/>
  <c r="I18" i="17" s="1"/>
  <c r="I17" i="17"/>
  <c r="D12" i="17"/>
  <c r="I12" i="17" s="1"/>
  <c r="D11" i="17"/>
  <c r="I11" i="17" s="1"/>
  <c r="I10" i="17"/>
  <c r="I9" i="17"/>
  <c r="D9" i="17"/>
  <c r="I8" i="17"/>
  <c r="D8" i="17"/>
  <c r="I7" i="17"/>
  <c r="D6" i="17"/>
  <c r="I6" i="17" s="1"/>
  <c r="I5" i="17"/>
  <c r="I4" i="17"/>
  <c r="D4" i="17"/>
  <c r="I3" i="17"/>
  <c r="I13" i="17" s="1"/>
  <c r="L9" i="16"/>
  <c r="M9" i="16" s="1"/>
  <c r="N9" i="16" s="1"/>
  <c r="P9" i="16" s="1"/>
  <c r="K8" i="16"/>
  <c r="E8" i="16"/>
  <c r="M8" i="16" s="1"/>
  <c r="N8" i="16" s="1"/>
  <c r="P8" i="16" s="1"/>
  <c r="K7" i="16"/>
  <c r="J7" i="16"/>
  <c r="I7" i="16"/>
  <c r="H7" i="16"/>
  <c r="F7" i="16"/>
  <c r="E7" i="16"/>
  <c r="D7" i="16"/>
  <c r="C7" i="16"/>
  <c r="M7" i="16" s="1"/>
  <c r="N7" i="16" s="1"/>
  <c r="P7" i="16" s="1"/>
  <c r="K6" i="16"/>
  <c r="E6" i="16"/>
  <c r="M6" i="16" s="1"/>
  <c r="N6" i="16" s="1"/>
  <c r="P6" i="16" s="1"/>
  <c r="G5" i="16"/>
  <c r="F5" i="16"/>
  <c r="D5" i="16"/>
  <c r="C5" i="16"/>
  <c r="M5" i="16" s="1"/>
  <c r="N5" i="16" s="1"/>
  <c r="P5" i="16" s="1"/>
  <c r="J4" i="16"/>
  <c r="I4" i="16"/>
  <c r="H4" i="16"/>
  <c r="G4" i="16"/>
  <c r="F4" i="16"/>
  <c r="D4" i="16"/>
  <c r="C4" i="16"/>
  <c r="M4" i="16" s="1"/>
  <c r="N4" i="16" s="1"/>
  <c r="P4" i="16" s="1"/>
  <c r="P10" i="16" s="1"/>
  <c r="C38" i="17" l="1"/>
  <c r="C36" i="17"/>
  <c r="I21" i="17"/>
  <c r="C37" i="17" s="1"/>
  <c r="P12" i="16"/>
  <c r="P13" i="16" s="1"/>
  <c r="P11" i="16"/>
  <c r="I14" i="1"/>
  <c r="I13" i="1"/>
  <c r="K13" i="1" s="1"/>
  <c r="I12" i="1"/>
  <c r="K12" i="1" s="1"/>
  <c r="I11" i="1"/>
  <c r="K11" i="1" s="1"/>
  <c r="I10" i="1"/>
  <c r="M22" i="2"/>
  <c r="M18" i="2"/>
  <c r="M19" i="2"/>
  <c r="M20" i="2"/>
  <c r="M21" i="2"/>
  <c r="M17" i="2"/>
  <c r="K18" i="2"/>
  <c r="K19" i="2"/>
  <c r="K20" i="2"/>
  <c r="K21" i="2"/>
  <c r="K17" i="2"/>
  <c r="J18" i="2"/>
  <c r="J19" i="2"/>
  <c r="J20" i="2"/>
  <c r="J21" i="2"/>
  <c r="J17" i="2"/>
  <c r="K14" i="1"/>
  <c r="K15" i="1"/>
  <c r="H11" i="1"/>
  <c r="H12" i="1"/>
  <c r="H13" i="1"/>
  <c r="H14" i="1"/>
  <c r="H15" i="1"/>
  <c r="K11" i="4"/>
  <c r="K12" i="4"/>
  <c r="K13" i="4"/>
  <c r="K14" i="4"/>
  <c r="K15" i="4"/>
  <c r="I15" i="4"/>
  <c r="I14" i="4"/>
  <c r="I13" i="4"/>
  <c r="I11" i="4"/>
  <c r="L6" i="12"/>
  <c r="I10" i="4" s="1"/>
  <c r="L8" i="12" l="1"/>
  <c r="L9" i="12"/>
  <c r="L7" i="12"/>
  <c r="D21" i="11"/>
  <c r="E21" i="11"/>
  <c r="F21" i="11"/>
  <c r="C21" i="11"/>
  <c r="K11" i="5" l="1"/>
  <c r="K10" i="5"/>
  <c r="N29" i="9"/>
  <c r="N30" i="9"/>
  <c r="M28" i="9"/>
  <c r="N28" i="9" s="1"/>
  <c r="M29" i="9"/>
  <c r="M30" i="9"/>
  <c r="K509" i="14" l="1"/>
  <c r="K507" i="14"/>
  <c r="K506" i="14"/>
  <c r="K505" i="14"/>
  <c r="K504" i="14"/>
  <c r="K503" i="14"/>
  <c r="K502" i="14"/>
  <c r="K501" i="14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508" i="14" s="1"/>
  <c r="K510" i="14" s="1"/>
  <c r="K511" i="14" s="1"/>
  <c r="J453" i="14"/>
  <c r="J452" i="14"/>
  <c r="J450" i="14"/>
  <c r="J449" i="14"/>
  <c r="J448" i="14"/>
  <c r="J447" i="14"/>
  <c r="J446" i="14"/>
  <c r="J445" i="14"/>
  <c r="J444" i="14"/>
  <c r="J443" i="14"/>
  <c r="J442" i="14"/>
  <c r="J441" i="14"/>
  <c r="J440" i="14"/>
  <c r="J439" i="14"/>
  <c r="J438" i="14"/>
  <c r="J451" i="14" s="1"/>
  <c r="J454" i="14" s="1"/>
  <c r="J434" i="14"/>
  <c r="J433" i="14"/>
  <c r="J431" i="14"/>
  <c r="J430" i="14"/>
  <c r="J429" i="14"/>
  <c r="J428" i="14"/>
  <c r="J427" i="14"/>
  <c r="J426" i="14"/>
  <c r="J425" i="14"/>
  <c r="J424" i="14"/>
  <c r="J423" i="14"/>
  <c r="J422" i="14"/>
  <c r="J421" i="14"/>
  <c r="J420" i="14"/>
  <c r="J419" i="14"/>
  <c r="J432" i="14" s="1"/>
  <c r="J435" i="14" s="1"/>
  <c r="J415" i="14"/>
  <c r="J414" i="14"/>
  <c r="J412" i="14"/>
  <c r="J411" i="14"/>
  <c r="J410" i="14"/>
  <c r="J409" i="14"/>
  <c r="J408" i="14"/>
  <c r="J407" i="14"/>
  <c r="J406" i="14"/>
  <c r="J405" i="14"/>
  <c r="J404" i="14"/>
  <c r="J413" i="14" s="1"/>
  <c r="J416" i="14" s="1"/>
  <c r="J400" i="14"/>
  <c r="J399" i="14"/>
  <c r="J397" i="14"/>
  <c r="J396" i="14"/>
  <c r="J395" i="14"/>
  <c r="J394" i="14"/>
  <c r="J393" i="14"/>
  <c r="J392" i="14"/>
  <c r="J391" i="14"/>
  <c r="J390" i="14"/>
  <c r="J389" i="14"/>
  <c r="J388" i="14"/>
  <c r="J387" i="14"/>
  <c r="J398" i="14" s="1"/>
  <c r="J401" i="14" s="1"/>
  <c r="J383" i="14"/>
  <c r="J382" i="14"/>
  <c r="J380" i="14"/>
  <c r="J379" i="14"/>
  <c r="J378" i="14"/>
  <c r="J377" i="14"/>
  <c r="J376" i="14"/>
  <c r="J375" i="14"/>
  <c r="J374" i="14"/>
  <c r="J373" i="14"/>
  <c r="J372" i="14"/>
  <c r="J371" i="14"/>
  <c r="J370" i="14"/>
  <c r="J381" i="14" s="1"/>
  <c r="J384" i="14" s="1"/>
  <c r="J365" i="14"/>
  <c r="J364" i="14"/>
  <c r="J363" i="14"/>
  <c r="J362" i="14"/>
  <c r="J361" i="14"/>
  <c r="J360" i="14"/>
  <c r="J359" i="14"/>
  <c r="J366" i="14" s="1"/>
  <c r="J355" i="14"/>
  <c r="J354" i="14"/>
  <c r="J352" i="14"/>
  <c r="J351" i="14"/>
  <c r="J350" i="14"/>
  <c r="J349" i="14"/>
  <c r="J348" i="14"/>
  <c r="J347" i="14"/>
  <c r="J346" i="14"/>
  <c r="J345" i="14"/>
  <c r="J344" i="14"/>
  <c r="J343" i="14"/>
  <c r="J353" i="14" s="1"/>
  <c r="J356" i="14" s="1"/>
  <c r="J339" i="14"/>
  <c r="J338" i="14"/>
  <c r="J336" i="14"/>
  <c r="J335" i="14"/>
  <c r="J334" i="14"/>
  <c r="J333" i="14"/>
  <c r="J332" i="14"/>
  <c r="J331" i="14"/>
  <c r="J330" i="14"/>
  <c r="J329" i="14"/>
  <c r="J328" i="14"/>
  <c r="J327" i="14"/>
  <c r="J337" i="14" s="1"/>
  <c r="J340" i="14" s="1"/>
  <c r="J322" i="14"/>
  <c r="J321" i="14"/>
  <c r="J319" i="14"/>
  <c r="J318" i="14"/>
  <c r="J317" i="14"/>
  <c r="J316" i="14"/>
  <c r="J315" i="14"/>
  <c r="J314" i="14"/>
  <c r="J313" i="14"/>
  <c r="J312" i="14"/>
  <c r="J320" i="14" s="1"/>
  <c r="J323" i="14" s="1"/>
  <c r="J307" i="14"/>
  <c r="J306" i="14"/>
  <c r="J304" i="14"/>
  <c r="J303" i="14"/>
  <c r="J302" i="14"/>
  <c r="J301" i="14"/>
  <c r="J300" i="14"/>
  <c r="J299" i="14"/>
  <c r="J298" i="14"/>
  <c r="J297" i="14"/>
  <c r="J296" i="14"/>
  <c r="J305" i="14" s="1"/>
  <c r="J308" i="14" s="1"/>
  <c r="J290" i="14"/>
  <c r="J289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88" i="14" s="1"/>
  <c r="J291" i="14" s="1"/>
  <c r="J272" i="14"/>
  <c r="J271" i="14"/>
  <c r="J269" i="14"/>
  <c r="J268" i="14"/>
  <c r="J267" i="14"/>
  <c r="J266" i="14"/>
  <c r="J265" i="14"/>
  <c r="J264" i="14"/>
  <c r="J263" i="14"/>
  <c r="J262" i="14"/>
  <c r="J270" i="14" s="1"/>
  <c r="J273" i="14" s="1"/>
  <c r="J258" i="14"/>
  <c r="J257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56" i="14" s="1"/>
  <c r="J259" i="14" s="1"/>
  <c r="J239" i="14"/>
  <c r="J238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37" i="14" s="1"/>
  <c r="J240" i="14" s="1"/>
  <c r="J219" i="14"/>
  <c r="J218" i="14"/>
  <c r="J216" i="14"/>
  <c r="J215" i="14"/>
  <c r="J214" i="14"/>
  <c r="J213" i="14"/>
  <c r="J212" i="14"/>
  <c r="J211" i="14"/>
  <c r="J210" i="14"/>
  <c r="J209" i="14"/>
  <c r="J208" i="14"/>
  <c r="J207" i="14"/>
  <c r="J217" i="14" s="1"/>
  <c r="J220" i="14" s="1"/>
  <c r="J203" i="14"/>
  <c r="J201" i="14"/>
  <c r="J200" i="14"/>
  <c r="J199" i="14"/>
  <c r="J198" i="14"/>
  <c r="J197" i="14"/>
  <c r="J196" i="14"/>
  <c r="J195" i="14"/>
  <c r="J194" i="14"/>
  <c r="J193" i="14"/>
  <c r="J202" i="14" s="1"/>
  <c r="J204" i="14" s="1"/>
  <c r="J189" i="14"/>
  <c r="J187" i="14"/>
  <c r="J186" i="14"/>
  <c r="J185" i="14"/>
  <c r="J184" i="14"/>
  <c r="J183" i="14"/>
  <c r="J182" i="14"/>
  <c r="J181" i="14"/>
  <c r="J180" i="14"/>
  <c r="J179" i="14"/>
  <c r="J178" i="14"/>
  <c r="J188" i="14" s="1"/>
  <c r="J190" i="14" s="1"/>
  <c r="J174" i="14"/>
  <c r="J173" i="14"/>
  <c r="J171" i="14"/>
  <c r="J170" i="14"/>
  <c r="J169" i="14"/>
  <c r="J168" i="14"/>
  <c r="J167" i="14"/>
  <c r="J166" i="14"/>
  <c r="J165" i="14"/>
  <c r="J164" i="14"/>
  <c r="J172" i="14" s="1"/>
  <c r="J175" i="14" s="1"/>
  <c r="J160" i="14"/>
  <c r="J159" i="14"/>
  <c r="J157" i="14"/>
  <c r="J156" i="14"/>
  <c r="J155" i="14"/>
  <c r="J154" i="14"/>
  <c r="J153" i="14"/>
  <c r="J152" i="14"/>
  <c r="J151" i="14"/>
  <c r="J150" i="14"/>
  <c r="J149" i="14"/>
  <c r="J148" i="14"/>
  <c r="J147" i="14"/>
  <c r="J158" i="14" s="1"/>
  <c r="J161" i="14" s="1"/>
  <c r="J143" i="14"/>
  <c r="J142" i="14"/>
  <c r="J140" i="14"/>
  <c r="J139" i="14"/>
  <c r="J138" i="14"/>
  <c r="J137" i="14"/>
  <c r="J136" i="14"/>
  <c r="J135" i="14"/>
  <c r="J134" i="14"/>
  <c r="J133" i="14"/>
  <c r="J132" i="14"/>
  <c r="J131" i="14"/>
  <c r="J130" i="14"/>
  <c r="J141" i="14" s="1"/>
  <c r="J144" i="14" s="1"/>
  <c r="J125" i="14"/>
  <c r="J124" i="14"/>
  <c r="J122" i="14"/>
  <c r="J121" i="14"/>
  <c r="J120" i="14"/>
  <c r="J119" i="14"/>
  <c r="J118" i="14"/>
  <c r="J117" i="14"/>
  <c r="J116" i="14"/>
  <c r="J115" i="14"/>
  <c r="J114" i="14"/>
  <c r="J113" i="14"/>
  <c r="J112" i="14"/>
  <c r="J123" i="14" s="1"/>
  <c r="J126" i="14" s="1"/>
  <c r="J107" i="14"/>
  <c r="J106" i="14"/>
  <c r="J104" i="14"/>
  <c r="J103" i="14"/>
  <c r="J102" i="14"/>
  <c r="J101" i="14"/>
  <c r="J100" i="14"/>
  <c r="J99" i="14"/>
  <c r="J98" i="14"/>
  <c r="J97" i="14"/>
  <c r="J96" i="14"/>
  <c r="J95" i="14"/>
  <c r="J105" i="14" s="1"/>
  <c r="J108" i="14" s="1"/>
  <c r="J94" i="14"/>
  <c r="J90" i="14"/>
  <c r="J89" i="14"/>
  <c r="J87" i="14"/>
  <c r="J86" i="14"/>
  <c r="J85" i="14"/>
  <c r="J84" i="14"/>
  <c r="J83" i="14"/>
  <c r="J82" i="14"/>
  <c r="J81" i="14"/>
  <c r="J80" i="14"/>
  <c r="J79" i="14"/>
  <c r="J78" i="14"/>
  <c r="J88" i="14" s="1"/>
  <c r="J91" i="14" s="1"/>
  <c r="J74" i="14"/>
  <c r="J73" i="14"/>
  <c r="J71" i="14"/>
  <c r="J70" i="14"/>
  <c r="J69" i="14"/>
  <c r="J68" i="14"/>
  <c r="J67" i="14"/>
  <c r="J66" i="14"/>
  <c r="J65" i="14"/>
  <c r="J64" i="14"/>
  <c r="J72" i="14" s="1"/>
  <c r="J75" i="14" s="1"/>
  <c r="J60" i="14"/>
  <c r="J59" i="14"/>
  <c r="J57" i="14"/>
  <c r="J56" i="14"/>
  <c r="J55" i="14"/>
  <c r="J54" i="14"/>
  <c r="J53" i="14"/>
  <c r="J52" i="14"/>
  <c r="J51" i="14"/>
  <c r="J50" i="14"/>
  <c r="J49" i="14"/>
  <c r="J48" i="14"/>
  <c r="J58" i="14" s="1"/>
  <c r="J61" i="14" s="1"/>
  <c r="J44" i="14"/>
  <c r="J43" i="14"/>
  <c r="J41" i="14"/>
  <c r="J40" i="14"/>
  <c r="J39" i="14"/>
  <c r="J38" i="14"/>
  <c r="J37" i="14"/>
  <c r="J36" i="14"/>
  <c r="J35" i="14"/>
  <c r="J34" i="14"/>
  <c r="J33" i="14"/>
  <c r="J32" i="14"/>
  <c r="J42" i="14" s="1"/>
  <c r="J45" i="14" s="1"/>
  <c r="J27" i="14"/>
  <c r="J26" i="14"/>
  <c r="J24" i="14"/>
  <c r="J23" i="14"/>
  <c r="J22" i="14"/>
  <c r="J21" i="14"/>
  <c r="J20" i="14"/>
  <c r="J19" i="14"/>
  <c r="J18" i="14"/>
  <c r="J17" i="14"/>
  <c r="J25" i="14" s="1"/>
  <c r="J28" i="14" s="1"/>
  <c r="J29" i="14" s="1"/>
  <c r="J13" i="14"/>
  <c r="J12" i="14"/>
  <c r="J10" i="14"/>
  <c r="J9" i="14"/>
  <c r="J8" i="14"/>
  <c r="J7" i="14"/>
  <c r="J6" i="14"/>
  <c r="J5" i="14"/>
  <c r="J4" i="14"/>
  <c r="J3" i="14"/>
  <c r="J11" i="14" s="1"/>
  <c r="J14" i="14" s="1"/>
  <c r="N9" i="12" l="1"/>
  <c r="G9" i="12"/>
  <c r="F9" i="12"/>
  <c r="E9" i="12"/>
  <c r="D9" i="12"/>
  <c r="C9" i="12"/>
  <c r="N8" i="12"/>
  <c r="I8" i="12"/>
  <c r="H8" i="12"/>
  <c r="G8" i="12"/>
  <c r="F8" i="12"/>
  <c r="E8" i="12"/>
  <c r="D8" i="12"/>
  <c r="C8" i="12"/>
  <c r="N7" i="12"/>
  <c r="J7" i="12"/>
  <c r="G7" i="12"/>
  <c r="E7" i="12"/>
  <c r="D7" i="12"/>
  <c r="C7" i="12"/>
  <c r="I5" i="12"/>
  <c r="K5" i="12" s="1"/>
  <c r="L5" i="12" s="1"/>
  <c r="N5" i="12" s="1"/>
  <c r="K8" i="12" l="1"/>
  <c r="K9" i="12"/>
  <c r="K7" i="12"/>
  <c r="J25" i="8"/>
  <c r="H20" i="11" l="1"/>
  <c r="I20" i="11" s="1"/>
  <c r="I11" i="10" s="1"/>
  <c r="H21" i="11"/>
  <c r="I21" i="11" s="1"/>
  <c r="H22" i="11"/>
  <c r="I22" i="11" s="1"/>
  <c r="K22" i="11" s="1"/>
  <c r="H19" i="11"/>
  <c r="I19" i="11" s="1"/>
  <c r="K19" i="11" s="1"/>
  <c r="K21" i="11" l="1"/>
  <c r="I12" i="10"/>
  <c r="K20" i="11"/>
  <c r="K23" i="11" s="1"/>
  <c r="K16" i="8" l="1"/>
  <c r="L16" i="8" s="1"/>
  <c r="J16" i="8"/>
  <c r="J17" i="8" s="1"/>
  <c r="N10" i="3"/>
  <c r="M10" i="3"/>
  <c r="L10" i="3"/>
  <c r="I10" i="3"/>
  <c r="J10" i="3"/>
  <c r="K10" i="3"/>
  <c r="H10" i="3"/>
  <c r="O9" i="3"/>
  <c r="O10" i="3" s="1"/>
  <c r="G9" i="3"/>
  <c r="P8" i="3"/>
  <c r="Q8" i="3" s="1"/>
  <c r="S8" i="3" s="1"/>
  <c r="P9" i="3"/>
  <c r="Q9" i="3" s="1"/>
  <c r="S9" i="3" s="1"/>
  <c r="P7" i="3"/>
  <c r="Q7" i="3" s="1"/>
  <c r="S7" i="3" s="1"/>
  <c r="P10" i="3" l="1"/>
  <c r="Q10" i="3" s="1"/>
  <c r="S10" i="3" s="1"/>
  <c r="S11" i="3" s="1"/>
  <c r="D17" i="8"/>
  <c r="K15" i="8"/>
  <c r="L15" i="8" s="1"/>
  <c r="J15" i="8"/>
  <c r="H15" i="8"/>
  <c r="K14" i="8"/>
  <c r="L14" i="8" s="1"/>
  <c r="J14" i="8"/>
  <c r="H14" i="8"/>
  <c r="K13" i="8"/>
  <c r="L13" i="8" s="1"/>
  <c r="J13" i="8"/>
  <c r="H13" i="8"/>
  <c r="K12" i="8"/>
  <c r="L12" i="8" s="1"/>
  <c r="J12" i="8"/>
  <c r="H12" i="8"/>
  <c r="K11" i="8"/>
  <c r="L11" i="8" s="1"/>
  <c r="J11" i="8"/>
  <c r="H11" i="8"/>
  <c r="K10" i="8"/>
  <c r="L10" i="8" s="1"/>
  <c r="J10" i="8"/>
  <c r="H10" i="8"/>
  <c r="H17" i="8" l="1"/>
  <c r="L17" i="8"/>
  <c r="L11" i="4" l="1"/>
  <c r="L12" i="4"/>
  <c r="L13" i="4"/>
  <c r="L14" i="4"/>
  <c r="L15" i="4"/>
  <c r="K13" i="10" l="1"/>
  <c r="L13" i="10" s="1"/>
  <c r="J13" i="10"/>
  <c r="H13" i="10"/>
  <c r="K12" i="10"/>
  <c r="L12" i="10" s="1"/>
  <c r="J12" i="10"/>
  <c r="H12" i="10"/>
  <c r="K11" i="10"/>
  <c r="L11" i="10" s="1"/>
  <c r="J11" i="10"/>
  <c r="H11" i="10"/>
  <c r="K10" i="10"/>
  <c r="L10" i="10" s="1"/>
  <c r="J10" i="10"/>
  <c r="H10" i="10"/>
  <c r="J14" i="10" l="1"/>
  <c r="H14" i="10"/>
  <c r="L14" i="10"/>
  <c r="J11" i="5" l="1"/>
  <c r="J12" i="5"/>
  <c r="J13" i="5"/>
  <c r="J10" i="5"/>
  <c r="J14" i="6"/>
  <c r="M13" i="6"/>
  <c r="N13" i="6" s="1"/>
  <c r="L13" i="6"/>
  <c r="M12" i="6"/>
  <c r="N12" i="6" s="1"/>
  <c r="L12" i="6"/>
  <c r="M11" i="6"/>
  <c r="N11" i="6" s="1"/>
  <c r="L11" i="6"/>
  <c r="M10" i="6"/>
  <c r="N10" i="6" s="1"/>
  <c r="N14" i="6" s="1"/>
  <c r="L10" i="6"/>
  <c r="L14" i="6" s="1"/>
  <c r="P30" i="9"/>
  <c r="P29" i="9"/>
  <c r="M27" i="9"/>
  <c r="N27" i="9" s="1"/>
  <c r="P27" i="9" s="1"/>
  <c r="P28" i="9" l="1"/>
  <c r="P31" i="9" s="1"/>
  <c r="J14" i="5" l="1"/>
  <c r="M13" i="5"/>
  <c r="N13" i="5" s="1"/>
  <c r="L13" i="5"/>
  <c r="N12" i="5"/>
  <c r="M12" i="5"/>
  <c r="L12" i="5"/>
  <c r="M11" i="5"/>
  <c r="N11" i="5" s="1"/>
  <c r="L11" i="5"/>
  <c r="M10" i="5"/>
  <c r="N10" i="5" s="1"/>
  <c r="L10" i="5"/>
  <c r="L14" i="5" l="1"/>
  <c r="N14" i="5"/>
  <c r="H10" i="1" l="1"/>
  <c r="H16" i="1" s="1"/>
  <c r="J15" i="1"/>
  <c r="L15" i="1"/>
  <c r="J15" i="4" l="1"/>
  <c r="J14" i="4"/>
  <c r="H14" i="4"/>
  <c r="J13" i="4"/>
  <c r="H13" i="4"/>
  <c r="J11" i="4"/>
  <c r="K10" i="4"/>
  <c r="L10" i="4" s="1"/>
  <c r="J10" i="4"/>
  <c r="H10" i="4"/>
  <c r="L16" i="4" l="1"/>
  <c r="J16" i="4"/>
  <c r="H12" i="4"/>
  <c r="H16" i="4" s="1"/>
  <c r="D16" i="1"/>
  <c r="L14" i="1" l="1"/>
  <c r="J14" i="1"/>
  <c r="L13" i="1"/>
  <c r="J13" i="1"/>
  <c r="L12" i="1"/>
  <c r="J12" i="1"/>
  <c r="L11" i="1"/>
  <c r="J11" i="1"/>
  <c r="K10" i="1"/>
  <c r="L10" i="1" s="1"/>
  <c r="J10" i="1"/>
  <c r="L16" i="1" l="1"/>
  <c r="J16" i="1"/>
  <c r="L23" i="5" l="1"/>
  <c r="K6" i="12" l="1"/>
  <c r="N6" i="12"/>
  <c r="N10" i="12" s="1"/>
</calcChain>
</file>

<file path=xl/sharedStrings.xml><?xml version="1.0" encoding="utf-8"?>
<sst xmlns="http://schemas.openxmlformats.org/spreadsheetml/2006/main" count="2318" uniqueCount="230">
  <si>
    <t>To, </t>
  </si>
  <si>
    <t>The Plant Head </t>
  </si>
  <si>
    <t>Subject- Regarding for work details of Bill Measurement</t>
  </si>
  <si>
    <t>Shree Nakoda Pipe Impex Pvt.  Ltd.</t>
  </si>
  <si>
    <t>Tilda Industrial Estate (C.G)</t>
  </si>
  <si>
    <t>Sl No</t>
  </si>
  <si>
    <t>Item No</t>
  </si>
  <si>
    <t>DESCRIPTION</t>
  </si>
  <si>
    <t xml:space="preserve">Block </t>
  </si>
  <si>
    <t>Unit</t>
  </si>
  <si>
    <t>Rate</t>
  </si>
  <si>
    <t>Upto Previous Bill</t>
  </si>
  <si>
    <t>This Bill</t>
  </si>
  <si>
    <t>Total Till Date</t>
  </si>
  <si>
    <t xml:space="preserve">Quantity </t>
  </si>
  <si>
    <t>Amount</t>
  </si>
  <si>
    <t>FABRICATIONS</t>
  </si>
  <si>
    <t>MT</t>
  </si>
  <si>
    <t xml:space="preserve">PAINTING </t>
  </si>
  <si>
    <t>ERECTION</t>
  </si>
  <si>
    <t>*</t>
  </si>
  <si>
    <t>Total</t>
  </si>
  <si>
    <t>TOTAL AMOUNT</t>
  </si>
  <si>
    <t>Bill No RA5</t>
  </si>
  <si>
    <t xml:space="preserve">Date june 2023 </t>
  </si>
  <si>
    <t>Ferro</t>
  </si>
  <si>
    <t>Bill No RA4</t>
  </si>
  <si>
    <t xml:space="preserve">Date May 2023 </t>
  </si>
  <si>
    <t>FABRICATIONS BUILD UP</t>
  </si>
  <si>
    <t>ferro Alloys</t>
  </si>
  <si>
    <t>Erection Built Up</t>
  </si>
  <si>
    <t>FABRICATIONS RMH System</t>
  </si>
  <si>
    <t>Ferro Alloys</t>
  </si>
  <si>
    <t>Accounts Department</t>
  </si>
  <si>
    <t xml:space="preserve">Abhishek Acharya </t>
  </si>
  <si>
    <t>Billing Engineer</t>
  </si>
  <si>
    <t>Nakoda Pipe Impex Pvt ltd</t>
  </si>
  <si>
    <t>S.B Raju</t>
  </si>
  <si>
    <t>General Manager (Ferro Alloys)</t>
  </si>
  <si>
    <t>Nakoda Pipe Impex Pvt Ltd</t>
  </si>
  <si>
    <r>
      <t xml:space="preserve">Subaject- Regarding for work details of      </t>
    </r>
    <r>
      <rPr>
        <b/>
        <sz val="11"/>
        <color theme="1"/>
        <rFont val="Gisha"/>
      </rPr>
      <t xml:space="preserve">RA-4 MAY MANTH 2023 . </t>
    </r>
    <r>
      <rPr>
        <b/>
        <sz val="11"/>
        <color theme="1"/>
        <rFont val="Gisha"/>
        <family val="2"/>
      </rPr>
      <t xml:space="preserve"> FERRO</t>
    </r>
  </si>
  <si>
    <t>Dear Sir,</t>
  </si>
  <si>
    <t>details of following sheets and their wieght</t>
  </si>
  <si>
    <t>S.No</t>
  </si>
  <si>
    <t>BUILD UP 5350 LVL</t>
  </si>
  <si>
    <t>BUILD UP 10350 LVL</t>
  </si>
  <si>
    <t>COLUMN BUNKER HOUSE</t>
  </si>
  <si>
    <t>TOTAL IN KGS</t>
  </si>
  <si>
    <t>TOTAL IN TON</t>
  </si>
  <si>
    <t>RATE</t>
  </si>
  <si>
    <t>AMOUNT</t>
  </si>
  <si>
    <t>ERECTION BUILD UP</t>
  </si>
  <si>
    <t>BUILD UP 16850 LVL</t>
  </si>
  <si>
    <t>BUILD UP 22000 LVL</t>
  </si>
  <si>
    <t>STAIR CASE</t>
  </si>
  <si>
    <t>TRUSS FURANCE BUILDING BRACING</t>
  </si>
  <si>
    <t>TRUSS GANTRY BUILDING BRACING</t>
  </si>
  <si>
    <t>TRUSS FINISHED BUILDING BRACING</t>
  </si>
  <si>
    <t>COLUMN BRACING E ROW</t>
  </si>
  <si>
    <t xml:space="preserve">FABRICATIONS </t>
  </si>
  <si>
    <t>2</t>
  </si>
  <si>
    <t>Bill No RA3</t>
  </si>
  <si>
    <t xml:space="preserve">Date March 2023 </t>
  </si>
  <si>
    <t>As per WO</t>
  </si>
  <si>
    <r>
      <t xml:space="preserve">Subaject- Regarding for work details of  </t>
    </r>
    <r>
      <rPr>
        <b/>
        <sz val="11"/>
        <color theme="1"/>
        <rFont val="Gisha"/>
        <family val="2"/>
        <charset val="177"/>
      </rPr>
      <t>RA-2 MARCH MANTH 2023 (FERRO ALLYS)</t>
    </r>
  </si>
  <si>
    <t>TRUSS FURANCE BUILDING</t>
  </si>
  <si>
    <t>TRUSS &amp; EVES PLAN</t>
  </si>
  <si>
    <t>TRUSS FINISHED</t>
  </si>
  <si>
    <t xml:space="preserve">COLUMN E3 &amp; E5 </t>
  </si>
  <si>
    <t>Bill No RA2</t>
  </si>
  <si>
    <t xml:space="preserve">Date Feb 2023 </t>
  </si>
  <si>
    <t>Bill No RA1</t>
  </si>
  <si>
    <t xml:space="preserve">Date April 2023 </t>
  </si>
  <si>
    <t>FLOOR BEAMS 5350</t>
  </si>
  <si>
    <t>FLOOR BEAMS 10350</t>
  </si>
  <si>
    <t>FLOOR BEAMS 16850</t>
  </si>
  <si>
    <t>FLOOR BEAMS 22000</t>
  </si>
  <si>
    <t>Subaject- Regarding for work details of  RA-5 JUNE MANTH 2023 (FERRO ALLYS)</t>
  </si>
  <si>
    <t>Bill No RA6</t>
  </si>
  <si>
    <t xml:space="preserve">Date July 2023 </t>
  </si>
  <si>
    <t>Floor beams 5350</t>
  </si>
  <si>
    <t>Floor beams 10350</t>
  </si>
  <si>
    <t>Floor beams 16850</t>
  </si>
  <si>
    <t>Floor beams 22000</t>
  </si>
  <si>
    <t>Truss Furnace Building</t>
  </si>
  <si>
    <t>Truss gantry building</t>
  </si>
  <si>
    <t>Truss Finished</t>
  </si>
  <si>
    <t>Ferro Packing Plate</t>
  </si>
  <si>
    <t>Column F &amp; G Row</t>
  </si>
  <si>
    <t>Purlin</t>
  </si>
  <si>
    <t>Erection RMH System</t>
  </si>
  <si>
    <t>Painting</t>
  </si>
  <si>
    <t>Column Bunker House</t>
  </si>
  <si>
    <t>3</t>
  </si>
  <si>
    <t>Subject- Regarding for work details of  RA-3 APRIL MANTH 2023 (FERRO ALLYS)</t>
  </si>
  <si>
    <t>Details of following sheets and their wieght</t>
  </si>
  <si>
    <t>COLUMN A ROW</t>
  </si>
  <si>
    <t>COLUMN B ROW</t>
  </si>
  <si>
    <t>COLUMN C ROW</t>
  </si>
  <si>
    <t>COLUMN D ROW</t>
  </si>
  <si>
    <t>COLUMN E ROW</t>
  </si>
  <si>
    <t>FABRICATION BUILD UP</t>
  </si>
  <si>
    <t>FABRICATIONS RMH SYSTEM</t>
  </si>
  <si>
    <t>Removed from this bill and re claimed in may 2023</t>
  </si>
  <si>
    <t>SHREE NAKODA BUILD UP SECTION WORK 5350 LVL (1B-37)</t>
  </si>
  <si>
    <t>S. NO</t>
  </si>
  <si>
    <t>DETAILS</t>
  </si>
  <si>
    <t>ITEMS</t>
  </si>
  <si>
    <t>NO</t>
  </si>
  <si>
    <t>LENGTH</t>
  </si>
  <si>
    <t>WIDTH</t>
  </si>
  <si>
    <t>H/D</t>
  </si>
  <si>
    <t>ST. W.T. IN KG/M</t>
  </si>
  <si>
    <t>QUANTITY IN KG</t>
  </si>
  <si>
    <t>Reference</t>
  </si>
  <si>
    <t>WAVE PLATE</t>
  </si>
  <si>
    <t>10MM PL</t>
  </si>
  <si>
    <t>DWG(SUSH-STR-I-104)</t>
  </si>
  <si>
    <t>FLANGE PLATE 1</t>
  </si>
  <si>
    <t>20MM PL</t>
  </si>
  <si>
    <t>FLANGE PLATE 2</t>
  </si>
  <si>
    <t>ANGLE</t>
  </si>
  <si>
    <t>ISA 100X100X12</t>
  </si>
  <si>
    <t>XX</t>
  </si>
  <si>
    <t xml:space="preserve">     XX</t>
  </si>
  <si>
    <t>REB PLATE</t>
  </si>
  <si>
    <t>16MM PL</t>
  </si>
  <si>
    <t>12MM PL</t>
  </si>
  <si>
    <t>TOTAL</t>
  </si>
  <si>
    <t>JOINT PLATE</t>
  </si>
  <si>
    <t>25MM PL</t>
  </si>
  <si>
    <t>SHREE NAKODA BUILD UP SECTION WORK 5350 LVL (1B-38,39)</t>
  </si>
  <si>
    <t>L</t>
  </si>
  <si>
    <t>B</t>
  </si>
  <si>
    <t>Unit Wght.</t>
  </si>
  <si>
    <t xml:space="preserve">          XX</t>
  </si>
  <si>
    <t>SET NO 02</t>
  </si>
  <si>
    <t>SHREE NAKODA BUILD UP SECTION WORK 5350 LVL (1B-33)</t>
  </si>
  <si>
    <t>DWG(SUSH-STR-I-103)</t>
  </si>
  <si>
    <t>FLANGE PLATE</t>
  </si>
  <si>
    <t>ISA 130X130X12</t>
  </si>
  <si>
    <t>ISA 75X75X8</t>
  </si>
  <si>
    <t>SHREE NAKODA BUILD UP SECTION WORK 5350 LVL (1B-34)</t>
  </si>
  <si>
    <t>SHREE NAKODA BUILD UP SECTION WORK 5350 LVL (1B-35)</t>
  </si>
  <si>
    <t>SHREE NAKODA BUILD UP SECTION WORK 5350 LVL (1B-36)</t>
  </si>
  <si>
    <t>SHREE NAKODA BUILD UP SECTION WORK 5350 LVL (1B-40)</t>
  </si>
  <si>
    <t>SHREE NAKODA BUILD UP SECTION WORK 5350 LVL (1B-41)</t>
  </si>
  <si>
    <t>SHREE NAKODA BUILD UP SECTION WORK 10350 LVL (2B-33)</t>
  </si>
  <si>
    <t>Dwg No (SUSH-I-109)</t>
  </si>
  <si>
    <t>SHREE NAKODA BUILD UP SECTION WORK 10350 LVL (2B-34)</t>
  </si>
  <si>
    <t>SHREE NAKODA BUILD UP SECTION WORK 10350 LVL (2B-35)</t>
  </si>
  <si>
    <t>SHREE NAKODA BUILD UP SECTION WORK 10350 LVL (2B-36)</t>
  </si>
  <si>
    <t>SHREE NAKODA BUILD UP SECTION WORK 10350 LVL (2B-37)</t>
  </si>
  <si>
    <t>SHREE NAKODA BUILD UP SECTION WORK 10350 LVL (2B-39)</t>
  </si>
  <si>
    <t>SHREE NAKODA BUILD UP SECTION WORK 16850 LVL (3B-51)</t>
  </si>
  <si>
    <t>Dwg (SUSH- STR -I -115)</t>
  </si>
  <si>
    <t>SHREE NAKODA BUILD UP SECTION WORK 16850 LVL (3B-52)</t>
  </si>
  <si>
    <t>SHREE NAKODA BUILD UP SECTION WORK 16850 LVL (3B-53)</t>
  </si>
  <si>
    <t>SHREE NAKODA BUILD UP SECTION WORK 16850 LVL (3B-54)</t>
  </si>
  <si>
    <t>SHREE NAKODA BUILD UP SECTION WORK 16850 LVL (3B-55)</t>
  </si>
  <si>
    <t>SHREE NAKODA BUILD UP SECTION WORK 16850 LVL (3B-56)</t>
  </si>
  <si>
    <t>Dwg (SUSH- STR -I -116)</t>
  </si>
  <si>
    <t>SHREE NAKODA BUILD UP SECTION WORK 16850 LVL (3B-57)</t>
  </si>
  <si>
    <t>SHREE NAKODA BUILD UP SECTION WORK 16850 LVL (3B-58)</t>
  </si>
  <si>
    <t>SHREE NAKODA BUILD UP SECTION WORK 16850 LVL (3B-59)</t>
  </si>
  <si>
    <t>SHREE NAKODA BUILD UP SECTION WORK 22000 LVL (4B-57)</t>
  </si>
  <si>
    <t>Dwg (SUSH-STRI-121)</t>
  </si>
  <si>
    <t>SHREE NAKODA BUILD UP SECTION WORK 22000 LVL (4B-58)</t>
  </si>
  <si>
    <t>SHREE NAKODA BUILD UP SECTION WORK 22000 LVL (4B-59)</t>
  </si>
  <si>
    <t>SHREE NAKODA BUILD UP SECTION WORK 22000 LVL (4B-62)</t>
  </si>
  <si>
    <t>FLANGE PLATE2</t>
  </si>
  <si>
    <t>SHREE NAKODA BUILD UP SECTION WORK 22000 LVL (4B-63)</t>
  </si>
  <si>
    <t>SHREE NAKODA TRUSS FURNACE BUILDING</t>
  </si>
  <si>
    <t>Stuct.</t>
  </si>
  <si>
    <t>NO. of Elements</t>
  </si>
  <si>
    <t>NO of Items</t>
  </si>
  <si>
    <t>PLATE</t>
  </si>
  <si>
    <t>T1</t>
  </si>
  <si>
    <t>ISA 100X100X10</t>
  </si>
  <si>
    <t>CHANNEL</t>
  </si>
  <si>
    <t>ISMC 100</t>
  </si>
  <si>
    <t>ISA 75X75X6</t>
  </si>
  <si>
    <t>ISA 50X50X6</t>
  </si>
  <si>
    <t>ISA 65X65X6</t>
  </si>
  <si>
    <t>JOINT ANGLE</t>
  </si>
  <si>
    <t>G.  TOTAL</t>
  </si>
  <si>
    <t>TOTAL NO OF SET 2</t>
  </si>
  <si>
    <t>RA 6 Abstract Break Up</t>
  </si>
  <si>
    <t>Block:- Ferro Alloys</t>
  </si>
  <si>
    <t>Month:- July 2023</t>
  </si>
  <si>
    <t xml:space="preserve"> FERRO Alloys</t>
  </si>
  <si>
    <t xml:space="preserve">  RA-4</t>
  </si>
  <si>
    <t xml:space="preserve"> MONTH-MAY  2023 </t>
  </si>
  <si>
    <t>Arsh Engineering</t>
  </si>
  <si>
    <t>Nakoda pipe Impex Pvt LTD</t>
  </si>
  <si>
    <t>S.B . Raju</t>
  </si>
  <si>
    <t>Siraj ahmed Ansari</t>
  </si>
  <si>
    <t>Siraj Ahmed Ansari</t>
  </si>
  <si>
    <t xml:space="preserve"> BUNKERS HOUSE TIE BEAM </t>
  </si>
  <si>
    <t xml:space="preserve"> BUNKERS HOUSE TRUSS</t>
  </si>
  <si>
    <t>FERRO MAIN BUILDING LOUVER</t>
  </si>
  <si>
    <t xml:space="preserve"> BUNKERS HOUSE LOUVER</t>
  </si>
  <si>
    <t>RMH COLUMN PACKING PLATE</t>
  </si>
  <si>
    <t>R.M.H STAIR CASE</t>
  </si>
  <si>
    <t>R.M.H. HOPPER</t>
  </si>
  <si>
    <t>R.M.H. CONVEYOR COLUMN</t>
  </si>
  <si>
    <t>CRANE GANTRY</t>
  </si>
  <si>
    <t>BENDING MANTEL &amp; CHIMNEY</t>
  </si>
  <si>
    <t>FABRICATION RMH SYSTEM</t>
  </si>
  <si>
    <t>ERECTION RMH SYSTEM</t>
  </si>
  <si>
    <t>BENDING WORK</t>
  </si>
  <si>
    <t>IN: CGST</t>
  </si>
  <si>
    <t>IN: SGST</t>
  </si>
  <si>
    <t>NET PAYABLE AMOUNT</t>
  </si>
  <si>
    <t>thanking you</t>
  </si>
  <si>
    <t>warm regards</t>
  </si>
  <si>
    <t>FOR</t>
  </si>
  <si>
    <t>ARSH ENGINEERING SERVICES</t>
  </si>
  <si>
    <t>(SIRAJ AHMED ANSARI)</t>
  </si>
  <si>
    <t xml:space="preserve">SHREE NAKODA FLOOR BEAMS BUNKERS HOUSE 4200 LVL </t>
  </si>
  <si>
    <t>BEAMS</t>
  </si>
  <si>
    <t>ISMB 300</t>
  </si>
  <si>
    <t>ISMC 200</t>
  </si>
  <si>
    <t xml:space="preserve">SHREE NAKODA FLOOR BEAMS BUNKERS HOUSE 12200 LVL </t>
  </si>
  <si>
    <t xml:space="preserve">SHREE NAKODA FLOOR BEAMS BUNKERS HOUSE 14066 LVL </t>
  </si>
  <si>
    <t>ISMC 150</t>
  </si>
  <si>
    <t>WORK DONE</t>
  </si>
  <si>
    <t>WIEGHT(KGS)</t>
  </si>
  <si>
    <t>FABRICATION</t>
  </si>
  <si>
    <t>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</si>
</sst>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;[Red]0.00"/>
  </numFmts>
  <fonts count="46">
    <font>
      <sz val="11"/>
      <color theme="1"/>
      <name val="Calibri"/>
      <family val="2"/>
      <scheme val="minor"/>
    </font>
    <font>
      <b/>
      <i/>
      <u/>
      <sz val="11"/>
      <color theme="1"/>
      <name val="Gisha"/>
      <family val="2"/>
    </font>
    <font>
      <b/>
      <i/>
      <u/>
      <sz val="11"/>
      <color theme="1"/>
      <name val="Calibri"/>
      <family val="2"/>
      <scheme val="minor"/>
    </font>
    <font>
      <sz val="11"/>
      <color theme="1"/>
      <name val="Gisha"/>
      <family val="2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Arial Black"/>
      <family val="2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isha"/>
    </font>
    <font>
      <b/>
      <sz val="11"/>
      <color theme="1"/>
      <name val="Gish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Gisha"/>
      <family val="2"/>
    </font>
    <font>
      <b/>
      <i/>
      <sz val="11"/>
      <color theme="1"/>
      <name val="Arial Black"/>
      <family val="2"/>
    </font>
    <font>
      <b/>
      <sz val="11"/>
      <color theme="1"/>
      <name val="Gisha"/>
      <family val="2"/>
      <charset val="177"/>
    </font>
    <font>
      <b/>
      <sz val="11"/>
      <color theme="0"/>
      <name val="Calibri"/>
      <family val="2"/>
      <scheme val="minor"/>
    </font>
    <font>
      <b/>
      <sz val="11"/>
      <color theme="1"/>
      <name val="Artifakt Element Heavy"/>
      <family val="2"/>
    </font>
    <font>
      <sz val="11"/>
      <color theme="1"/>
      <name val="Artifakt Element Heavy"/>
      <family val="2"/>
    </font>
    <font>
      <b/>
      <sz val="11"/>
      <color theme="0"/>
      <name val="Artifakt Element Heavy"/>
      <family val="2"/>
    </font>
    <font>
      <sz val="11"/>
      <color theme="0"/>
      <name val="Artifakt Element Heavy"/>
      <family val="2"/>
    </font>
    <font>
      <sz val="10"/>
      <color rgb="FF500050"/>
      <name val="Arial"/>
      <family val="2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1"/>
      <name val="Algerian"/>
      <family val="5"/>
    </font>
    <font>
      <b/>
      <i/>
      <sz val="9"/>
      <color theme="1"/>
      <name val="Arial Black"/>
      <family val="2"/>
    </font>
    <font>
      <i/>
      <sz val="10"/>
      <name val="Calibri"/>
      <family val="2"/>
      <scheme val="minor"/>
    </font>
    <font>
      <b/>
      <sz val="10"/>
      <color theme="1"/>
      <name val="Bahnschrift SemiBold"/>
      <family val="2"/>
    </font>
    <font>
      <sz val="10"/>
      <color theme="1"/>
      <name val="Bahnschrift SemiBold"/>
      <family val="2"/>
    </font>
    <font>
      <b/>
      <sz val="11"/>
      <color theme="0"/>
      <name val="Stencil"/>
      <family val="5"/>
    </font>
    <font>
      <sz val="11"/>
      <color theme="1"/>
      <name val="Bahnschrift SemiBold"/>
      <family val="2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10"/>
      <color rgb="FF500050"/>
      <name val="Arial"/>
    </font>
    <font>
      <b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theme="0"/>
      </bottom>
      <diagonal/>
    </border>
    <border>
      <left/>
      <right style="dotted">
        <color theme="0"/>
      </right>
      <top style="thin">
        <color indexed="64"/>
      </top>
      <bottom style="double">
        <color theme="0"/>
      </bottom>
      <diagonal/>
    </border>
    <border>
      <left/>
      <right style="thin">
        <color indexed="64"/>
      </right>
      <top style="thin">
        <color indexed="64"/>
      </top>
      <bottom style="double">
        <color theme="0"/>
      </bottom>
      <diagonal/>
    </border>
    <border>
      <left style="dotted">
        <color theme="0"/>
      </left>
      <right style="dotted">
        <color theme="0"/>
      </right>
      <top style="thin">
        <color indexed="64"/>
      </top>
      <bottom style="double">
        <color theme="0"/>
      </bottom>
      <diagonal/>
    </border>
    <border>
      <left style="thin">
        <color indexed="64"/>
      </left>
      <right style="dotted">
        <color theme="0"/>
      </right>
      <top style="thin">
        <color indexed="64"/>
      </top>
      <bottom style="double">
        <color theme="0"/>
      </bottom>
      <diagonal/>
    </border>
    <border>
      <left style="dotted">
        <color theme="0"/>
      </left>
      <right/>
      <top style="double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theme="0"/>
      </left>
      <right style="dotted">
        <color theme="0"/>
      </right>
      <top style="double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3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2" borderId="0" xfId="0" applyFont="1" applyFill="1"/>
    <xf numFmtId="49" fontId="8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2" fontId="8" fillId="2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5" fillId="0" borderId="3" xfId="0" applyFont="1" applyBorder="1"/>
    <xf numFmtId="2" fontId="6" fillId="0" borderId="3" xfId="0" applyNumberFormat="1" applyFont="1" applyBorder="1"/>
    <xf numFmtId="2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5" fillId="0" borderId="5" xfId="0" applyFont="1" applyBorder="1"/>
    <xf numFmtId="2" fontId="6" fillId="0" borderId="5" xfId="0" applyNumberFormat="1" applyFont="1" applyBorder="1"/>
    <xf numFmtId="2" fontId="6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/>
    <xf numFmtId="49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horizontal="center" wrapText="1"/>
    </xf>
    <xf numFmtId="0" fontId="7" fillId="2" borderId="0" xfId="0" applyFont="1" applyFill="1" applyBorder="1"/>
    <xf numFmtId="0" fontId="8" fillId="2" borderId="4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/>
    <xf numFmtId="2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2" fontId="8" fillId="2" borderId="4" xfId="0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1" fillId="0" borderId="1" xfId="0" applyFont="1" applyBorder="1"/>
    <xf numFmtId="2" fontId="11" fillId="0" borderId="1" xfId="0" applyNumberFormat="1" applyFont="1" applyBorder="1"/>
    <xf numFmtId="0" fontId="0" fillId="0" borderId="9" xfId="0" applyBorder="1"/>
    <xf numFmtId="0" fontId="0" fillId="0" borderId="0" xfId="0" applyAlignment="1">
      <alignment wrapText="1"/>
    </xf>
    <xf numFmtId="0" fontId="14" fillId="0" borderId="0" xfId="0" applyFont="1"/>
    <xf numFmtId="2" fontId="0" fillId="0" borderId="0" xfId="0" applyNumberFormat="1"/>
    <xf numFmtId="0" fontId="16" fillId="0" borderId="0" xfId="0" applyFont="1" applyAlignment="1">
      <alignment horizontal="left" vertical="center"/>
    </xf>
    <xf numFmtId="0" fontId="6" fillId="0" borderId="0" xfId="0" applyFont="1"/>
    <xf numFmtId="49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2" fontId="6" fillId="0" borderId="1" xfId="0" applyNumberFormat="1" applyFont="1" applyBorder="1"/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2" fontId="17" fillId="4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49" fontId="4" fillId="0" borderId="0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49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/>
    </xf>
    <xf numFmtId="0" fontId="22" fillId="2" borderId="1" xfId="0" applyFont="1" applyFill="1" applyBorder="1"/>
    <xf numFmtId="2" fontId="22" fillId="2" borderId="1" xfId="0" applyNumberFormat="1" applyFont="1" applyFill="1" applyBorder="1"/>
    <xf numFmtId="49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wrapText="1"/>
    </xf>
    <xf numFmtId="49" fontId="8" fillId="2" borderId="10" xfId="0" applyNumberFormat="1" applyFont="1" applyFill="1" applyBorder="1" applyAlignment="1">
      <alignment horizontal="center" vertical="center" wrapText="1"/>
    </xf>
    <xf numFmtId="49" fontId="8" fillId="2" borderId="13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wrapText="1"/>
    </xf>
    <xf numFmtId="0" fontId="10" fillId="2" borderId="15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20" fillId="0" borderId="0" xfId="0" applyFont="1" applyBorder="1"/>
    <xf numFmtId="43" fontId="0" fillId="0" borderId="0" xfId="0" applyNumberFormat="1"/>
    <xf numFmtId="0" fontId="0" fillId="0" borderId="0" xfId="0" applyAlignment="1">
      <alignment horizontal="left"/>
    </xf>
    <xf numFmtId="0" fontId="24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2" fontId="27" fillId="5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vertical="center"/>
    </xf>
    <xf numFmtId="0" fontId="27" fillId="0" borderId="1" xfId="0" applyFont="1" applyBorder="1"/>
    <xf numFmtId="2" fontId="26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27" fillId="5" borderId="1" xfId="0" applyFont="1" applyFill="1" applyBorder="1"/>
    <xf numFmtId="0" fontId="27" fillId="0" borderId="1" xfId="0" applyFont="1" applyBorder="1" applyAlignment="1">
      <alignment horizontal="right"/>
    </xf>
    <xf numFmtId="2" fontId="6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4" fillId="0" borderId="1" xfId="0" applyNumberFormat="1" applyFont="1" applyBorder="1" applyAlignment="1">
      <alignment horizontal="center"/>
    </xf>
    <xf numFmtId="2" fontId="28" fillId="4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6" borderId="1" xfId="0" applyFont="1" applyFill="1" applyBorder="1"/>
    <xf numFmtId="2" fontId="27" fillId="6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2" xfId="0" applyFont="1" applyBorder="1"/>
    <xf numFmtId="2" fontId="27" fillId="0" borderId="2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0" fillId="7" borderId="0" xfId="0" applyNumberForma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8" fillId="0" borderId="1" xfId="0" applyFont="1" applyBorder="1"/>
    <xf numFmtId="0" fontId="4" fillId="8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2" fontId="26" fillId="4" borderId="1" xfId="0" applyNumberFormat="1" applyFont="1" applyFill="1" applyBorder="1" applyAlignment="1">
      <alignment horizontal="center"/>
    </xf>
    <xf numFmtId="0" fontId="28" fillId="4" borderId="1" xfId="0" applyFont="1" applyFill="1" applyBorder="1"/>
    <xf numFmtId="0" fontId="11" fillId="4" borderId="1" xfId="0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9" borderId="1" xfId="0" applyFont="1" applyFill="1" applyBorder="1" applyAlignment="1">
      <alignment horizontal="center"/>
    </xf>
    <xf numFmtId="2" fontId="27" fillId="4" borderId="1" xfId="0" applyNumberFormat="1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/>
    <xf numFmtId="2" fontId="32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0" fillId="7" borderId="0" xfId="0" applyFill="1" applyBorder="1"/>
    <xf numFmtId="49" fontId="30" fillId="7" borderId="0" xfId="0" applyNumberFormat="1" applyFont="1" applyFill="1" applyBorder="1" applyAlignment="1">
      <alignment horizontal="center" vertical="center"/>
    </xf>
    <xf numFmtId="2" fontId="0" fillId="7" borderId="0" xfId="0" applyNumberFormat="1" applyFill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2" fontId="27" fillId="0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65" fontId="27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65" fontId="27" fillId="0" borderId="1" xfId="0" applyNumberFormat="1" applyFont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right" vertical="center" wrapText="1"/>
    </xf>
    <xf numFmtId="0" fontId="19" fillId="2" borderId="2" xfId="0" applyFont="1" applyFill="1" applyBorder="1"/>
    <xf numFmtId="0" fontId="19" fillId="2" borderId="2" xfId="0" applyFont="1" applyFill="1" applyBorder="1" applyAlignment="1">
      <alignment horizontal="right"/>
    </xf>
    <xf numFmtId="0" fontId="36" fillId="0" borderId="19" xfId="0" applyFont="1" applyBorder="1"/>
    <xf numFmtId="0" fontId="37" fillId="0" borderId="19" xfId="0" applyFont="1" applyBorder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49" fontId="22" fillId="2" borderId="0" xfId="0" applyNumberFormat="1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/>
    </xf>
    <xf numFmtId="0" fontId="22" fillId="2" borderId="0" xfId="0" applyFont="1" applyFill="1" applyBorder="1"/>
    <xf numFmtId="2" fontId="22" fillId="2" borderId="0" xfId="0" applyNumberFormat="1" applyFont="1" applyFill="1" applyBorder="1"/>
    <xf numFmtId="2" fontId="37" fillId="0" borderId="19" xfId="0" applyNumberFormat="1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9" xfId="0" applyFont="1" applyBorder="1" applyAlignment="1">
      <alignment vertical="center" wrapText="1"/>
    </xf>
    <xf numFmtId="2" fontId="37" fillId="0" borderId="19" xfId="0" applyNumberFormat="1" applyFont="1" applyBorder="1" applyAlignment="1">
      <alignment vertical="center"/>
    </xf>
    <xf numFmtId="0" fontId="37" fillId="0" borderId="19" xfId="0" applyFont="1" applyBorder="1" applyAlignment="1">
      <alignment vertical="center"/>
    </xf>
    <xf numFmtId="0" fontId="37" fillId="0" borderId="19" xfId="0" applyFont="1" applyBorder="1" applyAlignment="1">
      <alignment horizontal="center" vertical="center" wrapText="1"/>
    </xf>
    <xf numFmtId="0" fontId="29" fillId="0" borderId="0" xfId="0" applyFont="1"/>
    <xf numFmtId="2" fontId="4" fillId="0" borderId="0" xfId="0" applyNumberFormat="1" applyFont="1"/>
    <xf numFmtId="0" fontId="11" fillId="0" borderId="0" xfId="0" applyFont="1" applyBorder="1"/>
    <xf numFmtId="0" fontId="38" fillId="2" borderId="0" xfId="0" applyFont="1" applyFill="1" applyBorder="1" applyAlignment="1">
      <alignment horizontal="left" vertical="center" wrapText="1"/>
    </xf>
    <xf numFmtId="0" fontId="38" fillId="2" borderId="0" xfId="0" applyFont="1" applyFill="1" applyBorder="1" applyAlignment="1">
      <alignment horizontal="right" vertical="center" wrapText="1"/>
    </xf>
    <xf numFmtId="0" fontId="38" fillId="2" borderId="0" xfId="0" applyFont="1" applyFill="1" applyBorder="1"/>
    <xf numFmtId="0" fontId="38" fillId="2" borderId="0" xfId="0" applyFont="1" applyFill="1" applyBorder="1" applyAlignment="1">
      <alignment horizontal="right"/>
    </xf>
    <xf numFmtId="0" fontId="38" fillId="2" borderId="0" xfId="0" applyFont="1" applyFill="1"/>
    <xf numFmtId="0" fontId="39" fillId="0" borderId="19" xfId="0" applyFont="1" applyBorder="1"/>
    <xf numFmtId="2" fontId="39" fillId="0" borderId="19" xfId="0" applyNumberFormat="1" applyFont="1" applyBorder="1"/>
    <xf numFmtId="0" fontId="1" fillId="0" borderId="0" xfId="0" applyFont="1" applyAlignment="1">
      <alignment horizontal="right" vertical="center"/>
    </xf>
    <xf numFmtId="0" fontId="17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3" fillId="10" borderId="6" xfId="0" applyFont="1" applyFill="1" applyBorder="1" applyAlignment="1">
      <alignment horizontal="center"/>
    </xf>
    <xf numFmtId="0" fontId="33" fillId="10" borderId="7" xfId="0" applyFont="1" applyFill="1" applyBorder="1" applyAlignment="1">
      <alignment horizontal="center"/>
    </xf>
    <xf numFmtId="0" fontId="33" fillId="10" borderId="8" xfId="0" applyFont="1" applyFill="1" applyBorder="1" applyAlignment="1">
      <alignment horizontal="center"/>
    </xf>
    <xf numFmtId="49" fontId="29" fillId="4" borderId="6" xfId="0" applyNumberFormat="1" applyFont="1" applyFill="1" applyBorder="1" applyAlignment="1">
      <alignment horizontal="center" vertical="center"/>
    </xf>
    <xf numFmtId="49" fontId="29" fillId="4" borderId="7" xfId="0" applyNumberFormat="1" applyFont="1" applyFill="1" applyBorder="1" applyAlignment="1">
      <alignment horizontal="center" vertical="center"/>
    </xf>
    <xf numFmtId="49" fontId="29" fillId="4" borderId="8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27" fillId="4" borderId="7" xfId="0" applyFont="1" applyFill="1" applyBorder="1" applyAlignment="1">
      <alignment horizontal="center"/>
    </xf>
    <xf numFmtId="0" fontId="27" fillId="4" borderId="8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9" fillId="4" borderId="6" xfId="0" applyFont="1" applyFill="1" applyBorder="1" applyAlignment="1">
      <alignment horizontal="center"/>
    </xf>
    <xf numFmtId="0" fontId="29" fillId="4" borderId="7" xfId="0" applyFont="1" applyFill="1" applyBorder="1" applyAlignment="1">
      <alignment horizontal="center"/>
    </xf>
    <xf numFmtId="0" fontId="29" fillId="4" borderId="8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49" fontId="40" fillId="0" borderId="1" xfId="0" applyNumberFormat="1" applyFont="1" applyBorder="1" applyAlignment="1">
      <alignment horizontal="center" vertical="center" wrapText="1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center" wrapText="1"/>
    </xf>
    <xf numFmtId="0" fontId="41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 wrapText="1"/>
    </xf>
    <xf numFmtId="2" fontId="41" fillId="0" borderId="1" xfId="0" applyNumberFormat="1" applyFont="1" applyBorder="1" applyAlignment="1">
      <alignment horizontal="center" vertical="center"/>
    </xf>
    <xf numFmtId="2" fontId="41" fillId="0" borderId="1" xfId="0" applyNumberFormat="1" applyFont="1" applyBorder="1" applyAlignment="1"/>
    <xf numFmtId="0" fontId="41" fillId="0" borderId="1" xfId="0" applyFont="1" applyBorder="1" applyAlignment="1"/>
    <xf numFmtId="0" fontId="41" fillId="0" borderId="6" xfId="0" applyFont="1" applyBorder="1" applyAlignment="1">
      <alignment horizontal="center"/>
    </xf>
    <xf numFmtId="0" fontId="41" fillId="0" borderId="7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40" fillId="0" borderId="1" xfId="0" applyFont="1" applyBorder="1" applyAlignment="1"/>
    <xf numFmtId="2" fontId="40" fillId="0" borderId="1" xfId="0" applyNumberFormat="1" applyFont="1" applyBorder="1" applyAlignment="1"/>
    <xf numFmtId="0" fontId="42" fillId="0" borderId="6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9" fontId="40" fillId="0" borderId="6" xfId="0" applyNumberFormat="1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0" fontId="41" fillId="0" borderId="0" xfId="0" applyFont="1" applyAlignment="1">
      <alignment wrapText="1"/>
    </xf>
    <xf numFmtId="0" fontId="43" fillId="0" borderId="0" xfId="0" applyFont="1" applyAlignment="1"/>
    <xf numFmtId="2" fontId="41" fillId="0" borderId="0" xfId="0" applyNumberFormat="1" applyFont="1" applyAlignment="1"/>
    <xf numFmtId="0" fontId="44" fillId="0" borderId="0" xfId="0" applyFont="1" applyAlignment="1">
      <alignment wrapText="1"/>
    </xf>
    <xf numFmtId="0" fontId="41" fillId="0" borderId="0" xfId="0" applyFont="1" applyAlignment="1">
      <alignment horizontal="left"/>
    </xf>
    <xf numFmtId="0" fontId="40" fillId="0" borderId="7" xfId="0" applyFont="1" applyBorder="1" applyAlignment="1">
      <alignment horizontal="center"/>
    </xf>
    <xf numFmtId="0" fontId="40" fillId="0" borderId="2" xfId="0" applyFont="1" applyBorder="1" applyAlignment="1">
      <alignment horizontal="center" vertical="center" wrapText="1"/>
    </xf>
    <xf numFmtId="2" fontId="40" fillId="0" borderId="2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/>
    </xf>
    <xf numFmtId="2" fontId="41" fillId="0" borderId="1" xfId="0" applyNumberFormat="1" applyFont="1" applyBorder="1" applyAlignment="1">
      <alignment horizontal="center"/>
    </xf>
    <xf numFmtId="49" fontId="41" fillId="0" borderId="1" xfId="0" applyNumberFormat="1" applyFont="1" applyBorder="1" applyAlignment="1">
      <alignment horizontal="center" vertical="center"/>
    </xf>
    <xf numFmtId="1" fontId="41" fillId="0" borderId="1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2" fontId="40" fillId="0" borderId="1" xfId="0" applyNumberFormat="1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2" fontId="40" fillId="0" borderId="0" xfId="0" applyNumberFormat="1" applyFont="1" applyAlignment="1">
      <alignment horizontal="center"/>
    </xf>
    <xf numFmtId="164" fontId="41" fillId="0" borderId="1" xfId="0" applyNumberFormat="1" applyFont="1" applyBorder="1" applyAlignment="1">
      <alignment horizontal="center" vertical="center"/>
    </xf>
    <xf numFmtId="49" fontId="45" fillId="0" borderId="1" xfId="0" applyNumberFormat="1" applyFont="1" applyBorder="1" applyAlignment="1">
      <alignment horizontal="center" vertical="center"/>
    </xf>
    <xf numFmtId="49" fontId="43" fillId="0" borderId="1" xfId="0" applyNumberFormat="1" applyFont="1" applyBorder="1" applyAlignment="1">
      <alignment horizontal="center" vertical="center"/>
    </xf>
    <xf numFmtId="2" fontId="4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Master%20Folder/Ferro/Mechanical/Comparision%20Shet/Comparision%20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Abhishek/Vikas/RA%20Bills/May/MANTH%20OF%20MAY%20RA-4%202023%20FER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Master%20Folder/Claimed/Ferro%20Alloys/Mechanical/August/MANTH%20OF%20AUGUST%20RA-7%202023%20FERRO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 1"/>
      <sheetName val="RA 2"/>
      <sheetName val="RA 3"/>
      <sheetName val="RA 4"/>
      <sheetName val="RA 5"/>
      <sheetName val="RA 6"/>
    </sheetNames>
    <sheetDataSet>
      <sheetData sheetId="0">
        <row r="15">
          <cell r="I15">
            <v>707674</v>
          </cell>
        </row>
      </sheetData>
      <sheetData sheetId="1">
        <row r="16">
          <cell r="I16">
            <v>853347.89840406005</v>
          </cell>
        </row>
      </sheetData>
      <sheetData sheetId="2">
        <row r="16">
          <cell r="I16">
            <v>248994.48943999992</v>
          </cell>
        </row>
      </sheetData>
      <sheetData sheetId="3">
        <row r="14">
          <cell r="I14">
            <v>962706.95065420005</v>
          </cell>
        </row>
      </sheetData>
      <sheetData sheetId="4">
        <row r="16">
          <cell r="I16">
            <v>671967</v>
          </cell>
        </row>
      </sheetData>
      <sheetData sheetId="5">
        <row r="17">
          <cell r="I17">
            <v>799258.85400000005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LOWUP SHEET"/>
      <sheetName val="COLUMN A ROW"/>
      <sheetName val="COLUMN B ROW"/>
      <sheetName val="COLUMN C ROW"/>
      <sheetName val="COLUMN D ROW"/>
      <sheetName val="COLUMN E ROW"/>
      <sheetName val="BUILD UP 5350 LVL"/>
      <sheetName val="BUILD UP 10350 LVL"/>
      <sheetName val="COLUMN BUNKER HOUSE"/>
    </sheetNames>
    <sheetDataSet>
      <sheetData sheetId="0" refreshError="1"/>
      <sheetData sheetId="1">
        <row r="29">
          <cell r="C29">
            <v>0</v>
          </cell>
          <cell r="M29">
            <v>0</v>
          </cell>
        </row>
        <row r="30">
          <cell r="C30">
            <v>4006.1294899999998</v>
          </cell>
          <cell r="M30">
            <v>4215.3026499999996</v>
          </cell>
        </row>
        <row r="31">
          <cell r="C31">
            <v>4006.1294899999998</v>
          </cell>
          <cell r="M31">
            <v>4215.3026499999996</v>
          </cell>
        </row>
        <row r="65">
          <cell r="C65">
            <v>0</v>
          </cell>
          <cell r="M65">
            <v>0</v>
          </cell>
        </row>
        <row r="66">
          <cell r="C66">
            <v>4258.862250000001</v>
          </cell>
          <cell r="M66">
            <v>4240.2036100000005</v>
          </cell>
        </row>
        <row r="67">
          <cell r="C67">
            <v>4258.862250000001</v>
          </cell>
          <cell r="M67">
            <v>4240.2036100000005</v>
          </cell>
        </row>
        <row r="104">
          <cell r="C104">
            <v>0</v>
          </cell>
          <cell r="M104">
            <v>0</v>
          </cell>
        </row>
        <row r="105">
          <cell r="C105">
            <v>4273.5705499999995</v>
          </cell>
          <cell r="M105">
            <v>4300.7511500000001</v>
          </cell>
        </row>
        <row r="106">
          <cell r="C106">
            <v>4273.5705499999995</v>
          </cell>
          <cell r="M106">
            <v>4300.7511500000001</v>
          </cell>
        </row>
      </sheetData>
      <sheetData sheetId="2">
        <row r="31">
          <cell r="M31">
            <v>0</v>
          </cell>
        </row>
        <row r="32">
          <cell r="M32">
            <v>4256.3008099999997</v>
          </cell>
        </row>
        <row r="33">
          <cell r="M33">
            <v>4256.3008099999997</v>
          </cell>
        </row>
        <row r="36">
          <cell r="C36">
            <v>0</v>
          </cell>
        </row>
        <row r="37">
          <cell r="C37">
            <v>4778.5130100000006</v>
          </cell>
        </row>
        <row r="38">
          <cell r="C38">
            <v>4778.5130100000006</v>
          </cell>
        </row>
        <row r="86">
          <cell r="M86">
            <v>0</v>
          </cell>
        </row>
        <row r="87">
          <cell r="M87">
            <v>7223.6919700000035</v>
          </cell>
        </row>
        <row r="88">
          <cell r="C88">
            <v>0</v>
          </cell>
          <cell r="M88">
            <v>7223.6919700000035</v>
          </cell>
        </row>
        <row r="89">
          <cell r="C89">
            <v>8525.9171460000016</v>
          </cell>
        </row>
        <row r="90">
          <cell r="C90">
            <v>8525.9171460000016</v>
          </cell>
        </row>
      </sheetData>
      <sheetData sheetId="3">
        <row r="27">
          <cell r="M27">
            <v>0</v>
          </cell>
        </row>
        <row r="28">
          <cell r="C28">
            <v>0</v>
          </cell>
          <cell r="M28">
            <v>4390.56441</v>
          </cell>
        </row>
        <row r="29">
          <cell r="C29">
            <v>4179.7084100000011</v>
          </cell>
          <cell r="M29">
            <v>4390.56441</v>
          </cell>
        </row>
        <row r="30">
          <cell r="C30">
            <v>4179.7084100000011</v>
          </cell>
        </row>
      </sheetData>
      <sheetData sheetId="4">
        <row r="29">
          <cell r="C29">
            <v>4125.3472099999999</v>
          </cell>
        </row>
        <row r="30">
          <cell r="C30">
            <v>4125.3472099999999</v>
          </cell>
        </row>
        <row r="79">
          <cell r="C79">
            <v>5530.6851699999997</v>
          </cell>
        </row>
        <row r="80">
          <cell r="C80">
            <v>5530.6851699999997</v>
          </cell>
        </row>
      </sheetData>
      <sheetData sheetId="5">
        <row r="16">
          <cell r="W16">
            <v>0</v>
          </cell>
        </row>
        <row r="17">
          <cell r="W17">
            <v>1161.7445599999999</v>
          </cell>
        </row>
        <row r="18">
          <cell r="W18">
            <v>1161.7445599999999</v>
          </cell>
        </row>
        <row r="44">
          <cell r="C44">
            <v>0</v>
          </cell>
          <cell r="M44">
            <v>0</v>
          </cell>
        </row>
        <row r="45">
          <cell r="C45">
            <v>7787.8438050000004</v>
          </cell>
          <cell r="M45">
            <v>7831.5478050000002</v>
          </cell>
        </row>
        <row r="46">
          <cell r="C46">
            <v>7787.8438050000004</v>
          </cell>
          <cell r="M46">
            <v>7831.5478050000002</v>
          </cell>
        </row>
        <row r="87">
          <cell r="C87">
            <v>0</v>
          </cell>
        </row>
        <row r="88">
          <cell r="C88">
            <v>5019.2534890000015</v>
          </cell>
        </row>
        <row r="89">
          <cell r="C89">
            <v>5019.2534890000015</v>
          </cell>
        </row>
        <row r="90">
          <cell r="M90">
            <v>0</v>
          </cell>
        </row>
        <row r="91">
          <cell r="M91">
            <v>5140.3537690000003</v>
          </cell>
        </row>
        <row r="92">
          <cell r="M92">
            <v>5140.3537690000003</v>
          </cell>
        </row>
        <row r="136">
          <cell r="C136">
            <v>0</v>
          </cell>
        </row>
        <row r="137">
          <cell r="C137">
            <v>5019.2534890000015</v>
          </cell>
        </row>
        <row r="138">
          <cell r="C138">
            <v>5019.2534890000015</v>
          </cell>
        </row>
        <row r="141">
          <cell r="M141">
            <v>0</v>
          </cell>
        </row>
        <row r="142">
          <cell r="M142">
            <v>5218.7753090000006</v>
          </cell>
        </row>
        <row r="143">
          <cell r="M143">
            <v>5218.7753090000006</v>
          </cell>
        </row>
      </sheetData>
      <sheetData sheetId="6">
        <row r="17">
          <cell r="C17">
            <v>1701.0960300000002</v>
          </cell>
        </row>
        <row r="18">
          <cell r="M18">
            <v>2554.565388</v>
          </cell>
        </row>
        <row r="41">
          <cell r="C41">
            <v>3976.0459250000004</v>
          </cell>
          <cell r="M41">
            <v>4002.806075</v>
          </cell>
        </row>
        <row r="62">
          <cell r="C62">
            <v>2203.6192799999999</v>
          </cell>
        </row>
        <row r="63">
          <cell r="M63">
            <v>1763.3065399999996</v>
          </cell>
        </row>
        <row r="84">
          <cell r="C84">
            <v>1891.3081240000001</v>
          </cell>
        </row>
        <row r="86">
          <cell r="M86">
            <v>1892.4856239999999</v>
          </cell>
        </row>
      </sheetData>
      <sheetData sheetId="7">
        <row r="21">
          <cell r="C21">
            <v>3255.0968849999999</v>
          </cell>
          <cell r="M21">
            <v>4790.1728499999999</v>
          </cell>
        </row>
        <row r="22">
          <cell r="C22">
            <v>3255.0968849999999</v>
          </cell>
          <cell r="M22">
            <v>4790.1728499999999</v>
          </cell>
        </row>
        <row r="41">
          <cell r="C41">
            <v>1811.9414839999997</v>
          </cell>
        </row>
        <row r="42">
          <cell r="C42">
            <v>1811.9414839999997</v>
          </cell>
          <cell r="M42">
            <v>2644.7835699999991</v>
          </cell>
        </row>
        <row r="43">
          <cell r="M43">
            <v>2644.7835699999991</v>
          </cell>
        </row>
        <row r="62">
          <cell r="C62">
            <v>2562.9197200000003</v>
          </cell>
        </row>
        <row r="63">
          <cell r="C63">
            <v>2562.9197200000003</v>
          </cell>
          <cell r="M63">
            <v>1917.8188300000002</v>
          </cell>
        </row>
        <row r="64">
          <cell r="M64">
            <v>1917.8188300000002</v>
          </cell>
        </row>
      </sheetData>
      <sheetData sheetId="8">
        <row r="23">
          <cell r="C23">
            <v>6353.6507600000014</v>
          </cell>
          <cell r="M23">
            <v>6642.5907600000019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LOWUP SHEET"/>
      <sheetName val=" BUNKERS HOUSE TIE BEAM "/>
      <sheetName val=" BUNKERS HOUSE TRUSS"/>
      <sheetName val="FERRO MAIN BUILDING LOUVER"/>
      <sheetName val=" BUNKERS HOUSE LOUVER"/>
      <sheetName val="RMH COLUMN PACKING PLATE"/>
      <sheetName val="R.M.H STAIR CASE"/>
      <sheetName val="R.M.H. HOPPER"/>
      <sheetName val="R.M.H. CONVEYOR COLUMN"/>
      <sheetName val="CRANE GANTRY"/>
      <sheetName val="BENDING MANTEL &amp; CHIMNEY"/>
    </sheetNames>
    <sheetDataSet>
      <sheetData sheetId="0" refreshError="1"/>
      <sheetData sheetId="1">
        <row r="24">
          <cell r="C24" t="str">
            <v>ITEMS</v>
          </cell>
        </row>
      </sheetData>
      <sheetData sheetId="2">
        <row r="2">
          <cell r="C2" t="str">
            <v>ITEMS</v>
          </cell>
        </row>
        <row r="3">
          <cell r="C3" t="str">
            <v>ISMB 200</v>
          </cell>
        </row>
      </sheetData>
      <sheetData sheetId="3">
        <row r="2">
          <cell r="C2" t="str">
            <v>ITEMS</v>
          </cell>
        </row>
        <row r="3">
          <cell r="C3" t="str">
            <v>10MM PL</v>
          </cell>
        </row>
        <row r="4">
          <cell r="C4" t="str">
            <v>10MM PL</v>
          </cell>
        </row>
        <row r="22">
          <cell r="C22" t="str">
            <v>10MM PL</v>
          </cell>
        </row>
        <row r="23">
          <cell r="C23" t="str">
            <v>10MM PL</v>
          </cell>
        </row>
        <row r="24">
          <cell r="C24" t="str">
            <v>10MM PL</v>
          </cell>
        </row>
      </sheetData>
      <sheetData sheetId="4">
        <row r="2">
          <cell r="C2" t="str">
            <v>ITEMS</v>
          </cell>
        </row>
        <row r="3">
          <cell r="C3" t="str">
            <v>10MM PL</v>
          </cell>
        </row>
      </sheetData>
      <sheetData sheetId="5">
        <row r="30">
          <cell r="D30" t="str">
            <v>16MM PL</v>
          </cell>
        </row>
        <row r="32">
          <cell r="D32" t="str">
            <v>10MM PL</v>
          </cell>
        </row>
      </sheetData>
      <sheetData sheetId="6">
        <row r="18">
          <cell r="C18" t="str">
            <v>ITEMS</v>
          </cell>
        </row>
      </sheetData>
      <sheetData sheetId="7">
        <row r="17">
          <cell r="C17" t="str">
            <v>ISMC 100</v>
          </cell>
        </row>
        <row r="18">
          <cell r="C18" t="str">
            <v>ISMC 100</v>
          </cell>
        </row>
      </sheetData>
      <sheetData sheetId="8">
        <row r="5">
          <cell r="M5" t="str">
            <v>20MM PL</v>
          </cell>
        </row>
        <row r="6">
          <cell r="M6" t="str">
            <v>12MM PL</v>
          </cell>
        </row>
        <row r="9">
          <cell r="C9" t="str">
            <v>12MM PL</v>
          </cell>
        </row>
        <row r="10">
          <cell r="C10" t="str">
            <v>12MM PL</v>
          </cell>
        </row>
        <row r="33">
          <cell r="C33" t="str">
            <v>12MM PL</v>
          </cell>
        </row>
        <row r="34">
          <cell r="C34" t="str">
            <v>12MM PL</v>
          </cell>
        </row>
      </sheetData>
      <sheetData sheetId="9">
        <row r="10">
          <cell r="C10" t="str">
            <v>WIEGHT(KGS)</v>
          </cell>
        </row>
        <row r="11">
          <cell r="C11">
            <v>3774.5847999999996</v>
          </cell>
        </row>
        <row r="12">
          <cell r="C12">
            <v>3774.5847999999996</v>
          </cell>
        </row>
        <row r="22">
          <cell r="C22" t="str">
            <v>WIEGHT(KGS)</v>
          </cell>
        </row>
        <row r="23">
          <cell r="C23">
            <v>1600.0923999999998</v>
          </cell>
        </row>
        <row r="24">
          <cell r="C24">
            <v>1600.0923999999998</v>
          </cell>
        </row>
        <row r="36">
          <cell r="C36">
            <v>1648.8381999999999</v>
          </cell>
        </row>
        <row r="37">
          <cell r="C37">
            <v>0</v>
          </cell>
        </row>
      </sheetData>
      <sheetData sheetId="10">
        <row r="5">
          <cell r="J5">
            <v>12404.01108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21" sqref="L21"/>
    </sheetView>
  </sheetViews>
  <sheetFormatPr defaultRowHeight="15"/>
  <cols>
    <col min="3" max="3" width="19" customWidth="1"/>
    <col min="4" max="4" width="12.42578125" customWidth="1"/>
    <col min="7" max="14" width="15.7109375" customWidth="1"/>
  </cols>
  <sheetData>
    <row r="1" spans="1:14">
      <c r="A1" s="1" t="s">
        <v>0</v>
      </c>
      <c r="B1" s="1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1"/>
      <c r="B2" s="1"/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</row>
    <row r="3" spans="1:14">
      <c r="A3" s="1" t="s">
        <v>1</v>
      </c>
      <c r="B3" s="1"/>
      <c r="C3" s="2"/>
      <c r="D3" s="2"/>
      <c r="E3" s="2"/>
      <c r="F3" s="2"/>
      <c r="G3" s="2"/>
      <c r="H3" s="2"/>
      <c r="I3" s="224" t="s">
        <v>2</v>
      </c>
      <c r="J3" s="224"/>
      <c r="K3" s="224"/>
      <c r="L3" s="224"/>
      <c r="M3" s="224"/>
      <c r="N3" s="224"/>
    </row>
    <row r="4" spans="1:14">
      <c r="A4" s="1" t="s">
        <v>3</v>
      </c>
      <c r="B4" s="1"/>
      <c r="C4" s="2"/>
      <c r="D4" s="2"/>
      <c r="E4" s="2"/>
      <c r="F4" s="2"/>
      <c r="G4" s="2"/>
      <c r="H4" s="2"/>
      <c r="I4" s="224" t="s">
        <v>71</v>
      </c>
      <c r="J4" s="224"/>
      <c r="K4" s="224"/>
      <c r="L4" s="224"/>
      <c r="M4" s="224"/>
      <c r="N4" s="224"/>
    </row>
    <row r="5" spans="1:14">
      <c r="A5" s="1" t="s">
        <v>4</v>
      </c>
      <c r="B5" s="1"/>
      <c r="C5" s="2"/>
      <c r="D5" s="2"/>
      <c r="E5" s="2"/>
      <c r="F5" s="2"/>
      <c r="G5" s="2"/>
      <c r="H5" s="2"/>
      <c r="I5" s="224" t="s">
        <v>70</v>
      </c>
      <c r="J5" s="224"/>
      <c r="K5" s="224"/>
      <c r="L5" s="224"/>
      <c r="M5" s="224"/>
      <c r="N5" s="224"/>
    </row>
    <row r="6" spans="1:14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4" ht="37.5">
      <c r="A8" s="69" t="s">
        <v>5</v>
      </c>
      <c r="B8" s="69" t="s">
        <v>6</v>
      </c>
      <c r="C8" s="69" t="s">
        <v>7</v>
      </c>
      <c r="D8" s="69" t="s">
        <v>8</v>
      </c>
      <c r="E8" s="70" t="s">
        <v>9</v>
      </c>
      <c r="F8" s="70" t="s">
        <v>10</v>
      </c>
      <c r="G8" s="225" t="s">
        <v>63</v>
      </c>
      <c r="H8" s="225"/>
      <c r="I8" s="225" t="s">
        <v>11</v>
      </c>
      <c r="J8" s="225"/>
      <c r="K8" s="225" t="s">
        <v>12</v>
      </c>
      <c r="L8" s="225"/>
      <c r="M8" s="225" t="s">
        <v>13</v>
      </c>
      <c r="N8" s="225"/>
    </row>
    <row r="9" spans="1:14">
      <c r="A9" s="33"/>
      <c r="B9" s="33"/>
      <c r="C9" s="33"/>
      <c r="D9" s="33"/>
      <c r="E9" s="34"/>
      <c r="F9" s="34"/>
      <c r="G9" s="35" t="s">
        <v>14</v>
      </c>
      <c r="H9" s="35" t="s">
        <v>15</v>
      </c>
      <c r="I9" s="35" t="s">
        <v>14</v>
      </c>
      <c r="J9" s="35" t="s">
        <v>15</v>
      </c>
      <c r="K9" s="35" t="s">
        <v>14</v>
      </c>
      <c r="L9" s="35" t="s">
        <v>15</v>
      </c>
      <c r="M9" s="35" t="s">
        <v>14</v>
      </c>
      <c r="N9" s="35" t="s">
        <v>15</v>
      </c>
    </row>
    <row r="10" spans="1:14">
      <c r="A10" s="71">
        <v>1</v>
      </c>
      <c r="B10" s="71">
        <v>13</v>
      </c>
      <c r="C10" s="72" t="s">
        <v>28</v>
      </c>
      <c r="D10" s="72" t="s">
        <v>29</v>
      </c>
      <c r="E10" s="73" t="s">
        <v>17</v>
      </c>
      <c r="F10" s="73">
        <v>9300</v>
      </c>
      <c r="G10" s="74"/>
      <c r="H10" s="74"/>
      <c r="I10" s="75"/>
      <c r="J10" s="75"/>
      <c r="K10" s="75"/>
      <c r="L10" s="75">
        <f>K10*F10</f>
        <v>0</v>
      </c>
      <c r="M10" s="74">
        <f>(K10+I10)</f>
        <v>0</v>
      </c>
      <c r="N10" s="74">
        <f>M10*F10</f>
        <v>0</v>
      </c>
    </row>
    <row r="11" spans="1:14">
      <c r="A11" s="71">
        <v>2</v>
      </c>
      <c r="B11" s="71">
        <v>1</v>
      </c>
      <c r="C11" s="72" t="s">
        <v>16</v>
      </c>
      <c r="D11" s="72" t="s">
        <v>29</v>
      </c>
      <c r="E11" s="73" t="s">
        <v>17</v>
      </c>
      <c r="F11" s="72">
        <v>5700</v>
      </c>
      <c r="G11" s="74"/>
      <c r="H11" s="74"/>
      <c r="I11" s="75"/>
      <c r="J11" s="75"/>
      <c r="K11" s="75">
        <v>123.88</v>
      </c>
      <c r="L11" s="75">
        <f>K11*F11</f>
        <v>706116</v>
      </c>
      <c r="M11" s="74">
        <f>(K11+I11)</f>
        <v>123.88</v>
      </c>
      <c r="N11" s="74">
        <f>M11*F11</f>
        <v>706116</v>
      </c>
    </row>
    <row r="12" spans="1:14">
      <c r="A12" s="71">
        <v>3</v>
      </c>
      <c r="B12" s="71">
        <v>9</v>
      </c>
      <c r="C12" s="72" t="s">
        <v>18</v>
      </c>
      <c r="D12" s="72" t="s">
        <v>29</v>
      </c>
      <c r="E12" s="73" t="s">
        <v>17</v>
      </c>
      <c r="F12" s="72">
        <v>1400</v>
      </c>
      <c r="G12" s="74"/>
      <c r="H12" s="74"/>
      <c r="I12" s="75"/>
      <c r="J12" s="75"/>
      <c r="K12" s="75"/>
      <c r="L12" s="75">
        <f>K12*F12</f>
        <v>0</v>
      </c>
      <c r="M12" s="74">
        <f>K12+I12</f>
        <v>0</v>
      </c>
      <c r="N12" s="74">
        <f>M12*F12</f>
        <v>0</v>
      </c>
    </row>
    <row r="13" spans="1:14">
      <c r="A13" s="71">
        <v>4</v>
      </c>
      <c r="B13" s="71">
        <v>14</v>
      </c>
      <c r="C13" s="72" t="s">
        <v>19</v>
      </c>
      <c r="D13" s="72" t="s">
        <v>29</v>
      </c>
      <c r="E13" s="73" t="s">
        <v>17</v>
      </c>
      <c r="F13" s="72">
        <v>3800</v>
      </c>
      <c r="G13" s="74"/>
      <c r="H13" s="74"/>
      <c r="I13" s="75"/>
      <c r="J13" s="75"/>
      <c r="K13" s="76">
        <v>0.41</v>
      </c>
      <c r="L13" s="75">
        <f>K13*F13</f>
        <v>1558</v>
      </c>
      <c r="M13" s="74">
        <f>K13+I13</f>
        <v>0.41</v>
      </c>
      <c r="N13" s="74">
        <f>M13*F13</f>
        <v>1558</v>
      </c>
    </row>
    <row r="14" spans="1:14" ht="18.75">
      <c r="A14" s="77"/>
      <c r="B14" s="77" t="s">
        <v>20</v>
      </c>
      <c r="C14" s="78" t="s">
        <v>21</v>
      </c>
      <c r="D14" s="78" t="s">
        <v>32</v>
      </c>
      <c r="E14" s="78"/>
      <c r="F14" s="78"/>
      <c r="G14" s="78"/>
      <c r="H14" s="78"/>
      <c r="I14" s="79"/>
      <c r="J14" s="79">
        <f>SUM(J10:J13)</f>
        <v>0</v>
      </c>
      <c r="K14" s="79"/>
      <c r="L14" s="79">
        <f>SUM(L10:L13)</f>
        <v>707674</v>
      </c>
      <c r="M14" s="79"/>
      <c r="N14" s="79">
        <f>SUM(N10:N13)</f>
        <v>707674</v>
      </c>
    </row>
    <row r="21" spans="12:12">
      <c r="L21" s="66"/>
    </row>
  </sheetData>
  <mergeCells count="7">
    <mergeCell ref="I3:N3"/>
    <mergeCell ref="I4:N4"/>
    <mergeCell ref="I5:N5"/>
    <mergeCell ref="G8:H8"/>
    <mergeCell ref="I8:J8"/>
    <mergeCell ref="K8:L8"/>
    <mergeCell ref="M8:N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2"/>
  <sheetViews>
    <sheetView view="pageBreakPreview" zoomScaleNormal="100" zoomScaleSheetLayoutView="100" workbookViewId="0">
      <selection activeCell="G15" sqref="G15"/>
    </sheetView>
  </sheetViews>
  <sheetFormatPr defaultRowHeight="15"/>
  <cols>
    <col min="1" max="1" width="7" customWidth="1"/>
    <col min="2" max="2" width="7.28515625" customWidth="1"/>
    <col min="3" max="3" width="35.42578125" customWidth="1"/>
    <col min="4" max="4" width="11.7109375" customWidth="1"/>
    <col min="5" max="5" width="8.5703125" customWidth="1"/>
    <col min="6" max="6" width="7" customWidth="1"/>
    <col min="8" max="8" width="17.85546875" customWidth="1"/>
    <col min="9" max="9" width="13.7109375" customWidth="1"/>
    <col min="10" max="10" width="15.28515625" customWidth="1"/>
    <col min="11" max="11" width="13.7109375" customWidth="1"/>
    <col min="12" max="12" width="15.28515625" customWidth="1"/>
  </cols>
  <sheetData>
    <row r="1" spans="1:12">
      <c r="A1" s="1" t="s">
        <v>0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</row>
    <row r="2" spans="1:12">
      <c r="A2" s="1"/>
      <c r="B2" s="1"/>
      <c r="C2" s="2"/>
      <c r="D2" s="2"/>
      <c r="E2" s="2"/>
      <c r="F2" s="2"/>
      <c r="G2" s="4"/>
      <c r="H2" s="4"/>
      <c r="I2" s="4"/>
      <c r="J2" s="4"/>
      <c r="K2" s="4"/>
      <c r="L2" s="4"/>
    </row>
    <row r="3" spans="1:12">
      <c r="A3" s="1" t="s">
        <v>1</v>
      </c>
      <c r="B3" s="1"/>
      <c r="C3" s="2"/>
      <c r="D3" s="2"/>
      <c r="E3" s="2"/>
      <c r="F3" s="2"/>
      <c r="G3" s="224" t="s">
        <v>2</v>
      </c>
      <c r="H3" s="224"/>
      <c r="I3" s="224"/>
      <c r="J3" s="224"/>
      <c r="K3" s="224"/>
      <c r="L3" s="224"/>
    </row>
    <row r="4" spans="1:12">
      <c r="A4" s="1" t="s">
        <v>3</v>
      </c>
      <c r="B4" s="1"/>
      <c r="C4" s="2"/>
      <c r="D4" s="2"/>
      <c r="E4" s="2"/>
      <c r="F4" s="2"/>
      <c r="G4" s="224" t="s">
        <v>23</v>
      </c>
      <c r="H4" s="224"/>
      <c r="I4" s="224"/>
      <c r="J4" s="224"/>
      <c r="K4" s="224"/>
      <c r="L4" s="224"/>
    </row>
    <row r="5" spans="1:12">
      <c r="A5" s="1" t="s">
        <v>4</v>
      </c>
      <c r="B5" s="1"/>
      <c r="C5" s="2"/>
      <c r="D5" s="2"/>
      <c r="E5" s="2"/>
      <c r="F5" s="2"/>
      <c r="G5" s="224" t="s">
        <v>24</v>
      </c>
      <c r="H5" s="224"/>
      <c r="I5" s="224"/>
      <c r="J5" s="224"/>
      <c r="K5" s="224"/>
      <c r="L5" s="224"/>
    </row>
    <row r="6" spans="1:1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2" s="6" customFormat="1" ht="37.5" customHeight="1">
      <c r="A8" s="7" t="s">
        <v>5</v>
      </c>
      <c r="B8" s="7" t="s">
        <v>6</v>
      </c>
      <c r="C8" s="7" t="s">
        <v>7</v>
      </c>
      <c r="D8" s="7" t="s">
        <v>8</v>
      </c>
      <c r="E8" s="8" t="s">
        <v>9</v>
      </c>
      <c r="F8" s="8" t="s">
        <v>10</v>
      </c>
      <c r="G8" s="275" t="s">
        <v>11</v>
      </c>
      <c r="H8" s="275"/>
      <c r="I8" s="275" t="s">
        <v>12</v>
      </c>
      <c r="J8" s="275"/>
      <c r="K8" s="275" t="s">
        <v>13</v>
      </c>
      <c r="L8" s="275"/>
    </row>
    <row r="9" spans="1:12" s="31" customFormat="1">
      <c r="A9" s="28"/>
      <c r="B9" s="28"/>
      <c r="C9" s="28"/>
      <c r="D9" s="28"/>
      <c r="E9" s="29"/>
      <c r="F9" s="29"/>
      <c r="G9" s="30" t="s">
        <v>14</v>
      </c>
      <c r="H9" s="30" t="s">
        <v>15</v>
      </c>
      <c r="I9" s="30" t="s">
        <v>14</v>
      </c>
      <c r="J9" s="30" t="s">
        <v>15</v>
      </c>
      <c r="K9" s="30" t="s">
        <v>14</v>
      </c>
      <c r="L9" s="30" t="s">
        <v>15</v>
      </c>
    </row>
    <row r="10" spans="1:12">
      <c r="A10" s="21">
        <v>1</v>
      </c>
      <c r="B10" s="21">
        <v>13</v>
      </c>
      <c r="C10" s="22" t="s">
        <v>28</v>
      </c>
      <c r="D10" s="22" t="s">
        <v>25</v>
      </c>
      <c r="E10" s="23" t="s">
        <v>17</v>
      </c>
      <c r="F10" s="23">
        <v>9300</v>
      </c>
      <c r="G10" s="25">
        <v>81.682514114999989</v>
      </c>
      <c r="H10" s="25">
        <f>G10*F10</f>
        <v>759647.38126949989</v>
      </c>
      <c r="I10" s="25">
        <f>'RA 5 Abstract Break'!K17</f>
        <v>9.9589800369999999</v>
      </c>
      <c r="J10" s="26">
        <f>I10*F10</f>
        <v>92618.514344099996</v>
      </c>
      <c r="K10" s="24">
        <f>(I10+G10)</f>
        <v>91.641494151999993</v>
      </c>
      <c r="L10" s="27">
        <f>K10*F10</f>
        <v>852265.89561359992</v>
      </c>
    </row>
    <row r="11" spans="1:12">
      <c r="A11" s="12">
        <v>2</v>
      </c>
      <c r="B11" s="12">
        <v>13</v>
      </c>
      <c r="C11" s="13" t="s">
        <v>30</v>
      </c>
      <c r="D11" s="22" t="s">
        <v>25</v>
      </c>
      <c r="E11" s="14" t="s">
        <v>17</v>
      </c>
      <c r="F11" s="13">
        <v>6200</v>
      </c>
      <c r="G11" s="16">
        <v>36.967963338999994</v>
      </c>
      <c r="H11" s="25">
        <f t="shared" ref="H11:H15" si="0">G11*F11</f>
        <v>229201.37270179996</v>
      </c>
      <c r="I11" s="16">
        <f>'RA 5 Abstract Break'!K18</f>
        <v>54.664403647000007</v>
      </c>
      <c r="J11" s="19">
        <f>I11*F11</f>
        <v>338919.30261140002</v>
      </c>
      <c r="K11" s="24">
        <f t="shared" ref="K11:K15" si="1">(I11+G11)</f>
        <v>91.632366985999994</v>
      </c>
      <c r="L11" s="20">
        <f>K11*F11</f>
        <v>568120.67531319999</v>
      </c>
    </row>
    <row r="12" spans="1:12">
      <c r="A12" s="12">
        <v>3</v>
      </c>
      <c r="B12" s="12">
        <v>1</v>
      </c>
      <c r="C12" s="13" t="s">
        <v>16</v>
      </c>
      <c r="D12" s="22" t="s">
        <v>25</v>
      </c>
      <c r="E12" s="14" t="s">
        <v>17</v>
      </c>
      <c r="F12" s="13">
        <v>5700</v>
      </c>
      <c r="G12" s="16">
        <v>182.27969178679999</v>
      </c>
      <c r="H12" s="25">
        <f t="shared" si="0"/>
        <v>1038994.24318476</v>
      </c>
      <c r="I12" s="16">
        <f>'RA 5 Abstract Break'!K20</f>
        <v>19.590995105000001</v>
      </c>
      <c r="J12" s="19">
        <f>I12*F12</f>
        <v>111668.6720985</v>
      </c>
      <c r="K12" s="24">
        <f t="shared" si="1"/>
        <v>201.87068689179998</v>
      </c>
      <c r="L12" s="20">
        <f>K12*F12</f>
        <v>1150662.9152832599</v>
      </c>
    </row>
    <row r="13" spans="1:12">
      <c r="A13" s="12">
        <v>4</v>
      </c>
      <c r="B13" s="12">
        <v>9</v>
      </c>
      <c r="C13" s="13" t="s">
        <v>18</v>
      </c>
      <c r="D13" s="22" t="s">
        <v>25</v>
      </c>
      <c r="E13" s="14" t="s">
        <v>17</v>
      </c>
      <c r="F13" s="13">
        <v>1400</v>
      </c>
      <c r="G13" s="16">
        <v>177.11869008699998</v>
      </c>
      <c r="H13" s="25">
        <f t="shared" si="0"/>
        <v>247966.16612179996</v>
      </c>
      <c r="I13" s="16">
        <f>'RA 5 Abstract Break'!K19</f>
        <v>64.712809107000012</v>
      </c>
      <c r="J13" s="19">
        <f>I13*F13</f>
        <v>90597.93274980002</v>
      </c>
      <c r="K13" s="24">
        <f t="shared" si="1"/>
        <v>241.831499194</v>
      </c>
      <c r="L13" s="20">
        <f>K13*F13</f>
        <v>338564.0988716</v>
      </c>
    </row>
    <row r="14" spans="1:12">
      <c r="A14" s="12">
        <v>5</v>
      </c>
      <c r="B14" s="18">
        <v>14</v>
      </c>
      <c r="C14" s="13" t="s">
        <v>19</v>
      </c>
      <c r="D14" s="22" t="s">
        <v>25</v>
      </c>
      <c r="E14" s="14" t="s">
        <v>17</v>
      </c>
      <c r="F14" s="13">
        <v>3800</v>
      </c>
      <c r="G14" s="16">
        <v>105.89432006200001</v>
      </c>
      <c r="H14" s="25">
        <f t="shared" si="0"/>
        <v>402398.41623560002</v>
      </c>
      <c r="I14" s="16">
        <f>'RA 5 Abstract Break'!K21</f>
        <v>10.04840546</v>
      </c>
      <c r="J14" s="19">
        <f>I14*F14</f>
        <v>38183.940748000001</v>
      </c>
      <c r="K14" s="24">
        <f t="shared" si="1"/>
        <v>115.942725522</v>
      </c>
      <c r="L14" s="20">
        <f>K14*F14</f>
        <v>440582.35698360001</v>
      </c>
    </row>
    <row r="15" spans="1:12">
      <c r="A15" s="12">
        <v>5</v>
      </c>
      <c r="B15" s="18" t="s">
        <v>60</v>
      </c>
      <c r="C15" s="13" t="s">
        <v>31</v>
      </c>
      <c r="D15" s="22" t="s">
        <v>25</v>
      </c>
      <c r="E15" s="14" t="s">
        <v>17</v>
      </c>
      <c r="F15" s="13">
        <v>8400</v>
      </c>
      <c r="G15" s="16">
        <v>12.996241520000003</v>
      </c>
      <c r="H15" s="25">
        <f t="shared" si="0"/>
        <v>109168.42876800003</v>
      </c>
      <c r="I15" s="17"/>
      <c r="J15" s="19">
        <f t="shared" ref="J15" si="2">I15*F15</f>
        <v>0</v>
      </c>
      <c r="K15" s="24">
        <f t="shared" si="1"/>
        <v>12.996241520000003</v>
      </c>
      <c r="L15" s="20">
        <f t="shared" ref="L15" si="3">K15*F15</f>
        <v>109168.42876800003</v>
      </c>
    </row>
    <row r="16" spans="1:12" s="6" customFormat="1" ht="18.75">
      <c r="A16" s="9"/>
      <c r="B16" s="9" t="s">
        <v>20</v>
      </c>
      <c r="C16" s="10" t="s">
        <v>21</v>
      </c>
      <c r="D16" s="10" t="str">
        <f>D14</f>
        <v>Ferro</v>
      </c>
      <c r="E16" s="10"/>
      <c r="F16" s="10"/>
      <c r="G16" s="11"/>
      <c r="H16" s="11">
        <f>SUM(H10:H15)</f>
        <v>2787376.00828146</v>
      </c>
      <c r="I16" s="11"/>
      <c r="J16" s="11">
        <f>SUM(J10:J15)</f>
        <v>671988.36255180009</v>
      </c>
      <c r="K16" s="11"/>
      <c r="L16" s="11">
        <f>SUM(L10:L15)</f>
        <v>3459364.37083326</v>
      </c>
    </row>
    <row r="22" spans="8:10">
      <c r="J22" s="66"/>
    </row>
    <row r="23" spans="8:10">
      <c r="J23" s="107"/>
    </row>
    <row r="25" spans="8:10">
      <c r="H25" s="66"/>
    </row>
    <row r="26" spans="8:10">
      <c r="H26" s="66"/>
    </row>
    <row r="28" spans="8:10">
      <c r="J28" s="107"/>
    </row>
    <row r="30" spans="8:10">
      <c r="J30" s="66"/>
    </row>
    <row r="40" spans="1:12">
      <c r="A40" s="47" t="s">
        <v>34</v>
      </c>
      <c r="G40" s="47" t="s">
        <v>197</v>
      </c>
      <c r="L40" s="48" t="s">
        <v>37</v>
      </c>
    </row>
    <row r="41" spans="1:12">
      <c r="A41" s="47" t="s">
        <v>35</v>
      </c>
      <c r="G41" s="47" t="s">
        <v>193</v>
      </c>
      <c r="L41" s="48" t="s">
        <v>38</v>
      </c>
    </row>
    <row r="42" spans="1:12">
      <c r="A42" s="47" t="s">
        <v>36</v>
      </c>
      <c r="L42" s="48" t="s">
        <v>39</v>
      </c>
    </row>
  </sheetData>
  <mergeCells count="6">
    <mergeCell ref="G3:L3"/>
    <mergeCell ref="G4:L4"/>
    <mergeCell ref="G5:L5"/>
    <mergeCell ref="G8:H8"/>
    <mergeCell ref="I8:J8"/>
    <mergeCell ref="K8:L8"/>
  </mergeCells>
  <printOptions horizontalCentered="1"/>
  <pageMargins left="0" right="0" top="0.25" bottom="0.25" header="0.3" footer="0.3"/>
  <pageSetup paperSize="9" scale="88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view="pageBreakPreview" topLeftCell="A10" zoomScaleNormal="100" zoomScaleSheetLayoutView="100" workbookViewId="0">
      <selection activeCell="M41" sqref="M41:M43"/>
    </sheetView>
  </sheetViews>
  <sheetFormatPr defaultRowHeight="15"/>
  <cols>
    <col min="1" max="1" width="3.5703125" style="105" customWidth="1"/>
    <col min="2" max="2" width="29.85546875" style="105" customWidth="1"/>
    <col min="3" max="3" width="11.140625" style="105" customWidth="1"/>
    <col min="4" max="5" width="11.7109375" style="105" customWidth="1"/>
    <col min="6" max="6" width="12.140625" style="105" customWidth="1"/>
    <col min="7" max="7" width="12.5703125" style="105" customWidth="1"/>
    <col min="8" max="8" width="12.42578125" style="105" customWidth="1"/>
    <col min="9" max="9" width="16.28515625" style="105" customWidth="1"/>
    <col min="10" max="10" width="13.7109375" style="105" customWidth="1"/>
    <col min="11" max="11" width="20.140625" style="105" customWidth="1"/>
    <col min="12" max="12" width="7" style="105" customWidth="1"/>
    <col min="13" max="13" width="13.7109375" style="105" customWidth="1"/>
    <col min="14" max="14" width="10.85546875" customWidth="1"/>
  </cols>
  <sheetData>
    <row r="1" spans="1:13" s="85" customFormat="1">
      <c r="A1" s="216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 s="85" customFormat="1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85" customFormat="1">
      <c r="A3" s="216" t="s">
        <v>1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85" customFormat="1">
      <c r="A4" s="216" t="s">
        <v>3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</row>
    <row r="5" spans="1:13" s="85" customFormat="1">
      <c r="A5" s="216" t="s">
        <v>4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</row>
    <row r="6" spans="1:13" s="85" customFormat="1">
      <c r="A6" s="216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</row>
    <row r="7" spans="1:13" s="85" customFormat="1">
      <c r="A7" s="216"/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3" s="85" customFormat="1">
      <c r="A8" s="216" t="s">
        <v>77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</row>
    <row r="9" spans="1:13" s="85" customFormat="1">
      <c r="A9" s="216"/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s="85" customFormat="1">
      <c r="A10" s="216"/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</row>
    <row r="11" spans="1:13" s="85" customFormat="1">
      <c r="A11" s="216" t="s">
        <v>41</v>
      </c>
      <c r="B11" s="216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</row>
    <row r="12" spans="1:13" s="85" customFormat="1">
      <c r="A12" s="216"/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</row>
    <row r="13" spans="1:13" s="85" customFormat="1">
      <c r="A13" s="216" t="s">
        <v>42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3" s="85" customFormat="1">
      <c r="A14" s="216"/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</row>
    <row r="16" spans="1:13" s="84" customFormat="1" ht="30" customHeight="1">
      <c r="A16" s="217" t="s">
        <v>43</v>
      </c>
      <c r="B16" s="217" t="s">
        <v>7</v>
      </c>
      <c r="C16" s="218" t="s">
        <v>52</v>
      </c>
      <c r="D16" s="218" t="s">
        <v>53</v>
      </c>
      <c r="E16" s="218" t="s">
        <v>54</v>
      </c>
      <c r="F16" s="218" t="s">
        <v>55</v>
      </c>
      <c r="G16" s="218" t="s">
        <v>56</v>
      </c>
      <c r="H16" s="218" t="s">
        <v>57</v>
      </c>
      <c r="I16" s="218" t="s">
        <v>58</v>
      </c>
      <c r="J16" s="218" t="s">
        <v>47</v>
      </c>
      <c r="K16" s="218" t="s">
        <v>48</v>
      </c>
      <c r="L16" s="218" t="s">
        <v>49</v>
      </c>
      <c r="M16" s="218" t="s">
        <v>50</v>
      </c>
    </row>
    <row r="17" spans="1:13">
      <c r="A17" s="222">
        <v>1</v>
      </c>
      <c r="B17" s="222" t="s">
        <v>28</v>
      </c>
      <c r="C17" s="222">
        <v>0</v>
      </c>
      <c r="D17" s="222">
        <v>9958.9800369999994</v>
      </c>
      <c r="E17" s="222"/>
      <c r="F17" s="222"/>
      <c r="G17" s="222"/>
      <c r="H17" s="222"/>
      <c r="I17" s="222"/>
      <c r="J17" s="223">
        <f>SUM(C17:I17)</f>
        <v>9958.9800369999994</v>
      </c>
      <c r="K17" s="223">
        <f>J17/1000</f>
        <v>9.9589800369999999</v>
      </c>
      <c r="L17" s="222">
        <v>9300</v>
      </c>
      <c r="M17" s="222">
        <f>L17*K17</f>
        <v>92618.514344099996</v>
      </c>
    </row>
    <row r="18" spans="1:13">
      <c r="A18" s="222">
        <v>2</v>
      </c>
      <c r="B18" s="222" t="s">
        <v>51</v>
      </c>
      <c r="C18" s="222">
        <v>27943.209840000003</v>
      </c>
      <c r="D18" s="222">
        <v>26721.193807000003</v>
      </c>
      <c r="E18" s="222"/>
      <c r="F18" s="222"/>
      <c r="G18" s="222"/>
      <c r="H18" s="222"/>
      <c r="I18" s="222"/>
      <c r="J18" s="223">
        <f t="shared" ref="J18:J21" si="0">SUM(C18:I18)</f>
        <v>54664.403647000006</v>
      </c>
      <c r="K18" s="223">
        <f t="shared" ref="K18:K21" si="1">J18/1000</f>
        <v>54.664403647000007</v>
      </c>
      <c r="L18" s="222">
        <v>6200</v>
      </c>
      <c r="M18" s="222">
        <f t="shared" ref="M18:M21" si="2">L18*K18</f>
        <v>338919.30261140002</v>
      </c>
    </row>
    <row r="19" spans="1:13">
      <c r="A19" s="222">
        <v>3</v>
      </c>
      <c r="B19" s="222" t="s">
        <v>18</v>
      </c>
      <c r="C19" s="222">
        <v>27943.209840000003</v>
      </c>
      <c r="D19" s="222">
        <v>26721.193807000003</v>
      </c>
      <c r="E19" s="222">
        <v>6269.8153999999995</v>
      </c>
      <c r="F19" s="222">
        <v>3778.5900600000004</v>
      </c>
      <c r="G19" s="222"/>
      <c r="H19" s="222"/>
      <c r="I19" s="222"/>
      <c r="J19" s="223">
        <f t="shared" si="0"/>
        <v>64712.809107000008</v>
      </c>
      <c r="K19" s="223">
        <f t="shared" si="1"/>
        <v>64.712809107000012</v>
      </c>
      <c r="L19" s="222">
        <v>1400</v>
      </c>
      <c r="M19" s="222">
        <f t="shared" si="2"/>
        <v>90597.93274980002</v>
      </c>
    </row>
    <row r="20" spans="1:13">
      <c r="A20" s="222">
        <v>4</v>
      </c>
      <c r="B20" s="222" t="s">
        <v>59</v>
      </c>
      <c r="C20" s="222"/>
      <c r="D20" s="222"/>
      <c r="E20" s="222">
        <v>6269.8153999999995</v>
      </c>
      <c r="F20" s="222">
        <v>3778.5900600000004</v>
      </c>
      <c r="G20" s="222">
        <v>2693.4871499999995</v>
      </c>
      <c r="H20" s="222">
        <v>3217.4966199999999</v>
      </c>
      <c r="I20" s="222">
        <v>3631.6058750000011</v>
      </c>
      <c r="J20" s="223">
        <f t="shared" si="0"/>
        <v>19590.995105000002</v>
      </c>
      <c r="K20" s="223">
        <f t="shared" si="1"/>
        <v>19.590995105000001</v>
      </c>
      <c r="L20" s="222">
        <v>5700</v>
      </c>
      <c r="M20" s="222">
        <f t="shared" si="2"/>
        <v>111668.6720985</v>
      </c>
    </row>
    <row r="21" spans="1:13">
      <c r="A21" s="222">
        <v>5</v>
      </c>
      <c r="B21" s="222" t="s">
        <v>19</v>
      </c>
      <c r="C21" s="222"/>
      <c r="D21" s="222"/>
      <c r="E21" s="222">
        <v>6269.8153999999995</v>
      </c>
      <c r="F21" s="222">
        <v>3778.5900600000004</v>
      </c>
      <c r="G21" s="222"/>
      <c r="H21" s="222"/>
      <c r="I21" s="222"/>
      <c r="J21" s="223">
        <f t="shared" si="0"/>
        <v>10048.40546</v>
      </c>
      <c r="K21" s="223">
        <f t="shared" si="1"/>
        <v>10.04840546</v>
      </c>
      <c r="L21" s="222">
        <v>3800</v>
      </c>
      <c r="M21" s="222">
        <f t="shared" si="2"/>
        <v>38183.940748000001</v>
      </c>
    </row>
    <row r="22" spans="1:13" s="221" customFormat="1">
      <c r="A22" s="219"/>
      <c r="B22" s="219"/>
      <c r="C22" s="219"/>
      <c r="D22" s="219"/>
      <c r="E22" s="219"/>
      <c r="F22" s="219"/>
      <c r="G22" s="219"/>
      <c r="H22" s="219"/>
      <c r="I22" s="219"/>
      <c r="J22" s="219"/>
      <c r="K22" s="220" t="s">
        <v>22</v>
      </c>
      <c r="L22" s="219"/>
      <c r="M22" s="219">
        <f>SUM(M17:M21)</f>
        <v>671988.36255180009</v>
      </c>
    </row>
    <row r="41" spans="1:13">
      <c r="A41" s="47" t="s">
        <v>34</v>
      </c>
      <c r="G41" s="47" t="s">
        <v>197</v>
      </c>
      <c r="M41" s="48" t="s">
        <v>37</v>
      </c>
    </row>
    <row r="42" spans="1:13">
      <c r="A42" s="47" t="s">
        <v>35</v>
      </c>
      <c r="G42" s="47" t="s">
        <v>193</v>
      </c>
      <c r="M42" s="48" t="s">
        <v>38</v>
      </c>
    </row>
    <row r="43" spans="1:13">
      <c r="A43" s="47" t="s">
        <v>36</v>
      </c>
      <c r="M43" s="48" t="s">
        <v>39</v>
      </c>
    </row>
  </sheetData>
  <printOptions horizontalCentered="1"/>
  <pageMargins left="0" right="0" top="0.5" bottom="0.5" header="0.3" footer="0.3"/>
  <pageSetup paperSize="9" scale="81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view="pageBreakPreview" topLeftCell="A20" zoomScale="115" zoomScaleNormal="100" zoomScaleSheetLayoutView="115" workbookViewId="0">
      <selection activeCell="K15" sqref="K15"/>
    </sheetView>
  </sheetViews>
  <sheetFormatPr defaultRowHeight="15"/>
  <cols>
    <col min="1" max="1" width="7" customWidth="1"/>
    <col min="2" max="2" width="7.28515625" customWidth="1"/>
    <col min="3" max="3" width="35.42578125" customWidth="1"/>
    <col min="4" max="4" width="11.7109375" customWidth="1"/>
    <col min="5" max="5" width="8.5703125" customWidth="1"/>
    <col min="6" max="6" width="7" customWidth="1"/>
    <col min="8" max="8" width="17.85546875" customWidth="1"/>
    <col min="9" max="9" width="13.7109375" customWidth="1"/>
    <col min="10" max="10" width="15.28515625" customWidth="1"/>
    <col min="11" max="11" width="13.7109375" customWidth="1"/>
    <col min="12" max="12" width="15.28515625" customWidth="1"/>
  </cols>
  <sheetData>
    <row r="1" spans="1:12">
      <c r="A1" s="1" t="s">
        <v>0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</row>
    <row r="2" spans="1:12">
      <c r="A2" s="1"/>
      <c r="B2" s="1"/>
      <c r="C2" s="2"/>
      <c r="D2" s="2"/>
      <c r="E2" s="2"/>
      <c r="F2" s="2"/>
      <c r="G2" s="4"/>
      <c r="H2" s="4"/>
      <c r="I2" s="4"/>
      <c r="J2" s="4"/>
      <c r="K2" s="4"/>
      <c r="L2" s="4"/>
    </row>
    <row r="3" spans="1:12">
      <c r="A3" s="1" t="s">
        <v>1</v>
      </c>
      <c r="B3" s="1"/>
      <c r="C3" s="2"/>
      <c r="D3" s="2"/>
      <c r="E3" s="2"/>
      <c r="F3" s="2"/>
      <c r="G3" s="224" t="s">
        <v>2</v>
      </c>
      <c r="H3" s="224"/>
      <c r="I3" s="224"/>
      <c r="J3" s="224"/>
      <c r="K3" s="224"/>
      <c r="L3" s="224"/>
    </row>
    <row r="4" spans="1:12">
      <c r="A4" s="1" t="s">
        <v>3</v>
      </c>
      <c r="B4" s="1"/>
      <c r="C4" s="2"/>
      <c r="D4" s="2"/>
      <c r="E4" s="2"/>
      <c r="F4" s="2"/>
      <c r="G4" s="224" t="s">
        <v>78</v>
      </c>
      <c r="H4" s="224"/>
      <c r="I4" s="224"/>
      <c r="J4" s="224"/>
      <c r="K4" s="224"/>
      <c r="L4" s="224"/>
    </row>
    <row r="5" spans="1:12">
      <c r="A5" s="1" t="s">
        <v>4</v>
      </c>
      <c r="B5" s="1"/>
      <c r="C5" s="2"/>
      <c r="D5" s="2"/>
      <c r="E5" s="2"/>
      <c r="F5" s="2"/>
      <c r="G5" s="224" t="s">
        <v>79</v>
      </c>
      <c r="H5" s="224"/>
      <c r="I5" s="224"/>
      <c r="J5" s="224"/>
      <c r="K5" s="224"/>
      <c r="L5" s="224"/>
    </row>
    <row r="6" spans="1:1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50"/>
      <c r="B7" s="50"/>
      <c r="C7" s="50"/>
      <c r="D7" s="50"/>
      <c r="E7" s="50"/>
      <c r="F7" s="50"/>
      <c r="G7" s="50"/>
      <c r="H7" s="50"/>
      <c r="I7" s="50"/>
      <c r="J7" s="50"/>
    </row>
    <row r="8" spans="1:12" ht="37.5">
      <c r="A8" s="7" t="s">
        <v>5</v>
      </c>
      <c r="B8" s="7" t="s">
        <v>6</v>
      </c>
      <c r="C8" s="7" t="s">
        <v>7</v>
      </c>
      <c r="D8" s="7" t="s">
        <v>8</v>
      </c>
      <c r="E8" s="32" t="s">
        <v>9</v>
      </c>
      <c r="F8" s="32" t="s">
        <v>10</v>
      </c>
      <c r="G8" s="275" t="s">
        <v>11</v>
      </c>
      <c r="H8" s="275"/>
      <c r="I8" s="275" t="s">
        <v>12</v>
      </c>
      <c r="J8" s="275"/>
      <c r="K8" s="275" t="s">
        <v>13</v>
      </c>
      <c r="L8" s="275"/>
    </row>
    <row r="9" spans="1:12">
      <c r="A9" s="28"/>
      <c r="B9" s="28"/>
      <c r="C9" s="28"/>
      <c r="D9" s="28"/>
      <c r="E9" s="29"/>
      <c r="F9" s="29"/>
      <c r="G9" s="30" t="s">
        <v>14</v>
      </c>
      <c r="H9" s="30" t="s">
        <v>15</v>
      </c>
      <c r="I9" s="30" t="s">
        <v>14</v>
      </c>
      <c r="J9" s="30" t="s">
        <v>15</v>
      </c>
      <c r="K9" s="30" t="s">
        <v>14</v>
      </c>
      <c r="L9" s="30" t="s">
        <v>15</v>
      </c>
    </row>
    <row r="10" spans="1:12">
      <c r="A10" s="21">
        <v>1</v>
      </c>
      <c r="B10" s="21">
        <v>13</v>
      </c>
      <c r="C10" s="22" t="s">
        <v>28</v>
      </c>
      <c r="D10" s="22" t="s">
        <v>25</v>
      </c>
      <c r="E10" s="23" t="s">
        <v>17</v>
      </c>
      <c r="F10" s="23">
        <v>9300</v>
      </c>
      <c r="G10" s="25">
        <v>91.641494151999993</v>
      </c>
      <c r="H10" s="25">
        <f>G10*F10</f>
        <v>852265.89561359992</v>
      </c>
      <c r="I10" s="25"/>
      <c r="J10" s="26">
        <f>I10*F10</f>
        <v>0</v>
      </c>
      <c r="K10" s="24">
        <f>(I10+G10)</f>
        <v>91.641494151999993</v>
      </c>
      <c r="L10" s="27">
        <f>K10*F10</f>
        <v>852265.89561359992</v>
      </c>
    </row>
    <row r="11" spans="1:12">
      <c r="A11" s="12">
        <v>2</v>
      </c>
      <c r="B11" s="12">
        <v>13</v>
      </c>
      <c r="C11" s="13" t="s">
        <v>30</v>
      </c>
      <c r="D11" s="22" t="s">
        <v>25</v>
      </c>
      <c r="E11" s="14" t="s">
        <v>17</v>
      </c>
      <c r="F11" s="13">
        <v>6200</v>
      </c>
      <c r="G11" s="16">
        <v>91.632366985999994</v>
      </c>
      <c r="H11" s="25">
        <f t="shared" ref="H11:H15" si="0">G11*F11</f>
        <v>568120.67531319999</v>
      </c>
      <c r="I11" s="16"/>
      <c r="J11" s="19">
        <f>I11*F11</f>
        <v>0</v>
      </c>
      <c r="K11" s="15">
        <f>(I11+G11)</f>
        <v>91.632366985999994</v>
      </c>
      <c r="L11" s="20">
        <f>K11*F11</f>
        <v>568120.67531319999</v>
      </c>
    </row>
    <row r="12" spans="1:12">
      <c r="A12" s="21">
        <v>3</v>
      </c>
      <c r="B12" s="12">
        <v>1</v>
      </c>
      <c r="C12" s="13" t="s">
        <v>16</v>
      </c>
      <c r="D12" s="22" t="s">
        <v>25</v>
      </c>
      <c r="E12" s="14" t="s">
        <v>17</v>
      </c>
      <c r="F12" s="13">
        <v>5700</v>
      </c>
      <c r="G12" s="16">
        <v>201.87068689179998</v>
      </c>
      <c r="H12" s="25">
        <f t="shared" si="0"/>
        <v>1150662.9152832599</v>
      </c>
      <c r="I12" s="16">
        <v>32.449420000000003</v>
      </c>
      <c r="J12" s="19">
        <f>I12*F12</f>
        <v>184961.69400000002</v>
      </c>
      <c r="K12" s="15">
        <f>I12+G12</f>
        <v>234.32010689179998</v>
      </c>
      <c r="L12" s="20">
        <f>K12*F12</f>
        <v>1335624.6092832598</v>
      </c>
    </row>
    <row r="13" spans="1:12">
      <c r="A13" s="12">
        <v>4</v>
      </c>
      <c r="B13" s="12">
        <v>9</v>
      </c>
      <c r="C13" s="13" t="s">
        <v>18</v>
      </c>
      <c r="D13" s="22" t="s">
        <v>25</v>
      </c>
      <c r="E13" s="14" t="s">
        <v>17</v>
      </c>
      <c r="F13" s="13">
        <v>1400</v>
      </c>
      <c r="G13" s="16">
        <v>241.831499194</v>
      </c>
      <c r="H13" s="25">
        <f t="shared" si="0"/>
        <v>338564.0988716</v>
      </c>
      <c r="I13" s="17">
        <v>87.245540000000005</v>
      </c>
      <c r="J13" s="19">
        <f>I13*F13</f>
        <v>122143.75600000001</v>
      </c>
      <c r="K13" s="15">
        <f>I13+G13</f>
        <v>329.07703919400001</v>
      </c>
      <c r="L13" s="20">
        <f>K13*F13</f>
        <v>460707.85487159999</v>
      </c>
    </row>
    <row r="14" spans="1:12">
      <c r="A14" s="21">
        <v>5</v>
      </c>
      <c r="B14" s="18">
        <v>14</v>
      </c>
      <c r="C14" s="13" t="s">
        <v>19</v>
      </c>
      <c r="D14" s="22" t="s">
        <v>25</v>
      </c>
      <c r="E14" s="14" t="s">
        <v>17</v>
      </c>
      <c r="F14" s="13">
        <v>3800</v>
      </c>
      <c r="G14" s="16">
        <v>115.942725522</v>
      </c>
      <c r="H14" s="25">
        <f t="shared" si="0"/>
        <v>440582.35698360001</v>
      </c>
      <c r="I14" s="17">
        <v>110.3617</v>
      </c>
      <c r="J14" s="19">
        <f>I14*F14</f>
        <v>419374.46</v>
      </c>
      <c r="K14" s="15">
        <f>I14+G14</f>
        <v>226.304425522</v>
      </c>
      <c r="L14" s="20">
        <f>K14*F14</f>
        <v>859956.81698360003</v>
      </c>
    </row>
    <row r="15" spans="1:12">
      <c r="A15" s="12">
        <v>6</v>
      </c>
      <c r="B15" s="18" t="s">
        <v>60</v>
      </c>
      <c r="C15" s="13" t="s">
        <v>31</v>
      </c>
      <c r="D15" s="22" t="s">
        <v>25</v>
      </c>
      <c r="E15" s="14" t="s">
        <v>17</v>
      </c>
      <c r="F15" s="13">
        <v>8400</v>
      </c>
      <c r="G15" s="16">
        <v>12.996241520000003</v>
      </c>
      <c r="H15" s="25">
        <f t="shared" si="0"/>
        <v>109168.42876800003</v>
      </c>
      <c r="I15" s="17"/>
      <c r="J15" s="19">
        <f t="shared" ref="J15:J16" si="1">I15*F15</f>
        <v>0</v>
      </c>
      <c r="K15" s="15">
        <f t="shared" ref="K15" si="2">I15+G15</f>
        <v>12.996241520000003</v>
      </c>
      <c r="L15" s="20">
        <f t="shared" ref="L15" si="3">K15*F15</f>
        <v>109168.42876800003</v>
      </c>
    </row>
    <row r="16" spans="1:12">
      <c r="A16" s="21">
        <v>7</v>
      </c>
      <c r="B16" s="86" t="s">
        <v>93</v>
      </c>
      <c r="C16" s="13" t="s">
        <v>31</v>
      </c>
      <c r="D16" s="22" t="s">
        <v>25</v>
      </c>
      <c r="E16" s="14" t="s">
        <v>17</v>
      </c>
      <c r="F16" s="13">
        <v>5600</v>
      </c>
      <c r="G16" s="16"/>
      <c r="H16" s="25"/>
      <c r="I16" s="17">
        <v>12.99624</v>
      </c>
      <c r="J16" s="19">
        <f t="shared" si="1"/>
        <v>72778.944000000003</v>
      </c>
      <c r="K16" s="15">
        <f t="shared" ref="K16" si="4">I16+G16</f>
        <v>12.99624</v>
      </c>
      <c r="L16" s="20">
        <f t="shared" ref="L16" si="5">K16*F16</f>
        <v>72778.944000000003</v>
      </c>
    </row>
    <row r="17" spans="1:12" ht="18.75">
      <c r="A17" s="9"/>
      <c r="B17" s="9" t="s">
        <v>20</v>
      </c>
      <c r="C17" s="10" t="s">
        <v>21</v>
      </c>
      <c r="D17" s="10" t="str">
        <f>D14</f>
        <v>Ferro</v>
      </c>
      <c r="E17" s="10"/>
      <c r="F17" s="10"/>
      <c r="G17" s="11"/>
      <c r="H17" s="11">
        <f>SUM(H10:H15)</f>
        <v>3459364.37083326</v>
      </c>
      <c r="I17" s="11"/>
      <c r="J17" s="11">
        <f>SUM(J10:J16)</f>
        <v>799258.85400000005</v>
      </c>
      <c r="K17" s="11"/>
      <c r="L17" s="11">
        <f>SUM(L10:L15)</f>
        <v>4185844.2808332597</v>
      </c>
    </row>
    <row r="21" spans="1:12">
      <c r="J21" s="66"/>
    </row>
    <row r="24" spans="1:12">
      <c r="H24" s="66"/>
      <c r="J24" s="66"/>
    </row>
    <row r="25" spans="1:12">
      <c r="J25" s="107">
        <f>J17-'[1]RA 6'!$I$17</f>
        <v>0</v>
      </c>
    </row>
    <row r="28" spans="1:12">
      <c r="H28" s="66"/>
    </row>
    <row r="41" spans="1:12">
      <c r="A41" s="47" t="s">
        <v>34</v>
      </c>
      <c r="G41" s="47" t="s">
        <v>197</v>
      </c>
      <c r="L41" s="48" t="s">
        <v>37</v>
      </c>
    </row>
    <row r="42" spans="1:12">
      <c r="A42" s="47" t="s">
        <v>35</v>
      </c>
      <c r="G42" s="47" t="s">
        <v>193</v>
      </c>
      <c r="L42" s="48" t="s">
        <v>38</v>
      </c>
    </row>
    <row r="43" spans="1:12">
      <c r="A43" s="47" t="s">
        <v>36</v>
      </c>
      <c r="L43" s="48" t="s">
        <v>39</v>
      </c>
    </row>
  </sheetData>
  <mergeCells count="6">
    <mergeCell ref="G3:L3"/>
    <mergeCell ref="G4:L4"/>
    <mergeCell ref="G5:L5"/>
    <mergeCell ref="G8:H8"/>
    <mergeCell ref="I8:J8"/>
    <mergeCell ref="K8:L8"/>
  </mergeCells>
  <printOptions horizontalCentered="1"/>
  <pageMargins left="0" right="0" top="0.25" bottom="0.25" header="0.3" footer="0.3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view="pageBreakPreview" zoomScaleNormal="100" zoomScaleSheetLayoutView="100" workbookViewId="0">
      <selection activeCell="U37" sqref="U37"/>
    </sheetView>
  </sheetViews>
  <sheetFormatPr defaultRowHeight="15"/>
  <cols>
    <col min="1" max="1" width="3.5703125" customWidth="1"/>
    <col min="2" max="2" width="20.5703125" customWidth="1"/>
    <col min="3" max="3" width="11.140625" customWidth="1"/>
    <col min="4" max="5" width="11.7109375" customWidth="1"/>
    <col min="6" max="7" width="12.140625" customWidth="1"/>
    <col min="8" max="8" width="12.5703125" customWidth="1"/>
    <col min="9" max="9" width="12.42578125" customWidth="1"/>
    <col min="10" max="16" width="8.28515625" customWidth="1"/>
    <col min="17" max="17" width="13.28515625" customWidth="1"/>
    <col min="18" max="18" width="7" customWidth="1"/>
    <col min="19" max="19" width="13.7109375" customWidth="1"/>
  </cols>
  <sheetData>
    <row r="1" spans="1:20" ht="17.25">
      <c r="A1" s="87" t="s">
        <v>41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20" ht="17.25">
      <c r="A2" s="87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20" ht="17.25">
      <c r="A3" s="87" t="s">
        <v>95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200" t="s">
        <v>188</v>
      </c>
    </row>
    <row r="4" spans="1:20" ht="17.25">
      <c r="A4" s="87" t="s">
        <v>187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200" t="s">
        <v>189</v>
      </c>
    </row>
    <row r="6" spans="1:20" ht="60">
      <c r="A6" s="194" t="s">
        <v>43</v>
      </c>
      <c r="B6" s="194" t="s">
        <v>7</v>
      </c>
      <c r="C6" s="195" t="s">
        <v>80</v>
      </c>
      <c r="D6" s="195" t="s">
        <v>81</v>
      </c>
      <c r="E6" s="195" t="s">
        <v>82</v>
      </c>
      <c r="F6" s="195" t="s">
        <v>83</v>
      </c>
      <c r="G6" s="195" t="s">
        <v>92</v>
      </c>
      <c r="H6" s="195" t="s">
        <v>56</v>
      </c>
      <c r="I6" s="195" t="s">
        <v>57</v>
      </c>
      <c r="J6" s="195" t="s">
        <v>84</v>
      </c>
      <c r="K6" s="195" t="s">
        <v>85</v>
      </c>
      <c r="L6" s="195" t="s">
        <v>86</v>
      </c>
      <c r="M6" s="195" t="s">
        <v>87</v>
      </c>
      <c r="N6" s="195" t="s">
        <v>88</v>
      </c>
      <c r="O6" s="195" t="s">
        <v>89</v>
      </c>
      <c r="P6" s="195" t="s">
        <v>47</v>
      </c>
      <c r="Q6" s="195" t="s">
        <v>48</v>
      </c>
      <c r="R6" s="195" t="s">
        <v>49</v>
      </c>
      <c r="S6" s="195" t="s">
        <v>50</v>
      </c>
    </row>
    <row r="7" spans="1:20">
      <c r="A7" s="198">
        <v>1</v>
      </c>
      <c r="B7" s="198" t="s">
        <v>90</v>
      </c>
      <c r="C7" s="199"/>
      <c r="D7" s="199"/>
      <c r="E7" s="199"/>
      <c r="F7" s="199"/>
      <c r="G7" s="199">
        <v>12996.24</v>
      </c>
      <c r="H7" s="199"/>
      <c r="I7" s="199"/>
      <c r="J7" s="199"/>
      <c r="K7" s="199"/>
      <c r="L7" s="199"/>
      <c r="M7" s="199"/>
      <c r="N7" s="199"/>
      <c r="O7" s="199"/>
      <c r="P7" s="199">
        <f>SUM(C7:O7)</f>
        <v>12996.24</v>
      </c>
      <c r="Q7" s="198">
        <f>P7/1000</f>
        <v>12.99624</v>
      </c>
      <c r="R7" s="198">
        <v>5600</v>
      </c>
      <c r="S7" s="198">
        <f>R7*Q7</f>
        <v>72778.944000000003</v>
      </c>
      <c r="T7">
        <v>32.449420000000003</v>
      </c>
    </row>
    <row r="8" spans="1:20">
      <c r="A8" s="198">
        <v>2</v>
      </c>
      <c r="B8" s="198" t="s">
        <v>59</v>
      </c>
      <c r="C8" s="199">
        <v>4950.59</v>
      </c>
      <c r="D8" s="199">
        <v>3545.59</v>
      </c>
      <c r="E8" s="199">
        <v>5686.88</v>
      </c>
      <c r="F8" s="199">
        <v>5795.46</v>
      </c>
      <c r="G8" s="199"/>
      <c r="H8" s="199"/>
      <c r="I8" s="199"/>
      <c r="J8" s="199"/>
      <c r="K8" s="199"/>
      <c r="L8" s="199"/>
      <c r="M8" s="199">
        <v>1499.9</v>
      </c>
      <c r="N8" s="199"/>
      <c r="O8" s="199">
        <v>10971</v>
      </c>
      <c r="P8" s="199">
        <f t="shared" ref="P8:P10" si="0">SUM(C8:O8)</f>
        <v>32449.420000000002</v>
      </c>
      <c r="Q8" s="198">
        <f t="shared" ref="Q8:Q10" si="1">P8/1000</f>
        <v>32.449420000000003</v>
      </c>
      <c r="R8" s="198">
        <v>5700</v>
      </c>
      <c r="S8" s="198">
        <f t="shared" ref="S8:S10" si="2">R8*Q8</f>
        <v>184961.69400000002</v>
      </c>
      <c r="T8">
        <v>87.245540000000005</v>
      </c>
    </row>
    <row r="9" spans="1:20">
      <c r="A9" s="198">
        <v>3</v>
      </c>
      <c r="B9" s="198" t="s">
        <v>91</v>
      </c>
      <c r="C9" s="199">
        <v>4950.59</v>
      </c>
      <c r="D9" s="199">
        <v>3545.59</v>
      </c>
      <c r="E9" s="199">
        <v>5686.88</v>
      </c>
      <c r="F9" s="199">
        <v>5795.46</v>
      </c>
      <c r="G9" s="199">
        <f>G7</f>
        <v>12996.24</v>
      </c>
      <c r="H9" s="199">
        <v>2693.49</v>
      </c>
      <c r="I9" s="199">
        <v>3217.5</v>
      </c>
      <c r="J9" s="199">
        <v>11964.46</v>
      </c>
      <c r="K9" s="199">
        <v>5082.97</v>
      </c>
      <c r="L9" s="199">
        <v>5524.11</v>
      </c>
      <c r="M9" s="199"/>
      <c r="N9" s="199">
        <v>14817.25</v>
      </c>
      <c r="O9" s="199">
        <f>O8</f>
        <v>10971</v>
      </c>
      <c r="P9" s="199">
        <f t="shared" si="0"/>
        <v>87245.540000000008</v>
      </c>
      <c r="Q9" s="198">
        <f t="shared" si="1"/>
        <v>87.245540000000005</v>
      </c>
      <c r="R9" s="198">
        <v>1400</v>
      </c>
      <c r="S9" s="198">
        <f t="shared" si="2"/>
        <v>122143.75600000001</v>
      </c>
      <c r="T9">
        <v>110.3617</v>
      </c>
    </row>
    <row r="10" spans="1:20">
      <c r="A10" s="198">
        <v>4</v>
      </c>
      <c r="B10" s="198" t="s">
        <v>19</v>
      </c>
      <c r="C10" s="199">
        <v>11547.72</v>
      </c>
      <c r="D10" s="199">
        <v>13165.87</v>
      </c>
      <c r="E10" s="199">
        <v>14004.74</v>
      </c>
      <c r="F10" s="199">
        <v>15872.69</v>
      </c>
      <c r="G10" s="199"/>
      <c r="H10" s="199">
        <f>H9</f>
        <v>2693.49</v>
      </c>
      <c r="I10" s="199">
        <f t="shared" ref="I10:K10" si="3">I9</f>
        <v>3217.5</v>
      </c>
      <c r="J10" s="199">
        <f t="shared" si="3"/>
        <v>11964.46</v>
      </c>
      <c r="K10" s="199">
        <f t="shared" si="3"/>
        <v>5082.97</v>
      </c>
      <c r="L10" s="199">
        <f>L9</f>
        <v>5524.11</v>
      </c>
      <c r="M10" s="199">
        <f>M8</f>
        <v>1499.9</v>
      </c>
      <c r="N10" s="199">
        <f>N9</f>
        <v>14817.25</v>
      </c>
      <c r="O10" s="199">
        <f>O9</f>
        <v>10971</v>
      </c>
      <c r="P10" s="199">
        <f t="shared" si="0"/>
        <v>110361.7</v>
      </c>
      <c r="Q10" s="198">
        <f t="shared" si="1"/>
        <v>110.3617</v>
      </c>
      <c r="R10" s="198">
        <v>3800</v>
      </c>
      <c r="S10" s="198">
        <f t="shared" si="2"/>
        <v>419374.46</v>
      </c>
    </row>
    <row r="11" spans="1:20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7" t="s">
        <v>22</v>
      </c>
      <c r="R11" s="196"/>
      <c r="S11" s="196">
        <f>SUM(S7:S10)</f>
        <v>799258.85400000005</v>
      </c>
      <c r="T11">
        <v>12.99624</v>
      </c>
    </row>
    <row r="13" spans="1:20" ht="17.25">
      <c r="A13" s="87"/>
    </row>
    <row r="14" spans="1:20" ht="17.25">
      <c r="A14" s="87"/>
    </row>
    <row r="44" spans="1:19">
      <c r="A44" s="47" t="s">
        <v>34</v>
      </c>
      <c r="H44" s="47" t="s">
        <v>197</v>
      </c>
      <c r="S44" s="48" t="s">
        <v>37</v>
      </c>
    </row>
    <row r="45" spans="1:19">
      <c r="A45" s="47" t="s">
        <v>35</v>
      </c>
      <c r="H45" s="47" t="s">
        <v>193</v>
      </c>
      <c r="S45" s="48" t="s">
        <v>38</v>
      </c>
    </row>
    <row r="46" spans="1:19">
      <c r="A46" s="47" t="s">
        <v>36</v>
      </c>
      <c r="S46" s="48" t="s">
        <v>39</v>
      </c>
    </row>
  </sheetData>
  <printOptions horizontalCentered="1"/>
  <pageMargins left="0" right="0" top="0.5" bottom="0.5" header="0.3" footer="0.3"/>
  <pageSetup paperSize="9"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S9" sqref="S9"/>
    </sheetView>
  </sheetViews>
  <sheetFormatPr defaultRowHeight="15"/>
  <cols>
    <col min="1" max="1" width="2.7109375" customWidth="1"/>
    <col min="2" max="2" width="16.42578125" customWidth="1"/>
    <col min="3" max="3" width="10.140625" bestFit="1" customWidth="1"/>
    <col min="4" max="4" width="9.7109375" customWidth="1"/>
    <col min="5" max="5" width="12.28515625" bestFit="1" customWidth="1"/>
    <col min="6" max="6" width="9.7109375" bestFit="1" customWidth="1"/>
    <col min="7" max="7" width="14" bestFit="1" customWidth="1"/>
    <col min="8" max="8" width="11.85546875" bestFit="1" customWidth="1"/>
    <col min="9" max="9" width="8.85546875" customWidth="1"/>
    <col min="10" max="10" width="10.7109375" customWidth="1"/>
    <col min="11" max="11" width="10"/>
    <col min="12" max="12" width="10.28515625" customWidth="1"/>
    <col min="13" max="13" width="9.28515625" customWidth="1"/>
    <col min="14" max="14" width="8.85546875" customWidth="1"/>
    <col min="15" max="15" width="5.42578125" bestFit="1" customWidth="1"/>
    <col min="16" max="16" width="10.5703125" bestFit="1" customWidth="1"/>
  </cols>
  <sheetData>
    <row r="1" spans="1:16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6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16" ht="60">
      <c r="A3" s="276" t="s">
        <v>43</v>
      </c>
      <c r="B3" s="276" t="s">
        <v>7</v>
      </c>
      <c r="C3" s="277" t="s">
        <v>198</v>
      </c>
      <c r="D3" s="277" t="s">
        <v>199</v>
      </c>
      <c r="E3" s="277" t="s">
        <v>200</v>
      </c>
      <c r="F3" s="277" t="s">
        <v>201</v>
      </c>
      <c r="G3" s="277" t="s">
        <v>202</v>
      </c>
      <c r="H3" s="277" t="s">
        <v>203</v>
      </c>
      <c r="I3" s="277" t="s">
        <v>204</v>
      </c>
      <c r="J3" s="277" t="s">
        <v>205</v>
      </c>
      <c r="K3" s="277" t="s">
        <v>206</v>
      </c>
      <c r="L3" s="277" t="s">
        <v>207</v>
      </c>
      <c r="M3" s="277" t="s">
        <v>47</v>
      </c>
      <c r="N3" s="277" t="s">
        <v>48</v>
      </c>
      <c r="O3" s="278" t="s">
        <v>49</v>
      </c>
      <c r="P3" s="277" t="s">
        <v>50</v>
      </c>
    </row>
    <row r="4" spans="1:16" ht="30">
      <c r="A4" s="279">
        <v>1</v>
      </c>
      <c r="B4" s="280" t="s">
        <v>208</v>
      </c>
      <c r="C4" s="281">
        <f>'[3] BUNKERS HOUSE TIE BEAM '!C23</f>
        <v>0</v>
      </c>
      <c r="D4" s="281">
        <f>'[3] BUNKERS HOUSE TRUSS'!C1</f>
        <v>0</v>
      </c>
      <c r="E4" s="282"/>
      <c r="F4" s="282">
        <f>'[3] BUNKERS HOUSE LOUVER'!C1</f>
        <v>0</v>
      </c>
      <c r="G4" s="281" t="str">
        <f>'[3]RMH COLUMN PACKING PLATE'!D30</f>
        <v>16MM PL</v>
      </c>
      <c r="H4" s="281" t="e">
        <f>'[3]R.M.H STAIR CASE'!#REF!+'[3]R.M.H STAIR CASE'!C17+'[3]R.M.H STAIR CASE'!C33</f>
        <v>#REF!</v>
      </c>
      <c r="I4" s="281" t="str">
        <f>'[3]R.M.H. HOPPER'!C17</f>
        <v>ISMC 100</v>
      </c>
      <c r="J4" s="281" t="e">
        <f>'[3]R.M.H. CONVEYOR COLUMN'!C9+'[3]R.M.H. CONVEYOR COLUMN'!C33+'[3]R.M.H. CONVEYOR COLUMN'!M5</f>
        <v>#VALUE!</v>
      </c>
      <c r="K4" s="281"/>
      <c r="L4" s="281"/>
      <c r="M4" s="282" t="e">
        <f t="shared" ref="M4:M9" si="0">SUM(C4:L4)</f>
        <v>#REF!</v>
      </c>
      <c r="N4" s="282" t="e">
        <f>M4/1000</f>
        <v>#REF!</v>
      </c>
      <c r="O4" s="283">
        <v>8400</v>
      </c>
      <c r="P4" s="282" t="e">
        <f>+O4*N4</f>
        <v>#REF!</v>
      </c>
    </row>
    <row r="5" spans="1:16" ht="30">
      <c r="A5" s="279">
        <v>2</v>
      </c>
      <c r="B5" s="280" t="s">
        <v>209</v>
      </c>
      <c r="C5" s="281" t="str">
        <f>'[3] BUNKERS HOUSE TIE BEAM '!C24</f>
        <v>ITEMS</v>
      </c>
      <c r="D5" s="281" t="str">
        <f>'[3] BUNKERS HOUSE TRUSS'!C3</f>
        <v>ISMB 200</v>
      </c>
      <c r="E5" s="282"/>
      <c r="F5" s="282" t="str">
        <f>'[3] BUNKERS HOUSE LOUVER'!C3</f>
        <v>10MM PL</v>
      </c>
      <c r="G5" s="281" t="str">
        <f>'[3]RMH COLUMN PACKING PLATE'!D32</f>
        <v>10MM PL</v>
      </c>
      <c r="H5" s="281"/>
      <c r="I5" s="281"/>
      <c r="J5" s="281"/>
      <c r="K5" s="281"/>
      <c r="L5" s="281"/>
      <c r="M5" s="282">
        <f t="shared" si="0"/>
        <v>0</v>
      </c>
      <c r="N5" s="282">
        <f t="shared" ref="N5:N9" si="1">M5/1000</f>
        <v>0</v>
      </c>
      <c r="O5" s="283">
        <v>5600</v>
      </c>
      <c r="P5" s="282">
        <f t="shared" ref="P5:P9" si="2">+O5*N5</f>
        <v>0</v>
      </c>
    </row>
    <row r="6" spans="1:16">
      <c r="A6" s="279">
        <v>3</v>
      </c>
      <c r="B6" s="283" t="s">
        <v>59</v>
      </c>
      <c r="C6" s="281"/>
      <c r="D6" s="281"/>
      <c r="E6" s="282" t="e">
        <f>'[3]FERRO MAIN BUILDING LOUVER'!C22+'[3]FERRO MAIN BUILDING LOUVER'!C2</f>
        <v>#VALUE!</v>
      </c>
      <c r="F6" s="282"/>
      <c r="G6" s="281"/>
      <c r="H6" s="281"/>
      <c r="I6" s="281"/>
      <c r="J6" s="281"/>
      <c r="K6" s="281" t="e">
        <f>'[3]CRANE GANTRY'!#REF!+'[3]CRANE GANTRY'!C10+'[3]CRANE GANTRY'!C22+'[3]CRANE GANTRY'!C36</f>
        <v>#REF!</v>
      </c>
      <c r="L6" s="281"/>
      <c r="M6" s="282" t="e">
        <f t="shared" si="0"/>
        <v>#VALUE!</v>
      </c>
      <c r="N6" s="282" t="e">
        <f t="shared" si="1"/>
        <v>#VALUE!</v>
      </c>
      <c r="O6" s="283">
        <v>5700</v>
      </c>
      <c r="P6" s="282" t="e">
        <f t="shared" si="2"/>
        <v>#VALUE!</v>
      </c>
    </row>
    <row r="7" spans="1:16">
      <c r="A7" s="279">
        <v>4</v>
      </c>
      <c r="B7" s="283" t="s">
        <v>18</v>
      </c>
      <c r="C7" s="281" t="str">
        <f>'[3] BUNKERS HOUSE TIE BEAM '!C24</f>
        <v>ITEMS</v>
      </c>
      <c r="D7" s="281" t="str">
        <f>'[3] BUNKERS HOUSE TRUSS'!C2</f>
        <v>ITEMS</v>
      </c>
      <c r="E7" s="282" t="e">
        <f>'[3]FERRO MAIN BUILDING LOUVER'!C23+'[3]FERRO MAIN BUILDING LOUVER'!C3</f>
        <v>#VALUE!</v>
      </c>
      <c r="F7" s="282" t="str">
        <f>'[3] BUNKERS HOUSE LOUVER'!C2</f>
        <v>ITEMS</v>
      </c>
      <c r="G7" s="281"/>
      <c r="H7" s="281" t="e">
        <f>'[3]R.M.H STAIR CASE'!C1+'[3]R.M.H STAIR CASE'!C18+'[3]R.M.H STAIR CASE'!C34</f>
        <v>#VALUE!</v>
      </c>
      <c r="I7" s="281" t="str">
        <f>'[3]R.M.H. HOPPER'!C18</f>
        <v>ISMC 100</v>
      </c>
      <c r="J7" s="281" t="e">
        <f>'[3]R.M.H. CONVEYOR COLUMN'!C10+'[3]R.M.H. CONVEYOR COLUMN'!M6+'[3]R.M.H. CONVEYOR COLUMN'!C34</f>
        <v>#VALUE!</v>
      </c>
      <c r="K7" s="281" t="e">
        <f>'[3]CRANE GANTRY'!#REF!+'[3]CRANE GANTRY'!C11+'[3]CRANE GANTRY'!C23+'[3]CRANE GANTRY'!C37</f>
        <v>#REF!</v>
      </c>
      <c r="L7" s="281"/>
      <c r="M7" s="282" t="e">
        <f t="shared" si="0"/>
        <v>#VALUE!</v>
      </c>
      <c r="N7" s="282" t="e">
        <f t="shared" si="1"/>
        <v>#VALUE!</v>
      </c>
      <c r="O7" s="283">
        <v>1400</v>
      </c>
      <c r="P7" s="282" t="e">
        <f t="shared" si="2"/>
        <v>#VALUE!</v>
      </c>
    </row>
    <row r="8" spans="1:16">
      <c r="A8" s="279">
        <v>5</v>
      </c>
      <c r="B8" s="283" t="s">
        <v>19</v>
      </c>
      <c r="C8" s="281"/>
      <c r="D8" s="281"/>
      <c r="E8" s="282" t="e">
        <f>'[3]FERRO MAIN BUILDING LOUVER'!C24+'[3]FERRO MAIN BUILDING LOUVER'!C4</f>
        <v>#VALUE!</v>
      </c>
      <c r="F8" s="282"/>
      <c r="G8" s="281"/>
      <c r="H8" s="281"/>
      <c r="I8" s="281"/>
      <c r="J8" s="281"/>
      <c r="K8" s="281" t="e">
        <f>'[3]CRANE GANTRY'!#REF!+'[3]CRANE GANTRY'!C12+'[3]CRANE GANTRY'!C24+'[3]CRANE GANTRY'!C38</f>
        <v>#REF!</v>
      </c>
      <c r="L8" s="281"/>
      <c r="M8" s="282" t="e">
        <f t="shared" si="0"/>
        <v>#VALUE!</v>
      </c>
      <c r="N8" s="282" t="e">
        <f t="shared" si="1"/>
        <v>#VALUE!</v>
      </c>
      <c r="O8" s="283">
        <v>3800</v>
      </c>
      <c r="P8" s="282" t="e">
        <f t="shared" si="2"/>
        <v>#VALUE!</v>
      </c>
    </row>
    <row r="9" spans="1:16">
      <c r="A9" s="279">
        <v>6</v>
      </c>
      <c r="B9" s="283" t="s">
        <v>210</v>
      </c>
      <c r="C9" s="281"/>
      <c r="D9" s="281"/>
      <c r="E9" s="282"/>
      <c r="F9" s="282"/>
      <c r="G9" s="281"/>
      <c r="H9" s="281"/>
      <c r="I9" s="281"/>
      <c r="J9" s="281"/>
      <c r="K9" s="281"/>
      <c r="L9" s="281" t="e">
        <f>'[3]BENDING MANTEL &amp; CHIMNEY'!#REF!+'[3]BENDING MANTEL &amp; CHIMNEY'!J5</f>
        <v>#REF!</v>
      </c>
      <c r="M9" s="282" t="e">
        <f t="shared" si="0"/>
        <v>#REF!</v>
      </c>
      <c r="N9" s="282" t="e">
        <f t="shared" si="1"/>
        <v>#REF!</v>
      </c>
      <c r="O9" s="283">
        <v>6000</v>
      </c>
      <c r="P9" s="282" t="e">
        <f t="shared" si="2"/>
        <v>#REF!</v>
      </c>
    </row>
    <row r="10" spans="1:16">
      <c r="A10" s="279"/>
      <c r="B10" s="284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287" t="s">
        <v>22</v>
      </c>
      <c r="O10" s="287"/>
      <c r="P10" s="288" t="e">
        <f>SUM(P4:P8)</f>
        <v>#REF!</v>
      </c>
    </row>
    <row r="11" spans="1:16" ht="18.75">
      <c r="A11" s="279"/>
      <c r="B11" s="289" t="s">
        <v>211</v>
      </c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N11" s="292">
        <v>0.09</v>
      </c>
      <c r="O11" s="293"/>
      <c r="P11" s="288" t="e">
        <f>P10*9%</f>
        <v>#REF!</v>
      </c>
    </row>
    <row r="12" spans="1:16" ht="18.75">
      <c r="A12" s="279"/>
      <c r="B12" s="289" t="s">
        <v>212</v>
      </c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292">
        <v>0.09</v>
      </c>
      <c r="O12" s="293"/>
      <c r="P12" s="288" t="e">
        <f>P10*9%</f>
        <v>#REF!</v>
      </c>
    </row>
    <row r="13" spans="1:16" ht="18.75">
      <c r="A13" s="279"/>
      <c r="B13" s="289" t="s">
        <v>213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1"/>
      <c r="P13" s="288" t="e">
        <f>P12+P11+P10</f>
        <v>#REF!</v>
      </c>
    </row>
    <row r="14" spans="1:16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1:16">
      <c r="A15" s="104"/>
      <c r="B15" s="104" t="s">
        <v>214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1:16" ht="15.75">
      <c r="A16" s="294"/>
      <c r="B16" s="295" t="s">
        <v>215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1:16" ht="15.75">
      <c r="A17" s="294"/>
      <c r="B17" s="295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296"/>
    </row>
    <row r="18" spans="1:16" ht="15.75">
      <c r="A18" s="294"/>
      <c r="B18" s="295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1:16">
      <c r="A19" s="29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1:16">
      <c r="A20" s="104"/>
      <c r="B20" s="297" t="s">
        <v>216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1:16">
      <c r="A21" s="294"/>
      <c r="B21" s="298" t="s">
        <v>217</v>
      </c>
      <c r="C21" s="298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1:16">
      <c r="A22" s="104"/>
      <c r="B22" s="104" t="s">
        <v>218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</sheetData>
  <mergeCells count="7">
    <mergeCell ref="B21:C21"/>
    <mergeCell ref="B10:M10"/>
    <mergeCell ref="B11:M11"/>
    <mergeCell ref="N11:O11"/>
    <mergeCell ref="B12:M12"/>
    <mergeCell ref="N12:O12"/>
    <mergeCell ref="B13:O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O37" sqref="O37"/>
    </sheetView>
  </sheetViews>
  <sheetFormatPr defaultRowHeight="15"/>
  <cols>
    <col min="1" max="1" width="4" customWidth="1"/>
    <col min="2" max="2" width="13.85546875" bestFit="1" customWidth="1"/>
    <col min="3" max="3" width="14.28515625" bestFit="1" customWidth="1"/>
    <col min="4" max="4" width="4.42578125" customWidth="1"/>
    <col min="5" max="5" width="7.85546875" customWidth="1"/>
    <col min="6" max="6" width="8" bestFit="1" customWidth="1"/>
    <col min="7" max="7" width="8.42578125" bestFit="1" customWidth="1"/>
    <col min="8" max="8" width="8.7109375" bestFit="1" customWidth="1"/>
    <col min="9" max="9" width="12.7109375" bestFit="1" customWidth="1"/>
  </cols>
  <sheetData>
    <row r="1" spans="1:9">
      <c r="A1" s="299" t="s">
        <v>219</v>
      </c>
      <c r="B1" s="299"/>
      <c r="C1" s="299"/>
      <c r="D1" s="299"/>
      <c r="E1" s="299"/>
      <c r="F1" s="299"/>
      <c r="G1" s="299"/>
      <c r="H1" s="299"/>
      <c r="I1" s="293"/>
    </row>
    <row r="2" spans="1:9" ht="30">
      <c r="A2" s="300" t="s">
        <v>105</v>
      </c>
      <c r="B2" s="300" t="s">
        <v>106</v>
      </c>
      <c r="C2" s="300" t="s">
        <v>107</v>
      </c>
      <c r="D2" s="300" t="s">
        <v>108</v>
      </c>
      <c r="E2" s="300" t="s">
        <v>109</v>
      </c>
      <c r="F2" s="300" t="s">
        <v>110</v>
      </c>
      <c r="G2" s="300" t="s">
        <v>111</v>
      </c>
      <c r="H2" s="300" t="s">
        <v>112</v>
      </c>
      <c r="I2" s="301" t="s">
        <v>113</v>
      </c>
    </row>
    <row r="3" spans="1:9">
      <c r="A3" s="279">
        <v>1</v>
      </c>
      <c r="B3" s="279" t="s">
        <v>220</v>
      </c>
      <c r="C3" s="279" t="s">
        <v>221</v>
      </c>
      <c r="D3" s="279">
        <v>6</v>
      </c>
      <c r="E3" s="279">
        <v>5.7</v>
      </c>
      <c r="F3" s="279" t="s">
        <v>123</v>
      </c>
      <c r="G3" s="302" t="s">
        <v>124</v>
      </c>
      <c r="H3" s="279">
        <v>46.1</v>
      </c>
      <c r="I3" s="303">
        <f>H3*E3*D3</f>
        <v>1576.6200000000003</v>
      </c>
    </row>
    <row r="4" spans="1:9">
      <c r="A4" s="279">
        <v>2</v>
      </c>
      <c r="B4" s="279" t="s">
        <v>121</v>
      </c>
      <c r="C4" s="304" t="s">
        <v>141</v>
      </c>
      <c r="D4" s="305">
        <f>6*4</f>
        <v>24</v>
      </c>
      <c r="E4" s="306">
        <v>0.2</v>
      </c>
      <c r="F4" s="281" t="s">
        <v>123</v>
      </c>
      <c r="G4" s="281" t="s">
        <v>123</v>
      </c>
      <c r="H4" s="306">
        <v>8.9</v>
      </c>
      <c r="I4" s="303">
        <f t="shared" ref="I4:I12" si="0">H4*E4*D4</f>
        <v>42.720000000000006</v>
      </c>
    </row>
    <row r="5" spans="1:9">
      <c r="A5" s="279">
        <v>3</v>
      </c>
      <c r="B5" s="279" t="s">
        <v>220</v>
      </c>
      <c r="C5" s="279" t="s">
        <v>221</v>
      </c>
      <c r="D5" s="279">
        <v>4</v>
      </c>
      <c r="E5" s="279">
        <v>5.55</v>
      </c>
      <c r="F5" s="279" t="s">
        <v>123</v>
      </c>
      <c r="G5" s="302" t="s">
        <v>124</v>
      </c>
      <c r="H5" s="279">
        <v>46.1</v>
      </c>
      <c r="I5" s="303">
        <f t="shared" si="0"/>
        <v>1023.42</v>
      </c>
    </row>
    <row r="6" spans="1:9">
      <c r="A6" s="279">
        <v>4</v>
      </c>
      <c r="B6" s="279" t="s">
        <v>121</v>
      </c>
      <c r="C6" s="304" t="s">
        <v>141</v>
      </c>
      <c r="D6" s="305">
        <f>4*4</f>
        <v>16</v>
      </c>
      <c r="E6" s="306">
        <v>0.2</v>
      </c>
      <c r="F6" s="281" t="s">
        <v>123</v>
      </c>
      <c r="G6" s="281" t="s">
        <v>123</v>
      </c>
      <c r="H6" s="306">
        <v>8.9</v>
      </c>
      <c r="I6" s="303">
        <f t="shared" si="0"/>
        <v>28.480000000000004</v>
      </c>
    </row>
    <row r="7" spans="1:9">
      <c r="A7" s="279">
        <v>5</v>
      </c>
      <c r="B7" s="279" t="s">
        <v>179</v>
      </c>
      <c r="C7" s="279" t="s">
        <v>222</v>
      </c>
      <c r="D7" s="279">
        <v>16</v>
      </c>
      <c r="E7" s="279">
        <v>1.8</v>
      </c>
      <c r="F7" s="279" t="s">
        <v>123</v>
      </c>
      <c r="G7" s="302" t="s">
        <v>124</v>
      </c>
      <c r="H7" s="279">
        <v>22.3</v>
      </c>
      <c r="I7" s="303">
        <f t="shared" si="0"/>
        <v>642.24</v>
      </c>
    </row>
    <row r="8" spans="1:9">
      <c r="A8" s="279">
        <v>6</v>
      </c>
      <c r="B8" s="279" t="s">
        <v>121</v>
      </c>
      <c r="C8" s="304" t="s">
        <v>141</v>
      </c>
      <c r="D8" s="305">
        <f>16*2</f>
        <v>32</v>
      </c>
      <c r="E8" s="306">
        <v>0.15</v>
      </c>
      <c r="F8" s="281" t="s">
        <v>123</v>
      </c>
      <c r="G8" s="281" t="s">
        <v>123</v>
      </c>
      <c r="H8" s="306">
        <v>8.9</v>
      </c>
      <c r="I8" s="303">
        <f t="shared" si="0"/>
        <v>42.72</v>
      </c>
    </row>
    <row r="9" spans="1:9">
      <c r="A9" s="279">
        <v>7</v>
      </c>
      <c r="B9" s="279" t="s">
        <v>121</v>
      </c>
      <c r="C9" s="304" t="s">
        <v>141</v>
      </c>
      <c r="D9" s="305">
        <f>16*2</f>
        <v>32</v>
      </c>
      <c r="E9" s="306">
        <v>0.18</v>
      </c>
      <c r="F9" s="281" t="s">
        <v>123</v>
      </c>
      <c r="G9" s="281" t="s">
        <v>123</v>
      </c>
      <c r="H9" s="306">
        <v>8.9</v>
      </c>
      <c r="I9" s="303">
        <f t="shared" si="0"/>
        <v>51.264000000000003</v>
      </c>
    </row>
    <row r="10" spans="1:9">
      <c r="A10" s="279">
        <v>8</v>
      </c>
      <c r="B10" s="279" t="s">
        <v>179</v>
      </c>
      <c r="C10" s="279" t="s">
        <v>222</v>
      </c>
      <c r="D10" s="279">
        <v>8</v>
      </c>
      <c r="E10" s="279">
        <v>2.1</v>
      </c>
      <c r="F10" s="279" t="s">
        <v>123</v>
      </c>
      <c r="G10" s="302" t="s">
        <v>124</v>
      </c>
      <c r="H10" s="279">
        <v>22.3</v>
      </c>
      <c r="I10" s="303">
        <f t="shared" si="0"/>
        <v>374.64000000000004</v>
      </c>
    </row>
    <row r="11" spans="1:9">
      <c r="A11" s="279">
        <v>9</v>
      </c>
      <c r="B11" s="279" t="s">
        <v>121</v>
      </c>
      <c r="C11" s="304" t="s">
        <v>141</v>
      </c>
      <c r="D11" s="305">
        <f>8*2</f>
        <v>16</v>
      </c>
      <c r="E11" s="306">
        <v>0.15</v>
      </c>
      <c r="F11" s="281" t="s">
        <v>123</v>
      </c>
      <c r="G11" s="281" t="s">
        <v>123</v>
      </c>
      <c r="H11" s="306">
        <v>8.9</v>
      </c>
      <c r="I11" s="303">
        <f t="shared" si="0"/>
        <v>21.36</v>
      </c>
    </row>
    <row r="12" spans="1:9">
      <c r="A12" s="279">
        <v>10</v>
      </c>
      <c r="B12" s="279" t="s">
        <v>121</v>
      </c>
      <c r="C12" s="304" t="s">
        <v>141</v>
      </c>
      <c r="D12" s="305">
        <f>8*2</f>
        <v>16</v>
      </c>
      <c r="E12" s="306">
        <v>0.18</v>
      </c>
      <c r="F12" s="281" t="s">
        <v>123</v>
      </c>
      <c r="G12" s="281" t="s">
        <v>123</v>
      </c>
      <c r="H12" s="306">
        <v>8.9</v>
      </c>
      <c r="I12" s="303">
        <f t="shared" si="0"/>
        <v>25.632000000000001</v>
      </c>
    </row>
    <row r="13" spans="1:9">
      <c r="A13" s="285"/>
      <c r="B13" s="285"/>
      <c r="C13" s="285"/>
      <c r="D13" s="285"/>
      <c r="E13" s="285"/>
      <c r="F13" s="285"/>
      <c r="G13" s="286"/>
      <c r="H13" s="307" t="s">
        <v>128</v>
      </c>
      <c r="I13" s="308">
        <f>SUM(I3:I12)</f>
        <v>3829.0960000000005</v>
      </c>
    </row>
    <row r="14" spans="1:9">
      <c r="A14" s="309"/>
      <c r="B14" s="309"/>
      <c r="C14" s="309"/>
      <c r="D14" s="309"/>
      <c r="E14" s="309"/>
      <c r="F14" s="309"/>
      <c r="G14" s="309"/>
      <c r="H14" s="310"/>
      <c r="I14" s="311"/>
    </row>
    <row r="15" spans="1:9">
      <c r="A15" s="299" t="s">
        <v>223</v>
      </c>
      <c r="B15" s="299"/>
      <c r="C15" s="299"/>
      <c r="D15" s="299"/>
      <c r="E15" s="299"/>
      <c r="F15" s="299"/>
      <c r="G15" s="299"/>
      <c r="H15" s="299"/>
      <c r="I15" s="293"/>
    </row>
    <row r="16" spans="1:9" ht="30">
      <c r="A16" s="300" t="s">
        <v>105</v>
      </c>
      <c r="B16" s="300" t="s">
        <v>106</v>
      </c>
      <c r="C16" s="300" t="s">
        <v>107</v>
      </c>
      <c r="D16" s="300" t="s">
        <v>108</v>
      </c>
      <c r="E16" s="300" t="s">
        <v>109</v>
      </c>
      <c r="F16" s="300" t="s">
        <v>110</v>
      </c>
      <c r="G16" s="300" t="s">
        <v>111</v>
      </c>
      <c r="H16" s="300" t="s">
        <v>112</v>
      </c>
      <c r="I16" s="301" t="s">
        <v>113</v>
      </c>
    </row>
    <row r="17" spans="1:9">
      <c r="A17" s="279">
        <v>1</v>
      </c>
      <c r="B17" s="279" t="s">
        <v>220</v>
      </c>
      <c r="C17" s="279" t="s">
        <v>221</v>
      </c>
      <c r="D17" s="279">
        <v>2</v>
      </c>
      <c r="E17" s="279">
        <v>5.7</v>
      </c>
      <c r="F17" s="279" t="s">
        <v>123</v>
      </c>
      <c r="G17" s="302" t="s">
        <v>124</v>
      </c>
      <c r="H17" s="279">
        <v>46.1</v>
      </c>
      <c r="I17" s="303">
        <f>H17*E17*D17</f>
        <v>525.54000000000008</v>
      </c>
    </row>
    <row r="18" spans="1:9">
      <c r="A18" s="279">
        <v>2</v>
      </c>
      <c r="B18" s="279" t="s">
        <v>121</v>
      </c>
      <c r="C18" s="304" t="s">
        <v>141</v>
      </c>
      <c r="D18" s="305">
        <f>2*4</f>
        <v>8</v>
      </c>
      <c r="E18" s="306">
        <v>0.2</v>
      </c>
      <c r="F18" s="281" t="s">
        <v>123</v>
      </c>
      <c r="G18" s="281" t="s">
        <v>123</v>
      </c>
      <c r="H18" s="306">
        <v>8.9</v>
      </c>
      <c r="I18" s="303">
        <f t="shared" ref="I18:I20" si="1">H18*E18*D18</f>
        <v>14.240000000000002</v>
      </c>
    </row>
    <row r="19" spans="1:9">
      <c r="A19" s="279">
        <v>3</v>
      </c>
      <c r="B19" s="279" t="s">
        <v>220</v>
      </c>
      <c r="C19" s="279" t="s">
        <v>221</v>
      </c>
      <c r="D19" s="279">
        <v>2</v>
      </c>
      <c r="E19" s="279">
        <v>6.51</v>
      </c>
      <c r="F19" s="279" t="s">
        <v>123</v>
      </c>
      <c r="G19" s="302" t="s">
        <v>124</v>
      </c>
      <c r="H19" s="279">
        <v>46.1</v>
      </c>
      <c r="I19" s="303">
        <f t="shared" si="1"/>
        <v>600.22199999999998</v>
      </c>
    </row>
    <row r="20" spans="1:9">
      <c r="A20" s="279">
        <v>4</v>
      </c>
      <c r="B20" s="279" t="s">
        <v>121</v>
      </c>
      <c r="C20" s="304" t="s">
        <v>141</v>
      </c>
      <c r="D20" s="305">
        <f>2*4</f>
        <v>8</v>
      </c>
      <c r="E20" s="306">
        <v>0.2</v>
      </c>
      <c r="F20" s="281" t="s">
        <v>123</v>
      </c>
      <c r="G20" s="281" t="s">
        <v>123</v>
      </c>
      <c r="H20" s="306">
        <v>8.9</v>
      </c>
      <c r="I20" s="303">
        <f t="shared" si="1"/>
        <v>14.240000000000002</v>
      </c>
    </row>
    <row r="21" spans="1:9">
      <c r="A21" s="285"/>
      <c r="B21" s="285"/>
      <c r="C21" s="285"/>
      <c r="D21" s="285"/>
      <c r="E21" s="285"/>
      <c r="F21" s="285"/>
      <c r="G21" s="286"/>
      <c r="H21" s="307" t="s">
        <v>128</v>
      </c>
      <c r="I21" s="308">
        <f>SUM(I17:I20)</f>
        <v>1154.242</v>
      </c>
    </row>
    <row r="22" spans="1:9">
      <c r="A22" s="309"/>
      <c r="B22" s="309"/>
      <c r="C22" s="309"/>
      <c r="D22" s="309"/>
      <c r="E22" s="309"/>
      <c r="F22" s="309"/>
      <c r="G22" s="309"/>
      <c r="H22" s="310"/>
      <c r="I22" s="311"/>
    </row>
    <row r="23" spans="1:9">
      <c r="A23" s="299" t="s">
        <v>224</v>
      </c>
      <c r="B23" s="299"/>
      <c r="C23" s="299"/>
      <c r="D23" s="299"/>
      <c r="E23" s="299"/>
      <c r="F23" s="299"/>
      <c r="G23" s="299"/>
      <c r="H23" s="299"/>
      <c r="I23" s="293"/>
    </row>
    <row r="24" spans="1:9" ht="30">
      <c r="A24" s="300" t="s">
        <v>105</v>
      </c>
      <c r="B24" s="300" t="s">
        <v>106</v>
      </c>
      <c r="C24" s="300" t="s">
        <v>107</v>
      </c>
      <c r="D24" s="300" t="s">
        <v>108</v>
      </c>
      <c r="E24" s="300" t="s">
        <v>109</v>
      </c>
      <c r="F24" s="300" t="s">
        <v>110</v>
      </c>
      <c r="G24" s="300" t="s">
        <v>111</v>
      </c>
      <c r="H24" s="300" t="s">
        <v>112</v>
      </c>
      <c r="I24" s="301" t="s">
        <v>113</v>
      </c>
    </row>
    <row r="25" spans="1:9">
      <c r="A25" s="279">
        <v>1</v>
      </c>
      <c r="B25" s="279" t="s">
        <v>179</v>
      </c>
      <c r="C25" s="279" t="s">
        <v>225</v>
      </c>
      <c r="D25" s="279">
        <v>12</v>
      </c>
      <c r="E25" s="279">
        <v>5.7</v>
      </c>
      <c r="F25" s="279" t="s">
        <v>123</v>
      </c>
      <c r="G25" s="302" t="s">
        <v>124</v>
      </c>
      <c r="H25" s="279">
        <v>19.399999999999999</v>
      </c>
      <c r="I25" s="303">
        <f>H25*E25*D25</f>
        <v>1326.96</v>
      </c>
    </row>
    <row r="26" spans="1:9">
      <c r="A26" s="279">
        <v>2</v>
      </c>
      <c r="B26" s="279" t="s">
        <v>121</v>
      </c>
      <c r="C26" s="304" t="s">
        <v>141</v>
      </c>
      <c r="D26" s="305">
        <f>12*2</f>
        <v>24</v>
      </c>
      <c r="E26" s="306">
        <v>0.12</v>
      </c>
      <c r="F26" s="281" t="s">
        <v>123</v>
      </c>
      <c r="G26" s="281" t="s">
        <v>123</v>
      </c>
      <c r="H26" s="306">
        <v>8.9</v>
      </c>
      <c r="I26" s="303">
        <f t="shared" ref="I26:I27" si="2">H26*E26*D26</f>
        <v>25.632000000000001</v>
      </c>
    </row>
    <row r="27" spans="1:9">
      <c r="A27" s="279">
        <v>3</v>
      </c>
      <c r="B27" s="279" t="s">
        <v>121</v>
      </c>
      <c r="C27" s="304" t="s">
        <v>141</v>
      </c>
      <c r="D27" s="305">
        <f>12*2</f>
        <v>24</v>
      </c>
      <c r="E27" s="306">
        <v>0.1</v>
      </c>
      <c r="F27" s="281" t="s">
        <v>123</v>
      </c>
      <c r="G27" s="281" t="s">
        <v>123</v>
      </c>
      <c r="H27" s="306">
        <v>8.9</v>
      </c>
      <c r="I27" s="303">
        <f t="shared" si="2"/>
        <v>21.360000000000003</v>
      </c>
    </row>
    <row r="28" spans="1:9">
      <c r="A28" s="279">
        <v>4</v>
      </c>
      <c r="B28" s="279" t="s">
        <v>179</v>
      </c>
      <c r="C28" s="279" t="s">
        <v>225</v>
      </c>
      <c r="D28" s="279">
        <v>4</v>
      </c>
      <c r="E28" s="279">
        <v>6.51</v>
      </c>
      <c r="F28" s="279" t="s">
        <v>123</v>
      </c>
      <c r="G28" s="302" t="s">
        <v>124</v>
      </c>
      <c r="H28" s="279">
        <v>19.399999999999999</v>
      </c>
      <c r="I28" s="303">
        <f>H28*E28*D28</f>
        <v>505.17599999999993</v>
      </c>
    </row>
    <row r="29" spans="1:9">
      <c r="A29" s="279">
        <v>5</v>
      </c>
      <c r="B29" s="279" t="s">
        <v>121</v>
      </c>
      <c r="C29" s="304" t="s">
        <v>141</v>
      </c>
      <c r="D29" s="305">
        <f>4*2</f>
        <v>8</v>
      </c>
      <c r="E29" s="306">
        <v>0.12</v>
      </c>
      <c r="F29" s="281" t="s">
        <v>123</v>
      </c>
      <c r="G29" s="281" t="s">
        <v>123</v>
      </c>
      <c r="H29" s="306">
        <v>8.9</v>
      </c>
      <c r="I29" s="303">
        <f t="shared" ref="I29:I30" si="3">H29*E29*D29</f>
        <v>8.5440000000000005</v>
      </c>
    </row>
    <row r="30" spans="1:9">
      <c r="A30" s="279">
        <v>6</v>
      </c>
      <c r="B30" s="279" t="s">
        <v>121</v>
      </c>
      <c r="C30" s="304" t="s">
        <v>141</v>
      </c>
      <c r="D30" s="305">
        <f>4*2</f>
        <v>8</v>
      </c>
      <c r="E30" s="306">
        <v>0.1</v>
      </c>
      <c r="F30" s="281" t="s">
        <v>123</v>
      </c>
      <c r="G30" s="281" t="s">
        <v>123</v>
      </c>
      <c r="H30" s="306">
        <v>8.9</v>
      </c>
      <c r="I30" s="303">
        <f t="shared" si="3"/>
        <v>7.120000000000001</v>
      </c>
    </row>
    <row r="31" spans="1:9">
      <c r="A31" s="279">
        <v>7</v>
      </c>
      <c r="B31" s="279" t="s">
        <v>176</v>
      </c>
      <c r="C31" s="304" t="s">
        <v>116</v>
      </c>
      <c r="D31" s="305">
        <f>132+52</f>
        <v>184</v>
      </c>
      <c r="E31" s="306">
        <v>0.27</v>
      </c>
      <c r="F31" s="281">
        <v>0.15</v>
      </c>
      <c r="G31" s="312">
        <v>0.01</v>
      </c>
      <c r="H31" s="279">
        <v>7850</v>
      </c>
      <c r="I31" s="303">
        <f>H31*G31*F31*E31*D31</f>
        <v>584.98199999999997</v>
      </c>
    </row>
    <row r="32" spans="1:9">
      <c r="A32" s="285"/>
      <c r="B32" s="285"/>
      <c r="C32" s="285"/>
      <c r="D32" s="285"/>
      <c r="E32" s="285"/>
      <c r="F32" s="285"/>
      <c r="G32" s="286"/>
      <c r="H32" s="307" t="s">
        <v>128</v>
      </c>
      <c r="I32" s="308">
        <f>SUM(I25:I31)</f>
        <v>2479.7739999999999</v>
      </c>
    </row>
    <row r="33" spans="1:9">
      <c r="A33" s="309"/>
      <c r="B33" s="309"/>
      <c r="C33" s="309"/>
      <c r="D33" s="309"/>
      <c r="E33" s="309"/>
      <c r="F33" s="309"/>
      <c r="G33" s="309"/>
      <c r="H33" s="310"/>
      <c r="I33" s="311"/>
    </row>
    <row r="34" spans="1:9">
      <c r="A34" s="104"/>
      <c r="B34" s="104"/>
      <c r="C34" s="104"/>
      <c r="D34" s="104"/>
      <c r="E34" s="104"/>
      <c r="F34" s="104"/>
      <c r="G34" s="104"/>
      <c r="H34" s="104"/>
      <c r="I34" s="296"/>
    </row>
    <row r="35" spans="1:9" ht="15.75">
      <c r="A35" s="104"/>
      <c r="B35" s="313" t="s">
        <v>226</v>
      </c>
      <c r="C35" s="313" t="s">
        <v>227</v>
      </c>
      <c r="D35" s="104"/>
      <c r="E35" s="104"/>
      <c r="F35" s="104"/>
      <c r="G35" s="104"/>
      <c r="H35" s="104"/>
      <c r="I35" s="296"/>
    </row>
    <row r="36" spans="1:9" ht="15.75">
      <c r="A36" s="104"/>
      <c r="B36" s="314" t="s">
        <v>228</v>
      </c>
      <c r="C36" s="315">
        <f>I13+I21+I32</f>
        <v>7463.112000000001</v>
      </c>
      <c r="D36" s="104"/>
      <c r="E36" s="104"/>
      <c r="F36" s="104"/>
      <c r="G36" s="104"/>
      <c r="H36" s="104"/>
      <c r="I36" s="296"/>
    </row>
    <row r="37" spans="1:9" ht="15.75">
      <c r="A37" s="104"/>
      <c r="B37" s="314" t="s">
        <v>229</v>
      </c>
      <c r="C37" s="315">
        <f>I13+I21+I32</f>
        <v>7463.112000000001</v>
      </c>
      <c r="D37" s="104"/>
      <c r="E37" s="104"/>
      <c r="F37" s="104"/>
      <c r="G37" s="104"/>
      <c r="H37" s="104"/>
      <c r="I37" s="296"/>
    </row>
    <row r="38" spans="1:9" ht="15.75">
      <c r="A38" s="104"/>
      <c r="B38" s="314" t="s">
        <v>19</v>
      </c>
      <c r="C38" s="315">
        <f>I32+I21+I13</f>
        <v>7463.1120000000001</v>
      </c>
      <c r="D38" s="104"/>
      <c r="E38" s="104"/>
      <c r="F38" s="104"/>
      <c r="G38" s="104"/>
      <c r="H38" s="104"/>
      <c r="I38" s="296"/>
    </row>
  </sheetData>
  <mergeCells count="6">
    <mergeCell ref="A1:I1"/>
    <mergeCell ref="A13:G13"/>
    <mergeCell ref="A15:I15"/>
    <mergeCell ref="A21:G21"/>
    <mergeCell ref="A23:I23"/>
    <mergeCell ref="A32:G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"/>
  <sheetViews>
    <sheetView workbookViewId="0">
      <selection activeCell="L14" sqref="L14"/>
    </sheetView>
  </sheetViews>
  <sheetFormatPr defaultRowHeight="15"/>
  <cols>
    <col min="3" max="3" width="30.5703125" customWidth="1"/>
    <col min="4" max="4" width="11.5703125" customWidth="1"/>
    <col min="7" max="14" width="17.28515625" customWidth="1"/>
  </cols>
  <sheetData>
    <row r="1" spans="1:14">
      <c r="A1" s="1" t="s">
        <v>0</v>
      </c>
      <c r="B1" s="1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1"/>
      <c r="B2" s="1"/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</row>
    <row r="3" spans="1:14">
      <c r="A3" s="1" t="s">
        <v>1</v>
      </c>
      <c r="B3" s="1"/>
      <c r="C3" s="2"/>
      <c r="D3" s="2"/>
      <c r="E3" s="2"/>
      <c r="F3" s="2"/>
      <c r="G3" s="2"/>
      <c r="H3" s="2"/>
      <c r="I3" s="224" t="s">
        <v>2</v>
      </c>
      <c r="J3" s="224"/>
      <c r="K3" s="224"/>
      <c r="L3" s="224"/>
      <c r="M3" s="224"/>
      <c r="N3" s="224"/>
    </row>
    <row r="4" spans="1:14">
      <c r="A4" s="1" t="s">
        <v>3</v>
      </c>
      <c r="B4" s="1"/>
      <c r="C4" s="2"/>
      <c r="D4" s="2"/>
      <c r="E4" s="2"/>
      <c r="F4" s="2"/>
      <c r="G4" s="2"/>
      <c r="H4" s="2"/>
      <c r="I4" s="224" t="s">
        <v>69</v>
      </c>
      <c r="J4" s="224"/>
      <c r="K4" s="224"/>
      <c r="L4" s="224"/>
      <c r="M4" s="224"/>
      <c r="N4" s="224"/>
    </row>
    <row r="5" spans="1:14">
      <c r="A5" s="1" t="s">
        <v>4</v>
      </c>
      <c r="B5" s="1"/>
      <c r="C5" s="2"/>
      <c r="D5" s="2"/>
      <c r="E5" s="2"/>
      <c r="F5" s="2"/>
      <c r="G5" s="2"/>
      <c r="H5" s="2"/>
      <c r="I5" s="224" t="s">
        <v>62</v>
      </c>
      <c r="J5" s="224"/>
      <c r="K5" s="224"/>
      <c r="L5" s="224"/>
      <c r="M5" s="224"/>
      <c r="N5" s="224"/>
    </row>
    <row r="6" spans="1:14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8"/>
      <c r="N7" s="68"/>
    </row>
    <row r="8" spans="1:14" ht="37.5">
      <c r="A8" s="69" t="s">
        <v>5</v>
      </c>
      <c r="B8" s="69" t="s">
        <v>6</v>
      </c>
      <c r="C8" s="69" t="s">
        <v>7</v>
      </c>
      <c r="D8" s="69" t="s">
        <v>8</v>
      </c>
      <c r="E8" s="70" t="s">
        <v>9</v>
      </c>
      <c r="F8" s="70" t="s">
        <v>10</v>
      </c>
      <c r="G8" s="225" t="s">
        <v>63</v>
      </c>
      <c r="H8" s="225"/>
      <c r="I8" s="225" t="s">
        <v>11</v>
      </c>
      <c r="J8" s="225"/>
      <c r="K8" s="225" t="s">
        <v>12</v>
      </c>
      <c r="L8" s="225"/>
      <c r="M8" s="225" t="s">
        <v>13</v>
      </c>
      <c r="N8" s="225"/>
    </row>
    <row r="9" spans="1:14">
      <c r="A9" s="33"/>
      <c r="B9" s="33"/>
      <c r="C9" s="33"/>
      <c r="D9" s="33"/>
      <c r="E9" s="34"/>
      <c r="F9" s="34"/>
      <c r="G9" s="35" t="s">
        <v>14</v>
      </c>
      <c r="H9" s="35" t="s">
        <v>15</v>
      </c>
      <c r="I9" s="35" t="s">
        <v>14</v>
      </c>
      <c r="J9" s="35" t="s">
        <v>15</v>
      </c>
      <c r="K9" s="35" t="s">
        <v>14</v>
      </c>
      <c r="L9" s="35" t="s">
        <v>15</v>
      </c>
      <c r="M9" s="35" t="s">
        <v>14</v>
      </c>
      <c r="N9" s="35" t="s">
        <v>15</v>
      </c>
    </row>
    <row r="10" spans="1:14">
      <c r="A10" s="71">
        <v>1</v>
      </c>
      <c r="B10" s="71">
        <v>13</v>
      </c>
      <c r="C10" s="72" t="s">
        <v>28</v>
      </c>
      <c r="D10" s="72" t="s">
        <v>29</v>
      </c>
      <c r="E10" s="73" t="s">
        <v>17</v>
      </c>
      <c r="F10" s="73">
        <v>9300</v>
      </c>
      <c r="G10" s="74"/>
      <c r="H10" s="74"/>
      <c r="I10" s="75"/>
      <c r="J10" s="75">
        <f>I10*F10</f>
        <v>0</v>
      </c>
      <c r="K10" s="75">
        <f>'RA 2 Abstract Break'!N27</f>
        <v>77.706459999999993</v>
      </c>
      <c r="L10" s="75">
        <f>K10*F10</f>
        <v>722670.07799999998</v>
      </c>
      <c r="M10" s="74">
        <f>(K10+I10)</f>
        <v>77.706459999999993</v>
      </c>
      <c r="N10" s="74">
        <f>M10*F10</f>
        <v>722670.07799999998</v>
      </c>
    </row>
    <row r="11" spans="1:14">
      <c r="A11" s="71">
        <v>2</v>
      </c>
      <c r="B11" s="71">
        <v>1</v>
      </c>
      <c r="C11" s="72" t="s">
        <v>16</v>
      </c>
      <c r="D11" s="72" t="s">
        <v>29</v>
      </c>
      <c r="E11" s="73" t="s">
        <v>17</v>
      </c>
      <c r="F11" s="72">
        <v>5700</v>
      </c>
      <c r="G11" s="74"/>
      <c r="H11" s="74"/>
      <c r="I11" s="75">
        <v>123.88</v>
      </c>
      <c r="J11" s="75">
        <f t="shared" ref="J11:J13" si="0">I11*F11</f>
        <v>706116</v>
      </c>
      <c r="K11" s="75">
        <f>'RA 2 Abstract Break'!N28</f>
        <v>23.733281016800003</v>
      </c>
      <c r="L11" s="75">
        <f>K11*F11</f>
        <v>135279.70179576002</v>
      </c>
      <c r="M11" s="74">
        <f>(K11+I11)</f>
        <v>147.61328101679999</v>
      </c>
      <c r="N11" s="74">
        <f>M11*F11</f>
        <v>841395.70179575996</v>
      </c>
    </row>
    <row r="12" spans="1:14">
      <c r="A12" s="71">
        <v>3</v>
      </c>
      <c r="B12" s="71">
        <v>9</v>
      </c>
      <c r="C12" s="72" t="s">
        <v>18</v>
      </c>
      <c r="D12" s="72" t="s">
        <v>29</v>
      </c>
      <c r="E12" s="73" t="s">
        <v>17</v>
      </c>
      <c r="F12" s="72">
        <v>1400</v>
      </c>
      <c r="G12" s="74"/>
      <c r="H12" s="74"/>
      <c r="I12" s="75"/>
      <c r="J12" s="75">
        <f t="shared" si="0"/>
        <v>0</v>
      </c>
      <c r="K12" s="75"/>
      <c r="L12" s="75">
        <f>K12*F12</f>
        <v>0</v>
      </c>
      <c r="M12" s="74">
        <f>K12+I12</f>
        <v>0</v>
      </c>
      <c r="N12" s="74">
        <f>M12*F12</f>
        <v>0</v>
      </c>
    </row>
    <row r="13" spans="1:14">
      <c r="A13" s="71">
        <v>4</v>
      </c>
      <c r="B13" s="71">
        <v>14</v>
      </c>
      <c r="C13" s="72" t="s">
        <v>19</v>
      </c>
      <c r="D13" s="72" t="s">
        <v>29</v>
      </c>
      <c r="E13" s="73" t="s">
        <v>17</v>
      </c>
      <c r="F13" s="72">
        <v>3800</v>
      </c>
      <c r="G13" s="74"/>
      <c r="H13" s="74"/>
      <c r="I13" s="75">
        <v>0.41</v>
      </c>
      <c r="J13" s="75">
        <f t="shared" si="0"/>
        <v>1558</v>
      </c>
      <c r="K13" s="76"/>
      <c r="L13" s="75">
        <f>K13*F13</f>
        <v>0</v>
      </c>
      <c r="M13" s="74">
        <f>K13+I13</f>
        <v>0.41</v>
      </c>
      <c r="N13" s="74">
        <f>M13*F13</f>
        <v>1558</v>
      </c>
    </row>
    <row r="14" spans="1:14" ht="18.75">
      <c r="A14" s="77"/>
      <c r="B14" s="77" t="s">
        <v>20</v>
      </c>
      <c r="C14" s="78" t="s">
        <v>21</v>
      </c>
      <c r="D14" s="78" t="s">
        <v>32</v>
      </c>
      <c r="E14" s="78"/>
      <c r="F14" s="78"/>
      <c r="G14" s="78"/>
      <c r="H14" s="78"/>
      <c r="I14" s="79"/>
      <c r="J14" s="79">
        <f>SUM(J10:J13)</f>
        <v>707674</v>
      </c>
      <c r="K14" s="79"/>
      <c r="L14" s="79">
        <f>SUM(L10:L13)</f>
        <v>857949.77979576006</v>
      </c>
      <c r="M14" s="79"/>
      <c r="N14" s="79">
        <f>SUM(N10:N13)</f>
        <v>1565623.7797957598</v>
      </c>
    </row>
    <row r="23" spans="12:12">
      <c r="L23" s="66">
        <f>L14-'[1]RA 2'!$I$16</f>
        <v>4601.881391700008</v>
      </c>
    </row>
  </sheetData>
  <mergeCells count="7">
    <mergeCell ref="I3:N3"/>
    <mergeCell ref="I4:N4"/>
    <mergeCell ref="I5:N5"/>
    <mergeCell ref="G8:H8"/>
    <mergeCell ref="I8:J8"/>
    <mergeCell ref="K8:L8"/>
    <mergeCell ref="M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topLeftCell="A16" workbookViewId="0">
      <selection activeCell="F41" sqref="F41"/>
    </sheetView>
  </sheetViews>
  <sheetFormatPr defaultRowHeight="15"/>
  <cols>
    <col min="1" max="1" width="5.5703125" customWidth="1"/>
    <col min="2" max="2" width="11.28515625" customWidth="1"/>
    <col min="3" max="3" width="27.85546875" customWidth="1"/>
    <col min="4" max="4" width="14.7109375" customWidth="1"/>
    <col min="5" max="6" width="10.5703125" customWidth="1"/>
    <col min="7" max="8" width="10.85546875" customWidth="1"/>
    <col min="9" max="10" width="14.140625" customWidth="1"/>
    <col min="11" max="11" width="13.7109375" customWidth="1"/>
    <col min="12" max="12" width="15.5703125" customWidth="1"/>
    <col min="13" max="13" width="13.7109375" customWidth="1"/>
    <col min="14" max="14" width="15.7109375" customWidth="1"/>
    <col min="15" max="15" width="5.42578125" bestFit="1" customWidth="1"/>
    <col min="16" max="16" width="10.5703125" bestFit="1" customWidth="1"/>
  </cols>
  <sheetData>
    <row r="1" spans="1:10">
      <c r="A1" s="49" t="s">
        <v>0</v>
      </c>
    </row>
    <row r="2" spans="1:10">
      <c r="A2" s="49"/>
    </row>
    <row r="3" spans="1:10">
      <c r="A3" s="231" t="s">
        <v>1</v>
      </c>
      <c r="B3" s="231"/>
    </row>
    <row r="4" spans="1:10">
      <c r="A4" s="231" t="s">
        <v>3</v>
      </c>
      <c r="B4" s="231"/>
      <c r="C4" s="231"/>
    </row>
    <row r="5" spans="1:10">
      <c r="A5" s="231" t="s">
        <v>4</v>
      </c>
      <c r="B5" s="231"/>
      <c r="C5" s="231"/>
    </row>
    <row r="6" spans="1:10">
      <c r="A6" s="49"/>
    </row>
    <row r="7" spans="1:10">
      <c r="A7" s="49"/>
    </row>
    <row r="8" spans="1:10">
      <c r="A8" s="226" t="s">
        <v>40</v>
      </c>
      <c r="B8" s="226"/>
      <c r="C8" s="226"/>
      <c r="D8" s="226"/>
      <c r="E8" s="226"/>
      <c r="F8" s="226"/>
      <c r="G8" s="226"/>
      <c r="H8" s="226"/>
      <c r="I8" s="51"/>
      <c r="J8" s="51"/>
    </row>
    <row r="9" spans="1:10">
      <c r="A9" s="49"/>
    </row>
    <row r="11" spans="1:10">
      <c r="A11" s="49" t="s">
        <v>0</v>
      </c>
      <c r="B11" s="49"/>
    </row>
    <row r="12" spans="1:10">
      <c r="A12" s="49"/>
      <c r="B12" s="49"/>
    </row>
    <row r="13" spans="1:10">
      <c r="A13" s="49" t="s">
        <v>1</v>
      </c>
      <c r="B13" s="49"/>
    </row>
    <row r="14" spans="1:10">
      <c r="A14" s="49" t="s">
        <v>3</v>
      </c>
      <c r="B14" s="49"/>
    </row>
    <row r="15" spans="1:10">
      <c r="A15" s="49" t="s">
        <v>4</v>
      </c>
      <c r="B15" s="49"/>
    </row>
    <row r="16" spans="1:10">
      <c r="A16" s="49"/>
      <c r="B16" s="49"/>
    </row>
    <row r="17" spans="1:16">
      <c r="A17" s="49"/>
      <c r="B17" s="49"/>
    </row>
    <row r="18" spans="1:16">
      <c r="A18" s="226" t="s">
        <v>64</v>
      </c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50"/>
    </row>
    <row r="19" spans="1:16">
      <c r="A19" s="49"/>
      <c r="B19" s="49"/>
    </row>
    <row r="20" spans="1:16">
      <c r="A20" s="49"/>
      <c r="B20" s="49"/>
    </row>
    <row r="21" spans="1:16">
      <c r="A21" s="49" t="s">
        <v>41</v>
      </c>
      <c r="B21" s="49"/>
    </row>
    <row r="23" spans="1:16">
      <c r="A23" s="227" t="s">
        <v>42</v>
      </c>
      <c r="B23" s="227"/>
      <c r="C23" s="227"/>
      <c r="D23" s="227"/>
      <c r="E23" s="227"/>
      <c r="F23" s="227"/>
      <c r="G23" s="227"/>
    </row>
    <row r="26" spans="1:16" ht="45">
      <c r="A26" s="52" t="s">
        <v>43</v>
      </c>
      <c r="B26" s="52"/>
      <c r="C26" s="52" t="s">
        <v>7</v>
      </c>
      <c r="D26" s="52"/>
      <c r="E26" s="53" t="s">
        <v>44</v>
      </c>
      <c r="F26" s="53" t="s">
        <v>45</v>
      </c>
      <c r="G26" s="53" t="s">
        <v>52</v>
      </c>
      <c r="H26" s="53" t="s">
        <v>53</v>
      </c>
      <c r="I26" s="53" t="s">
        <v>65</v>
      </c>
      <c r="J26" s="53" t="s">
        <v>66</v>
      </c>
      <c r="K26" s="53" t="s">
        <v>67</v>
      </c>
      <c r="L26" s="53" t="s">
        <v>68</v>
      </c>
      <c r="M26" s="53" t="s">
        <v>47</v>
      </c>
      <c r="N26" s="53" t="s">
        <v>48</v>
      </c>
      <c r="O26" s="54" t="s">
        <v>49</v>
      </c>
      <c r="P26" s="53" t="s">
        <v>50</v>
      </c>
    </row>
    <row r="27" spans="1:16">
      <c r="A27" s="55">
        <v>1</v>
      </c>
      <c r="B27" s="55"/>
      <c r="C27" s="58" t="s">
        <v>28</v>
      </c>
      <c r="D27" s="58"/>
      <c r="E27" s="56">
        <v>16018.31</v>
      </c>
      <c r="F27" s="56">
        <v>16982.73</v>
      </c>
      <c r="G27" s="57">
        <v>27943.21</v>
      </c>
      <c r="H27" s="57">
        <v>16762.21</v>
      </c>
      <c r="I27" s="56"/>
      <c r="J27" s="56"/>
      <c r="K27" s="56"/>
      <c r="L27" s="56"/>
      <c r="M27" s="57">
        <f>SUM(E27:L27)</f>
        <v>77706.459999999992</v>
      </c>
      <c r="N27" s="57">
        <f>M27/1000</f>
        <v>77.706459999999993</v>
      </c>
      <c r="O27" s="80">
        <v>9300</v>
      </c>
      <c r="P27" s="57">
        <f>+O27*N27</f>
        <v>722670.07799999998</v>
      </c>
    </row>
    <row r="28" spans="1:16">
      <c r="A28" s="55">
        <v>2</v>
      </c>
      <c r="B28" s="55"/>
      <c r="C28" s="58" t="s">
        <v>59</v>
      </c>
      <c r="D28" s="58"/>
      <c r="E28" s="56"/>
      <c r="F28" s="56"/>
      <c r="G28" s="57"/>
      <c r="H28" s="57"/>
      <c r="I28" s="56">
        <v>11964.46</v>
      </c>
      <c r="J28" s="56">
        <v>5082.9710168000001</v>
      </c>
      <c r="K28" s="56">
        <v>5524.11</v>
      </c>
      <c r="L28" s="56">
        <v>1161.74</v>
      </c>
      <c r="M28" s="57">
        <f t="shared" ref="M28:M30" si="0">SUM(E28:L28)</f>
        <v>23733.281016800003</v>
      </c>
      <c r="N28" s="57">
        <f t="shared" ref="N28:N30" si="1">M28/1000</f>
        <v>23.733281016800003</v>
      </c>
      <c r="O28" s="58">
        <v>5700</v>
      </c>
      <c r="P28" s="57">
        <f>+O28*N28</f>
        <v>135279.70179576002</v>
      </c>
    </row>
    <row r="29" spans="1:16">
      <c r="A29" s="55">
        <v>3</v>
      </c>
      <c r="B29" s="55"/>
      <c r="C29" s="58" t="s">
        <v>18</v>
      </c>
      <c r="D29" s="58"/>
      <c r="E29" s="56"/>
      <c r="F29" s="56"/>
      <c r="G29" s="57"/>
      <c r="H29" s="57"/>
      <c r="I29" s="56"/>
      <c r="J29" s="56"/>
      <c r="K29" s="56"/>
      <c r="L29" s="56"/>
      <c r="M29" s="57">
        <f t="shared" si="0"/>
        <v>0</v>
      </c>
      <c r="N29" s="57">
        <f t="shared" si="1"/>
        <v>0</v>
      </c>
      <c r="O29" s="58">
        <v>1400</v>
      </c>
      <c r="P29" s="57">
        <f t="shared" ref="P29:P30" si="2">+O29*N29</f>
        <v>0</v>
      </c>
    </row>
    <row r="30" spans="1:16">
      <c r="A30" s="55">
        <v>4</v>
      </c>
      <c r="B30" s="55"/>
      <c r="C30" s="58" t="s">
        <v>19</v>
      </c>
      <c r="D30" s="58"/>
      <c r="E30" s="56"/>
      <c r="F30" s="56"/>
      <c r="G30" s="57"/>
      <c r="H30" s="57"/>
      <c r="I30" s="56"/>
      <c r="J30" s="56"/>
      <c r="K30" s="59"/>
      <c r="L30" s="59"/>
      <c r="M30" s="57">
        <f t="shared" si="0"/>
        <v>0</v>
      </c>
      <c r="N30" s="57">
        <f t="shared" si="1"/>
        <v>0</v>
      </c>
      <c r="O30" s="58">
        <v>3800</v>
      </c>
      <c r="P30" s="57">
        <f t="shared" si="2"/>
        <v>0</v>
      </c>
    </row>
    <row r="31" spans="1:16">
      <c r="A31" s="55"/>
      <c r="B31" s="60"/>
      <c r="C31" s="228"/>
      <c r="D31" s="229"/>
      <c r="E31" s="229"/>
      <c r="F31" s="229"/>
      <c r="G31" s="229"/>
      <c r="H31" s="229"/>
      <c r="I31" s="229"/>
      <c r="J31" s="229"/>
      <c r="K31" s="229"/>
      <c r="L31" s="229"/>
      <c r="M31" s="230"/>
      <c r="N31" s="61" t="s">
        <v>22</v>
      </c>
      <c r="O31" s="61"/>
      <c r="P31" s="62">
        <f>SUM(P27:P30)</f>
        <v>857949.77979576006</v>
      </c>
    </row>
    <row r="37" spans="5:5">
      <c r="E37" s="66"/>
    </row>
  </sheetData>
  <mergeCells count="7">
    <mergeCell ref="A18:K18"/>
    <mergeCell ref="A23:G23"/>
    <mergeCell ref="C31:M31"/>
    <mergeCell ref="A3:B3"/>
    <mergeCell ref="A4:C4"/>
    <mergeCell ref="A5:C5"/>
    <mergeCell ref="A8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"/>
  <sheetViews>
    <sheetView topLeftCell="A343" workbookViewId="0">
      <selection activeCell="A403" sqref="A403"/>
    </sheetView>
  </sheetViews>
  <sheetFormatPr defaultRowHeight="15"/>
  <cols>
    <col min="1" max="1" width="5.85546875" bestFit="1" customWidth="1"/>
    <col min="2" max="2" width="12" customWidth="1"/>
    <col min="3" max="3" width="14.28515625" bestFit="1" customWidth="1"/>
    <col min="4" max="4" width="9.5703125" customWidth="1"/>
    <col min="5" max="5" width="11.140625" customWidth="1"/>
    <col min="6" max="6" width="9.28515625" customWidth="1"/>
    <col min="7" max="8" width="8.85546875" customWidth="1"/>
    <col min="9" max="9" width="7.28515625" bestFit="1" customWidth="1"/>
    <col min="10" max="10" width="9.42578125" bestFit="1" customWidth="1"/>
    <col min="11" max="11" width="13.140625" bestFit="1" customWidth="1"/>
  </cols>
  <sheetData>
    <row r="1" spans="1:11">
      <c r="A1" s="245" t="s">
        <v>104</v>
      </c>
      <c r="B1" s="246"/>
      <c r="C1" s="246"/>
      <c r="D1" s="246"/>
      <c r="E1" s="246"/>
      <c r="F1" s="246"/>
      <c r="G1" s="246"/>
      <c r="H1" s="246"/>
      <c r="I1" s="246"/>
      <c r="J1" s="246"/>
      <c r="K1" s="247"/>
    </row>
    <row r="2" spans="1:11" ht="60">
      <c r="A2" s="111" t="s">
        <v>105</v>
      </c>
      <c r="B2" s="111" t="s">
        <v>106</v>
      </c>
      <c r="C2" s="111" t="s">
        <v>107</v>
      </c>
      <c r="D2" s="111" t="s">
        <v>108</v>
      </c>
      <c r="E2" s="111" t="s">
        <v>108</v>
      </c>
      <c r="F2" s="111" t="s">
        <v>109</v>
      </c>
      <c r="G2" s="111" t="s">
        <v>110</v>
      </c>
      <c r="H2" s="111" t="s">
        <v>111</v>
      </c>
      <c r="I2" s="111" t="s">
        <v>112</v>
      </c>
      <c r="J2" s="112" t="s">
        <v>113</v>
      </c>
      <c r="K2" s="112" t="s">
        <v>114</v>
      </c>
    </row>
    <row r="3" spans="1:11">
      <c r="A3" s="113">
        <v>1</v>
      </c>
      <c r="B3" s="113" t="s">
        <v>115</v>
      </c>
      <c r="C3" s="113" t="s">
        <v>116</v>
      </c>
      <c r="D3" s="113">
        <v>1</v>
      </c>
      <c r="E3" s="113">
        <v>1</v>
      </c>
      <c r="F3" s="114">
        <v>8.5950000000000006</v>
      </c>
      <c r="G3" s="114">
        <v>0.86</v>
      </c>
      <c r="H3" s="114">
        <v>0.01</v>
      </c>
      <c r="I3" s="114">
        <v>7850</v>
      </c>
      <c r="J3" s="115">
        <f>+I3*H3*G3*F3*E3*D3</f>
        <v>580.24845000000005</v>
      </c>
      <c r="K3" s="116" t="s">
        <v>117</v>
      </c>
    </row>
    <row r="4" spans="1:11">
      <c r="A4" s="113">
        <v>2</v>
      </c>
      <c r="B4" s="113" t="s">
        <v>118</v>
      </c>
      <c r="C4" s="113" t="s">
        <v>119</v>
      </c>
      <c r="D4" s="113">
        <v>1</v>
      </c>
      <c r="E4" s="113">
        <v>1</v>
      </c>
      <c r="F4" s="114">
        <v>8.5950000000000006</v>
      </c>
      <c r="G4" s="114">
        <v>0.3</v>
      </c>
      <c r="H4" s="114">
        <v>0.02</v>
      </c>
      <c r="I4" s="114">
        <v>7850</v>
      </c>
      <c r="J4" s="115">
        <f>+I4*H4*G4*F4*E4*D4</f>
        <v>404.82450000000006</v>
      </c>
      <c r="K4" s="116" t="s">
        <v>117</v>
      </c>
    </row>
    <row r="5" spans="1:11">
      <c r="A5" s="113">
        <v>3</v>
      </c>
      <c r="B5" s="113" t="s">
        <v>120</v>
      </c>
      <c r="C5" s="113" t="s">
        <v>119</v>
      </c>
      <c r="D5" s="117">
        <v>1</v>
      </c>
      <c r="E5" s="117">
        <v>1</v>
      </c>
      <c r="F5" s="118">
        <v>8.4550000000000001</v>
      </c>
      <c r="G5" s="118">
        <v>0.3</v>
      </c>
      <c r="H5" s="118">
        <v>0.02</v>
      </c>
      <c r="I5" s="118">
        <v>7850</v>
      </c>
      <c r="J5" s="119">
        <f>+I5*H5*G5*F5*E5*D5</f>
        <v>398.23050000000001</v>
      </c>
      <c r="K5" s="116" t="s">
        <v>117</v>
      </c>
    </row>
    <row r="6" spans="1:11">
      <c r="A6" s="113">
        <v>4</v>
      </c>
      <c r="B6" s="113" t="s">
        <v>121</v>
      </c>
      <c r="C6" s="113" t="s">
        <v>122</v>
      </c>
      <c r="D6" s="113">
        <v>2</v>
      </c>
      <c r="E6" s="113">
        <v>2</v>
      </c>
      <c r="F6" s="114">
        <v>0.75</v>
      </c>
      <c r="G6" s="114" t="s">
        <v>123</v>
      </c>
      <c r="H6" s="120" t="s">
        <v>124</v>
      </c>
      <c r="I6" s="114">
        <v>17.7</v>
      </c>
      <c r="J6" s="115">
        <f>+I6*F6*E6*D6</f>
        <v>53.099999999999994</v>
      </c>
      <c r="K6" s="116" t="s">
        <v>117</v>
      </c>
    </row>
    <row r="7" spans="1:11">
      <c r="A7" s="113">
        <v>5</v>
      </c>
      <c r="B7" s="113" t="s">
        <v>125</v>
      </c>
      <c r="C7" s="113" t="s">
        <v>126</v>
      </c>
      <c r="D7" s="113">
        <v>2</v>
      </c>
      <c r="E7" s="113">
        <v>2</v>
      </c>
      <c r="F7" s="114">
        <v>0.86</v>
      </c>
      <c r="G7" s="114">
        <v>0.14499999999999999</v>
      </c>
      <c r="H7" s="114">
        <v>1.6E-2</v>
      </c>
      <c r="I7" s="114">
        <v>7850</v>
      </c>
      <c r="J7" s="115">
        <f>+I7*H7*G7*F7*E7*D7</f>
        <v>62.649279999999997</v>
      </c>
      <c r="K7" s="116" t="s">
        <v>117</v>
      </c>
    </row>
    <row r="8" spans="1:11">
      <c r="A8" s="113">
        <v>6</v>
      </c>
      <c r="B8" s="113" t="s">
        <v>125</v>
      </c>
      <c r="C8" s="113" t="s">
        <v>116</v>
      </c>
      <c r="D8" s="113">
        <v>2</v>
      </c>
      <c r="E8" s="113">
        <v>5</v>
      </c>
      <c r="F8" s="114">
        <v>0.86</v>
      </c>
      <c r="G8" s="114">
        <v>0.1</v>
      </c>
      <c r="H8" s="114">
        <v>0.01</v>
      </c>
      <c r="I8" s="114">
        <v>7850</v>
      </c>
      <c r="J8" s="115">
        <f>+I8*H8*G8*F8*E8*D8</f>
        <v>67.510000000000005</v>
      </c>
      <c r="K8" s="116" t="s">
        <v>117</v>
      </c>
    </row>
    <row r="9" spans="1:11">
      <c r="A9" s="113">
        <v>7</v>
      </c>
      <c r="B9" s="113" t="s">
        <v>125</v>
      </c>
      <c r="C9" s="113" t="s">
        <v>127</v>
      </c>
      <c r="D9" s="113">
        <v>2</v>
      </c>
      <c r="E9" s="113">
        <v>2</v>
      </c>
      <c r="F9" s="114">
        <v>0.15</v>
      </c>
      <c r="G9" s="114">
        <v>0.1</v>
      </c>
      <c r="H9" s="114">
        <v>1.2E-2</v>
      </c>
      <c r="I9" s="114">
        <v>7850</v>
      </c>
      <c r="J9" s="115">
        <f>+I9*H9*G9*F9*E9*D9</f>
        <v>5.6520000000000001</v>
      </c>
      <c r="K9" s="116" t="s">
        <v>117</v>
      </c>
    </row>
    <row r="10" spans="1:11">
      <c r="A10" s="113">
        <v>8</v>
      </c>
      <c r="B10" s="113" t="s">
        <v>125</v>
      </c>
      <c r="C10" s="113" t="s">
        <v>116</v>
      </c>
      <c r="D10" s="113">
        <v>2</v>
      </c>
      <c r="E10" s="113">
        <v>2</v>
      </c>
      <c r="F10" s="114">
        <v>0.57199999999999995</v>
      </c>
      <c r="G10" s="114">
        <v>0.1</v>
      </c>
      <c r="H10" s="114">
        <v>0.01</v>
      </c>
      <c r="I10" s="114">
        <v>7850</v>
      </c>
      <c r="J10" s="115">
        <f>+I10*H10*G10*F10*E10*D10</f>
        <v>17.960799999999999</v>
      </c>
      <c r="K10" s="116" t="s">
        <v>117</v>
      </c>
    </row>
    <row r="11" spans="1:11">
      <c r="A11" s="113"/>
      <c r="B11" s="113"/>
      <c r="C11" s="113"/>
      <c r="D11" s="113"/>
      <c r="E11" s="113"/>
      <c r="F11" s="114"/>
      <c r="G11" s="121"/>
      <c r="H11" s="121"/>
      <c r="I11" s="113" t="s">
        <v>128</v>
      </c>
      <c r="J11" s="122">
        <f>SUM(J3:J10)</f>
        <v>1590.1755300000002</v>
      </c>
      <c r="K11" s="116" t="s">
        <v>117</v>
      </c>
    </row>
    <row r="12" spans="1:11">
      <c r="A12" s="113">
        <v>1</v>
      </c>
      <c r="B12" s="113" t="s">
        <v>129</v>
      </c>
      <c r="C12" s="113" t="s">
        <v>116</v>
      </c>
      <c r="D12" s="113">
        <v>1</v>
      </c>
      <c r="E12" s="113">
        <v>2</v>
      </c>
      <c r="F12" s="114">
        <v>0.8</v>
      </c>
      <c r="G12" s="114">
        <v>0.44</v>
      </c>
      <c r="H12" s="121">
        <v>0.01</v>
      </c>
      <c r="I12" s="114">
        <v>7850</v>
      </c>
      <c r="J12" s="115">
        <f>+I12*H12*G12*F12*E12*D12</f>
        <v>55.264000000000003</v>
      </c>
      <c r="K12" s="116" t="s">
        <v>117</v>
      </c>
    </row>
    <row r="13" spans="1:11">
      <c r="A13" s="113">
        <v>2</v>
      </c>
      <c r="B13" s="113" t="s">
        <v>129</v>
      </c>
      <c r="C13" s="113" t="s">
        <v>130</v>
      </c>
      <c r="D13" s="113">
        <v>1</v>
      </c>
      <c r="E13" s="113">
        <v>2</v>
      </c>
      <c r="F13" s="114">
        <v>0.5</v>
      </c>
      <c r="G13" s="114">
        <v>0.25</v>
      </c>
      <c r="H13" s="121">
        <v>2.5000000000000001E-2</v>
      </c>
      <c r="I13" s="114">
        <v>7850</v>
      </c>
      <c r="J13" s="115">
        <f>+I13*H13*G13*F13*E13*D13</f>
        <v>49.0625</v>
      </c>
      <c r="K13" s="116" t="s">
        <v>117</v>
      </c>
    </row>
    <row r="14" spans="1:11">
      <c r="A14" s="233"/>
      <c r="B14" s="234"/>
      <c r="C14" s="234"/>
      <c r="D14" s="234"/>
      <c r="E14" s="234"/>
      <c r="F14" s="234"/>
      <c r="G14" s="234"/>
      <c r="H14" s="235"/>
      <c r="I14" s="123" t="s">
        <v>128</v>
      </c>
      <c r="J14" s="124">
        <f>SUM(J11:J13)</f>
        <v>1694.5020300000001</v>
      </c>
      <c r="K14" s="124"/>
    </row>
    <row r="15" spans="1:11">
      <c r="A15" s="232" t="s">
        <v>131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</row>
    <row r="16" spans="1:11" ht="30">
      <c r="A16" s="111" t="s">
        <v>105</v>
      </c>
      <c r="B16" s="111" t="s">
        <v>106</v>
      </c>
      <c r="C16" s="111" t="s">
        <v>107</v>
      </c>
      <c r="D16" s="111" t="s">
        <v>108</v>
      </c>
      <c r="E16" s="111" t="s">
        <v>108</v>
      </c>
      <c r="F16" s="111" t="s">
        <v>132</v>
      </c>
      <c r="G16" s="111" t="s">
        <v>133</v>
      </c>
      <c r="H16" s="111" t="s">
        <v>111</v>
      </c>
      <c r="I16" s="111" t="s">
        <v>134</v>
      </c>
      <c r="J16" s="112" t="s">
        <v>113</v>
      </c>
      <c r="K16" s="112" t="s">
        <v>114</v>
      </c>
    </row>
    <row r="17" spans="1:11">
      <c r="A17" s="113">
        <v>1</v>
      </c>
      <c r="B17" s="113" t="s">
        <v>115</v>
      </c>
      <c r="C17" s="113" t="s">
        <v>116</v>
      </c>
      <c r="D17" s="113">
        <v>1</v>
      </c>
      <c r="E17" s="113">
        <v>1</v>
      </c>
      <c r="F17" s="114">
        <v>8.57</v>
      </c>
      <c r="G17" s="114">
        <v>0.71799999999999997</v>
      </c>
      <c r="H17" s="121">
        <v>0.01</v>
      </c>
      <c r="I17" s="114">
        <v>7850</v>
      </c>
      <c r="J17" s="115">
        <f>+I17*H17*G17*F17*E17*D17</f>
        <v>483.03091000000001</v>
      </c>
      <c r="K17" s="116" t="s">
        <v>117</v>
      </c>
    </row>
    <row r="18" spans="1:11">
      <c r="A18" s="113">
        <v>2</v>
      </c>
      <c r="B18" s="113" t="s">
        <v>118</v>
      </c>
      <c r="C18" s="113" t="s">
        <v>126</v>
      </c>
      <c r="D18" s="113">
        <v>1</v>
      </c>
      <c r="E18" s="113">
        <v>1</v>
      </c>
      <c r="F18" s="114">
        <v>8.57</v>
      </c>
      <c r="G18" s="114">
        <v>0.25</v>
      </c>
      <c r="H18" s="121">
        <v>1.6E-2</v>
      </c>
      <c r="I18" s="114">
        <v>7850</v>
      </c>
      <c r="J18" s="115">
        <f>+I18*H18*G18*F18*E18*D18</f>
        <v>269.09800000000001</v>
      </c>
      <c r="K18" s="116" t="s">
        <v>117</v>
      </c>
    </row>
    <row r="19" spans="1:11">
      <c r="A19" s="113">
        <v>3</v>
      </c>
      <c r="B19" s="113" t="s">
        <v>120</v>
      </c>
      <c r="C19" s="113" t="s">
        <v>126</v>
      </c>
      <c r="D19" s="117">
        <v>1</v>
      </c>
      <c r="E19" s="117">
        <v>1</v>
      </c>
      <c r="F19" s="118">
        <v>8.2899999999999991</v>
      </c>
      <c r="G19" s="118">
        <v>0.25</v>
      </c>
      <c r="H19" s="125">
        <v>1.6E-2</v>
      </c>
      <c r="I19" s="118">
        <v>7850</v>
      </c>
      <c r="J19" s="119">
        <f>+I19*H19*G19*F19*E19*D19</f>
        <v>260.30599999999998</v>
      </c>
      <c r="K19" s="116" t="s">
        <v>117</v>
      </c>
    </row>
    <row r="20" spans="1:11">
      <c r="A20" s="113">
        <v>4</v>
      </c>
      <c r="B20" s="113" t="s">
        <v>121</v>
      </c>
      <c r="C20" s="113" t="s">
        <v>122</v>
      </c>
      <c r="D20" s="113">
        <v>2</v>
      </c>
      <c r="E20" s="113">
        <v>2</v>
      </c>
      <c r="F20" s="114">
        <v>0.75</v>
      </c>
      <c r="G20" s="114" t="s">
        <v>123</v>
      </c>
      <c r="H20" s="126" t="s">
        <v>135</v>
      </c>
      <c r="I20" s="114">
        <v>17.7</v>
      </c>
      <c r="J20" s="115">
        <f>+I20*F20*E20*D20</f>
        <v>53.099999999999994</v>
      </c>
      <c r="K20" s="116" t="s">
        <v>117</v>
      </c>
    </row>
    <row r="21" spans="1:11">
      <c r="A21" s="113">
        <v>5</v>
      </c>
      <c r="B21" s="113" t="s">
        <v>125</v>
      </c>
      <c r="C21" s="113" t="s">
        <v>126</v>
      </c>
      <c r="D21" s="113">
        <v>2</v>
      </c>
      <c r="E21" s="113">
        <v>2</v>
      </c>
      <c r="F21" s="114">
        <v>0.71799999999999997</v>
      </c>
      <c r="G21" s="114">
        <v>0.12</v>
      </c>
      <c r="H21" s="121">
        <v>1.6E-2</v>
      </c>
      <c r="I21" s="114">
        <v>7850</v>
      </c>
      <c r="J21" s="115">
        <f>+I21*H21*G21*F21*E21*D21</f>
        <v>43.286784000000004</v>
      </c>
      <c r="K21" s="116" t="s">
        <v>117</v>
      </c>
    </row>
    <row r="22" spans="1:11">
      <c r="A22" s="113">
        <v>6</v>
      </c>
      <c r="B22" s="113" t="s">
        <v>125</v>
      </c>
      <c r="C22" s="113" t="s">
        <v>116</v>
      </c>
      <c r="D22" s="113">
        <v>2</v>
      </c>
      <c r="E22" s="113">
        <v>5</v>
      </c>
      <c r="F22" s="114">
        <v>0.71799999999999997</v>
      </c>
      <c r="G22" s="114">
        <v>0.12</v>
      </c>
      <c r="H22" s="121">
        <v>0.01</v>
      </c>
      <c r="I22" s="114">
        <v>7850</v>
      </c>
      <c r="J22" s="115">
        <f>+I22*H22*G22*F22*E22*D22</f>
        <v>67.635599999999997</v>
      </c>
      <c r="K22" s="116" t="s">
        <v>117</v>
      </c>
    </row>
    <row r="23" spans="1:11">
      <c r="A23" s="113">
        <v>7</v>
      </c>
      <c r="B23" s="113" t="s">
        <v>125</v>
      </c>
      <c r="C23" s="113" t="s">
        <v>127</v>
      </c>
      <c r="D23" s="113">
        <v>1</v>
      </c>
      <c r="E23" s="113">
        <v>2</v>
      </c>
      <c r="F23" s="114">
        <v>0.15</v>
      </c>
      <c r="G23" s="114">
        <v>0.1</v>
      </c>
      <c r="H23" s="121">
        <v>1.2E-2</v>
      </c>
      <c r="I23" s="114">
        <v>7850</v>
      </c>
      <c r="J23" s="115">
        <f>+I23*H23*G23*F23*E23*D23</f>
        <v>2.8260000000000001</v>
      </c>
      <c r="K23" s="116" t="s">
        <v>117</v>
      </c>
    </row>
    <row r="24" spans="1:11">
      <c r="A24" s="113">
        <v>8</v>
      </c>
      <c r="B24" s="113" t="s">
        <v>125</v>
      </c>
      <c r="C24" s="113" t="s">
        <v>116</v>
      </c>
      <c r="D24" s="113">
        <v>1</v>
      </c>
      <c r="E24" s="113">
        <v>2</v>
      </c>
      <c r="F24" s="114">
        <v>0.42199999999999999</v>
      </c>
      <c r="G24" s="114">
        <v>0.1</v>
      </c>
      <c r="H24" s="121">
        <v>0.01</v>
      </c>
      <c r="I24" s="114">
        <v>7850</v>
      </c>
      <c r="J24" s="115">
        <f>+I24*H24*G24*F24*E24*D24</f>
        <v>6.6254</v>
      </c>
      <c r="K24" s="116" t="s">
        <v>117</v>
      </c>
    </row>
    <row r="25" spans="1:11">
      <c r="A25" s="113"/>
      <c r="B25" s="113"/>
      <c r="C25" s="113"/>
      <c r="D25" s="113"/>
      <c r="E25" s="113"/>
      <c r="F25" s="114"/>
      <c r="G25" s="121"/>
      <c r="H25" s="121"/>
      <c r="I25" s="113" t="s">
        <v>128</v>
      </c>
      <c r="J25" s="122">
        <f>SUM(J17:J24)</f>
        <v>1185.9086939999997</v>
      </c>
      <c r="K25" s="116" t="s">
        <v>117</v>
      </c>
    </row>
    <row r="26" spans="1:11">
      <c r="A26" s="113">
        <v>1</v>
      </c>
      <c r="B26" s="113" t="s">
        <v>129</v>
      </c>
      <c r="C26" s="113" t="s">
        <v>116</v>
      </c>
      <c r="D26" s="113">
        <v>1</v>
      </c>
      <c r="E26" s="113">
        <v>2</v>
      </c>
      <c r="F26" s="114">
        <v>0.65</v>
      </c>
      <c r="G26" s="114">
        <v>0.44</v>
      </c>
      <c r="H26" s="121">
        <v>0.01</v>
      </c>
      <c r="I26" s="114">
        <v>7850</v>
      </c>
      <c r="J26" s="115">
        <f>+I26*H26*G26*F26*E26*D26</f>
        <v>44.902000000000001</v>
      </c>
      <c r="K26" s="116" t="s">
        <v>117</v>
      </c>
    </row>
    <row r="27" spans="1:11">
      <c r="A27" s="113">
        <v>2</v>
      </c>
      <c r="B27" s="113" t="s">
        <v>129</v>
      </c>
      <c r="C27" s="113" t="s">
        <v>119</v>
      </c>
      <c r="D27" s="113">
        <v>1</v>
      </c>
      <c r="E27" s="113">
        <v>2</v>
      </c>
      <c r="F27" s="114">
        <v>0.6</v>
      </c>
      <c r="G27" s="114">
        <v>0.2</v>
      </c>
      <c r="H27" s="114">
        <v>0.02</v>
      </c>
      <c r="I27" s="114">
        <v>7850</v>
      </c>
      <c r="J27" s="115">
        <f>+I27*H27*G27*F27*E27*D27</f>
        <v>37.68</v>
      </c>
      <c r="K27" s="116" t="s">
        <v>117</v>
      </c>
    </row>
    <row r="28" spans="1:11">
      <c r="A28" s="258"/>
      <c r="B28" s="259"/>
      <c r="C28" s="259"/>
      <c r="D28" s="259"/>
      <c r="E28" s="259"/>
      <c r="F28" s="259"/>
      <c r="G28" s="259"/>
      <c r="H28" s="260"/>
      <c r="I28" s="113" t="s">
        <v>128</v>
      </c>
      <c r="J28" s="122">
        <f>SUM(J25:J27)</f>
        <v>1268.4906939999998</v>
      </c>
      <c r="K28" s="116" t="s">
        <v>117</v>
      </c>
    </row>
    <row r="29" spans="1:11" ht="15.75">
      <c r="A29" s="261" t="s">
        <v>136</v>
      </c>
      <c r="B29" s="262"/>
      <c r="C29" s="262"/>
      <c r="D29" s="262"/>
      <c r="E29" s="262"/>
      <c r="F29" s="262"/>
      <c r="G29" s="262"/>
      <c r="H29" s="262"/>
      <c r="I29" s="263"/>
      <c r="J29" s="124">
        <f>J28*2</f>
        <v>2536.9813879999997</v>
      </c>
      <c r="K29" s="127" t="s">
        <v>117</v>
      </c>
    </row>
    <row r="30" spans="1:11">
      <c r="A30" s="264" t="s">
        <v>137</v>
      </c>
      <c r="B30" s="265"/>
      <c r="C30" s="265"/>
      <c r="D30" s="265"/>
      <c r="E30" s="265"/>
      <c r="F30" s="265"/>
      <c r="G30" s="265"/>
      <c r="H30" s="265"/>
      <c r="I30" s="265"/>
      <c r="J30" s="265"/>
      <c r="K30" s="265"/>
    </row>
    <row r="31" spans="1:11" ht="60">
      <c r="A31" s="111" t="s">
        <v>105</v>
      </c>
      <c r="B31" s="111" t="s">
        <v>106</v>
      </c>
      <c r="C31" s="111" t="s">
        <v>107</v>
      </c>
      <c r="D31" s="111" t="s">
        <v>108</v>
      </c>
      <c r="E31" s="111" t="s">
        <v>108</v>
      </c>
      <c r="F31" s="111" t="s">
        <v>109</v>
      </c>
      <c r="G31" s="111" t="s">
        <v>110</v>
      </c>
      <c r="H31" s="111" t="s">
        <v>111</v>
      </c>
      <c r="I31" s="111" t="s">
        <v>112</v>
      </c>
      <c r="J31" s="112" t="s">
        <v>113</v>
      </c>
      <c r="K31" s="112" t="s">
        <v>114</v>
      </c>
    </row>
    <row r="32" spans="1:11">
      <c r="A32" s="71">
        <v>1</v>
      </c>
      <c r="B32" s="71" t="s">
        <v>115</v>
      </c>
      <c r="C32" s="71" t="s">
        <v>127</v>
      </c>
      <c r="D32" s="71">
        <v>1</v>
      </c>
      <c r="E32" s="71">
        <v>1</v>
      </c>
      <c r="F32" s="114">
        <v>12.829000000000001</v>
      </c>
      <c r="G32" s="114">
        <v>1.25</v>
      </c>
      <c r="H32" s="121">
        <v>1.2E-2</v>
      </c>
      <c r="I32" s="114">
        <v>7850</v>
      </c>
      <c r="J32" s="115">
        <f>+I32*H32*G32*F32*E32*D32</f>
        <v>1510.6147500000002</v>
      </c>
      <c r="K32" s="116" t="s">
        <v>138</v>
      </c>
    </row>
    <row r="33" spans="1:11">
      <c r="A33" s="71">
        <v>2</v>
      </c>
      <c r="B33" s="71" t="s">
        <v>139</v>
      </c>
      <c r="C33" s="71" t="s">
        <v>130</v>
      </c>
      <c r="D33" s="71">
        <v>1</v>
      </c>
      <c r="E33" s="71">
        <v>2</v>
      </c>
      <c r="F33" s="114">
        <v>12.829000000000001</v>
      </c>
      <c r="G33" s="114">
        <v>0.35</v>
      </c>
      <c r="H33" s="121">
        <v>2.5000000000000001E-2</v>
      </c>
      <c r="I33" s="114">
        <v>7850</v>
      </c>
      <c r="J33" s="115">
        <f>+I33*H33*G33*F33*E33*D33</f>
        <v>1762.383875</v>
      </c>
      <c r="K33" s="116" t="s">
        <v>138</v>
      </c>
    </row>
    <row r="34" spans="1:11">
      <c r="A34" s="71">
        <v>3</v>
      </c>
      <c r="B34" s="71" t="s">
        <v>121</v>
      </c>
      <c r="C34" s="71" t="s">
        <v>140</v>
      </c>
      <c r="D34" s="71">
        <v>2</v>
      </c>
      <c r="E34" s="71">
        <v>2</v>
      </c>
      <c r="F34" s="114">
        <v>1.1499999999999999</v>
      </c>
      <c r="G34" s="114" t="s">
        <v>123</v>
      </c>
      <c r="H34" s="126" t="s">
        <v>135</v>
      </c>
      <c r="I34" s="114">
        <v>23.4</v>
      </c>
      <c r="J34" s="115">
        <f>+I34*F34*E34*D34</f>
        <v>107.63999999999999</v>
      </c>
      <c r="K34" s="116" t="s">
        <v>138</v>
      </c>
    </row>
    <row r="35" spans="1:11">
      <c r="A35" s="71">
        <v>4</v>
      </c>
      <c r="B35" s="71" t="s">
        <v>125</v>
      </c>
      <c r="C35" s="71" t="s">
        <v>126</v>
      </c>
      <c r="D35" s="71">
        <v>2</v>
      </c>
      <c r="E35" s="71">
        <v>2</v>
      </c>
      <c r="F35" s="114">
        <v>1.25</v>
      </c>
      <c r="G35" s="114">
        <v>0.16900000000000001</v>
      </c>
      <c r="H35" s="121">
        <v>1.6E-2</v>
      </c>
      <c r="I35" s="114">
        <v>7850</v>
      </c>
      <c r="J35" s="115">
        <f>+I35*H35*G35*F35*E35*D35</f>
        <v>106.13200000000001</v>
      </c>
      <c r="K35" s="116" t="s">
        <v>138</v>
      </c>
    </row>
    <row r="36" spans="1:11">
      <c r="A36" s="71">
        <v>5</v>
      </c>
      <c r="B36" s="71" t="s">
        <v>125</v>
      </c>
      <c r="C36" s="71" t="s">
        <v>116</v>
      </c>
      <c r="D36" s="71">
        <v>2</v>
      </c>
      <c r="E36" s="71">
        <v>8</v>
      </c>
      <c r="F36" s="114">
        <v>1.25</v>
      </c>
      <c r="G36" s="114">
        <v>0.1</v>
      </c>
      <c r="H36" s="121">
        <v>0.01</v>
      </c>
      <c r="I36" s="114">
        <v>7850</v>
      </c>
      <c r="J36" s="115">
        <f>+I36*H36*G36*F36*E36*D36</f>
        <v>157</v>
      </c>
      <c r="K36" s="116" t="s">
        <v>138</v>
      </c>
    </row>
    <row r="37" spans="1:11">
      <c r="A37" s="71">
        <v>6</v>
      </c>
      <c r="B37" s="71" t="s">
        <v>125</v>
      </c>
      <c r="C37" s="71" t="s">
        <v>127</v>
      </c>
      <c r="D37" s="71">
        <v>1</v>
      </c>
      <c r="E37" s="71">
        <v>2</v>
      </c>
      <c r="F37" s="114">
        <v>0.35</v>
      </c>
      <c r="G37" s="114">
        <v>0.1</v>
      </c>
      <c r="H37" s="121">
        <v>1.2E-2</v>
      </c>
      <c r="I37" s="114">
        <v>7850</v>
      </c>
      <c r="J37" s="115">
        <f>+I37*H37*G37*F37*E37*D37</f>
        <v>6.5939999999999994</v>
      </c>
      <c r="K37" s="116" t="s">
        <v>138</v>
      </c>
    </row>
    <row r="38" spans="1:11">
      <c r="A38" s="71">
        <v>7</v>
      </c>
      <c r="B38" s="71" t="s">
        <v>125</v>
      </c>
      <c r="C38" s="71" t="s">
        <v>116</v>
      </c>
      <c r="D38" s="71">
        <v>2</v>
      </c>
      <c r="E38" s="71">
        <v>2</v>
      </c>
      <c r="F38" s="114">
        <v>0.36299999999999999</v>
      </c>
      <c r="G38" s="114">
        <v>0.1</v>
      </c>
      <c r="H38" s="121">
        <v>0.01</v>
      </c>
      <c r="I38" s="114">
        <v>7850</v>
      </c>
      <c r="J38" s="115">
        <f>+I38*H38*G38*F38*E38*D38</f>
        <v>11.398200000000001</v>
      </c>
      <c r="K38" s="116" t="s">
        <v>138</v>
      </c>
    </row>
    <row r="39" spans="1:11">
      <c r="A39" s="71">
        <v>8</v>
      </c>
      <c r="B39" s="71" t="s">
        <v>121</v>
      </c>
      <c r="C39" s="71" t="s">
        <v>141</v>
      </c>
      <c r="D39" s="71">
        <v>1</v>
      </c>
      <c r="E39" s="71">
        <v>1</v>
      </c>
      <c r="F39" s="114">
        <v>0.15</v>
      </c>
      <c r="G39" s="114" t="s">
        <v>123</v>
      </c>
      <c r="H39" s="126" t="s">
        <v>135</v>
      </c>
      <c r="I39" s="114">
        <v>8.9</v>
      </c>
      <c r="J39" s="115">
        <f>+I39*F39*E39*D39</f>
        <v>1.335</v>
      </c>
      <c r="K39" s="116" t="s">
        <v>138</v>
      </c>
    </row>
    <row r="40" spans="1:11">
      <c r="A40" s="71">
        <v>9</v>
      </c>
      <c r="B40" s="71" t="s">
        <v>125</v>
      </c>
      <c r="C40" s="71" t="s">
        <v>127</v>
      </c>
      <c r="D40" s="71">
        <v>1</v>
      </c>
      <c r="E40" s="71">
        <v>2</v>
      </c>
      <c r="F40" s="114">
        <v>0.15</v>
      </c>
      <c r="G40" s="114">
        <v>0.1</v>
      </c>
      <c r="H40" s="121">
        <v>1.2E-2</v>
      </c>
      <c r="I40" s="114">
        <v>7850</v>
      </c>
      <c r="J40" s="115">
        <f>+I40*H40*G40*F40*E40*D40</f>
        <v>2.8260000000000001</v>
      </c>
      <c r="K40" s="116" t="s">
        <v>138</v>
      </c>
    </row>
    <row r="41" spans="1:11">
      <c r="A41" s="71">
        <v>10</v>
      </c>
      <c r="B41" s="71" t="s">
        <v>125</v>
      </c>
      <c r="C41" s="71" t="s">
        <v>116</v>
      </c>
      <c r="D41" s="71">
        <v>1</v>
      </c>
      <c r="E41" s="71">
        <v>2</v>
      </c>
      <c r="F41" s="114">
        <v>0.91300000000000003</v>
      </c>
      <c r="G41" s="114">
        <v>0.1</v>
      </c>
      <c r="H41" s="121">
        <v>0.01</v>
      </c>
      <c r="I41" s="114">
        <v>7850</v>
      </c>
      <c r="J41" s="115">
        <f>+I41*H41*G41*F41*E41*D41</f>
        <v>14.334100000000001</v>
      </c>
      <c r="K41" s="116" t="s">
        <v>138</v>
      </c>
    </row>
    <row r="42" spans="1:11">
      <c r="A42" s="71"/>
      <c r="B42" s="71"/>
      <c r="C42" s="71"/>
      <c r="D42" s="71"/>
      <c r="E42" s="71"/>
      <c r="F42" s="128"/>
      <c r="G42" s="129"/>
      <c r="H42" s="129"/>
      <c r="I42" s="71" t="s">
        <v>128</v>
      </c>
      <c r="J42" s="130">
        <f>SUM(J32:J41)</f>
        <v>3680.2579250000003</v>
      </c>
      <c r="K42" s="116" t="s">
        <v>138</v>
      </c>
    </row>
    <row r="43" spans="1:11">
      <c r="A43" s="71">
        <v>1</v>
      </c>
      <c r="B43" s="71" t="s">
        <v>129</v>
      </c>
      <c r="C43" s="71" t="s">
        <v>127</v>
      </c>
      <c r="D43" s="71">
        <v>2</v>
      </c>
      <c r="E43" s="71">
        <v>2</v>
      </c>
      <c r="F43" s="114">
        <v>1.1000000000000001</v>
      </c>
      <c r="G43" s="114">
        <v>0.6</v>
      </c>
      <c r="H43" s="121">
        <v>1.2E-2</v>
      </c>
      <c r="I43" s="114">
        <v>7850</v>
      </c>
      <c r="J43" s="115">
        <f>+I43*H43*G43*F43*E43*D43</f>
        <v>248.68800000000005</v>
      </c>
      <c r="K43" s="116" t="s">
        <v>138</v>
      </c>
    </row>
    <row r="44" spans="1:11">
      <c r="A44" s="71">
        <v>2</v>
      </c>
      <c r="B44" s="71" t="s">
        <v>129</v>
      </c>
      <c r="C44" s="71" t="s">
        <v>119</v>
      </c>
      <c r="D44" s="71">
        <v>1</v>
      </c>
      <c r="E44" s="71">
        <v>2</v>
      </c>
      <c r="F44" s="114">
        <v>0.5</v>
      </c>
      <c r="G44" s="114">
        <v>0.3</v>
      </c>
      <c r="H44" s="114">
        <v>0.02</v>
      </c>
      <c r="I44" s="114">
        <v>7850</v>
      </c>
      <c r="J44" s="115">
        <f>+I44*H44*G44*F44*E44*D44</f>
        <v>47.1</v>
      </c>
      <c r="K44" s="116" t="s">
        <v>138</v>
      </c>
    </row>
    <row r="45" spans="1:11">
      <c r="A45" s="233"/>
      <c r="B45" s="234"/>
      <c r="C45" s="234"/>
      <c r="D45" s="234"/>
      <c r="E45" s="234"/>
      <c r="F45" s="234"/>
      <c r="G45" s="234"/>
      <c r="H45" s="235"/>
      <c r="I45" s="123" t="s">
        <v>128</v>
      </c>
      <c r="J45" s="124">
        <f>SUM(J42:J44)</f>
        <v>3976.0459250000004</v>
      </c>
      <c r="K45" s="131" t="s">
        <v>138</v>
      </c>
    </row>
    <row r="46" spans="1:11">
      <c r="A46" s="232" t="s">
        <v>142</v>
      </c>
      <c r="B46" s="232"/>
      <c r="C46" s="232"/>
      <c r="D46" s="232"/>
      <c r="E46" s="232"/>
      <c r="F46" s="232"/>
      <c r="G46" s="232"/>
      <c r="H46" s="232"/>
      <c r="I46" s="232"/>
      <c r="J46" s="232"/>
      <c r="K46" s="232"/>
    </row>
    <row r="47" spans="1:11" ht="60">
      <c r="A47" s="111" t="s">
        <v>105</v>
      </c>
      <c r="B47" s="111" t="s">
        <v>106</v>
      </c>
      <c r="C47" s="111" t="s">
        <v>107</v>
      </c>
      <c r="D47" s="111" t="s">
        <v>108</v>
      </c>
      <c r="E47" s="111" t="s">
        <v>108</v>
      </c>
      <c r="F47" s="111" t="s">
        <v>109</v>
      </c>
      <c r="G47" s="111" t="s">
        <v>110</v>
      </c>
      <c r="H47" s="111" t="s">
        <v>111</v>
      </c>
      <c r="I47" s="111" t="s">
        <v>112</v>
      </c>
      <c r="J47" s="112" t="s">
        <v>113</v>
      </c>
      <c r="K47" s="112" t="s">
        <v>114</v>
      </c>
    </row>
    <row r="48" spans="1:11">
      <c r="A48" s="71">
        <v>1</v>
      </c>
      <c r="B48" s="71" t="s">
        <v>115</v>
      </c>
      <c r="C48" s="71" t="s">
        <v>127</v>
      </c>
      <c r="D48" s="71">
        <v>1</v>
      </c>
      <c r="E48" s="71">
        <v>1</v>
      </c>
      <c r="F48" s="114">
        <v>12.829000000000001</v>
      </c>
      <c r="G48" s="114">
        <v>1.25</v>
      </c>
      <c r="H48" s="121">
        <v>1.2E-2</v>
      </c>
      <c r="I48" s="114">
        <v>7850</v>
      </c>
      <c r="J48" s="115">
        <f>+I48*H48*G48*F48*E48*D48</f>
        <v>1510.6147500000002</v>
      </c>
      <c r="K48" s="116" t="s">
        <v>138</v>
      </c>
    </row>
    <row r="49" spans="1:11">
      <c r="A49" s="71">
        <v>2</v>
      </c>
      <c r="B49" s="71" t="s">
        <v>139</v>
      </c>
      <c r="C49" s="71" t="s">
        <v>130</v>
      </c>
      <c r="D49" s="71">
        <v>1</v>
      </c>
      <c r="E49" s="71">
        <v>2</v>
      </c>
      <c r="F49" s="114">
        <v>12.829000000000001</v>
      </c>
      <c r="G49" s="114">
        <v>0.35</v>
      </c>
      <c r="H49" s="121">
        <v>2.5000000000000001E-2</v>
      </c>
      <c r="I49" s="114">
        <v>7850</v>
      </c>
      <c r="J49" s="115">
        <f>+I49*H49*G49*F49*E49*D49</f>
        <v>1762.383875</v>
      </c>
      <c r="K49" s="116" t="s">
        <v>138</v>
      </c>
    </row>
    <row r="50" spans="1:11">
      <c r="A50" s="71">
        <v>3</v>
      </c>
      <c r="B50" s="71" t="s">
        <v>121</v>
      </c>
      <c r="C50" s="71" t="s">
        <v>140</v>
      </c>
      <c r="D50" s="71">
        <v>2</v>
      </c>
      <c r="E50" s="71">
        <v>2</v>
      </c>
      <c r="F50" s="114">
        <v>1.1499999999999999</v>
      </c>
      <c r="G50" s="114" t="s">
        <v>123</v>
      </c>
      <c r="H50" s="126" t="s">
        <v>135</v>
      </c>
      <c r="I50" s="114">
        <v>23.4</v>
      </c>
      <c r="J50" s="115">
        <f>+I50*F50*E50*D50</f>
        <v>107.63999999999999</v>
      </c>
      <c r="K50" s="116" t="s">
        <v>138</v>
      </c>
    </row>
    <row r="51" spans="1:11">
      <c r="A51" s="71">
        <v>4</v>
      </c>
      <c r="B51" s="71" t="s">
        <v>125</v>
      </c>
      <c r="C51" s="71" t="s">
        <v>126</v>
      </c>
      <c r="D51" s="71">
        <v>2</v>
      </c>
      <c r="E51" s="71">
        <v>2</v>
      </c>
      <c r="F51" s="114">
        <v>1.25</v>
      </c>
      <c r="G51" s="114">
        <v>0.16900000000000001</v>
      </c>
      <c r="H51" s="121">
        <v>1.6E-2</v>
      </c>
      <c r="I51" s="114">
        <v>7850</v>
      </c>
      <c r="J51" s="115">
        <f t="shared" ref="J51:J57" si="0">+I51*H51*G51*F51*E51*D51</f>
        <v>106.13200000000001</v>
      </c>
      <c r="K51" s="116" t="s">
        <v>138</v>
      </c>
    </row>
    <row r="52" spans="1:11">
      <c r="A52" s="132">
        <v>5</v>
      </c>
      <c r="B52" s="132" t="s">
        <v>125</v>
      </c>
      <c r="C52" s="132" t="s">
        <v>116</v>
      </c>
      <c r="D52" s="132">
        <v>1</v>
      </c>
      <c r="E52" s="132">
        <v>15</v>
      </c>
      <c r="F52" s="133">
        <v>1.25</v>
      </c>
      <c r="G52" s="133">
        <v>0.1</v>
      </c>
      <c r="H52" s="134">
        <v>0.01</v>
      </c>
      <c r="I52" s="133">
        <v>7850</v>
      </c>
      <c r="J52" s="135">
        <f t="shared" si="0"/>
        <v>147.1875</v>
      </c>
      <c r="K52" s="116" t="s">
        <v>138</v>
      </c>
    </row>
    <row r="53" spans="1:11">
      <c r="A53" s="71">
        <v>6</v>
      </c>
      <c r="B53" s="71" t="s">
        <v>125</v>
      </c>
      <c r="C53" s="71" t="s">
        <v>127</v>
      </c>
      <c r="D53" s="71">
        <v>1</v>
      </c>
      <c r="E53" s="71">
        <v>2</v>
      </c>
      <c r="F53" s="114">
        <v>0.35</v>
      </c>
      <c r="G53" s="114">
        <v>0.1</v>
      </c>
      <c r="H53" s="121">
        <v>1.2E-2</v>
      </c>
      <c r="I53" s="114">
        <v>7850</v>
      </c>
      <c r="J53" s="115">
        <f t="shared" si="0"/>
        <v>6.5939999999999994</v>
      </c>
      <c r="K53" s="116" t="s">
        <v>138</v>
      </c>
    </row>
    <row r="54" spans="1:11">
      <c r="A54" s="71">
        <v>7</v>
      </c>
      <c r="B54" s="71" t="s">
        <v>125</v>
      </c>
      <c r="C54" s="71" t="s">
        <v>116</v>
      </c>
      <c r="D54" s="71">
        <v>2</v>
      </c>
      <c r="E54" s="71">
        <v>2</v>
      </c>
      <c r="F54" s="114">
        <v>0.36299999999999999</v>
      </c>
      <c r="G54" s="114">
        <v>0.1</v>
      </c>
      <c r="H54" s="121">
        <v>0.01</v>
      </c>
      <c r="I54" s="114">
        <v>7850</v>
      </c>
      <c r="J54" s="115">
        <f t="shared" si="0"/>
        <v>11.398200000000001</v>
      </c>
      <c r="K54" s="116" t="s">
        <v>138</v>
      </c>
    </row>
    <row r="55" spans="1:11">
      <c r="A55" s="71">
        <v>8</v>
      </c>
      <c r="B55" s="71" t="s">
        <v>125</v>
      </c>
      <c r="C55" s="71" t="s">
        <v>116</v>
      </c>
      <c r="D55" s="71">
        <v>1</v>
      </c>
      <c r="E55" s="71">
        <v>1</v>
      </c>
      <c r="F55" s="114">
        <v>1.0129999999999999</v>
      </c>
      <c r="G55" s="114">
        <v>0.1</v>
      </c>
      <c r="H55" s="121">
        <v>0.01</v>
      </c>
      <c r="I55" s="114">
        <v>7850</v>
      </c>
      <c r="J55" s="115">
        <f t="shared" si="0"/>
        <v>7.9520499999999998</v>
      </c>
      <c r="K55" s="116" t="s">
        <v>138</v>
      </c>
    </row>
    <row r="56" spans="1:11">
      <c r="A56" s="71">
        <v>9</v>
      </c>
      <c r="B56" s="71" t="s">
        <v>125</v>
      </c>
      <c r="C56" s="71" t="s">
        <v>127</v>
      </c>
      <c r="D56" s="71">
        <v>1</v>
      </c>
      <c r="E56" s="71">
        <v>5</v>
      </c>
      <c r="F56" s="114">
        <v>0.15</v>
      </c>
      <c r="G56" s="114">
        <v>0.1</v>
      </c>
      <c r="H56" s="121">
        <v>1.2E-2</v>
      </c>
      <c r="I56" s="114">
        <v>7850</v>
      </c>
      <c r="J56" s="115">
        <f t="shared" si="0"/>
        <v>7.0650000000000004</v>
      </c>
      <c r="K56" s="116" t="s">
        <v>138</v>
      </c>
    </row>
    <row r="57" spans="1:11">
      <c r="A57" s="71">
        <v>10</v>
      </c>
      <c r="B57" s="71" t="s">
        <v>125</v>
      </c>
      <c r="C57" s="71" t="s">
        <v>116</v>
      </c>
      <c r="D57" s="71">
        <v>2</v>
      </c>
      <c r="E57" s="71">
        <v>2</v>
      </c>
      <c r="F57" s="114">
        <v>0.96299999999999997</v>
      </c>
      <c r="G57" s="114">
        <v>0.1</v>
      </c>
      <c r="H57" s="121">
        <v>0.01</v>
      </c>
      <c r="I57" s="114">
        <v>7850</v>
      </c>
      <c r="J57" s="115">
        <f t="shared" si="0"/>
        <v>30.238200000000003</v>
      </c>
      <c r="K57" s="116" t="s">
        <v>138</v>
      </c>
    </row>
    <row r="58" spans="1:11">
      <c r="A58" s="71"/>
      <c r="B58" s="71"/>
      <c r="C58" s="71"/>
      <c r="D58" s="71"/>
      <c r="E58" s="71"/>
      <c r="F58" s="128"/>
      <c r="G58" s="129"/>
      <c r="H58" s="129"/>
      <c r="I58" s="71" t="s">
        <v>128</v>
      </c>
      <c r="J58" s="130">
        <f>SUM(J48:J57)</f>
        <v>3697.205575</v>
      </c>
      <c r="K58" s="116" t="s">
        <v>138</v>
      </c>
    </row>
    <row r="59" spans="1:11">
      <c r="A59" s="71">
        <v>1</v>
      </c>
      <c r="B59" s="71" t="s">
        <v>129</v>
      </c>
      <c r="C59" s="71" t="s">
        <v>127</v>
      </c>
      <c r="D59" s="71">
        <v>2</v>
      </c>
      <c r="E59" s="71">
        <v>2</v>
      </c>
      <c r="F59" s="114">
        <v>1.1000000000000001</v>
      </c>
      <c r="G59" s="114">
        <v>0.6</v>
      </c>
      <c r="H59" s="121">
        <v>1.2E-2</v>
      </c>
      <c r="I59" s="114">
        <v>7850</v>
      </c>
      <c r="J59" s="115">
        <f>+I59*H59*G59*F59*E59*D59</f>
        <v>248.68800000000005</v>
      </c>
      <c r="K59" s="116" t="s">
        <v>138</v>
      </c>
    </row>
    <row r="60" spans="1:11">
      <c r="A60" s="71">
        <v>2</v>
      </c>
      <c r="B60" s="71" t="s">
        <v>129</v>
      </c>
      <c r="C60" s="71" t="s">
        <v>119</v>
      </c>
      <c r="D60" s="71">
        <v>1</v>
      </c>
      <c r="E60" s="71">
        <v>2</v>
      </c>
      <c r="F60" s="114">
        <v>0.5</v>
      </c>
      <c r="G60" s="114">
        <v>0.3</v>
      </c>
      <c r="H60" s="114">
        <v>0.02</v>
      </c>
      <c r="I60" s="114">
        <v>7850</v>
      </c>
      <c r="J60" s="115">
        <f>+I60*H60*G60*F60*E60*D60</f>
        <v>47.1</v>
      </c>
      <c r="K60" s="116" t="s">
        <v>138</v>
      </c>
    </row>
    <row r="61" spans="1:11">
      <c r="A61" s="233"/>
      <c r="B61" s="234"/>
      <c r="C61" s="234"/>
      <c r="D61" s="234"/>
      <c r="E61" s="234"/>
      <c r="F61" s="234"/>
      <c r="G61" s="234"/>
      <c r="H61" s="235"/>
      <c r="I61" s="123" t="s">
        <v>128</v>
      </c>
      <c r="J61" s="124">
        <f>SUM(J58:J60)</f>
        <v>3992.993575</v>
      </c>
      <c r="K61" s="131" t="s">
        <v>138</v>
      </c>
    </row>
    <row r="62" spans="1:11">
      <c r="A62" s="249" t="s">
        <v>143</v>
      </c>
      <c r="B62" s="249"/>
      <c r="C62" s="249"/>
      <c r="D62" s="249"/>
      <c r="E62" s="249"/>
      <c r="F62" s="249"/>
      <c r="G62" s="249"/>
      <c r="H62" s="249"/>
      <c r="I62" s="249"/>
      <c r="J62" s="249"/>
      <c r="K62" s="249"/>
    </row>
    <row r="63" spans="1:11" ht="60">
      <c r="A63" s="111" t="s">
        <v>105</v>
      </c>
      <c r="B63" s="111" t="s">
        <v>106</v>
      </c>
      <c r="C63" s="111" t="s">
        <v>107</v>
      </c>
      <c r="D63" s="111" t="s">
        <v>108</v>
      </c>
      <c r="E63" s="111" t="s">
        <v>108</v>
      </c>
      <c r="F63" s="111" t="s">
        <v>109</v>
      </c>
      <c r="G63" s="111" t="s">
        <v>110</v>
      </c>
      <c r="H63" s="111" t="s">
        <v>111</v>
      </c>
      <c r="I63" s="111" t="s">
        <v>112</v>
      </c>
      <c r="J63" s="112" t="s">
        <v>113</v>
      </c>
      <c r="K63" s="112" t="s">
        <v>114</v>
      </c>
    </row>
    <row r="64" spans="1:11">
      <c r="A64" s="71">
        <v>1</v>
      </c>
      <c r="B64" s="71" t="s">
        <v>115</v>
      </c>
      <c r="C64" s="71" t="s">
        <v>116</v>
      </c>
      <c r="D64" s="71">
        <v>1</v>
      </c>
      <c r="E64" s="71">
        <v>1</v>
      </c>
      <c r="F64" s="114">
        <v>10.44</v>
      </c>
      <c r="G64" s="114">
        <v>0.96</v>
      </c>
      <c r="H64" s="121">
        <v>0.01</v>
      </c>
      <c r="I64" s="114">
        <v>7850</v>
      </c>
      <c r="J64" s="115">
        <f>+I64*H64*G64*F64*E64*D64</f>
        <v>786.75839999999994</v>
      </c>
      <c r="K64" s="116" t="s">
        <v>138</v>
      </c>
    </row>
    <row r="65" spans="1:11">
      <c r="A65" s="71">
        <v>2</v>
      </c>
      <c r="B65" s="71" t="s">
        <v>139</v>
      </c>
      <c r="C65" s="71" t="s">
        <v>119</v>
      </c>
      <c r="D65" s="71">
        <v>1</v>
      </c>
      <c r="E65" s="71">
        <v>2</v>
      </c>
      <c r="F65" s="114">
        <v>10.44</v>
      </c>
      <c r="G65" s="114">
        <v>0.3</v>
      </c>
      <c r="H65" s="121">
        <v>0.02</v>
      </c>
      <c r="I65" s="114">
        <v>7850</v>
      </c>
      <c r="J65" s="115">
        <f>+I65*H65*G65*F65*E65*D65</f>
        <v>983.44799999999998</v>
      </c>
      <c r="K65" s="116" t="s">
        <v>138</v>
      </c>
    </row>
    <row r="66" spans="1:11">
      <c r="A66" s="71">
        <v>3</v>
      </c>
      <c r="B66" s="71" t="s">
        <v>121</v>
      </c>
      <c r="C66" s="71" t="s">
        <v>140</v>
      </c>
      <c r="D66" s="71">
        <v>2</v>
      </c>
      <c r="E66" s="71">
        <v>2</v>
      </c>
      <c r="F66" s="114">
        <v>0.85</v>
      </c>
      <c r="G66" s="114" t="s">
        <v>123</v>
      </c>
      <c r="H66" s="126" t="s">
        <v>135</v>
      </c>
      <c r="I66" s="114">
        <v>23.4</v>
      </c>
      <c r="J66" s="115">
        <f>+I66*F66*E66*D66</f>
        <v>79.559999999999988</v>
      </c>
      <c r="K66" s="116" t="s">
        <v>138</v>
      </c>
    </row>
    <row r="67" spans="1:11">
      <c r="A67" s="71">
        <v>4</v>
      </c>
      <c r="B67" s="71" t="s">
        <v>125</v>
      </c>
      <c r="C67" s="71" t="s">
        <v>126</v>
      </c>
      <c r="D67" s="71">
        <v>2</v>
      </c>
      <c r="E67" s="71">
        <v>2</v>
      </c>
      <c r="F67" s="114">
        <v>0.96</v>
      </c>
      <c r="G67" s="114">
        <v>0.14499999999999999</v>
      </c>
      <c r="H67" s="121">
        <v>1.6E-2</v>
      </c>
      <c r="I67" s="114">
        <v>7850</v>
      </c>
      <c r="J67" s="115">
        <f>+I67*H67*G67*F67*E67*D67</f>
        <v>69.934079999999994</v>
      </c>
      <c r="K67" s="116" t="s">
        <v>138</v>
      </c>
    </row>
    <row r="68" spans="1:11">
      <c r="A68" s="71">
        <v>5</v>
      </c>
      <c r="B68" s="71" t="s">
        <v>125</v>
      </c>
      <c r="C68" s="71" t="s">
        <v>116</v>
      </c>
      <c r="D68" s="71">
        <v>2</v>
      </c>
      <c r="E68" s="71">
        <v>4</v>
      </c>
      <c r="F68" s="114">
        <v>0.96</v>
      </c>
      <c r="G68" s="114">
        <v>0.1</v>
      </c>
      <c r="H68" s="121">
        <v>0.01</v>
      </c>
      <c r="I68" s="114">
        <v>7850</v>
      </c>
      <c r="J68" s="115">
        <f>+I68*H68*G68*F68*E68*D68</f>
        <v>60.288000000000004</v>
      </c>
      <c r="K68" s="116" t="s">
        <v>138</v>
      </c>
    </row>
    <row r="69" spans="1:11">
      <c r="A69" s="71">
        <v>6</v>
      </c>
      <c r="B69" s="71" t="s">
        <v>125</v>
      </c>
      <c r="C69" s="71" t="s">
        <v>127</v>
      </c>
      <c r="D69" s="71">
        <v>2</v>
      </c>
      <c r="E69" s="71">
        <v>3</v>
      </c>
      <c r="F69" s="114">
        <v>0.15</v>
      </c>
      <c r="G69" s="114">
        <v>0.1</v>
      </c>
      <c r="H69" s="121">
        <v>1.2E-2</v>
      </c>
      <c r="I69" s="114">
        <v>7850</v>
      </c>
      <c r="J69" s="115">
        <f>+I69*H69*G69*F69*E69*D69</f>
        <v>8.4779999999999998</v>
      </c>
      <c r="K69" s="116" t="s">
        <v>138</v>
      </c>
    </row>
    <row r="70" spans="1:11">
      <c r="A70" s="71">
        <v>7</v>
      </c>
      <c r="B70" s="71" t="s">
        <v>125</v>
      </c>
      <c r="C70" s="71" t="s">
        <v>116</v>
      </c>
      <c r="D70" s="71">
        <v>1</v>
      </c>
      <c r="E70" s="71">
        <v>3</v>
      </c>
      <c r="F70" s="114">
        <v>0.71799999999999997</v>
      </c>
      <c r="G70" s="114">
        <v>0.1</v>
      </c>
      <c r="H70" s="121">
        <v>0.01</v>
      </c>
      <c r="I70" s="114">
        <v>7850</v>
      </c>
      <c r="J70" s="115">
        <f>+I70*H70*G70*F70*E70*D70</f>
        <v>16.908900000000003</v>
      </c>
      <c r="K70" s="116" t="s">
        <v>138</v>
      </c>
    </row>
    <row r="71" spans="1:11">
      <c r="A71" s="71">
        <v>10</v>
      </c>
      <c r="B71" s="71" t="s">
        <v>125</v>
      </c>
      <c r="C71" s="71" t="s">
        <v>116</v>
      </c>
      <c r="D71" s="71">
        <v>1</v>
      </c>
      <c r="E71" s="71">
        <v>3</v>
      </c>
      <c r="F71" s="114">
        <v>0.66800000000000004</v>
      </c>
      <c r="G71" s="114">
        <v>0.1</v>
      </c>
      <c r="H71" s="121">
        <v>0.01</v>
      </c>
      <c r="I71" s="114">
        <v>7850</v>
      </c>
      <c r="J71" s="115">
        <f>+I71*H71*G71*F71*E71*D71</f>
        <v>15.731400000000001</v>
      </c>
      <c r="K71" s="116" t="s">
        <v>138</v>
      </c>
    </row>
    <row r="72" spans="1:11">
      <c r="A72" s="71"/>
      <c r="B72" s="71"/>
      <c r="C72" s="71"/>
      <c r="D72" s="71"/>
      <c r="E72" s="71"/>
      <c r="F72" s="128"/>
      <c r="G72" s="129"/>
      <c r="H72" s="129"/>
      <c r="I72" s="71" t="s">
        <v>128</v>
      </c>
      <c r="J72" s="130">
        <f>SUM(J64:J71)</f>
        <v>2021.1067799999998</v>
      </c>
      <c r="K72" s="116" t="s">
        <v>138</v>
      </c>
    </row>
    <row r="73" spans="1:11">
      <c r="A73" s="71">
        <v>1</v>
      </c>
      <c r="B73" s="71" t="s">
        <v>129</v>
      </c>
      <c r="C73" s="71" t="s">
        <v>116</v>
      </c>
      <c r="D73" s="71">
        <v>2</v>
      </c>
      <c r="E73" s="71">
        <v>2</v>
      </c>
      <c r="F73" s="114">
        <v>0.85</v>
      </c>
      <c r="G73" s="114">
        <v>0.5</v>
      </c>
      <c r="H73" s="121">
        <v>0.01</v>
      </c>
      <c r="I73" s="114">
        <v>7850</v>
      </c>
      <c r="J73" s="115">
        <f>+I73*H73*G73*F73*E73*D73</f>
        <v>133.44999999999999</v>
      </c>
      <c r="K73" s="116" t="s">
        <v>138</v>
      </c>
    </row>
    <row r="74" spans="1:11">
      <c r="A74" s="71">
        <v>2</v>
      </c>
      <c r="B74" s="71" t="s">
        <v>129</v>
      </c>
      <c r="C74" s="71" t="s">
        <v>130</v>
      </c>
      <c r="D74" s="71">
        <v>1</v>
      </c>
      <c r="E74" s="71">
        <v>2</v>
      </c>
      <c r="F74" s="114">
        <v>0.5</v>
      </c>
      <c r="G74" s="114">
        <v>0.25</v>
      </c>
      <c r="H74" s="121">
        <v>2.5000000000000001E-2</v>
      </c>
      <c r="I74" s="114">
        <v>7850</v>
      </c>
      <c r="J74" s="115">
        <f>+I74*H74*G74*F74*E74*D74</f>
        <v>49.0625</v>
      </c>
      <c r="K74" s="116" t="s">
        <v>138</v>
      </c>
    </row>
    <row r="75" spans="1:11">
      <c r="A75" s="233"/>
      <c r="B75" s="234"/>
      <c r="C75" s="234"/>
      <c r="D75" s="234"/>
      <c r="E75" s="234"/>
      <c r="F75" s="234"/>
      <c r="G75" s="234"/>
      <c r="H75" s="235"/>
      <c r="I75" s="123" t="s">
        <v>128</v>
      </c>
      <c r="J75" s="124">
        <f>SUM(J72:J74)</f>
        <v>2203.6192799999999</v>
      </c>
      <c r="K75" s="131" t="s">
        <v>138</v>
      </c>
    </row>
    <row r="76" spans="1:11">
      <c r="A76" s="245" t="s">
        <v>144</v>
      </c>
      <c r="B76" s="246"/>
      <c r="C76" s="246"/>
      <c r="D76" s="246"/>
      <c r="E76" s="246"/>
      <c r="F76" s="246"/>
      <c r="G76" s="246"/>
      <c r="H76" s="246"/>
      <c r="I76" s="246"/>
      <c r="J76" s="246"/>
      <c r="K76" s="247"/>
    </row>
    <row r="77" spans="1:11" ht="60">
      <c r="A77" s="111" t="s">
        <v>105</v>
      </c>
      <c r="B77" s="111" t="s">
        <v>106</v>
      </c>
      <c r="C77" s="111" t="s">
        <v>107</v>
      </c>
      <c r="D77" s="111" t="s">
        <v>108</v>
      </c>
      <c r="E77" s="111" t="s">
        <v>108</v>
      </c>
      <c r="F77" s="111" t="s">
        <v>109</v>
      </c>
      <c r="G77" s="111" t="s">
        <v>110</v>
      </c>
      <c r="H77" s="111" t="s">
        <v>111</v>
      </c>
      <c r="I77" s="111" t="s">
        <v>112</v>
      </c>
      <c r="J77" s="112" t="s">
        <v>113</v>
      </c>
      <c r="K77" s="112" t="s">
        <v>114</v>
      </c>
    </row>
    <row r="78" spans="1:11">
      <c r="A78" s="71">
        <v>1</v>
      </c>
      <c r="B78" s="71" t="s">
        <v>115</v>
      </c>
      <c r="C78" s="71" t="s">
        <v>116</v>
      </c>
      <c r="D78" s="71">
        <v>1</v>
      </c>
      <c r="E78" s="71">
        <v>1</v>
      </c>
      <c r="F78" s="114">
        <v>8.4559999999999995</v>
      </c>
      <c r="G78" s="114">
        <v>0.96</v>
      </c>
      <c r="H78" s="121">
        <v>0.01</v>
      </c>
      <c r="I78" s="114">
        <v>7850</v>
      </c>
      <c r="J78" s="115">
        <f>+I78*H78*G78*F78*E78*D78</f>
        <v>637.24415999999997</v>
      </c>
      <c r="K78" s="116" t="s">
        <v>138</v>
      </c>
    </row>
    <row r="79" spans="1:11">
      <c r="A79" s="71">
        <v>2</v>
      </c>
      <c r="B79" s="71" t="s">
        <v>139</v>
      </c>
      <c r="C79" s="71" t="s">
        <v>119</v>
      </c>
      <c r="D79" s="71">
        <v>1</v>
      </c>
      <c r="E79" s="71">
        <v>2</v>
      </c>
      <c r="F79" s="114">
        <v>8.4559999999999995</v>
      </c>
      <c r="G79" s="114">
        <v>0.3</v>
      </c>
      <c r="H79" s="121">
        <v>0.02</v>
      </c>
      <c r="I79" s="114">
        <v>7850</v>
      </c>
      <c r="J79" s="115">
        <f>+I79*H79*G79*F79*E79*D79</f>
        <v>796.55520000000001</v>
      </c>
      <c r="K79" s="116" t="s">
        <v>138</v>
      </c>
    </row>
    <row r="80" spans="1:11">
      <c r="A80" s="71">
        <v>3</v>
      </c>
      <c r="B80" s="71" t="s">
        <v>121</v>
      </c>
      <c r="C80" s="71" t="s">
        <v>140</v>
      </c>
      <c r="D80" s="71">
        <v>1</v>
      </c>
      <c r="E80" s="71">
        <v>2</v>
      </c>
      <c r="F80" s="114">
        <v>0.85</v>
      </c>
      <c r="G80" s="114" t="s">
        <v>123</v>
      </c>
      <c r="H80" s="126" t="s">
        <v>135</v>
      </c>
      <c r="I80" s="114">
        <v>23.4</v>
      </c>
      <c r="J80" s="115">
        <f>+I80*F80*E80*D80</f>
        <v>39.779999999999994</v>
      </c>
      <c r="K80" s="116" t="s">
        <v>138</v>
      </c>
    </row>
    <row r="81" spans="1:11">
      <c r="A81" s="71">
        <v>4</v>
      </c>
      <c r="B81" s="71" t="s">
        <v>125</v>
      </c>
      <c r="C81" s="71" t="s">
        <v>126</v>
      </c>
      <c r="D81" s="71">
        <v>2</v>
      </c>
      <c r="E81" s="71">
        <v>2</v>
      </c>
      <c r="F81" s="114">
        <v>0.96</v>
      </c>
      <c r="G81" s="114">
        <v>0.14499999999999999</v>
      </c>
      <c r="H81" s="121">
        <v>1.6E-2</v>
      </c>
      <c r="I81" s="114">
        <v>7850</v>
      </c>
      <c r="J81" s="115">
        <f t="shared" ref="J81:J82" si="1">+I81*H81*G81*F81*E81*D81</f>
        <v>69.934079999999994</v>
      </c>
      <c r="K81" s="116" t="s">
        <v>138</v>
      </c>
    </row>
    <row r="82" spans="1:11">
      <c r="A82" s="71">
        <v>5</v>
      </c>
      <c r="B82" s="71" t="s">
        <v>125</v>
      </c>
      <c r="C82" s="71" t="s">
        <v>116</v>
      </c>
      <c r="D82" s="71">
        <v>2</v>
      </c>
      <c r="E82" s="71">
        <v>3</v>
      </c>
      <c r="F82" s="114">
        <v>0.96</v>
      </c>
      <c r="G82" s="114">
        <v>0.1</v>
      </c>
      <c r="H82" s="121">
        <v>0.01</v>
      </c>
      <c r="I82" s="114">
        <v>7850</v>
      </c>
      <c r="J82" s="115">
        <f t="shared" si="1"/>
        <v>45.216000000000001</v>
      </c>
      <c r="K82" s="116" t="s">
        <v>138</v>
      </c>
    </row>
    <row r="83" spans="1:11">
      <c r="A83" s="71">
        <v>6</v>
      </c>
      <c r="B83" s="71" t="s">
        <v>121</v>
      </c>
      <c r="C83" s="71" t="s">
        <v>122</v>
      </c>
      <c r="D83" s="71">
        <v>1</v>
      </c>
      <c r="E83" s="71">
        <v>2</v>
      </c>
      <c r="F83" s="114">
        <v>0.85</v>
      </c>
      <c r="G83" s="114" t="s">
        <v>123</v>
      </c>
      <c r="H83" s="126" t="s">
        <v>135</v>
      </c>
      <c r="I83" s="114">
        <v>17.7</v>
      </c>
      <c r="J83" s="115">
        <f>+I83*F83*E83*D83</f>
        <v>30.089999999999996</v>
      </c>
      <c r="K83" s="116" t="s">
        <v>138</v>
      </c>
    </row>
    <row r="84" spans="1:11">
      <c r="A84" s="71">
        <v>7</v>
      </c>
      <c r="B84" s="71" t="s">
        <v>125</v>
      </c>
      <c r="C84" s="71" t="s">
        <v>127</v>
      </c>
      <c r="D84" s="71">
        <v>1</v>
      </c>
      <c r="E84" s="71">
        <v>3</v>
      </c>
      <c r="F84" s="114">
        <v>0.15</v>
      </c>
      <c r="G84" s="114">
        <v>0.1</v>
      </c>
      <c r="H84" s="121">
        <v>1.2E-2</v>
      </c>
      <c r="I84" s="114">
        <v>7850</v>
      </c>
      <c r="J84" s="115">
        <f t="shared" ref="J84:J87" si="2">+I84*H84*G84*F84*E84*D84</f>
        <v>4.2389999999999999</v>
      </c>
      <c r="K84" s="116" t="s">
        <v>138</v>
      </c>
    </row>
    <row r="85" spans="1:11">
      <c r="A85" s="71">
        <v>8</v>
      </c>
      <c r="B85" s="71" t="s">
        <v>125</v>
      </c>
      <c r="C85" s="71" t="s">
        <v>116</v>
      </c>
      <c r="D85" s="71">
        <v>1</v>
      </c>
      <c r="E85" s="71">
        <v>3</v>
      </c>
      <c r="F85" s="114">
        <v>0.66800000000000004</v>
      </c>
      <c r="G85" s="114">
        <v>0.1</v>
      </c>
      <c r="H85" s="121">
        <v>0.01</v>
      </c>
      <c r="I85" s="114">
        <v>7850</v>
      </c>
      <c r="J85" s="115">
        <f t="shared" si="2"/>
        <v>15.731400000000001</v>
      </c>
      <c r="K85" s="116" t="s">
        <v>138</v>
      </c>
    </row>
    <row r="86" spans="1:11">
      <c r="A86" s="71">
        <v>9</v>
      </c>
      <c r="B86" s="71" t="s">
        <v>125</v>
      </c>
      <c r="C86" s="71" t="s">
        <v>127</v>
      </c>
      <c r="D86" s="71">
        <v>1</v>
      </c>
      <c r="E86" s="71">
        <v>2</v>
      </c>
      <c r="F86" s="114">
        <v>0.35</v>
      </c>
      <c r="G86" s="114">
        <v>0.1</v>
      </c>
      <c r="H86" s="121">
        <v>1.2E-2</v>
      </c>
      <c r="I86" s="114">
        <v>7850</v>
      </c>
      <c r="J86" s="115">
        <f t="shared" si="2"/>
        <v>6.5939999999999994</v>
      </c>
      <c r="K86" s="116" t="s">
        <v>138</v>
      </c>
    </row>
    <row r="87" spans="1:11">
      <c r="A87" s="71">
        <v>10</v>
      </c>
      <c r="B87" s="71" t="s">
        <v>125</v>
      </c>
      <c r="C87" s="71" t="s">
        <v>116</v>
      </c>
      <c r="D87" s="71">
        <v>2</v>
      </c>
      <c r="E87" s="71">
        <v>2</v>
      </c>
      <c r="F87" s="114">
        <v>0.1</v>
      </c>
      <c r="G87" s="114">
        <v>6.8000000000000005E-2</v>
      </c>
      <c r="H87" s="121">
        <v>0.01</v>
      </c>
      <c r="I87" s="114">
        <v>7850</v>
      </c>
      <c r="J87" s="115">
        <f t="shared" si="2"/>
        <v>2.1352000000000002</v>
      </c>
      <c r="K87" s="116" t="s">
        <v>138</v>
      </c>
    </row>
    <row r="88" spans="1:11">
      <c r="A88" s="71"/>
      <c r="B88" s="71"/>
      <c r="C88" s="71"/>
      <c r="D88" s="71"/>
      <c r="E88" s="71"/>
      <c r="F88" s="128"/>
      <c r="G88" s="129"/>
      <c r="H88" s="129"/>
      <c r="I88" s="71" t="s">
        <v>128</v>
      </c>
      <c r="J88" s="130">
        <f>SUM(J78:J87)</f>
        <v>1647.5190399999997</v>
      </c>
      <c r="K88" s="116" t="s">
        <v>138</v>
      </c>
    </row>
    <row r="89" spans="1:11">
      <c r="A89" s="71">
        <v>1</v>
      </c>
      <c r="B89" s="71" t="s">
        <v>129</v>
      </c>
      <c r="C89" s="71" t="s">
        <v>116</v>
      </c>
      <c r="D89" s="71">
        <v>1</v>
      </c>
      <c r="E89" s="71">
        <v>2</v>
      </c>
      <c r="F89" s="114">
        <v>0.85</v>
      </c>
      <c r="G89" s="114">
        <v>0.5</v>
      </c>
      <c r="H89" s="121">
        <v>0.01</v>
      </c>
      <c r="I89" s="114">
        <v>7850</v>
      </c>
      <c r="J89" s="115">
        <f>+I89*H89*G89*F89*E89*D89</f>
        <v>66.724999999999994</v>
      </c>
      <c r="K89" s="116" t="s">
        <v>138</v>
      </c>
    </row>
    <row r="90" spans="1:11">
      <c r="A90" s="71">
        <v>2</v>
      </c>
      <c r="B90" s="71" t="s">
        <v>129</v>
      </c>
      <c r="C90" s="71" t="s">
        <v>130</v>
      </c>
      <c r="D90" s="71">
        <v>1</v>
      </c>
      <c r="E90" s="71">
        <v>2</v>
      </c>
      <c r="F90" s="114">
        <v>0.5</v>
      </c>
      <c r="G90" s="114">
        <v>0.25</v>
      </c>
      <c r="H90" s="121">
        <v>2.5000000000000001E-2</v>
      </c>
      <c r="I90" s="114">
        <v>7850</v>
      </c>
      <c r="J90" s="115">
        <f>+I90*H90*G90*F90*E90*D90</f>
        <v>49.0625</v>
      </c>
      <c r="K90" s="116" t="s">
        <v>138</v>
      </c>
    </row>
    <row r="91" spans="1:11">
      <c r="A91" s="248"/>
      <c r="B91" s="248"/>
      <c r="C91" s="248"/>
      <c r="D91" s="248"/>
      <c r="E91" s="248"/>
      <c r="F91" s="248"/>
      <c r="G91" s="248"/>
      <c r="H91" s="248"/>
      <c r="I91" s="123" t="s">
        <v>128</v>
      </c>
      <c r="J91" s="124">
        <f>SUM(J88:J90)</f>
        <v>1763.3065399999996</v>
      </c>
      <c r="K91" s="131" t="s">
        <v>138</v>
      </c>
    </row>
    <row r="92" spans="1:11">
      <c r="A92" s="245" t="s">
        <v>145</v>
      </c>
      <c r="B92" s="246"/>
      <c r="C92" s="246"/>
      <c r="D92" s="246"/>
      <c r="E92" s="246"/>
      <c r="F92" s="246"/>
      <c r="G92" s="246"/>
      <c r="H92" s="246"/>
      <c r="I92" s="246"/>
      <c r="J92" s="246"/>
      <c r="K92" s="247"/>
    </row>
    <row r="93" spans="1:11" ht="60">
      <c r="A93" s="111" t="s">
        <v>105</v>
      </c>
      <c r="B93" s="111" t="s">
        <v>106</v>
      </c>
      <c r="C93" s="111" t="s">
        <v>107</v>
      </c>
      <c r="D93" s="111" t="s">
        <v>108</v>
      </c>
      <c r="E93" s="111" t="s">
        <v>108</v>
      </c>
      <c r="F93" s="111" t="s">
        <v>109</v>
      </c>
      <c r="G93" s="111" t="s">
        <v>110</v>
      </c>
      <c r="H93" s="111" t="s">
        <v>111</v>
      </c>
      <c r="I93" s="111" t="s">
        <v>112</v>
      </c>
      <c r="J93" s="112" t="s">
        <v>113</v>
      </c>
      <c r="K93" s="112" t="s">
        <v>114</v>
      </c>
    </row>
    <row r="94" spans="1:11">
      <c r="A94" s="71">
        <v>1</v>
      </c>
      <c r="B94" s="71" t="s">
        <v>115</v>
      </c>
      <c r="C94" s="71" t="s">
        <v>116</v>
      </c>
      <c r="D94" s="71">
        <v>1</v>
      </c>
      <c r="E94" s="71">
        <v>1</v>
      </c>
      <c r="F94" s="114">
        <v>10.97</v>
      </c>
      <c r="G94" s="114">
        <v>0.86799999999999999</v>
      </c>
      <c r="H94" s="121">
        <v>0.01</v>
      </c>
      <c r="I94" s="114">
        <v>7850</v>
      </c>
      <c r="J94" s="115">
        <f>+I94*H94*G94*F94*E94*D94</f>
        <v>747.47386000000006</v>
      </c>
      <c r="K94" s="116" t="s">
        <v>138</v>
      </c>
    </row>
    <row r="95" spans="1:11">
      <c r="A95" s="71">
        <v>2</v>
      </c>
      <c r="B95" s="71" t="s">
        <v>118</v>
      </c>
      <c r="C95" s="71" t="s">
        <v>126</v>
      </c>
      <c r="D95" s="71">
        <v>1</v>
      </c>
      <c r="E95" s="71">
        <v>1</v>
      </c>
      <c r="F95" s="114">
        <v>10.97</v>
      </c>
      <c r="G95" s="114">
        <v>0.3</v>
      </c>
      <c r="H95" s="121">
        <v>1.6E-2</v>
      </c>
      <c r="I95" s="114">
        <v>7850</v>
      </c>
      <c r="J95" s="115">
        <f>+I95*H95*G95*F95*E95*D95</f>
        <v>413.34960000000001</v>
      </c>
      <c r="K95" s="116" t="s">
        <v>138</v>
      </c>
    </row>
    <row r="96" spans="1:11">
      <c r="A96" s="71"/>
      <c r="B96" s="71" t="s">
        <v>120</v>
      </c>
      <c r="C96" s="71" t="s">
        <v>126</v>
      </c>
      <c r="D96" s="71">
        <v>1</v>
      </c>
      <c r="E96" s="71">
        <v>1</v>
      </c>
      <c r="F96" s="114">
        <v>10.64</v>
      </c>
      <c r="G96" s="114">
        <v>0.3</v>
      </c>
      <c r="H96" s="121">
        <v>1.6E-2</v>
      </c>
      <c r="I96" s="114">
        <v>7850</v>
      </c>
      <c r="J96" s="115">
        <f>+I96*H96*G96*F96*E96*D96</f>
        <v>400.91520000000003</v>
      </c>
      <c r="K96" s="116"/>
    </row>
    <row r="97" spans="1:11">
      <c r="A97" s="71">
        <v>3</v>
      </c>
      <c r="B97" s="71" t="s">
        <v>121</v>
      </c>
      <c r="C97" s="71" t="s">
        <v>122</v>
      </c>
      <c r="D97" s="71">
        <v>2</v>
      </c>
      <c r="E97" s="71">
        <v>2</v>
      </c>
      <c r="F97" s="114">
        <v>0.75</v>
      </c>
      <c r="G97" s="114" t="s">
        <v>123</v>
      </c>
      <c r="H97" s="126" t="s">
        <v>135</v>
      </c>
      <c r="I97" s="114">
        <v>17.7</v>
      </c>
      <c r="J97" s="115">
        <f>+I97*F97*E97*D97</f>
        <v>53.099999999999994</v>
      </c>
      <c r="K97" s="116" t="s">
        <v>138</v>
      </c>
    </row>
    <row r="98" spans="1:11">
      <c r="A98" s="71">
        <v>4</v>
      </c>
      <c r="B98" s="71" t="s">
        <v>125</v>
      </c>
      <c r="C98" s="71" t="s">
        <v>126</v>
      </c>
      <c r="D98" s="71">
        <v>2</v>
      </c>
      <c r="E98" s="71">
        <v>2</v>
      </c>
      <c r="F98" s="114">
        <v>0.86799999999999999</v>
      </c>
      <c r="G98" s="114">
        <v>0.14499999999999999</v>
      </c>
      <c r="H98" s="121">
        <v>1.6E-2</v>
      </c>
      <c r="I98" s="114">
        <v>7850</v>
      </c>
      <c r="J98" s="115">
        <f t="shared" ref="J98:J104" si="3">+I98*H98*G98*F98*E98*D98</f>
        <v>63.232064000000001</v>
      </c>
      <c r="K98" s="116" t="s">
        <v>138</v>
      </c>
    </row>
    <row r="99" spans="1:11">
      <c r="A99" s="71">
        <v>5</v>
      </c>
      <c r="B99" s="71" t="s">
        <v>125</v>
      </c>
      <c r="C99" s="71" t="s">
        <v>116</v>
      </c>
      <c r="D99" s="71">
        <v>1</v>
      </c>
      <c r="E99" s="71">
        <v>7</v>
      </c>
      <c r="F99" s="114">
        <v>0.86799999999999999</v>
      </c>
      <c r="G99" s="114">
        <v>0.1</v>
      </c>
      <c r="H99" s="121">
        <v>0.01</v>
      </c>
      <c r="I99" s="114">
        <v>7850</v>
      </c>
      <c r="J99" s="115">
        <f t="shared" si="3"/>
        <v>47.696600000000004</v>
      </c>
      <c r="K99" s="116" t="s">
        <v>138</v>
      </c>
    </row>
    <row r="100" spans="1:11">
      <c r="A100" s="71">
        <v>6</v>
      </c>
      <c r="B100" s="71" t="s">
        <v>125</v>
      </c>
      <c r="C100" s="71" t="s">
        <v>127</v>
      </c>
      <c r="D100" s="71">
        <v>1</v>
      </c>
      <c r="E100" s="71">
        <v>2</v>
      </c>
      <c r="F100" s="114">
        <v>0.3</v>
      </c>
      <c r="G100" s="114">
        <v>0.1</v>
      </c>
      <c r="H100" s="121">
        <v>1.2E-2</v>
      </c>
      <c r="I100" s="114">
        <v>7850</v>
      </c>
      <c r="J100" s="115">
        <f t="shared" si="3"/>
        <v>5.6520000000000001</v>
      </c>
      <c r="K100" s="116" t="s">
        <v>138</v>
      </c>
    </row>
    <row r="101" spans="1:11">
      <c r="A101" s="71">
        <v>7</v>
      </c>
      <c r="B101" s="71" t="s">
        <v>125</v>
      </c>
      <c r="C101" s="71" t="s">
        <v>116</v>
      </c>
      <c r="D101" s="71">
        <v>2</v>
      </c>
      <c r="E101" s="71">
        <v>2</v>
      </c>
      <c r="F101" s="114">
        <v>0.122</v>
      </c>
      <c r="G101" s="114">
        <v>0.1</v>
      </c>
      <c r="H101" s="121">
        <v>0.01</v>
      </c>
      <c r="I101" s="114">
        <v>7850</v>
      </c>
      <c r="J101" s="115">
        <f t="shared" si="3"/>
        <v>3.8308</v>
      </c>
      <c r="K101" s="116" t="s">
        <v>138</v>
      </c>
    </row>
    <row r="102" spans="1:11">
      <c r="A102" s="71">
        <v>8</v>
      </c>
      <c r="B102" s="71" t="s">
        <v>125</v>
      </c>
      <c r="C102" s="71" t="s">
        <v>116</v>
      </c>
      <c r="D102" s="71">
        <v>1</v>
      </c>
      <c r="E102" s="71">
        <v>3</v>
      </c>
      <c r="F102" s="114">
        <v>0.622</v>
      </c>
      <c r="G102" s="114">
        <v>0.1</v>
      </c>
      <c r="H102" s="121">
        <v>0.01</v>
      </c>
      <c r="I102" s="114">
        <v>7850</v>
      </c>
      <c r="J102" s="115">
        <f t="shared" si="3"/>
        <v>14.648100000000003</v>
      </c>
      <c r="K102" s="116" t="s">
        <v>138</v>
      </c>
    </row>
    <row r="103" spans="1:11">
      <c r="A103" s="71">
        <v>9</v>
      </c>
      <c r="B103" s="71" t="s">
        <v>125</v>
      </c>
      <c r="C103" s="71" t="s">
        <v>127</v>
      </c>
      <c r="D103" s="71">
        <v>1</v>
      </c>
      <c r="E103" s="71">
        <v>5</v>
      </c>
      <c r="F103" s="114">
        <v>0.15</v>
      </c>
      <c r="G103" s="114">
        <v>0.1</v>
      </c>
      <c r="H103" s="121">
        <v>1.2E-2</v>
      </c>
      <c r="I103" s="114">
        <v>7850</v>
      </c>
      <c r="J103" s="115">
        <f t="shared" si="3"/>
        <v>7.0650000000000004</v>
      </c>
      <c r="K103" s="116" t="s">
        <v>138</v>
      </c>
    </row>
    <row r="104" spans="1:11">
      <c r="A104" s="71">
        <v>10</v>
      </c>
      <c r="B104" s="71" t="s">
        <v>125</v>
      </c>
      <c r="C104" s="71" t="s">
        <v>116</v>
      </c>
      <c r="D104" s="71">
        <v>1</v>
      </c>
      <c r="E104" s="71">
        <v>2</v>
      </c>
      <c r="F104" s="114">
        <v>0.57199999999999995</v>
      </c>
      <c r="G104" s="114">
        <v>0.1</v>
      </c>
      <c r="H104" s="121">
        <v>0.01</v>
      </c>
      <c r="I104" s="114">
        <v>7850</v>
      </c>
      <c r="J104" s="115">
        <f t="shared" si="3"/>
        <v>8.9803999999999995</v>
      </c>
      <c r="K104" s="116" t="s">
        <v>138</v>
      </c>
    </row>
    <row r="105" spans="1:11">
      <c r="A105" s="71"/>
      <c r="B105" s="71"/>
      <c r="C105" s="71"/>
      <c r="D105" s="71"/>
      <c r="E105" s="71"/>
      <c r="F105" s="128"/>
      <c r="G105" s="129"/>
      <c r="H105" s="129"/>
      <c r="I105" s="71" t="s">
        <v>128</v>
      </c>
      <c r="J105" s="130">
        <f>SUM(J94:J104)</f>
        <v>1765.943624</v>
      </c>
      <c r="K105" s="116" t="s">
        <v>138</v>
      </c>
    </row>
    <row r="106" spans="1:11">
      <c r="A106" s="136">
        <v>1</v>
      </c>
      <c r="B106" s="136" t="s">
        <v>129</v>
      </c>
      <c r="C106" s="136" t="s">
        <v>116</v>
      </c>
      <c r="D106" s="136">
        <v>1</v>
      </c>
      <c r="E106" s="136">
        <v>2</v>
      </c>
      <c r="F106" s="137">
        <v>0.8</v>
      </c>
      <c r="G106" s="137">
        <v>0.4</v>
      </c>
      <c r="H106" s="138">
        <v>0.01</v>
      </c>
      <c r="I106" s="137">
        <v>7850</v>
      </c>
      <c r="J106" s="139">
        <f>+I106*H106*G106*F106*E106*D106</f>
        <v>50.240000000000009</v>
      </c>
      <c r="K106" s="116" t="s">
        <v>138</v>
      </c>
    </row>
    <row r="107" spans="1:11">
      <c r="A107" s="71">
        <v>2</v>
      </c>
      <c r="B107" s="71" t="s">
        <v>129</v>
      </c>
      <c r="C107" s="71" t="s">
        <v>130</v>
      </c>
      <c r="D107" s="71">
        <v>1</v>
      </c>
      <c r="E107" s="71">
        <v>2</v>
      </c>
      <c r="F107" s="114">
        <v>0.5</v>
      </c>
      <c r="G107" s="114">
        <v>0.25</v>
      </c>
      <c r="H107" s="121">
        <v>2.5000000000000001E-2</v>
      </c>
      <c r="I107" s="114">
        <v>7850</v>
      </c>
      <c r="J107" s="115">
        <f>+I107*H107*G107*F107*E107*D107</f>
        <v>49.0625</v>
      </c>
      <c r="K107" s="116" t="s">
        <v>138</v>
      </c>
    </row>
    <row r="108" spans="1:11">
      <c r="A108" s="233"/>
      <c r="B108" s="234"/>
      <c r="C108" s="234"/>
      <c r="D108" s="234"/>
      <c r="E108" s="234"/>
      <c r="F108" s="234"/>
      <c r="G108" s="234"/>
      <c r="H108" s="235"/>
      <c r="I108" s="123" t="s">
        <v>128</v>
      </c>
      <c r="J108" s="124">
        <f>SUM(J105:J107)</f>
        <v>1865.246124</v>
      </c>
      <c r="K108" s="131" t="s">
        <v>138</v>
      </c>
    </row>
    <row r="109" spans="1:11" ht="15.75">
      <c r="A109" s="105"/>
      <c r="B109" s="140"/>
      <c r="C109" s="141"/>
      <c r="D109" s="105"/>
      <c r="E109" s="105"/>
      <c r="F109" s="105"/>
      <c r="G109" s="105"/>
      <c r="H109" s="105"/>
      <c r="I109" s="105"/>
      <c r="J109" s="142"/>
      <c r="K109" s="66"/>
    </row>
    <row r="110" spans="1:11">
      <c r="A110" s="232" t="s">
        <v>146</v>
      </c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</row>
    <row r="111" spans="1:11" ht="60">
      <c r="A111" s="111" t="s">
        <v>105</v>
      </c>
      <c r="B111" s="111" t="s">
        <v>106</v>
      </c>
      <c r="C111" s="111" t="s">
        <v>107</v>
      </c>
      <c r="D111" s="111" t="s">
        <v>108</v>
      </c>
      <c r="E111" s="111" t="s">
        <v>108</v>
      </c>
      <c r="F111" s="111" t="s">
        <v>109</v>
      </c>
      <c r="G111" s="111" t="s">
        <v>110</v>
      </c>
      <c r="H111" s="111" t="s">
        <v>111</v>
      </c>
      <c r="I111" s="111" t="s">
        <v>112</v>
      </c>
      <c r="J111" s="112" t="s">
        <v>113</v>
      </c>
      <c r="K111" s="112" t="s">
        <v>114</v>
      </c>
    </row>
    <row r="112" spans="1:11">
      <c r="A112" s="71">
        <v>1</v>
      </c>
      <c r="B112" s="71" t="s">
        <v>115</v>
      </c>
      <c r="C112" s="71" t="s">
        <v>116</v>
      </c>
      <c r="D112" s="71">
        <v>1</v>
      </c>
      <c r="E112" s="71">
        <v>1</v>
      </c>
      <c r="F112" s="114">
        <v>10.97</v>
      </c>
      <c r="G112" s="114">
        <v>0.86799999999999999</v>
      </c>
      <c r="H112" s="121">
        <v>0.01</v>
      </c>
      <c r="I112" s="114">
        <v>7850</v>
      </c>
      <c r="J112" s="115">
        <f>+I112*H112*G112*F112*E112*D112</f>
        <v>747.47386000000006</v>
      </c>
      <c r="K112" s="116" t="s">
        <v>138</v>
      </c>
    </row>
    <row r="113" spans="1:11">
      <c r="A113" s="71">
        <v>2</v>
      </c>
      <c r="B113" s="71" t="s">
        <v>118</v>
      </c>
      <c r="C113" s="71" t="s">
        <v>126</v>
      </c>
      <c r="D113" s="71">
        <v>1</v>
      </c>
      <c r="E113" s="71">
        <v>1</v>
      </c>
      <c r="F113" s="114">
        <v>10.97</v>
      </c>
      <c r="G113" s="114">
        <v>0.3</v>
      </c>
      <c r="H113" s="121">
        <v>1.6E-2</v>
      </c>
      <c r="I113" s="114">
        <v>7850</v>
      </c>
      <c r="J113" s="115">
        <f>+I113*H113*G113*F113*E113*D113</f>
        <v>413.34960000000001</v>
      </c>
      <c r="K113" s="116" t="s">
        <v>138</v>
      </c>
    </row>
    <row r="114" spans="1:11">
      <c r="A114" s="71">
        <v>3</v>
      </c>
      <c r="B114" s="71" t="s">
        <v>120</v>
      </c>
      <c r="C114" s="71" t="s">
        <v>126</v>
      </c>
      <c r="D114" s="71">
        <v>1</v>
      </c>
      <c r="E114" s="71">
        <v>1</v>
      </c>
      <c r="F114" s="114">
        <v>10.64</v>
      </c>
      <c r="G114" s="114">
        <v>0.3</v>
      </c>
      <c r="H114" s="121">
        <v>1.6E-2</v>
      </c>
      <c r="I114" s="114">
        <v>7850</v>
      </c>
      <c r="J114" s="115">
        <f>+I114*H114*G114*F114*E114*D114</f>
        <v>400.91520000000003</v>
      </c>
      <c r="K114" s="116"/>
    </row>
    <row r="115" spans="1:11">
      <c r="A115" s="71">
        <v>3</v>
      </c>
      <c r="B115" s="71" t="s">
        <v>121</v>
      </c>
      <c r="C115" s="71" t="s">
        <v>122</v>
      </c>
      <c r="D115" s="71">
        <v>2</v>
      </c>
      <c r="E115" s="71">
        <v>2</v>
      </c>
      <c r="F115" s="114">
        <v>0.75</v>
      </c>
      <c r="G115" s="114" t="s">
        <v>123</v>
      </c>
      <c r="H115" s="126" t="s">
        <v>135</v>
      </c>
      <c r="I115" s="114">
        <v>17.7</v>
      </c>
      <c r="J115" s="115">
        <f>+I115*F115*E115*D115</f>
        <v>53.099999999999994</v>
      </c>
      <c r="K115" s="116" t="s">
        <v>138</v>
      </c>
    </row>
    <row r="116" spans="1:11">
      <c r="A116" s="71">
        <v>4</v>
      </c>
      <c r="B116" s="71" t="s">
        <v>125</v>
      </c>
      <c r="C116" s="71" t="s">
        <v>126</v>
      </c>
      <c r="D116" s="71">
        <v>2</v>
      </c>
      <c r="E116" s="71">
        <v>2</v>
      </c>
      <c r="F116" s="114">
        <v>0.86799999999999999</v>
      </c>
      <c r="G116" s="114">
        <v>0.14499999999999999</v>
      </c>
      <c r="H116" s="121">
        <v>1.6E-2</v>
      </c>
      <c r="I116" s="114">
        <v>7850</v>
      </c>
      <c r="J116" s="115">
        <f t="shared" ref="J116:J122" si="4">+I116*H116*G116*F116*E116*D116</f>
        <v>63.232064000000001</v>
      </c>
      <c r="K116" s="116" t="s">
        <v>138</v>
      </c>
    </row>
    <row r="117" spans="1:11">
      <c r="A117" s="71">
        <v>5</v>
      </c>
      <c r="B117" s="71" t="s">
        <v>125</v>
      </c>
      <c r="C117" s="71" t="s">
        <v>116</v>
      </c>
      <c r="D117" s="71">
        <v>1</v>
      </c>
      <c r="E117" s="71">
        <v>7</v>
      </c>
      <c r="F117" s="114">
        <v>0.86799999999999999</v>
      </c>
      <c r="G117" s="114">
        <v>0.1</v>
      </c>
      <c r="H117" s="121">
        <v>0.01</v>
      </c>
      <c r="I117" s="114">
        <v>7850</v>
      </c>
      <c r="J117" s="115">
        <f t="shared" si="4"/>
        <v>47.696600000000004</v>
      </c>
      <c r="K117" s="116" t="s">
        <v>138</v>
      </c>
    </row>
    <row r="118" spans="1:11">
      <c r="A118" s="71">
        <v>6</v>
      </c>
      <c r="B118" s="71" t="s">
        <v>125</v>
      </c>
      <c r="C118" s="71" t="s">
        <v>127</v>
      </c>
      <c r="D118" s="71">
        <v>1</v>
      </c>
      <c r="E118" s="71">
        <v>2</v>
      </c>
      <c r="F118" s="114">
        <v>0.3</v>
      </c>
      <c r="G118" s="114">
        <v>0.1</v>
      </c>
      <c r="H118" s="121">
        <v>1.2E-2</v>
      </c>
      <c r="I118" s="114">
        <v>7850</v>
      </c>
      <c r="J118" s="115">
        <f t="shared" si="4"/>
        <v>5.6520000000000001</v>
      </c>
      <c r="K118" s="116" t="s">
        <v>138</v>
      </c>
    </row>
    <row r="119" spans="1:11">
      <c r="A119" s="71">
        <v>7</v>
      </c>
      <c r="B119" s="71" t="s">
        <v>125</v>
      </c>
      <c r="C119" s="71" t="s">
        <v>116</v>
      </c>
      <c r="D119" s="71">
        <v>2</v>
      </c>
      <c r="E119" s="71">
        <v>2</v>
      </c>
      <c r="F119" s="114">
        <v>0.122</v>
      </c>
      <c r="G119" s="114">
        <v>0.1</v>
      </c>
      <c r="H119" s="121">
        <v>0.01</v>
      </c>
      <c r="I119" s="114">
        <v>7850</v>
      </c>
      <c r="J119" s="115">
        <f t="shared" si="4"/>
        <v>3.8308</v>
      </c>
      <c r="K119" s="116" t="s">
        <v>138</v>
      </c>
    </row>
    <row r="120" spans="1:11">
      <c r="A120" s="71">
        <v>8</v>
      </c>
      <c r="B120" s="71" t="s">
        <v>125</v>
      </c>
      <c r="C120" s="71" t="s">
        <v>116</v>
      </c>
      <c r="D120" s="71">
        <v>1</v>
      </c>
      <c r="E120" s="71">
        <v>3</v>
      </c>
      <c r="F120" s="114">
        <v>0.67200000000000004</v>
      </c>
      <c r="G120" s="114">
        <v>0.1</v>
      </c>
      <c r="H120" s="121">
        <v>0.01</v>
      </c>
      <c r="I120" s="114">
        <v>7850</v>
      </c>
      <c r="J120" s="115">
        <f t="shared" si="4"/>
        <v>15.825600000000001</v>
      </c>
      <c r="K120" s="116" t="s">
        <v>138</v>
      </c>
    </row>
    <row r="121" spans="1:11">
      <c r="A121" s="71">
        <v>9</v>
      </c>
      <c r="B121" s="71" t="s">
        <v>125</v>
      </c>
      <c r="C121" s="71" t="s">
        <v>127</v>
      </c>
      <c r="D121" s="71">
        <v>1</v>
      </c>
      <c r="E121" s="71">
        <v>5</v>
      </c>
      <c r="F121" s="114">
        <v>0.15</v>
      </c>
      <c r="G121" s="114">
        <v>0.1</v>
      </c>
      <c r="H121" s="121">
        <v>1.2E-2</v>
      </c>
      <c r="I121" s="114">
        <v>7850</v>
      </c>
      <c r="J121" s="115">
        <f t="shared" si="4"/>
        <v>7.0650000000000004</v>
      </c>
      <c r="K121" s="116" t="s">
        <v>138</v>
      </c>
    </row>
    <row r="122" spans="1:11">
      <c r="A122" s="71">
        <v>10</v>
      </c>
      <c r="B122" s="71" t="s">
        <v>125</v>
      </c>
      <c r="C122" s="71" t="s">
        <v>116</v>
      </c>
      <c r="D122" s="71">
        <v>1</v>
      </c>
      <c r="E122" s="71">
        <v>2</v>
      </c>
      <c r="F122" s="114">
        <v>0.57199999999999995</v>
      </c>
      <c r="G122" s="114">
        <v>0.1</v>
      </c>
      <c r="H122" s="121">
        <v>0.01</v>
      </c>
      <c r="I122" s="114">
        <v>7850</v>
      </c>
      <c r="J122" s="115">
        <f t="shared" si="4"/>
        <v>8.9803999999999995</v>
      </c>
      <c r="K122" s="116" t="s">
        <v>138</v>
      </c>
    </row>
    <row r="123" spans="1:11">
      <c r="A123" s="71"/>
      <c r="B123" s="71"/>
      <c r="C123" s="71"/>
      <c r="D123" s="71"/>
      <c r="E123" s="71"/>
      <c r="F123" s="128"/>
      <c r="G123" s="129"/>
      <c r="H123" s="129"/>
      <c r="I123" s="71" t="s">
        <v>128</v>
      </c>
      <c r="J123" s="130">
        <f>SUM(J112:J122)</f>
        <v>1767.1211239999998</v>
      </c>
      <c r="K123" s="116" t="s">
        <v>138</v>
      </c>
    </row>
    <row r="124" spans="1:11">
      <c r="A124" s="71">
        <v>1</v>
      </c>
      <c r="B124" s="71" t="s">
        <v>129</v>
      </c>
      <c r="C124" s="71" t="s">
        <v>116</v>
      </c>
      <c r="D124" s="71">
        <v>1</v>
      </c>
      <c r="E124" s="71">
        <v>2</v>
      </c>
      <c r="F124" s="114">
        <v>0.8</v>
      </c>
      <c r="G124" s="114">
        <v>0.4</v>
      </c>
      <c r="H124" s="121">
        <v>0.01</v>
      </c>
      <c r="I124" s="114">
        <v>7850</v>
      </c>
      <c r="J124" s="115">
        <f>+I124*H124*G124*F124*E124*D124</f>
        <v>50.240000000000009</v>
      </c>
      <c r="K124" s="116" t="s">
        <v>138</v>
      </c>
    </row>
    <row r="125" spans="1:11">
      <c r="A125" s="71">
        <v>2</v>
      </c>
      <c r="B125" s="71" t="s">
        <v>129</v>
      </c>
      <c r="C125" s="71" t="s">
        <v>130</v>
      </c>
      <c r="D125" s="71">
        <v>1</v>
      </c>
      <c r="E125" s="71">
        <v>2</v>
      </c>
      <c r="F125" s="114">
        <v>0.5</v>
      </c>
      <c r="G125" s="114">
        <v>0.25</v>
      </c>
      <c r="H125" s="121">
        <v>2.5000000000000001E-2</v>
      </c>
      <c r="I125" s="114">
        <v>7850</v>
      </c>
      <c r="J125" s="115">
        <f>+I125*H125*G125*F125*E125*D125</f>
        <v>49.0625</v>
      </c>
      <c r="K125" s="116" t="s">
        <v>138</v>
      </c>
    </row>
    <row r="126" spans="1:11">
      <c r="A126" s="233"/>
      <c r="B126" s="234"/>
      <c r="C126" s="234"/>
      <c r="D126" s="234"/>
      <c r="E126" s="234"/>
      <c r="F126" s="234"/>
      <c r="G126" s="234"/>
      <c r="H126" s="235"/>
      <c r="I126" s="123" t="s">
        <v>128</v>
      </c>
      <c r="J126" s="124">
        <f>SUM(J123:J125)</f>
        <v>1866.4236239999998</v>
      </c>
      <c r="K126" s="131" t="s">
        <v>138</v>
      </c>
    </row>
    <row r="127" spans="1:11" s="144" customFormat="1">
      <c r="J127" s="145"/>
      <c r="K127" s="146"/>
    </row>
    <row r="128" spans="1:11">
      <c r="A128" s="242" t="s">
        <v>147</v>
      </c>
      <c r="B128" s="243"/>
      <c r="C128" s="243"/>
      <c r="D128" s="243"/>
      <c r="E128" s="243"/>
      <c r="F128" s="243"/>
      <c r="G128" s="243"/>
      <c r="H128" s="243"/>
      <c r="I128" s="243"/>
      <c r="J128" s="243"/>
      <c r="K128" s="244"/>
    </row>
    <row r="129" spans="1:11" ht="60">
      <c r="A129" s="111" t="s">
        <v>105</v>
      </c>
      <c r="B129" s="111" t="s">
        <v>106</v>
      </c>
      <c r="C129" s="111" t="s">
        <v>107</v>
      </c>
      <c r="D129" s="111" t="s">
        <v>108</v>
      </c>
      <c r="E129" s="111" t="s">
        <v>108</v>
      </c>
      <c r="F129" s="110" t="s">
        <v>109</v>
      </c>
      <c r="G129" s="110" t="s">
        <v>110</v>
      </c>
      <c r="H129" s="110" t="s">
        <v>111</v>
      </c>
      <c r="I129" s="110" t="s">
        <v>112</v>
      </c>
      <c r="J129" s="147" t="s">
        <v>113</v>
      </c>
      <c r="K129" s="148" t="s">
        <v>114</v>
      </c>
    </row>
    <row r="130" spans="1:11">
      <c r="A130" s="71">
        <v>1</v>
      </c>
      <c r="B130" s="71" t="s">
        <v>115</v>
      </c>
      <c r="C130" s="71" t="s">
        <v>116</v>
      </c>
      <c r="D130" s="71">
        <v>1</v>
      </c>
      <c r="E130" s="71">
        <v>1</v>
      </c>
      <c r="F130" s="114">
        <v>12.829000000000001</v>
      </c>
      <c r="G130" s="114">
        <v>1.21</v>
      </c>
      <c r="H130" s="121">
        <v>0.01</v>
      </c>
      <c r="I130" s="114">
        <v>7850</v>
      </c>
      <c r="J130" s="115">
        <f t="shared" ref="J130" si="5">+I130*H130*G130*F130*E130*D130</f>
        <v>1218.5625649999999</v>
      </c>
      <c r="K130" s="149" t="s">
        <v>148</v>
      </c>
    </row>
    <row r="131" spans="1:11">
      <c r="A131" s="71">
        <v>2</v>
      </c>
      <c r="B131" s="71" t="s">
        <v>139</v>
      </c>
      <c r="C131" s="71" t="s">
        <v>119</v>
      </c>
      <c r="D131" s="71">
        <v>1</v>
      </c>
      <c r="E131" s="71">
        <v>2</v>
      </c>
      <c r="F131" s="114">
        <v>12.829000000000001</v>
      </c>
      <c r="G131" s="114">
        <v>0.35</v>
      </c>
      <c r="H131" s="121">
        <v>0.02</v>
      </c>
      <c r="I131" s="114">
        <v>7850</v>
      </c>
      <c r="J131" s="115">
        <f>+I131*H131*G131*F131*E131*D131</f>
        <v>1409.9070999999999</v>
      </c>
      <c r="K131" s="149" t="s">
        <v>148</v>
      </c>
    </row>
    <row r="132" spans="1:11">
      <c r="A132" s="71">
        <v>3</v>
      </c>
      <c r="B132" s="71" t="s">
        <v>121</v>
      </c>
      <c r="C132" s="71" t="s">
        <v>140</v>
      </c>
      <c r="D132" s="71">
        <v>2</v>
      </c>
      <c r="E132" s="71">
        <v>2</v>
      </c>
      <c r="F132" s="114">
        <v>1.1000000000000001</v>
      </c>
      <c r="G132" s="114" t="s">
        <v>123</v>
      </c>
      <c r="H132" s="126" t="s">
        <v>135</v>
      </c>
      <c r="I132" s="114">
        <v>23.4</v>
      </c>
      <c r="J132" s="115">
        <f>+I132*F132*E132*D132</f>
        <v>102.96000000000001</v>
      </c>
      <c r="K132" s="149" t="s">
        <v>148</v>
      </c>
    </row>
    <row r="133" spans="1:11">
      <c r="A133" s="71">
        <v>4</v>
      </c>
      <c r="B133" s="71" t="s">
        <v>125</v>
      </c>
      <c r="C133" s="71" t="s">
        <v>126</v>
      </c>
      <c r="D133" s="71">
        <v>1</v>
      </c>
      <c r="E133" s="150">
        <v>3</v>
      </c>
      <c r="F133" s="114">
        <v>1.21</v>
      </c>
      <c r="G133" s="114">
        <v>0.17</v>
      </c>
      <c r="H133" s="121">
        <v>1.6E-2</v>
      </c>
      <c r="I133" s="114">
        <v>7850</v>
      </c>
      <c r="J133" s="115">
        <f t="shared" ref="J133:J140" si="6">+I133*H133*G133*F133*E133*D133</f>
        <v>77.507760000000019</v>
      </c>
      <c r="K133" s="149" t="s">
        <v>148</v>
      </c>
    </row>
    <row r="134" spans="1:11">
      <c r="A134" s="71">
        <v>5</v>
      </c>
      <c r="B134" s="71" t="s">
        <v>125</v>
      </c>
      <c r="C134" s="71" t="s">
        <v>116</v>
      </c>
      <c r="D134" s="71">
        <v>1</v>
      </c>
      <c r="E134" s="71">
        <v>1</v>
      </c>
      <c r="F134" s="114">
        <v>0.86799999999999999</v>
      </c>
      <c r="G134" s="114">
        <v>0.17</v>
      </c>
      <c r="H134" s="121">
        <v>0.01</v>
      </c>
      <c r="I134" s="114">
        <v>7850</v>
      </c>
      <c r="J134" s="115">
        <f t="shared" si="6"/>
        <v>11.583460000000001</v>
      </c>
      <c r="K134" s="149" t="s">
        <v>148</v>
      </c>
    </row>
    <row r="135" spans="1:11">
      <c r="A135" s="71">
        <v>6</v>
      </c>
      <c r="B135" s="71" t="s">
        <v>125</v>
      </c>
      <c r="C135" s="71" t="s">
        <v>127</v>
      </c>
      <c r="D135" s="71">
        <v>1</v>
      </c>
      <c r="E135" s="71">
        <v>7</v>
      </c>
      <c r="F135" s="114">
        <v>0.15</v>
      </c>
      <c r="G135" s="114">
        <v>0.1</v>
      </c>
      <c r="H135" s="121">
        <v>1.2E-2</v>
      </c>
      <c r="I135" s="114">
        <v>7850</v>
      </c>
      <c r="J135" s="115">
        <f t="shared" si="6"/>
        <v>9.891</v>
      </c>
      <c r="K135" s="149" t="s">
        <v>148</v>
      </c>
    </row>
    <row r="136" spans="1:11">
      <c r="A136" s="71">
        <v>7</v>
      </c>
      <c r="B136" s="71" t="s">
        <v>125</v>
      </c>
      <c r="C136" s="71" t="s">
        <v>116</v>
      </c>
      <c r="D136" s="71">
        <v>1</v>
      </c>
      <c r="E136" s="71">
        <v>1</v>
      </c>
      <c r="F136" s="114">
        <v>0.76800000000000002</v>
      </c>
      <c r="G136" s="114">
        <v>0.1</v>
      </c>
      <c r="H136" s="121">
        <v>0.01</v>
      </c>
      <c r="I136" s="114">
        <v>7850</v>
      </c>
      <c r="J136" s="115">
        <f t="shared" si="6"/>
        <v>6.0288000000000004</v>
      </c>
      <c r="K136" s="149" t="s">
        <v>148</v>
      </c>
    </row>
    <row r="137" spans="1:11">
      <c r="A137" s="71">
        <v>8</v>
      </c>
      <c r="B137" s="71" t="s">
        <v>125</v>
      </c>
      <c r="C137" s="71" t="s">
        <v>116</v>
      </c>
      <c r="D137" s="71">
        <v>1</v>
      </c>
      <c r="E137" s="71">
        <v>1</v>
      </c>
      <c r="F137" s="114">
        <v>0.96799999999999997</v>
      </c>
      <c r="G137" s="114">
        <v>0.1</v>
      </c>
      <c r="H137" s="121">
        <v>0.01</v>
      </c>
      <c r="I137" s="114">
        <v>7850</v>
      </c>
      <c r="J137" s="115">
        <f t="shared" si="6"/>
        <v>7.5988000000000007</v>
      </c>
      <c r="K137" s="149" t="s">
        <v>148</v>
      </c>
    </row>
    <row r="138" spans="1:11">
      <c r="A138" s="71">
        <v>9</v>
      </c>
      <c r="B138" s="71" t="s">
        <v>125</v>
      </c>
      <c r="C138" s="71" t="s">
        <v>127</v>
      </c>
      <c r="D138" s="71">
        <v>1</v>
      </c>
      <c r="E138" s="71">
        <v>1</v>
      </c>
      <c r="F138" s="114">
        <v>0.35</v>
      </c>
      <c r="G138" s="114">
        <v>0.1</v>
      </c>
      <c r="H138" s="121">
        <v>1.2E-2</v>
      </c>
      <c r="I138" s="114">
        <v>7850</v>
      </c>
      <c r="J138" s="115">
        <f t="shared" si="6"/>
        <v>3.2969999999999997</v>
      </c>
      <c r="K138" s="149" t="s">
        <v>148</v>
      </c>
    </row>
    <row r="139" spans="1:11">
      <c r="A139" s="71">
        <v>10</v>
      </c>
      <c r="B139" s="71" t="s">
        <v>125</v>
      </c>
      <c r="C139" s="71" t="s">
        <v>116</v>
      </c>
      <c r="D139" s="71">
        <v>1</v>
      </c>
      <c r="E139" s="71">
        <v>2</v>
      </c>
      <c r="F139" s="114">
        <v>0.318</v>
      </c>
      <c r="G139" s="114">
        <v>0.1</v>
      </c>
      <c r="H139" s="121">
        <v>0.01</v>
      </c>
      <c r="I139" s="114">
        <v>7850</v>
      </c>
      <c r="J139" s="115">
        <f t="shared" si="6"/>
        <v>4.9926000000000004</v>
      </c>
      <c r="K139" s="149" t="s">
        <v>148</v>
      </c>
    </row>
    <row r="140" spans="1:11">
      <c r="A140" s="71">
        <v>11</v>
      </c>
      <c r="B140" s="71" t="s">
        <v>125</v>
      </c>
      <c r="C140" s="71" t="s">
        <v>116</v>
      </c>
      <c r="D140" s="71">
        <v>1</v>
      </c>
      <c r="E140" s="71">
        <v>9</v>
      </c>
      <c r="F140" s="114">
        <v>1.21</v>
      </c>
      <c r="G140" s="114">
        <v>0.1</v>
      </c>
      <c r="H140" s="121">
        <v>0.01</v>
      </c>
      <c r="I140" s="114">
        <v>7850</v>
      </c>
      <c r="J140" s="115">
        <f t="shared" si="6"/>
        <v>85.486500000000007</v>
      </c>
      <c r="K140" s="149" t="s">
        <v>148</v>
      </c>
    </row>
    <row r="141" spans="1:11">
      <c r="A141" s="71"/>
      <c r="B141" s="71"/>
      <c r="C141" s="71"/>
      <c r="D141" s="71"/>
      <c r="E141" s="71"/>
      <c r="F141" s="128"/>
      <c r="G141" s="129"/>
      <c r="H141" s="129"/>
      <c r="I141" s="71" t="s">
        <v>128</v>
      </c>
      <c r="J141" s="130">
        <f>SUM(J130:J140)</f>
        <v>2937.8155849999998</v>
      </c>
      <c r="K141" s="149" t="s">
        <v>148</v>
      </c>
    </row>
    <row r="142" spans="1:11">
      <c r="A142" s="71">
        <v>1</v>
      </c>
      <c r="B142" s="71" t="s">
        <v>129</v>
      </c>
      <c r="C142" s="71" t="s">
        <v>116</v>
      </c>
      <c r="D142" s="71">
        <v>2</v>
      </c>
      <c r="E142" s="71">
        <v>2</v>
      </c>
      <c r="F142" s="114">
        <v>1.05</v>
      </c>
      <c r="G142" s="114">
        <v>0.6</v>
      </c>
      <c r="H142" s="121">
        <v>0.01</v>
      </c>
      <c r="I142" s="114">
        <v>7850</v>
      </c>
      <c r="J142" s="115">
        <f>+I142*H142*G142*F142*E142*D142</f>
        <v>197.82000000000002</v>
      </c>
      <c r="K142" s="149" t="s">
        <v>148</v>
      </c>
    </row>
    <row r="143" spans="1:11">
      <c r="A143" s="71">
        <v>2</v>
      </c>
      <c r="B143" s="71" t="s">
        <v>129</v>
      </c>
      <c r="C143" s="71" t="s">
        <v>130</v>
      </c>
      <c r="D143" s="71">
        <v>1</v>
      </c>
      <c r="E143" s="71">
        <v>2</v>
      </c>
      <c r="F143" s="114">
        <v>0.5</v>
      </c>
      <c r="G143" s="114">
        <v>0.3</v>
      </c>
      <c r="H143" s="121">
        <v>2.5000000000000001E-2</v>
      </c>
      <c r="I143" s="114">
        <v>7850</v>
      </c>
      <c r="J143" s="115">
        <f>+I143*H143*G143*F143*E143*D143</f>
        <v>58.875</v>
      </c>
      <c r="K143" s="149" t="s">
        <v>148</v>
      </c>
    </row>
    <row r="144" spans="1:11">
      <c r="A144" s="233"/>
      <c r="B144" s="234"/>
      <c r="C144" s="234"/>
      <c r="D144" s="234"/>
      <c r="E144" s="234"/>
      <c r="F144" s="234"/>
      <c r="G144" s="234"/>
      <c r="H144" s="235"/>
      <c r="I144" s="123" t="s">
        <v>128</v>
      </c>
      <c r="J144" s="124">
        <f>SUM(J141:J143)</f>
        <v>3194.510585</v>
      </c>
      <c r="K144" s="149" t="s">
        <v>148</v>
      </c>
    </row>
    <row r="145" spans="1:11">
      <c r="A145" s="232" t="s">
        <v>149</v>
      </c>
      <c r="B145" s="232"/>
      <c r="C145" s="232"/>
      <c r="D145" s="232"/>
      <c r="E145" s="232"/>
      <c r="F145" s="232"/>
      <c r="G145" s="232"/>
      <c r="H145" s="232"/>
      <c r="I145" s="232"/>
      <c r="J145" s="232"/>
      <c r="K145" s="232"/>
    </row>
    <row r="146" spans="1:11" ht="60">
      <c r="A146" s="111" t="s">
        <v>105</v>
      </c>
      <c r="B146" s="111" t="s">
        <v>106</v>
      </c>
      <c r="C146" s="111" t="s">
        <v>107</v>
      </c>
      <c r="D146" s="111" t="s">
        <v>108</v>
      </c>
      <c r="E146" s="111" t="s">
        <v>108</v>
      </c>
      <c r="F146" s="111" t="s">
        <v>109</v>
      </c>
      <c r="G146" s="111" t="s">
        <v>110</v>
      </c>
      <c r="H146" s="111" t="s">
        <v>111</v>
      </c>
      <c r="I146" s="111" t="s">
        <v>112</v>
      </c>
      <c r="J146" s="112" t="s">
        <v>113</v>
      </c>
      <c r="K146" s="148" t="s">
        <v>114</v>
      </c>
    </row>
    <row r="147" spans="1:11">
      <c r="A147" s="71">
        <v>1</v>
      </c>
      <c r="B147" s="71" t="s">
        <v>115</v>
      </c>
      <c r="C147" s="71" t="s">
        <v>126</v>
      </c>
      <c r="D147" s="71">
        <v>1</v>
      </c>
      <c r="E147" s="71">
        <v>1</v>
      </c>
      <c r="F147" s="114">
        <v>12.829000000000001</v>
      </c>
      <c r="G147" s="114">
        <v>1.25</v>
      </c>
      <c r="H147" s="121">
        <v>1.6E-2</v>
      </c>
      <c r="I147" s="114">
        <v>7850</v>
      </c>
      <c r="J147" s="115">
        <f t="shared" ref="J147" si="7">+I147*H147*G147*F147*E147*D147</f>
        <v>2014.153</v>
      </c>
      <c r="K147" s="149" t="s">
        <v>148</v>
      </c>
    </row>
    <row r="148" spans="1:11">
      <c r="A148" s="71">
        <v>2</v>
      </c>
      <c r="B148" s="71" t="s">
        <v>139</v>
      </c>
      <c r="C148" s="71" t="s">
        <v>130</v>
      </c>
      <c r="D148" s="71">
        <v>1</v>
      </c>
      <c r="E148" s="71">
        <v>2</v>
      </c>
      <c r="F148" s="114">
        <v>12.829000000000001</v>
      </c>
      <c r="G148" s="114">
        <v>0.4</v>
      </c>
      <c r="H148" s="121">
        <v>2.5000000000000001E-2</v>
      </c>
      <c r="I148" s="114">
        <v>7850</v>
      </c>
      <c r="J148" s="115">
        <f>+I148*H148*G148*F148*E148*D148</f>
        <v>2014.153</v>
      </c>
      <c r="K148" s="149" t="s">
        <v>148</v>
      </c>
    </row>
    <row r="149" spans="1:11">
      <c r="A149" s="71">
        <v>3</v>
      </c>
      <c r="B149" s="71" t="s">
        <v>121</v>
      </c>
      <c r="C149" s="71" t="s">
        <v>140</v>
      </c>
      <c r="D149" s="71">
        <v>2</v>
      </c>
      <c r="E149" s="71">
        <v>2</v>
      </c>
      <c r="F149" s="114">
        <v>1.1499999999999999</v>
      </c>
      <c r="G149" s="114" t="s">
        <v>123</v>
      </c>
      <c r="H149" s="126" t="s">
        <v>135</v>
      </c>
      <c r="I149" s="114">
        <v>23.4</v>
      </c>
      <c r="J149" s="115">
        <f>+I149*F149*E149*D149</f>
        <v>107.63999999999999</v>
      </c>
      <c r="K149" s="149" t="s">
        <v>148</v>
      </c>
    </row>
    <row r="150" spans="1:11">
      <c r="A150" s="71">
        <v>4</v>
      </c>
      <c r="B150" s="71" t="s">
        <v>125</v>
      </c>
      <c r="C150" s="71" t="s">
        <v>126</v>
      </c>
      <c r="D150" s="71">
        <v>1</v>
      </c>
      <c r="E150" s="71">
        <v>3</v>
      </c>
      <c r="F150" s="114">
        <v>1.25</v>
      </c>
      <c r="G150" s="114">
        <v>0.192</v>
      </c>
      <c r="H150" s="121">
        <v>1.6E-2</v>
      </c>
      <c r="I150" s="114">
        <v>7850</v>
      </c>
      <c r="J150" s="115">
        <f t="shared" ref="J150:J157" si="8">+I150*H150*G150*F150*E150*D150</f>
        <v>90.432000000000002</v>
      </c>
      <c r="K150" s="149" t="s">
        <v>148</v>
      </c>
    </row>
    <row r="151" spans="1:11">
      <c r="A151" s="71">
        <v>5</v>
      </c>
      <c r="B151" s="71" t="s">
        <v>125</v>
      </c>
      <c r="C151" s="71" t="s">
        <v>116</v>
      </c>
      <c r="D151" s="71">
        <v>1</v>
      </c>
      <c r="E151" s="71">
        <v>2</v>
      </c>
      <c r="F151" s="114">
        <v>0.96299999999999997</v>
      </c>
      <c r="G151" s="114">
        <v>0.1</v>
      </c>
      <c r="H151" s="121">
        <v>0.01</v>
      </c>
      <c r="I151" s="114">
        <v>7850</v>
      </c>
      <c r="J151" s="115">
        <f t="shared" si="8"/>
        <v>15.119100000000001</v>
      </c>
      <c r="K151" s="149" t="s">
        <v>148</v>
      </c>
    </row>
    <row r="152" spans="1:11">
      <c r="A152" s="71">
        <v>6</v>
      </c>
      <c r="B152" s="71" t="s">
        <v>125</v>
      </c>
      <c r="C152" s="71" t="s">
        <v>127</v>
      </c>
      <c r="D152" s="71">
        <v>2</v>
      </c>
      <c r="E152" s="71">
        <v>4</v>
      </c>
      <c r="F152" s="114">
        <v>0.15</v>
      </c>
      <c r="G152" s="114">
        <v>0.1</v>
      </c>
      <c r="H152" s="121">
        <v>1.2E-2</v>
      </c>
      <c r="I152" s="114">
        <v>7850</v>
      </c>
      <c r="J152" s="115">
        <f t="shared" si="8"/>
        <v>11.304</v>
      </c>
      <c r="K152" s="149" t="s">
        <v>148</v>
      </c>
    </row>
    <row r="153" spans="1:11">
      <c r="A153" s="71">
        <v>7</v>
      </c>
      <c r="B153" s="71" t="s">
        <v>125</v>
      </c>
      <c r="C153" s="71" t="s">
        <v>116</v>
      </c>
      <c r="D153" s="71">
        <v>1</v>
      </c>
      <c r="E153" s="71">
        <v>2</v>
      </c>
      <c r="F153" s="114">
        <v>0.81299999999999994</v>
      </c>
      <c r="G153" s="114">
        <v>0.1</v>
      </c>
      <c r="H153" s="121">
        <v>0.01</v>
      </c>
      <c r="I153" s="114">
        <v>7850</v>
      </c>
      <c r="J153" s="115">
        <f t="shared" si="8"/>
        <v>12.764100000000001</v>
      </c>
      <c r="K153" s="149" t="s">
        <v>148</v>
      </c>
    </row>
    <row r="154" spans="1:11">
      <c r="A154" s="71">
        <v>8</v>
      </c>
      <c r="B154" s="71" t="s">
        <v>125</v>
      </c>
      <c r="C154" s="71" t="s">
        <v>116</v>
      </c>
      <c r="D154" s="71">
        <v>1</v>
      </c>
      <c r="E154" s="71">
        <v>1</v>
      </c>
      <c r="F154" s="114">
        <v>0.86299999999999999</v>
      </c>
      <c r="G154" s="114">
        <v>0.1</v>
      </c>
      <c r="H154" s="121">
        <v>0.01</v>
      </c>
      <c r="I154" s="114">
        <v>7850</v>
      </c>
      <c r="J154" s="115">
        <f t="shared" si="8"/>
        <v>6.7745500000000005</v>
      </c>
      <c r="K154" s="149" t="s">
        <v>148</v>
      </c>
    </row>
    <row r="155" spans="1:11">
      <c r="A155" s="71">
        <v>9</v>
      </c>
      <c r="B155" s="71" t="s">
        <v>125</v>
      </c>
      <c r="C155" s="71" t="s">
        <v>116</v>
      </c>
      <c r="D155" s="71">
        <v>1</v>
      </c>
      <c r="E155" s="71">
        <v>1</v>
      </c>
      <c r="F155" s="114">
        <v>1.25</v>
      </c>
      <c r="G155" s="114">
        <v>0.1</v>
      </c>
      <c r="H155" s="121">
        <v>0.01</v>
      </c>
      <c r="I155" s="114">
        <v>7850</v>
      </c>
      <c r="J155" s="115">
        <f t="shared" si="8"/>
        <v>9.8125</v>
      </c>
      <c r="K155" s="149" t="s">
        <v>148</v>
      </c>
    </row>
    <row r="156" spans="1:11">
      <c r="A156" s="71">
        <v>10</v>
      </c>
      <c r="B156" s="71" t="s">
        <v>125</v>
      </c>
      <c r="C156" s="71" t="s">
        <v>127</v>
      </c>
      <c r="D156" s="71">
        <v>1</v>
      </c>
      <c r="E156" s="71">
        <v>1</v>
      </c>
      <c r="F156" s="114">
        <v>0.35</v>
      </c>
      <c r="G156" s="114">
        <v>0.1</v>
      </c>
      <c r="H156" s="121">
        <v>1.2E-2</v>
      </c>
      <c r="I156" s="114">
        <v>7850</v>
      </c>
      <c r="J156" s="115">
        <f t="shared" si="8"/>
        <v>3.2969999999999997</v>
      </c>
      <c r="K156" s="149" t="s">
        <v>148</v>
      </c>
    </row>
    <row r="157" spans="1:11">
      <c r="A157" s="71">
        <v>11</v>
      </c>
      <c r="B157" s="71" t="s">
        <v>125</v>
      </c>
      <c r="C157" s="71" t="s">
        <v>116</v>
      </c>
      <c r="D157" s="71">
        <v>1</v>
      </c>
      <c r="E157" s="71">
        <v>2</v>
      </c>
      <c r="F157" s="114">
        <v>0.35799999999999998</v>
      </c>
      <c r="G157" s="114">
        <v>0.1</v>
      </c>
      <c r="H157" s="121">
        <v>0.01</v>
      </c>
      <c r="I157" s="114">
        <v>7850</v>
      </c>
      <c r="J157" s="115">
        <f t="shared" si="8"/>
        <v>5.6206000000000005</v>
      </c>
      <c r="K157" s="149" t="s">
        <v>148</v>
      </c>
    </row>
    <row r="158" spans="1:11">
      <c r="A158" s="71"/>
      <c r="B158" s="71"/>
      <c r="C158" s="71"/>
      <c r="D158" s="71"/>
      <c r="E158" s="71"/>
      <c r="F158" s="128"/>
      <c r="G158" s="129"/>
      <c r="H158" s="129"/>
      <c r="I158" s="71" t="s">
        <v>128</v>
      </c>
      <c r="J158" s="130">
        <f>SUM(J147:J157)</f>
        <v>4291.0698499999999</v>
      </c>
      <c r="K158" s="149" t="s">
        <v>148</v>
      </c>
    </row>
    <row r="159" spans="1:11">
      <c r="A159" s="113">
        <v>1</v>
      </c>
      <c r="B159" s="113" t="s">
        <v>129</v>
      </c>
      <c r="C159" s="113" t="s">
        <v>126</v>
      </c>
      <c r="D159" s="113">
        <v>2</v>
      </c>
      <c r="E159" s="113">
        <v>2</v>
      </c>
      <c r="F159" s="114">
        <v>1.1000000000000001</v>
      </c>
      <c r="G159" s="114">
        <v>0.6</v>
      </c>
      <c r="H159" s="121">
        <v>1.6E-2</v>
      </c>
      <c r="I159" s="114">
        <v>7850</v>
      </c>
      <c r="J159" s="115">
        <f t="shared" ref="J159" si="9">+I159*H159*G159*F159*E159*D159</f>
        <v>331.584</v>
      </c>
      <c r="K159" s="149" t="s">
        <v>148</v>
      </c>
    </row>
    <row r="160" spans="1:11">
      <c r="A160" s="113">
        <v>2</v>
      </c>
      <c r="B160" s="113" t="s">
        <v>129</v>
      </c>
      <c r="C160" s="113" t="s">
        <v>130</v>
      </c>
      <c r="D160" s="113">
        <v>1</v>
      </c>
      <c r="E160" s="113">
        <v>2</v>
      </c>
      <c r="F160" s="114">
        <v>0.5</v>
      </c>
      <c r="G160" s="114">
        <v>0.35</v>
      </c>
      <c r="H160" s="121">
        <v>2.5000000000000001E-2</v>
      </c>
      <c r="I160" s="114">
        <v>7850</v>
      </c>
      <c r="J160" s="115">
        <f>+I160*H160*G160*F160*E160*D160</f>
        <v>68.6875</v>
      </c>
      <c r="K160" s="149" t="s">
        <v>148</v>
      </c>
    </row>
    <row r="161" spans="1:11">
      <c r="A161" s="255"/>
      <c r="B161" s="256"/>
      <c r="C161" s="256"/>
      <c r="D161" s="256"/>
      <c r="E161" s="256"/>
      <c r="F161" s="256"/>
      <c r="G161" s="256"/>
      <c r="H161" s="257"/>
      <c r="I161" s="151" t="s">
        <v>128</v>
      </c>
      <c r="J161" s="152">
        <f>SUM(J158:J160)</f>
        <v>4691.3413499999997</v>
      </c>
      <c r="K161" s="153" t="s">
        <v>148</v>
      </c>
    </row>
    <row r="162" spans="1:11">
      <c r="A162" s="232" t="s">
        <v>150</v>
      </c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</row>
    <row r="163" spans="1:11" ht="60">
      <c r="A163" s="111" t="s">
        <v>105</v>
      </c>
      <c r="B163" s="111" t="s">
        <v>106</v>
      </c>
      <c r="C163" s="111" t="s">
        <v>107</v>
      </c>
      <c r="D163" s="111" t="s">
        <v>108</v>
      </c>
      <c r="E163" s="111" t="s">
        <v>108</v>
      </c>
      <c r="F163" s="111" t="s">
        <v>109</v>
      </c>
      <c r="G163" s="111" t="s">
        <v>110</v>
      </c>
      <c r="H163" s="111" t="s">
        <v>111</v>
      </c>
      <c r="I163" s="111" t="s">
        <v>112</v>
      </c>
      <c r="J163" s="112" t="s">
        <v>113</v>
      </c>
      <c r="K163" s="148" t="s">
        <v>114</v>
      </c>
    </row>
    <row r="164" spans="1:11">
      <c r="A164" s="71">
        <v>1</v>
      </c>
      <c r="B164" s="71" t="s">
        <v>115</v>
      </c>
      <c r="C164" s="71" t="s">
        <v>116</v>
      </c>
      <c r="D164" s="71">
        <v>1</v>
      </c>
      <c r="E164" s="71">
        <v>1</v>
      </c>
      <c r="F164" s="114">
        <v>10.44</v>
      </c>
      <c r="G164" s="114">
        <v>0.86799999999999999</v>
      </c>
      <c r="H164" s="121">
        <v>0.01</v>
      </c>
      <c r="I164" s="114">
        <v>7850</v>
      </c>
      <c r="J164" s="115">
        <f>+I164*H164*G164*F164*E164*D164</f>
        <v>711.36072000000001</v>
      </c>
      <c r="K164" s="149" t="s">
        <v>148</v>
      </c>
    </row>
    <row r="165" spans="1:11">
      <c r="A165" s="71">
        <v>2</v>
      </c>
      <c r="B165" s="71" t="s">
        <v>139</v>
      </c>
      <c r="C165" s="71" t="s">
        <v>126</v>
      </c>
      <c r="D165" s="71">
        <v>1</v>
      </c>
      <c r="E165" s="71">
        <v>2</v>
      </c>
      <c r="F165" s="114">
        <v>10.44</v>
      </c>
      <c r="G165" s="114">
        <v>0.3</v>
      </c>
      <c r="H165" s="121">
        <v>1.6E-2</v>
      </c>
      <c r="I165" s="114">
        <v>7850</v>
      </c>
      <c r="J165" s="115">
        <f>+I165*H165*G165*F165*E165*D165</f>
        <v>786.75839999999994</v>
      </c>
      <c r="K165" s="149" t="s">
        <v>148</v>
      </c>
    </row>
    <row r="166" spans="1:11">
      <c r="A166" s="71">
        <v>3</v>
      </c>
      <c r="B166" s="71" t="s">
        <v>121</v>
      </c>
      <c r="C166" s="71" t="s">
        <v>122</v>
      </c>
      <c r="D166" s="71">
        <v>2</v>
      </c>
      <c r="E166" s="71">
        <v>2</v>
      </c>
      <c r="F166" s="114">
        <v>0.75</v>
      </c>
      <c r="G166" s="114" t="s">
        <v>123</v>
      </c>
      <c r="H166" s="126" t="s">
        <v>135</v>
      </c>
      <c r="I166" s="114">
        <v>17.7</v>
      </c>
      <c r="J166" s="115">
        <f>+I166*F166*E166*D166</f>
        <v>53.099999999999994</v>
      </c>
      <c r="K166" s="149" t="s">
        <v>148</v>
      </c>
    </row>
    <row r="167" spans="1:11">
      <c r="A167" s="71">
        <v>4</v>
      </c>
      <c r="B167" s="71" t="s">
        <v>125</v>
      </c>
      <c r="C167" s="71" t="s">
        <v>126</v>
      </c>
      <c r="D167" s="71">
        <v>2</v>
      </c>
      <c r="E167" s="71">
        <v>2</v>
      </c>
      <c r="F167" s="114">
        <v>0.86799999999999999</v>
      </c>
      <c r="G167" s="114">
        <v>0.14499999999999999</v>
      </c>
      <c r="H167" s="121">
        <v>1.6E-2</v>
      </c>
      <c r="I167" s="114">
        <v>7850</v>
      </c>
      <c r="J167" s="115">
        <f>+I167*H167*G167*F167*E167*D167</f>
        <v>63.232064000000001</v>
      </c>
      <c r="K167" s="149" t="s">
        <v>148</v>
      </c>
    </row>
    <row r="168" spans="1:11">
      <c r="A168" s="71">
        <v>5</v>
      </c>
      <c r="B168" s="71" t="s">
        <v>125</v>
      </c>
      <c r="C168" s="71" t="s">
        <v>116</v>
      </c>
      <c r="D168" s="71">
        <v>1</v>
      </c>
      <c r="E168" s="71">
        <v>11</v>
      </c>
      <c r="F168" s="114">
        <v>0.86799999999999999</v>
      </c>
      <c r="G168" s="114">
        <v>0.1</v>
      </c>
      <c r="H168" s="121">
        <v>0.01</v>
      </c>
      <c r="I168" s="114">
        <v>7850</v>
      </c>
      <c r="J168" s="115">
        <f>+I168*H168*G168*F168*E168*D168</f>
        <v>74.951800000000006</v>
      </c>
      <c r="K168" s="149" t="s">
        <v>148</v>
      </c>
    </row>
    <row r="169" spans="1:11">
      <c r="A169" s="71">
        <v>6</v>
      </c>
      <c r="B169" s="71" t="s">
        <v>125</v>
      </c>
      <c r="C169" s="71" t="s">
        <v>127</v>
      </c>
      <c r="D169" s="71">
        <v>1</v>
      </c>
      <c r="E169" s="71">
        <v>5</v>
      </c>
      <c r="F169" s="114">
        <v>0.15</v>
      </c>
      <c r="G169" s="114">
        <v>0.1</v>
      </c>
      <c r="H169" s="121">
        <v>1.2E-2</v>
      </c>
      <c r="I169" s="114">
        <v>7850</v>
      </c>
      <c r="J169" s="115">
        <f>+I169*H169*G169*F169*E169*D169</f>
        <v>7.0650000000000004</v>
      </c>
      <c r="K169" s="149" t="s">
        <v>148</v>
      </c>
    </row>
    <row r="170" spans="1:11">
      <c r="A170" s="71">
        <v>7</v>
      </c>
      <c r="B170" s="71" t="s">
        <v>125</v>
      </c>
      <c r="C170" s="71" t="s">
        <v>116</v>
      </c>
      <c r="D170" s="71">
        <v>1</v>
      </c>
      <c r="E170" s="71">
        <v>3</v>
      </c>
      <c r="F170" s="114">
        <v>0.67200000000000004</v>
      </c>
      <c r="G170" s="114">
        <v>0.1</v>
      </c>
      <c r="H170" s="121">
        <v>0.01</v>
      </c>
      <c r="I170" s="114">
        <v>7850</v>
      </c>
      <c r="J170" s="115">
        <f>+I170*H170*G170*F170*E170*D170</f>
        <v>15.825600000000001</v>
      </c>
      <c r="K170" s="149" t="s">
        <v>148</v>
      </c>
    </row>
    <row r="171" spans="1:11">
      <c r="A171" s="71">
        <v>8</v>
      </c>
      <c r="B171" s="71" t="s">
        <v>125</v>
      </c>
      <c r="C171" s="71" t="s">
        <v>116</v>
      </c>
      <c r="D171" s="71">
        <v>1</v>
      </c>
      <c r="E171" s="71">
        <v>2</v>
      </c>
      <c r="F171" s="114">
        <v>0.57199999999999995</v>
      </c>
      <c r="G171" s="114">
        <v>0.1</v>
      </c>
      <c r="H171" s="121">
        <v>0.01</v>
      </c>
      <c r="I171" s="114">
        <v>7850</v>
      </c>
      <c r="J171" s="115">
        <f>+I171*H171*G171*F171*E171*D171</f>
        <v>8.9803999999999995</v>
      </c>
      <c r="K171" s="149" t="s">
        <v>148</v>
      </c>
    </row>
    <row r="172" spans="1:11">
      <c r="A172" s="71"/>
      <c r="B172" s="71"/>
      <c r="C172" s="71"/>
      <c r="D172" s="71"/>
      <c r="E172" s="71"/>
      <c r="F172" s="128"/>
      <c r="G172" s="129"/>
      <c r="H172" s="129"/>
      <c r="I172" s="71" t="s">
        <v>128</v>
      </c>
      <c r="J172" s="130">
        <f>SUM(J164:J171)</f>
        <v>1721.2739839999997</v>
      </c>
      <c r="K172" s="149" t="s">
        <v>148</v>
      </c>
    </row>
    <row r="173" spans="1:11">
      <c r="A173" s="71">
        <v>1</v>
      </c>
      <c r="B173" s="71" t="s">
        <v>129</v>
      </c>
      <c r="C173" s="71" t="s">
        <v>116</v>
      </c>
      <c r="D173" s="71">
        <v>1</v>
      </c>
      <c r="E173" s="71">
        <v>2</v>
      </c>
      <c r="F173" s="114">
        <v>0.75</v>
      </c>
      <c r="G173" s="114">
        <v>0.45</v>
      </c>
      <c r="H173" s="121">
        <v>0.01</v>
      </c>
      <c r="I173" s="114">
        <v>7850</v>
      </c>
      <c r="J173" s="115">
        <f>+I173*H173*G173*F173*E173*D173</f>
        <v>52.987500000000004</v>
      </c>
      <c r="K173" s="149" t="s">
        <v>148</v>
      </c>
    </row>
    <row r="174" spans="1:11">
      <c r="A174" s="71">
        <v>2</v>
      </c>
      <c r="B174" s="71" t="s">
        <v>129</v>
      </c>
      <c r="C174" s="71" t="s">
        <v>126</v>
      </c>
      <c r="D174" s="71">
        <v>1</v>
      </c>
      <c r="E174" s="71">
        <v>2</v>
      </c>
      <c r="F174" s="114">
        <v>0.6</v>
      </c>
      <c r="G174" s="114">
        <v>0.25</v>
      </c>
      <c r="H174" s="121">
        <v>1.6E-2</v>
      </c>
      <c r="I174" s="114">
        <v>7850</v>
      </c>
      <c r="J174" s="115">
        <f>+I174*H174*G174*F174*E174*D174</f>
        <v>37.68</v>
      </c>
      <c r="K174" s="149" t="s">
        <v>148</v>
      </c>
    </row>
    <row r="175" spans="1:11">
      <c r="A175" s="250"/>
      <c r="B175" s="251"/>
      <c r="C175" s="251"/>
      <c r="D175" s="251"/>
      <c r="E175" s="251"/>
      <c r="F175" s="251"/>
      <c r="G175" s="251"/>
      <c r="H175" s="252"/>
      <c r="I175" s="154" t="s">
        <v>128</v>
      </c>
      <c r="J175" s="155">
        <f>SUM(J172:J174)</f>
        <v>1811.9414839999997</v>
      </c>
      <c r="K175" s="153" t="s">
        <v>148</v>
      </c>
    </row>
    <row r="176" spans="1:11">
      <c r="A176" s="245" t="s">
        <v>151</v>
      </c>
      <c r="B176" s="246"/>
      <c r="C176" s="246"/>
      <c r="D176" s="246"/>
      <c r="E176" s="246"/>
      <c r="F176" s="246"/>
      <c r="G176" s="246"/>
      <c r="H176" s="246"/>
      <c r="I176" s="246"/>
      <c r="J176" s="247"/>
      <c r="K176" s="68"/>
    </row>
    <row r="177" spans="1:11" ht="60">
      <c r="A177" s="111" t="s">
        <v>105</v>
      </c>
      <c r="B177" s="111" t="s">
        <v>106</v>
      </c>
      <c r="C177" s="111" t="s">
        <v>107</v>
      </c>
      <c r="D177" s="111" t="s">
        <v>108</v>
      </c>
      <c r="E177" s="111" t="s">
        <v>108</v>
      </c>
      <c r="F177" s="111" t="s">
        <v>109</v>
      </c>
      <c r="G177" s="111" t="s">
        <v>110</v>
      </c>
      <c r="H177" s="111" t="s">
        <v>111</v>
      </c>
      <c r="I177" s="111" t="s">
        <v>112</v>
      </c>
      <c r="J177" s="112" t="s">
        <v>113</v>
      </c>
      <c r="K177" s="148" t="s">
        <v>114</v>
      </c>
    </row>
    <row r="178" spans="1:11">
      <c r="A178" s="71">
        <v>1</v>
      </c>
      <c r="B178" s="71" t="s">
        <v>115</v>
      </c>
      <c r="C178" s="71" t="s">
        <v>127</v>
      </c>
      <c r="D178" s="71">
        <v>1</v>
      </c>
      <c r="E178" s="71">
        <v>1</v>
      </c>
      <c r="F178" s="114">
        <v>8.4559999999999995</v>
      </c>
      <c r="G178" s="114">
        <v>1.1499999999999999</v>
      </c>
      <c r="H178" s="121">
        <v>1.2E-2</v>
      </c>
      <c r="I178" s="114">
        <v>7850</v>
      </c>
      <c r="J178" s="115">
        <f>+I178*H178*G178*F178*E178*D178</f>
        <v>916.03847999999994</v>
      </c>
      <c r="K178" s="149" t="s">
        <v>148</v>
      </c>
    </row>
    <row r="179" spans="1:11">
      <c r="A179" s="71">
        <v>2</v>
      </c>
      <c r="B179" s="71" t="s">
        <v>139</v>
      </c>
      <c r="C179" s="71" t="s">
        <v>130</v>
      </c>
      <c r="D179" s="71">
        <v>1</v>
      </c>
      <c r="E179" s="71">
        <v>2</v>
      </c>
      <c r="F179" s="114">
        <v>8.4559999999999995</v>
      </c>
      <c r="G179" s="114">
        <v>0.4</v>
      </c>
      <c r="H179" s="121">
        <v>2.5000000000000001E-2</v>
      </c>
      <c r="I179" s="114">
        <v>7850</v>
      </c>
      <c r="J179" s="115">
        <f>+I179*H179*G179*F179*E179*D179</f>
        <v>1327.5919999999999</v>
      </c>
      <c r="K179" s="149" t="s">
        <v>148</v>
      </c>
    </row>
    <row r="180" spans="1:11">
      <c r="A180" s="71">
        <v>3</v>
      </c>
      <c r="B180" s="71" t="s">
        <v>121</v>
      </c>
      <c r="C180" s="71" t="s">
        <v>140</v>
      </c>
      <c r="D180" s="71">
        <v>1</v>
      </c>
      <c r="E180" s="71">
        <v>2</v>
      </c>
      <c r="F180" s="114">
        <v>1.05</v>
      </c>
      <c r="G180" s="114" t="s">
        <v>123</v>
      </c>
      <c r="H180" s="126" t="s">
        <v>135</v>
      </c>
      <c r="I180" s="114">
        <v>23.4</v>
      </c>
      <c r="J180" s="115">
        <f>+I180*F180*E180*D180</f>
        <v>49.14</v>
      </c>
      <c r="K180" s="149" t="s">
        <v>148</v>
      </c>
    </row>
    <row r="181" spans="1:11">
      <c r="A181" s="71">
        <v>4</v>
      </c>
      <c r="B181" s="71" t="s">
        <v>125</v>
      </c>
      <c r="C181" s="71" t="s">
        <v>126</v>
      </c>
      <c r="D181" s="71">
        <v>2</v>
      </c>
      <c r="E181" s="71">
        <v>2</v>
      </c>
      <c r="F181" s="114">
        <v>1.1499999999999999</v>
      </c>
      <c r="G181" s="114">
        <v>0.19400000000000001</v>
      </c>
      <c r="H181" s="121">
        <v>1.6E-2</v>
      </c>
      <c r="I181" s="114">
        <v>7850</v>
      </c>
      <c r="J181" s="115">
        <f t="shared" ref="J181:J186" si="10">+I181*H181*G181*F181*E181*D181</f>
        <v>112.08544000000001</v>
      </c>
      <c r="K181" s="149" t="s">
        <v>148</v>
      </c>
    </row>
    <row r="182" spans="1:11">
      <c r="A182" s="71">
        <v>5</v>
      </c>
      <c r="B182" s="71" t="s">
        <v>125</v>
      </c>
      <c r="C182" s="71" t="s">
        <v>116</v>
      </c>
      <c r="D182" s="71">
        <v>2</v>
      </c>
      <c r="E182" s="71">
        <v>4</v>
      </c>
      <c r="F182" s="114">
        <v>1.1499999999999999</v>
      </c>
      <c r="G182" s="114">
        <v>0.1</v>
      </c>
      <c r="H182" s="121">
        <v>0.01</v>
      </c>
      <c r="I182" s="114">
        <v>7850</v>
      </c>
      <c r="J182" s="115">
        <f t="shared" si="10"/>
        <v>72.22</v>
      </c>
      <c r="K182" s="149" t="s">
        <v>148</v>
      </c>
    </row>
    <row r="183" spans="1:11">
      <c r="A183" s="71">
        <v>6</v>
      </c>
      <c r="B183" s="71" t="s">
        <v>125</v>
      </c>
      <c r="C183" s="71" t="s">
        <v>127</v>
      </c>
      <c r="D183" s="71">
        <v>1</v>
      </c>
      <c r="E183" s="71">
        <v>1</v>
      </c>
      <c r="F183" s="114">
        <v>0.15</v>
      </c>
      <c r="G183" s="114">
        <v>0.1</v>
      </c>
      <c r="H183" s="121">
        <v>1.2E-2</v>
      </c>
      <c r="I183" s="114">
        <v>7850</v>
      </c>
      <c r="J183" s="115">
        <f t="shared" si="10"/>
        <v>1.413</v>
      </c>
      <c r="K183" s="149" t="s">
        <v>148</v>
      </c>
    </row>
    <row r="184" spans="1:11">
      <c r="A184" s="71">
        <v>7</v>
      </c>
      <c r="B184" s="71" t="s">
        <v>125</v>
      </c>
      <c r="C184" s="71" t="s">
        <v>116</v>
      </c>
      <c r="D184" s="71">
        <v>1</v>
      </c>
      <c r="E184" s="71">
        <v>1</v>
      </c>
      <c r="F184" s="114">
        <v>0.66300000000000003</v>
      </c>
      <c r="G184" s="114">
        <v>0.1</v>
      </c>
      <c r="H184" s="121">
        <v>0.01</v>
      </c>
      <c r="I184" s="114">
        <v>7850</v>
      </c>
      <c r="J184" s="115">
        <f t="shared" si="10"/>
        <v>5.2045500000000002</v>
      </c>
      <c r="K184" s="149" t="s">
        <v>148</v>
      </c>
    </row>
    <row r="185" spans="1:11">
      <c r="A185" s="71">
        <v>8</v>
      </c>
      <c r="B185" s="71" t="s">
        <v>125</v>
      </c>
      <c r="C185" s="71" t="s">
        <v>127</v>
      </c>
      <c r="D185" s="71">
        <v>1</v>
      </c>
      <c r="E185" s="71">
        <v>1</v>
      </c>
      <c r="F185" s="114">
        <v>0.45</v>
      </c>
      <c r="G185" s="114">
        <v>0.1</v>
      </c>
      <c r="H185" s="121">
        <v>1.2E-2</v>
      </c>
      <c r="I185" s="114">
        <v>7850</v>
      </c>
      <c r="J185" s="115">
        <f t="shared" si="10"/>
        <v>4.2389999999999999</v>
      </c>
      <c r="K185" s="149" t="s">
        <v>148</v>
      </c>
    </row>
    <row r="186" spans="1:11">
      <c r="A186" s="71">
        <v>9</v>
      </c>
      <c r="B186" s="71" t="s">
        <v>125</v>
      </c>
      <c r="C186" s="71" t="s">
        <v>116</v>
      </c>
      <c r="D186" s="71">
        <v>1</v>
      </c>
      <c r="E186" s="71">
        <v>2</v>
      </c>
      <c r="F186" s="114">
        <v>6.3E-2</v>
      </c>
      <c r="G186" s="114">
        <v>0.1</v>
      </c>
      <c r="H186" s="121">
        <v>0.01</v>
      </c>
      <c r="I186" s="114">
        <v>7850</v>
      </c>
      <c r="J186" s="115">
        <f t="shared" si="10"/>
        <v>0.98910000000000009</v>
      </c>
      <c r="K186" s="149" t="s">
        <v>148</v>
      </c>
    </row>
    <row r="187" spans="1:11">
      <c r="A187" s="71">
        <v>10</v>
      </c>
      <c r="B187" s="71" t="s">
        <v>121</v>
      </c>
      <c r="C187" s="71" t="s">
        <v>122</v>
      </c>
      <c r="D187" s="71">
        <v>1</v>
      </c>
      <c r="E187" s="71">
        <v>2</v>
      </c>
      <c r="F187" s="114">
        <v>1.05</v>
      </c>
      <c r="G187" s="114" t="s">
        <v>123</v>
      </c>
      <c r="H187" s="126" t="s">
        <v>135</v>
      </c>
      <c r="I187" s="114">
        <v>17.7</v>
      </c>
      <c r="J187" s="115">
        <f>+I187*F187*E187*D187</f>
        <v>37.17</v>
      </c>
      <c r="K187" s="149" t="s">
        <v>148</v>
      </c>
    </row>
    <row r="188" spans="1:11">
      <c r="A188" s="71"/>
      <c r="B188" s="71"/>
      <c r="C188" s="71"/>
      <c r="D188" s="71"/>
      <c r="E188" s="71"/>
      <c r="F188" s="128"/>
      <c r="G188" s="129"/>
      <c r="H188" s="129"/>
      <c r="I188" s="71" t="s">
        <v>128</v>
      </c>
      <c r="J188" s="130">
        <f>SUM(J178:J187)</f>
        <v>2526.0915699999991</v>
      </c>
      <c r="K188" s="149" t="s">
        <v>148</v>
      </c>
    </row>
    <row r="189" spans="1:11">
      <c r="A189" s="71">
        <v>26</v>
      </c>
      <c r="B189" s="71" t="s">
        <v>129</v>
      </c>
      <c r="C189" s="71" t="s">
        <v>127</v>
      </c>
      <c r="D189" s="71">
        <v>1</v>
      </c>
      <c r="E189" s="71">
        <v>2</v>
      </c>
      <c r="F189" s="114">
        <v>1.05</v>
      </c>
      <c r="G189" s="114">
        <v>0.6</v>
      </c>
      <c r="H189" s="121">
        <v>1.2E-2</v>
      </c>
      <c r="I189" s="114">
        <v>7850</v>
      </c>
      <c r="J189" s="115">
        <f>+I189*H189*G189*F189*E189*D189</f>
        <v>118.69200000000001</v>
      </c>
      <c r="K189" s="149" t="s">
        <v>148</v>
      </c>
    </row>
    <row r="190" spans="1:11">
      <c r="A190" s="233"/>
      <c r="B190" s="234"/>
      <c r="C190" s="234"/>
      <c r="D190" s="234"/>
      <c r="E190" s="234"/>
      <c r="F190" s="234"/>
      <c r="G190" s="234"/>
      <c r="H190" s="235"/>
      <c r="I190" s="123" t="s">
        <v>128</v>
      </c>
      <c r="J190" s="124">
        <f>SUM(J188:J189)</f>
        <v>2644.7835699999991</v>
      </c>
      <c r="K190" s="153" t="s">
        <v>148</v>
      </c>
    </row>
    <row r="191" spans="1:11">
      <c r="A191" s="249" t="s">
        <v>152</v>
      </c>
      <c r="B191" s="249"/>
      <c r="C191" s="249"/>
      <c r="D191" s="249"/>
      <c r="E191" s="249"/>
      <c r="F191" s="249"/>
      <c r="G191" s="249"/>
      <c r="H191" s="249"/>
      <c r="I191" s="249"/>
      <c r="J191" s="249"/>
      <c r="K191" s="249"/>
    </row>
    <row r="192" spans="1:11" ht="60">
      <c r="A192" s="110" t="s">
        <v>105</v>
      </c>
      <c r="B192" s="110" t="s">
        <v>106</v>
      </c>
      <c r="C192" s="110" t="s">
        <v>107</v>
      </c>
      <c r="D192" s="110" t="s">
        <v>108</v>
      </c>
      <c r="E192" s="110" t="s">
        <v>108</v>
      </c>
      <c r="F192" s="110" t="s">
        <v>109</v>
      </c>
      <c r="G192" s="110" t="s">
        <v>110</v>
      </c>
      <c r="H192" s="110" t="s">
        <v>111</v>
      </c>
      <c r="I192" s="110" t="s">
        <v>112</v>
      </c>
      <c r="J192" s="147" t="s">
        <v>113</v>
      </c>
      <c r="K192" s="148" t="s">
        <v>114</v>
      </c>
    </row>
    <row r="193" spans="1:11">
      <c r="A193" s="71">
        <v>1</v>
      </c>
      <c r="B193" s="71" t="s">
        <v>115</v>
      </c>
      <c r="C193" s="71" t="s">
        <v>127</v>
      </c>
      <c r="D193" s="71">
        <v>1</v>
      </c>
      <c r="E193" s="71">
        <v>1</v>
      </c>
      <c r="F193" s="114">
        <v>8.5939999999999994</v>
      </c>
      <c r="G193" s="114">
        <v>1.05</v>
      </c>
      <c r="H193" s="121">
        <v>1.2E-2</v>
      </c>
      <c r="I193" s="114">
        <v>7850</v>
      </c>
      <c r="J193" s="115">
        <f t="shared" ref="J193" si="11">+I193*H193*G193*F193*E193*D193</f>
        <v>850.03254000000004</v>
      </c>
      <c r="K193" s="149" t="s">
        <v>148</v>
      </c>
    </row>
    <row r="194" spans="1:11">
      <c r="A194" s="71">
        <v>2</v>
      </c>
      <c r="B194" s="71" t="s">
        <v>118</v>
      </c>
      <c r="C194" s="71" t="s">
        <v>130</v>
      </c>
      <c r="D194" s="71">
        <v>1</v>
      </c>
      <c r="E194" s="71">
        <v>1</v>
      </c>
      <c r="F194" s="114">
        <v>8.5939999999999994</v>
      </c>
      <c r="G194" s="114">
        <v>0.4</v>
      </c>
      <c r="H194" s="121">
        <v>2.5000000000000001E-2</v>
      </c>
      <c r="I194" s="114">
        <v>7850</v>
      </c>
      <c r="J194" s="115">
        <f>+I194*H194*G194*F194*E194*D194</f>
        <v>674.62899999999991</v>
      </c>
      <c r="K194" s="149" t="s">
        <v>148</v>
      </c>
    </row>
    <row r="195" spans="1:11">
      <c r="A195" s="71">
        <v>3</v>
      </c>
      <c r="B195" s="71" t="s">
        <v>120</v>
      </c>
      <c r="C195" s="71" t="s">
        <v>130</v>
      </c>
      <c r="D195" s="71">
        <v>1</v>
      </c>
      <c r="E195" s="71">
        <v>1</v>
      </c>
      <c r="F195" s="114">
        <v>8.4049999999999994</v>
      </c>
      <c r="G195" s="114">
        <v>0.4</v>
      </c>
      <c r="H195" s="121">
        <v>2.5000000000000001E-2</v>
      </c>
      <c r="I195" s="114">
        <v>7850</v>
      </c>
      <c r="J195" s="115">
        <f>+I195*H195*G195*F195*E195*D195</f>
        <v>659.7924999999999</v>
      </c>
      <c r="K195" s="149" t="s">
        <v>148</v>
      </c>
    </row>
    <row r="196" spans="1:11">
      <c r="A196" s="71">
        <v>3</v>
      </c>
      <c r="B196" s="71" t="s">
        <v>121</v>
      </c>
      <c r="C196" s="71" t="s">
        <v>140</v>
      </c>
      <c r="D196" s="71">
        <v>2</v>
      </c>
      <c r="E196" s="71">
        <v>2</v>
      </c>
      <c r="F196" s="114">
        <v>0.95</v>
      </c>
      <c r="G196" s="114" t="s">
        <v>123</v>
      </c>
      <c r="H196" s="126" t="s">
        <v>135</v>
      </c>
      <c r="I196" s="114">
        <v>23.4</v>
      </c>
      <c r="J196" s="115">
        <f>+I196*F196*E196*D196</f>
        <v>88.919999999999987</v>
      </c>
      <c r="K196" s="149" t="s">
        <v>148</v>
      </c>
    </row>
    <row r="197" spans="1:11">
      <c r="A197" s="71">
        <v>4</v>
      </c>
      <c r="B197" s="71" t="s">
        <v>125</v>
      </c>
      <c r="C197" s="71" t="s">
        <v>126</v>
      </c>
      <c r="D197" s="71">
        <v>2</v>
      </c>
      <c r="E197" s="71">
        <v>2</v>
      </c>
      <c r="F197" s="114">
        <v>1.05</v>
      </c>
      <c r="G197" s="114">
        <v>0.19400000000000001</v>
      </c>
      <c r="H197" s="121">
        <v>1.6E-2</v>
      </c>
      <c r="I197" s="114">
        <v>7850</v>
      </c>
      <c r="J197" s="115">
        <f>+I197*H197*G197*F197*E197*D197</f>
        <v>102.33888000000002</v>
      </c>
      <c r="K197" s="149" t="s">
        <v>148</v>
      </c>
    </row>
    <row r="198" spans="1:11">
      <c r="A198" s="71">
        <v>5</v>
      </c>
      <c r="B198" s="71" t="s">
        <v>125</v>
      </c>
      <c r="C198" s="71" t="s">
        <v>116</v>
      </c>
      <c r="D198" s="71">
        <v>2</v>
      </c>
      <c r="E198" s="71">
        <v>3</v>
      </c>
      <c r="F198" s="114">
        <v>1.05</v>
      </c>
      <c r="G198" s="114">
        <v>0.1</v>
      </c>
      <c r="H198" s="121">
        <v>0.01</v>
      </c>
      <c r="I198" s="114">
        <v>7850</v>
      </c>
      <c r="J198" s="115">
        <f>+I198*H198*G198*F198*E198*D198</f>
        <v>49.455000000000013</v>
      </c>
      <c r="K198" s="149" t="s">
        <v>148</v>
      </c>
    </row>
    <row r="199" spans="1:11">
      <c r="A199" s="71">
        <v>6</v>
      </c>
      <c r="B199" s="71" t="s">
        <v>125</v>
      </c>
      <c r="C199" s="71" t="s">
        <v>127</v>
      </c>
      <c r="D199" s="71">
        <v>2</v>
      </c>
      <c r="E199" s="71">
        <v>3</v>
      </c>
      <c r="F199" s="114">
        <v>0.15</v>
      </c>
      <c r="G199" s="114">
        <v>0.1</v>
      </c>
      <c r="H199" s="121">
        <v>1.2E-2</v>
      </c>
      <c r="I199" s="114">
        <v>7850</v>
      </c>
      <c r="J199" s="115">
        <f>+I199*H199*G199*F199*E199*D199</f>
        <v>8.4779999999999998</v>
      </c>
      <c r="K199" s="149" t="s">
        <v>148</v>
      </c>
    </row>
    <row r="200" spans="1:11">
      <c r="A200" s="71">
        <v>7</v>
      </c>
      <c r="B200" s="71" t="s">
        <v>125</v>
      </c>
      <c r="C200" s="71" t="s">
        <v>116</v>
      </c>
      <c r="D200" s="71">
        <v>2</v>
      </c>
      <c r="E200" s="71">
        <v>2</v>
      </c>
      <c r="F200" s="114">
        <v>0.61299999999999999</v>
      </c>
      <c r="G200" s="114">
        <v>0.1</v>
      </c>
      <c r="H200" s="121">
        <v>0.01</v>
      </c>
      <c r="I200" s="114">
        <v>7850</v>
      </c>
      <c r="J200" s="115">
        <f>+I200*H200*G200*F200*E200*D200</f>
        <v>19.248200000000001</v>
      </c>
      <c r="K200" s="149" t="s">
        <v>148</v>
      </c>
    </row>
    <row r="201" spans="1:11">
      <c r="A201" s="71">
        <v>8</v>
      </c>
      <c r="B201" s="71" t="s">
        <v>125</v>
      </c>
      <c r="C201" s="71" t="s">
        <v>116</v>
      </c>
      <c r="D201" s="71">
        <v>1</v>
      </c>
      <c r="E201" s="71">
        <v>2</v>
      </c>
      <c r="F201" s="114">
        <v>0.66300000000000003</v>
      </c>
      <c r="G201" s="114">
        <v>0.1</v>
      </c>
      <c r="H201" s="121">
        <v>0.01</v>
      </c>
      <c r="I201" s="114">
        <v>7850</v>
      </c>
      <c r="J201" s="115">
        <f>+I201*H201*G201*F201*E201*D201</f>
        <v>10.4091</v>
      </c>
      <c r="K201" s="149" t="s">
        <v>148</v>
      </c>
    </row>
    <row r="202" spans="1:11">
      <c r="A202" s="71"/>
      <c r="B202" s="71"/>
      <c r="C202" s="71"/>
      <c r="D202" s="71"/>
      <c r="E202" s="71"/>
      <c r="F202" s="128"/>
      <c r="G202" s="129"/>
      <c r="H202" s="129"/>
      <c r="I202" s="71" t="s">
        <v>128</v>
      </c>
      <c r="J202" s="130">
        <f>SUM(J193:J201)</f>
        <v>2463.3032199999998</v>
      </c>
      <c r="K202" s="149" t="s">
        <v>148</v>
      </c>
    </row>
    <row r="203" spans="1:11">
      <c r="A203" s="71">
        <v>1</v>
      </c>
      <c r="B203" s="71" t="s">
        <v>129</v>
      </c>
      <c r="C203" s="71" t="s">
        <v>127</v>
      </c>
      <c r="D203" s="71">
        <v>1</v>
      </c>
      <c r="E203" s="71">
        <v>2</v>
      </c>
      <c r="F203" s="114">
        <v>1</v>
      </c>
      <c r="G203" s="114">
        <v>0.45</v>
      </c>
      <c r="H203" s="121">
        <v>1.2E-2</v>
      </c>
      <c r="I203" s="114">
        <v>7850</v>
      </c>
      <c r="J203" s="115">
        <f t="shared" ref="J203" si="12">+I203*H203*G203*F203*E203*D203</f>
        <v>84.78</v>
      </c>
      <c r="K203" s="149" t="s">
        <v>148</v>
      </c>
    </row>
    <row r="204" spans="1:11">
      <c r="A204" s="250"/>
      <c r="B204" s="251"/>
      <c r="C204" s="251"/>
      <c r="D204" s="251"/>
      <c r="E204" s="251"/>
      <c r="F204" s="251"/>
      <c r="G204" s="251"/>
      <c r="H204" s="252"/>
      <c r="I204" s="154" t="s">
        <v>128</v>
      </c>
      <c r="J204" s="155">
        <f>SUM(J202:J203)</f>
        <v>2548.08322</v>
      </c>
      <c r="K204" s="153" t="s">
        <v>148</v>
      </c>
    </row>
    <row r="205" spans="1:11">
      <c r="A205" s="232" t="s">
        <v>153</v>
      </c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</row>
    <row r="206" spans="1:11" ht="60">
      <c r="A206" s="111" t="s">
        <v>105</v>
      </c>
      <c r="B206" s="111" t="s">
        <v>106</v>
      </c>
      <c r="C206" s="111" t="s">
        <v>107</v>
      </c>
      <c r="D206" s="111" t="s">
        <v>108</v>
      </c>
      <c r="E206" s="111" t="s">
        <v>108</v>
      </c>
      <c r="F206" s="111" t="s">
        <v>109</v>
      </c>
      <c r="G206" s="111" t="s">
        <v>110</v>
      </c>
      <c r="H206" s="111" t="s">
        <v>111</v>
      </c>
      <c r="I206" s="111" t="s">
        <v>112</v>
      </c>
      <c r="J206" s="112" t="s">
        <v>113</v>
      </c>
      <c r="K206" s="148" t="s">
        <v>114</v>
      </c>
    </row>
    <row r="207" spans="1:11">
      <c r="A207" s="71">
        <v>1</v>
      </c>
      <c r="B207" s="71" t="s">
        <v>115</v>
      </c>
      <c r="C207" s="71" t="s">
        <v>116</v>
      </c>
      <c r="D207" s="71">
        <v>1</v>
      </c>
      <c r="E207" s="71">
        <v>1</v>
      </c>
      <c r="F207" s="114">
        <v>10.967000000000001</v>
      </c>
      <c r="G207" s="114">
        <v>0.86799999999999999</v>
      </c>
      <c r="H207" s="121">
        <v>0.01</v>
      </c>
      <c r="I207" s="114">
        <v>7850</v>
      </c>
      <c r="J207" s="115">
        <f t="shared" ref="J207:J209" si="13">+I207*H207*G207*F207*E207*D207</f>
        <v>747.26944600000013</v>
      </c>
      <c r="K207" s="149" t="s">
        <v>148</v>
      </c>
    </row>
    <row r="208" spans="1:11">
      <c r="A208" s="71">
        <v>2</v>
      </c>
      <c r="B208" s="71" t="s">
        <v>118</v>
      </c>
      <c r="C208" s="71" t="s">
        <v>126</v>
      </c>
      <c r="D208" s="71">
        <v>1</v>
      </c>
      <c r="E208" s="71">
        <v>1</v>
      </c>
      <c r="F208" s="114">
        <v>10.967000000000001</v>
      </c>
      <c r="G208" s="114">
        <v>0.3</v>
      </c>
      <c r="H208" s="121">
        <v>1.6E-2</v>
      </c>
      <c r="I208" s="114">
        <v>7850</v>
      </c>
      <c r="J208" s="115">
        <f t="shared" si="13"/>
        <v>413.23656</v>
      </c>
      <c r="K208" s="149" t="s">
        <v>148</v>
      </c>
    </row>
    <row r="209" spans="1:11">
      <c r="A209" s="71"/>
      <c r="B209" s="71" t="s">
        <v>120</v>
      </c>
      <c r="C209" s="71" t="s">
        <v>126</v>
      </c>
      <c r="D209" s="71">
        <v>1</v>
      </c>
      <c r="E209" s="71">
        <v>1</v>
      </c>
      <c r="F209" s="114">
        <v>10.615</v>
      </c>
      <c r="G209" s="114">
        <v>0.3</v>
      </c>
      <c r="H209" s="121">
        <v>1.6E-2</v>
      </c>
      <c r="I209" s="114">
        <v>7850</v>
      </c>
      <c r="J209" s="115">
        <f t="shared" si="13"/>
        <v>399.97320000000002</v>
      </c>
      <c r="K209" s="149" t="s">
        <v>148</v>
      </c>
    </row>
    <row r="210" spans="1:11">
      <c r="A210" s="71">
        <v>3</v>
      </c>
      <c r="B210" s="71" t="s">
        <v>121</v>
      </c>
      <c r="C210" s="71" t="s">
        <v>122</v>
      </c>
      <c r="D210" s="71">
        <v>2</v>
      </c>
      <c r="E210" s="71">
        <v>2</v>
      </c>
      <c r="F210" s="114">
        <v>0.75</v>
      </c>
      <c r="G210" s="114" t="s">
        <v>123</v>
      </c>
      <c r="H210" s="126" t="s">
        <v>135</v>
      </c>
      <c r="I210" s="114">
        <v>17.7</v>
      </c>
      <c r="J210" s="115">
        <f>+I210*F210*E210*D210</f>
        <v>53.099999999999994</v>
      </c>
      <c r="K210" s="149" t="s">
        <v>148</v>
      </c>
    </row>
    <row r="211" spans="1:11">
      <c r="A211" s="71">
        <v>4</v>
      </c>
      <c r="B211" s="71" t="s">
        <v>125</v>
      </c>
      <c r="C211" s="71" t="s">
        <v>126</v>
      </c>
      <c r="D211" s="71">
        <v>2</v>
      </c>
      <c r="E211" s="71">
        <v>2</v>
      </c>
      <c r="F211" s="114">
        <v>0.86799999999999999</v>
      </c>
      <c r="G211" s="114">
        <v>0.14499999999999999</v>
      </c>
      <c r="H211" s="121">
        <v>1.6E-2</v>
      </c>
      <c r="I211" s="114">
        <v>7850</v>
      </c>
      <c r="J211" s="115">
        <f t="shared" ref="J211:J216" si="14">+I211*H211*G211*F211*E211*D211</f>
        <v>63.232064000000001</v>
      </c>
      <c r="K211" s="149" t="s">
        <v>148</v>
      </c>
    </row>
    <row r="212" spans="1:11">
      <c r="A212" s="71">
        <v>5</v>
      </c>
      <c r="B212" s="71" t="s">
        <v>125</v>
      </c>
      <c r="C212" s="71" t="s">
        <v>116</v>
      </c>
      <c r="D212" s="71">
        <v>1</v>
      </c>
      <c r="E212" s="71">
        <v>11</v>
      </c>
      <c r="F212" s="114">
        <v>0.86799999999999999</v>
      </c>
      <c r="G212" s="114">
        <v>0.1</v>
      </c>
      <c r="H212" s="121">
        <v>0.01</v>
      </c>
      <c r="I212" s="114">
        <v>7850</v>
      </c>
      <c r="J212" s="115">
        <f t="shared" si="14"/>
        <v>74.951800000000006</v>
      </c>
      <c r="K212" s="149" t="s">
        <v>148</v>
      </c>
    </row>
    <row r="213" spans="1:11">
      <c r="A213" s="71">
        <v>6</v>
      </c>
      <c r="B213" s="71" t="s">
        <v>125</v>
      </c>
      <c r="C213" s="71" t="s">
        <v>127</v>
      </c>
      <c r="D213" s="71">
        <v>1</v>
      </c>
      <c r="E213" s="71">
        <v>7</v>
      </c>
      <c r="F213" s="114">
        <v>0.15</v>
      </c>
      <c r="G213" s="114">
        <v>0.1</v>
      </c>
      <c r="H213" s="121">
        <v>1.2E-2</v>
      </c>
      <c r="I213" s="114">
        <v>7850</v>
      </c>
      <c r="J213" s="115">
        <f t="shared" si="14"/>
        <v>9.891</v>
      </c>
      <c r="K213" s="149" t="s">
        <v>148</v>
      </c>
    </row>
    <row r="214" spans="1:11">
      <c r="A214" s="71">
        <v>7</v>
      </c>
      <c r="B214" s="71" t="s">
        <v>125</v>
      </c>
      <c r="C214" s="71" t="s">
        <v>116</v>
      </c>
      <c r="D214" s="71">
        <v>1</v>
      </c>
      <c r="E214" s="71">
        <v>2</v>
      </c>
      <c r="F214" s="114">
        <v>0.622</v>
      </c>
      <c r="G214" s="114">
        <v>0.1</v>
      </c>
      <c r="H214" s="121">
        <v>0.01</v>
      </c>
      <c r="I214" s="114">
        <v>7850</v>
      </c>
      <c r="J214" s="115">
        <f t="shared" si="14"/>
        <v>9.7654000000000014</v>
      </c>
      <c r="K214" s="149" t="s">
        <v>148</v>
      </c>
    </row>
    <row r="215" spans="1:11">
      <c r="A215" s="71">
        <v>8</v>
      </c>
      <c r="B215" s="71" t="s">
        <v>125</v>
      </c>
      <c r="C215" s="71" t="s">
        <v>116</v>
      </c>
      <c r="D215" s="71">
        <v>1</v>
      </c>
      <c r="E215" s="71">
        <v>3</v>
      </c>
      <c r="F215" s="114">
        <v>0.67200000000000004</v>
      </c>
      <c r="G215" s="114">
        <v>0.1</v>
      </c>
      <c r="H215" s="121">
        <v>0.01</v>
      </c>
      <c r="I215" s="114">
        <v>7850</v>
      </c>
      <c r="J215" s="115">
        <f t="shared" si="14"/>
        <v>15.825600000000001</v>
      </c>
      <c r="K215" s="149" t="s">
        <v>148</v>
      </c>
    </row>
    <row r="216" spans="1:11">
      <c r="A216" s="71">
        <v>9</v>
      </c>
      <c r="B216" s="71" t="s">
        <v>125</v>
      </c>
      <c r="C216" s="71" t="s">
        <v>116</v>
      </c>
      <c r="D216" s="71">
        <v>1</v>
      </c>
      <c r="E216" s="71">
        <v>2</v>
      </c>
      <c r="F216" s="114">
        <v>0.52200000000000002</v>
      </c>
      <c r="G216" s="114">
        <v>0.1</v>
      </c>
      <c r="H216" s="121">
        <v>0.01</v>
      </c>
      <c r="I216" s="114">
        <v>7850</v>
      </c>
      <c r="J216" s="115">
        <f t="shared" si="14"/>
        <v>8.1954000000000011</v>
      </c>
      <c r="K216" s="149" t="s">
        <v>148</v>
      </c>
    </row>
    <row r="217" spans="1:11">
      <c r="A217" s="71"/>
      <c r="B217" s="71"/>
      <c r="C217" s="71"/>
      <c r="D217" s="71"/>
      <c r="E217" s="71"/>
      <c r="F217" s="128"/>
      <c r="G217" s="129"/>
      <c r="H217" s="129"/>
      <c r="I217" s="71" t="s">
        <v>128</v>
      </c>
      <c r="J217" s="130">
        <f>SUM(J207:J216)</f>
        <v>1795.44047</v>
      </c>
      <c r="K217" s="149" t="s">
        <v>148</v>
      </c>
    </row>
    <row r="218" spans="1:11">
      <c r="A218" s="71">
        <v>1</v>
      </c>
      <c r="B218" s="71" t="s">
        <v>129</v>
      </c>
      <c r="C218" s="71" t="s">
        <v>116</v>
      </c>
      <c r="D218" s="71">
        <v>1</v>
      </c>
      <c r="E218" s="71">
        <v>2</v>
      </c>
      <c r="F218" s="114">
        <v>0.85</v>
      </c>
      <c r="G218" s="114">
        <v>0.45</v>
      </c>
      <c r="H218" s="121">
        <v>0.01</v>
      </c>
      <c r="I218" s="114">
        <v>7850</v>
      </c>
      <c r="J218" s="115">
        <f>+I218*H218*G218*F218*E218*D218</f>
        <v>60.052500000000002</v>
      </c>
      <c r="K218" s="149" t="s">
        <v>148</v>
      </c>
    </row>
    <row r="219" spans="1:11">
      <c r="A219" s="71">
        <v>2</v>
      </c>
      <c r="B219" s="71" t="s">
        <v>129</v>
      </c>
      <c r="C219" s="71" t="s">
        <v>130</v>
      </c>
      <c r="D219" s="71">
        <v>1</v>
      </c>
      <c r="E219" s="71">
        <v>2</v>
      </c>
      <c r="F219" s="114">
        <v>0.5</v>
      </c>
      <c r="G219" s="114">
        <v>0.25</v>
      </c>
      <c r="H219" s="121">
        <v>2.5000000000000001E-2</v>
      </c>
      <c r="I219" s="114">
        <v>7850</v>
      </c>
      <c r="J219" s="115">
        <f>+I219*H219*G219*F219*E219*D219</f>
        <v>49.0625</v>
      </c>
      <c r="K219" s="149" t="s">
        <v>148</v>
      </c>
    </row>
    <row r="220" spans="1:11">
      <c r="A220" s="233"/>
      <c r="B220" s="234"/>
      <c r="C220" s="234"/>
      <c r="D220" s="234"/>
      <c r="E220" s="234"/>
      <c r="F220" s="234"/>
      <c r="G220" s="234"/>
      <c r="H220" s="235"/>
      <c r="I220" s="123" t="s">
        <v>128</v>
      </c>
      <c r="J220" s="124">
        <f>SUM(J217:J219)</f>
        <v>1904.55547</v>
      </c>
      <c r="K220" s="153" t="s">
        <v>148</v>
      </c>
    </row>
    <row r="221" spans="1:11" s="144" customFormat="1" ht="15.75">
      <c r="A221" s="167"/>
      <c r="B221" s="168"/>
      <c r="C221" s="168"/>
      <c r="D221" s="167"/>
      <c r="E221" s="167"/>
      <c r="F221" s="167"/>
      <c r="G221" s="167"/>
      <c r="H221" s="167"/>
      <c r="I221" s="167"/>
      <c r="J221" s="169"/>
      <c r="K221" s="167"/>
    </row>
    <row r="222" spans="1:11">
      <c r="A222" s="245" t="s">
        <v>154</v>
      </c>
      <c r="B222" s="246"/>
      <c r="C222" s="246"/>
      <c r="D222" s="246"/>
      <c r="E222" s="246"/>
      <c r="F222" s="246"/>
      <c r="G222" s="246"/>
      <c r="H222" s="246"/>
      <c r="I222" s="246"/>
      <c r="J222" s="246"/>
      <c r="K222" s="247"/>
    </row>
    <row r="223" spans="1:11" ht="60">
      <c r="A223" s="111" t="s">
        <v>105</v>
      </c>
      <c r="B223" s="111" t="s">
        <v>106</v>
      </c>
      <c r="C223" s="111" t="s">
        <v>107</v>
      </c>
      <c r="D223" s="111" t="s">
        <v>108</v>
      </c>
      <c r="E223" s="111" t="s">
        <v>108</v>
      </c>
      <c r="F223" s="111" t="s">
        <v>109</v>
      </c>
      <c r="G223" s="111" t="s">
        <v>110</v>
      </c>
      <c r="H223" s="111" t="s">
        <v>111</v>
      </c>
      <c r="I223" s="111" t="s">
        <v>112</v>
      </c>
      <c r="J223" s="112" t="s">
        <v>113</v>
      </c>
      <c r="K223" s="112" t="s">
        <v>114</v>
      </c>
    </row>
    <row r="224" spans="1:11">
      <c r="A224" s="71">
        <v>1</v>
      </c>
      <c r="B224" s="71" t="s">
        <v>115</v>
      </c>
      <c r="C224" s="71" t="s">
        <v>126</v>
      </c>
      <c r="D224" s="71">
        <v>1</v>
      </c>
      <c r="E224" s="71">
        <v>1</v>
      </c>
      <c r="F224" s="114">
        <v>12.829000000000001</v>
      </c>
      <c r="G224" s="114">
        <v>1.45</v>
      </c>
      <c r="H224" s="121">
        <v>1.6E-2</v>
      </c>
      <c r="I224" s="114">
        <v>7850</v>
      </c>
      <c r="J224" s="115">
        <f t="shared" ref="J224" si="15">+I224*H224*G224*F224*E224*D224</f>
        <v>2336.4174800000001</v>
      </c>
      <c r="K224" s="115" t="s">
        <v>155</v>
      </c>
    </row>
    <row r="225" spans="1:11">
      <c r="A225" s="71">
        <v>2</v>
      </c>
      <c r="B225" s="71" t="s">
        <v>139</v>
      </c>
      <c r="C225" s="71" t="s">
        <v>130</v>
      </c>
      <c r="D225" s="71">
        <v>1</v>
      </c>
      <c r="E225" s="71">
        <v>2</v>
      </c>
      <c r="F225" s="114">
        <v>12.829000000000001</v>
      </c>
      <c r="G225" s="114">
        <v>0.4</v>
      </c>
      <c r="H225" s="121">
        <v>2.5000000000000001E-2</v>
      </c>
      <c r="I225" s="114">
        <v>7850</v>
      </c>
      <c r="J225" s="115">
        <f>+I225*H225*G225*F225*E225*D225</f>
        <v>2014.153</v>
      </c>
      <c r="K225" s="115" t="s">
        <v>155</v>
      </c>
    </row>
    <row r="226" spans="1:11">
      <c r="A226" s="71">
        <v>3</v>
      </c>
      <c r="B226" s="71" t="s">
        <v>121</v>
      </c>
      <c r="C226" s="71" t="s">
        <v>140</v>
      </c>
      <c r="D226" s="71">
        <v>2</v>
      </c>
      <c r="E226" s="71">
        <v>2</v>
      </c>
      <c r="F226" s="114">
        <v>1.2</v>
      </c>
      <c r="G226" s="114" t="s">
        <v>123</v>
      </c>
      <c r="H226" s="126" t="s">
        <v>135</v>
      </c>
      <c r="I226" s="114">
        <v>23.4</v>
      </c>
      <c r="J226" s="115">
        <f>+I226*F226*E226*D226</f>
        <v>112.32</v>
      </c>
      <c r="K226" s="115" t="s">
        <v>155</v>
      </c>
    </row>
    <row r="227" spans="1:11">
      <c r="A227" s="71">
        <v>4</v>
      </c>
      <c r="B227" s="71" t="s">
        <v>125</v>
      </c>
      <c r="C227" s="71" t="s">
        <v>126</v>
      </c>
      <c r="D227" s="71">
        <v>1</v>
      </c>
      <c r="E227" s="71">
        <v>3</v>
      </c>
      <c r="F227" s="114">
        <v>1.45</v>
      </c>
      <c r="G227" s="114">
        <v>0.192</v>
      </c>
      <c r="H227" s="121">
        <v>1.6E-2</v>
      </c>
      <c r="I227" s="114">
        <v>7850</v>
      </c>
      <c r="J227" s="115">
        <f t="shared" ref="J227:J235" si="16">+I227*H227*G227*F227*E227*D227</f>
        <v>104.90112000000002</v>
      </c>
      <c r="K227" s="115" t="s">
        <v>155</v>
      </c>
    </row>
    <row r="228" spans="1:11">
      <c r="A228" s="71">
        <v>6</v>
      </c>
      <c r="B228" s="71" t="s">
        <v>125</v>
      </c>
      <c r="C228" s="71" t="s">
        <v>127</v>
      </c>
      <c r="D228" s="71">
        <v>2</v>
      </c>
      <c r="E228" s="71">
        <v>5</v>
      </c>
      <c r="F228" s="114">
        <v>0.15</v>
      </c>
      <c r="G228" s="114">
        <v>0.1</v>
      </c>
      <c r="H228" s="121">
        <v>1.2E-2</v>
      </c>
      <c r="I228" s="114">
        <v>7850</v>
      </c>
      <c r="J228" s="115">
        <f t="shared" si="16"/>
        <v>14.13</v>
      </c>
      <c r="K228" s="115" t="s">
        <v>155</v>
      </c>
    </row>
    <row r="229" spans="1:11">
      <c r="A229" s="71">
        <v>7</v>
      </c>
      <c r="B229" s="71" t="s">
        <v>125</v>
      </c>
      <c r="C229" s="71" t="s">
        <v>116</v>
      </c>
      <c r="D229" s="71">
        <v>2</v>
      </c>
      <c r="E229" s="71">
        <v>2</v>
      </c>
      <c r="F229" s="114">
        <v>1.103</v>
      </c>
      <c r="G229" s="114">
        <v>0.1</v>
      </c>
      <c r="H229" s="121">
        <v>0.01</v>
      </c>
      <c r="I229" s="114">
        <v>7850</v>
      </c>
      <c r="J229" s="115">
        <f t="shared" si="16"/>
        <v>34.6342</v>
      </c>
      <c r="K229" s="115" t="s">
        <v>155</v>
      </c>
    </row>
    <row r="230" spans="1:11">
      <c r="A230" s="71">
        <v>8</v>
      </c>
      <c r="B230" s="71" t="s">
        <v>125</v>
      </c>
      <c r="C230" s="71" t="s">
        <v>116</v>
      </c>
      <c r="D230" s="71">
        <v>1</v>
      </c>
      <c r="E230" s="71">
        <v>12</v>
      </c>
      <c r="F230" s="114">
        <v>1.43</v>
      </c>
      <c r="G230" s="114">
        <v>0.1</v>
      </c>
      <c r="H230" s="121">
        <v>0.01</v>
      </c>
      <c r="I230" s="114">
        <v>7850</v>
      </c>
      <c r="J230" s="115">
        <f t="shared" si="16"/>
        <v>134.70600000000002</v>
      </c>
      <c r="K230" s="115" t="s">
        <v>155</v>
      </c>
    </row>
    <row r="231" spans="1:11">
      <c r="A231" s="71">
        <v>9</v>
      </c>
      <c r="B231" s="71" t="s">
        <v>125</v>
      </c>
      <c r="C231" s="71" t="s">
        <v>116</v>
      </c>
      <c r="D231" s="71">
        <v>1</v>
      </c>
      <c r="E231" s="150">
        <v>5</v>
      </c>
      <c r="F231" s="156">
        <v>1.2030000000000001</v>
      </c>
      <c r="G231" s="114">
        <v>0.1</v>
      </c>
      <c r="H231" s="121">
        <v>0.01</v>
      </c>
      <c r="I231" s="114">
        <v>7850</v>
      </c>
      <c r="J231" s="115">
        <f t="shared" si="16"/>
        <v>47.217750000000009</v>
      </c>
      <c r="K231" s="115" t="s">
        <v>155</v>
      </c>
    </row>
    <row r="232" spans="1:11">
      <c r="A232" s="71">
        <v>10</v>
      </c>
      <c r="B232" s="71" t="s">
        <v>125</v>
      </c>
      <c r="C232" s="71" t="s">
        <v>127</v>
      </c>
      <c r="D232" s="71">
        <v>1</v>
      </c>
      <c r="E232" s="71">
        <v>1</v>
      </c>
      <c r="F232" s="114">
        <v>0.4</v>
      </c>
      <c r="G232" s="114">
        <v>0.1</v>
      </c>
      <c r="H232" s="121">
        <v>1.2E-2</v>
      </c>
      <c r="I232" s="114">
        <v>7850</v>
      </c>
      <c r="J232" s="115">
        <f t="shared" si="16"/>
        <v>3.7680000000000002</v>
      </c>
      <c r="K232" s="115" t="s">
        <v>155</v>
      </c>
    </row>
    <row r="233" spans="1:11">
      <c r="A233" s="71">
        <v>11</v>
      </c>
      <c r="B233" s="71" t="s">
        <v>125</v>
      </c>
      <c r="C233" s="71" t="s">
        <v>116</v>
      </c>
      <c r="D233" s="71">
        <v>1</v>
      </c>
      <c r="E233" s="71">
        <v>2</v>
      </c>
      <c r="F233" s="114">
        <v>0.20300000000000001</v>
      </c>
      <c r="G233" s="114">
        <v>0.1</v>
      </c>
      <c r="H233" s="121">
        <v>0.01</v>
      </c>
      <c r="I233" s="114">
        <v>7850</v>
      </c>
      <c r="J233" s="115">
        <f t="shared" si="16"/>
        <v>3.1871000000000005</v>
      </c>
      <c r="K233" s="115" t="s">
        <v>155</v>
      </c>
    </row>
    <row r="234" spans="1:11">
      <c r="A234" s="71">
        <v>12</v>
      </c>
      <c r="B234" s="71" t="s">
        <v>125</v>
      </c>
      <c r="C234" s="71" t="s">
        <v>116</v>
      </c>
      <c r="D234" s="71">
        <v>2</v>
      </c>
      <c r="E234" s="71">
        <v>3</v>
      </c>
      <c r="F234" s="114">
        <v>0.21</v>
      </c>
      <c r="G234" s="114">
        <v>0.125</v>
      </c>
      <c r="H234" s="121">
        <v>0.01</v>
      </c>
      <c r="I234" s="114">
        <v>7850</v>
      </c>
      <c r="J234" s="115">
        <f t="shared" si="16"/>
        <v>12.36375</v>
      </c>
      <c r="K234" s="115" t="s">
        <v>155</v>
      </c>
    </row>
    <row r="235" spans="1:11">
      <c r="A235" s="71">
        <v>13</v>
      </c>
      <c r="B235" s="71" t="s">
        <v>125</v>
      </c>
      <c r="C235" s="71" t="s">
        <v>116</v>
      </c>
      <c r="D235" s="71">
        <v>1</v>
      </c>
      <c r="E235" s="71">
        <v>3</v>
      </c>
      <c r="F235" s="114">
        <v>0.21</v>
      </c>
      <c r="G235" s="114">
        <v>0.22500000000000001</v>
      </c>
      <c r="H235" s="121">
        <v>0.01</v>
      </c>
      <c r="I235" s="114">
        <v>7850</v>
      </c>
      <c r="J235" s="115">
        <f t="shared" si="16"/>
        <v>11.127375000000001</v>
      </c>
      <c r="K235" s="115" t="s">
        <v>155</v>
      </c>
    </row>
    <row r="236" spans="1:11">
      <c r="A236" s="71">
        <v>14</v>
      </c>
      <c r="B236" s="71" t="s">
        <v>121</v>
      </c>
      <c r="C236" s="71" t="s">
        <v>122</v>
      </c>
      <c r="D236" s="71">
        <v>2</v>
      </c>
      <c r="E236" s="71">
        <v>2</v>
      </c>
      <c r="F236" s="114">
        <v>12.829000000000001</v>
      </c>
      <c r="G236" s="114" t="s">
        <v>123</v>
      </c>
      <c r="H236" s="126" t="s">
        <v>135</v>
      </c>
      <c r="I236" s="114">
        <v>14.9</v>
      </c>
      <c r="J236" s="115">
        <f>+I236*F236*E236*D236</f>
        <v>764.60840000000007</v>
      </c>
      <c r="K236" s="115" t="s">
        <v>155</v>
      </c>
    </row>
    <row r="237" spans="1:11">
      <c r="A237" s="71"/>
      <c r="B237" s="71"/>
      <c r="C237" s="71"/>
      <c r="D237" s="71"/>
      <c r="E237" s="71"/>
      <c r="F237" s="128"/>
      <c r="G237" s="129"/>
      <c r="H237" s="129"/>
      <c r="I237" s="71" t="s">
        <v>128</v>
      </c>
      <c r="J237" s="130">
        <f>SUM(J224:J236)</f>
        <v>5593.5341750000016</v>
      </c>
      <c r="K237" s="115" t="s">
        <v>155</v>
      </c>
    </row>
    <row r="238" spans="1:11">
      <c r="A238" s="71">
        <v>1</v>
      </c>
      <c r="B238" s="71" t="s">
        <v>129</v>
      </c>
      <c r="C238" s="71" t="s">
        <v>126</v>
      </c>
      <c r="D238" s="71">
        <v>2</v>
      </c>
      <c r="E238" s="71">
        <v>2</v>
      </c>
      <c r="F238" s="114">
        <v>1.1499999999999999</v>
      </c>
      <c r="G238" s="114">
        <v>0.65</v>
      </c>
      <c r="H238" s="121">
        <v>1.6E-2</v>
      </c>
      <c r="I238" s="114">
        <v>7850</v>
      </c>
      <c r="J238" s="115">
        <f t="shared" ref="J238" si="17">+I238*H238*G238*F238*E238*D238</f>
        <v>375.54400000000004</v>
      </c>
      <c r="K238" s="115" t="s">
        <v>155</v>
      </c>
    </row>
    <row r="239" spans="1:11">
      <c r="A239" s="71">
        <v>2</v>
      </c>
      <c r="B239" s="71" t="s">
        <v>129</v>
      </c>
      <c r="C239" s="71" t="s">
        <v>130</v>
      </c>
      <c r="D239" s="71">
        <v>1</v>
      </c>
      <c r="E239" s="71">
        <v>2</v>
      </c>
      <c r="F239" s="114">
        <v>0.5</v>
      </c>
      <c r="G239" s="114">
        <v>0.35</v>
      </c>
      <c r="H239" s="121">
        <v>2.5000000000000001E-2</v>
      </c>
      <c r="I239" s="114">
        <v>7850</v>
      </c>
      <c r="J239" s="115">
        <f>+I239*H239*G239*F239*E239*D239</f>
        <v>68.6875</v>
      </c>
      <c r="K239" s="115" t="s">
        <v>155</v>
      </c>
    </row>
    <row r="240" spans="1:11">
      <c r="A240" s="233"/>
      <c r="B240" s="234"/>
      <c r="C240" s="234"/>
      <c r="D240" s="234"/>
      <c r="E240" s="234"/>
      <c r="F240" s="234"/>
      <c r="G240" s="234"/>
      <c r="H240" s="235"/>
      <c r="I240" s="123" t="s">
        <v>128</v>
      </c>
      <c r="J240" s="124">
        <f>SUM(J237:J239)</f>
        <v>6037.7656750000015</v>
      </c>
      <c r="K240" s="115" t="s">
        <v>155</v>
      </c>
    </row>
    <row r="241" spans="1:11">
      <c r="J241" s="66"/>
      <c r="K241" s="66"/>
    </row>
    <row r="242" spans="1:11">
      <c r="A242" s="249" t="s">
        <v>156</v>
      </c>
      <c r="B242" s="249"/>
      <c r="C242" s="249"/>
      <c r="D242" s="249"/>
      <c r="E242" s="249"/>
      <c r="F242" s="249"/>
      <c r="G242" s="249"/>
      <c r="H242" s="249"/>
      <c r="I242" s="249"/>
      <c r="J242" s="249"/>
      <c r="K242" s="249"/>
    </row>
    <row r="243" spans="1:11" ht="60">
      <c r="A243" s="111" t="s">
        <v>105</v>
      </c>
      <c r="B243" s="111" t="s">
        <v>106</v>
      </c>
      <c r="C243" s="111" t="s">
        <v>107</v>
      </c>
      <c r="D243" s="111" t="s">
        <v>108</v>
      </c>
      <c r="E243" s="111" t="s">
        <v>108</v>
      </c>
      <c r="F243" s="111" t="s">
        <v>109</v>
      </c>
      <c r="G243" s="111" t="s">
        <v>110</v>
      </c>
      <c r="H243" s="111" t="s">
        <v>111</v>
      </c>
      <c r="I243" s="111" t="s">
        <v>112</v>
      </c>
      <c r="J243" s="112" t="s">
        <v>113</v>
      </c>
      <c r="K243" s="112" t="s">
        <v>114</v>
      </c>
    </row>
    <row r="244" spans="1:11">
      <c r="A244" s="71">
        <v>1</v>
      </c>
      <c r="B244" s="71" t="s">
        <v>115</v>
      </c>
      <c r="C244" s="71" t="s">
        <v>126</v>
      </c>
      <c r="D244" s="71">
        <v>1</v>
      </c>
      <c r="E244" s="71">
        <v>1</v>
      </c>
      <c r="F244" s="128">
        <v>12.829000000000001</v>
      </c>
      <c r="G244" s="128">
        <v>1.25</v>
      </c>
      <c r="H244" s="129">
        <v>1.6E-2</v>
      </c>
      <c r="I244" s="128">
        <v>7850</v>
      </c>
      <c r="J244" s="157">
        <f t="shared" ref="J244" si="18">+I244*H244*G244*F244*E244*D244</f>
        <v>2014.153</v>
      </c>
      <c r="K244" s="115" t="s">
        <v>155</v>
      </c>
    </row>
    <row r="245" spans="1:11">
      <c r="A245" s="71">
        <v>2</v>
      </c>
      <c r="B245" s="71" t="s">
        <v>139</v>
      </c>
      <c r="C245" s="71" t="s">
        <v>130</v>
      </c>
      <c r="D245" s="71">
        <v>1</v>
      </c>
      <c r="E245" s="71">
        <v>2</v>
      </c>
      <c r="F245" s="128">
        <v>12.829000000000001</v>
      </c>
      <c r="G245" s="128">
        <v>0.4</v>
      </c>
      <c r="H245" s="129">
        <v>2.5000000000000001E-2</v>
      </c>
      <c r="I245" s="128">
        <v>7850</v>
      </c>
      <c r="J245" s="157">
        <f>+I245*H245*G245*F245*E245*D245</f>
        <v>2014.153</v>
      </c>
      <c r="K245" s="115" t="s">
        <v>155</v>
      </c>
    </row>
    <row r="246" spans="1:11">
      <c r="A246" s="71">
        <v>3</v>
      </c>
      <c r="B246" s="71" t="s">
        <v>121</v>
      </c>
      <c r="C246" s="71" t="s">
        <v>140</v>
      </c>
      <c r="D246" s="71">
        <v>2</v>
      </c>
      <c r="E246" s="71">
        <v>2</v>
      </c>
      <c r="F246" s="128">
        <v>1</v>
      </c>
      <c r="G246" s="128" t="s">
        <v>123</v>
      </c>
      <c r="H246" s="158" t="s">
        <v>135</v>
      </c>
      <c r="I246" s="128">
        <v>23.4</v>
      </c>
      <c r="J246" s="157">
        <f>+I246*F246*E246*D246</f>
        <v>93.6</v>
      </c>
      <c r="K246" s="115" t="s">
        <v>155</v>
      </c>
    </row>
    <row r="247" spans="1:11">
      <c r="A247" s="71">
        <v>4</v>
      </c>
      <c r="B247" s="71" t="s">
        <v>125</v>
      </c>
      <c r="C247" s="71" t="s">
        <v>126</v>
      </c>
      <c r="D247" s="71">
        <v>2</v>
      </c>
      <c r="E247" s="71">
        <v>2</v>
      </c>
      <c r="F247" s="128">
        <v>1.25</v>
      </c>
      <c r="G247" s="128">
        <v>0.192</v>
      </c>
      <c r="H247" s="129">
        <v>1.6E-2</v>
      </c>
      <c r="I247" s="128">
        <v>7850</v>
      </c>
      <c r="J247" s="157">
        <f t="shared" ref="J247:J255" si="19">+I247*H247*G247*F247*E247*D247</f>
        <v>120.57600000000001</v>
      </c>
      <c r="K247" s="115" t="s">
        <v>155</v>
      </c>
    </row>
    <row r="248" spans="1:11">
      <c r="A248" s="71">
        <v>7</v>
      </c>
      <c r="B248" s="71" t="s">
        <v>125</v>
      </c>
      <c r="C248" s="71" t="s">
        <v>116</v>
      </c>
      <c r="D248" s="71">
        <v>1</v>
      </c>
      <c r="E248" s="71">
        <v>3</v>
      </c>
      <c r="F248" s="128">
        <v>0.95299999999999996</v>
      </c>
      <c r="G248" s="128">
        <v>0.1</v>
      </c>
      <c r="H248" s="129">
        <v>0.01</v>
      </c>
      <c r="I248" s="128">
        <v>7850</v>
      </c>
      <c r="J248" s="157">
        <f t="shared" si="19"/>
        <v>22.443149999999999</v>
      </c>
      <c r="K248" s="115" t="s">
        <v>155</v>
      </c>
    </row>
    <row r="249" spans="1:11">
      <c r="A249" s="71">
        <v>6</v>
      </c>
      <c r="B249" s="71" t="s">
        <v>125</v>
      </c>
      <c r="C249" s="71" t="s">
        <v>127</v>
      </c>
      <c r="D249" s="71">
        <v>2</v>
      </c>
      <c r="E249" s="71">
        <v>5</v>
      </c>
      <c r="F249" s="128">
        <v>0.15</v>
      </c>
      <c r="G249" s="128">
        <v>0.1</v>
      </c>
      <c r="H249" s="129">
        <v>1.2E-2</v>
      </c>
      <c r="I249" s="128">
        <v>7850</v>
      </c>
      <c r="J249" s="157">
        <f t="shared" si="19"/>
        <v>14.13</v>
      </c>
      <c r="K249" s="115" t="s">
        <v>155</v>
      </c>
    </row>
    <row r="250" spans="1:11">
      <c r="A250" s="71">
        <v>8</v>
      </c>
      <c r="B250" s="71" t="s">
        <v>125</v>
      </c>
      <c r="C250" s="71" t="s">
        <v>116</v>
      </c>
      <c r="D250" s="71">
        <v>1</v>
      </c>
      <c r="E250" s="71">
        <v>7</v>
      </c>
      <c r="F250" s="159">
        <v>1.0029999999999999</v>
      </c>
      <c r="G250" s="128">
        <v>0.1</v>
      </c>
      <c r="H250" s="129">
        <v>0.01</v>
      </c>
      <c r="I250" s="128">
        <v>7850</v>
      </c>
      <c r="J250" s="157">
        <f t="shared" si="19"/>
        <v>55.114849999999997</v>
      </c>
      <c r="K250" s="115" t="s">
        <v>155</v>
      </c>
    </row>
    <row r="251" spans="1:11">
      <c r="A251" s="71">
        <v>9</v>
      </c>
      <c r="B251" s="71" t="s">
        <v>125</v>
      </c>
      <c r="C251" s="71" t="s">
        <v>116</v>
      </c>
      <c r="D251" s="71">
        <v>2</v>
      </c>
      <c r="E251" s="71">
        <v>5</v>
      </c>
      <c r="F251" s="128">
        <v>1.23</v>
      </c>
      <c r="G251" s="128">
        <v>0.1</v>
      </c>
      <c r="H251" s="129">
        <v>0.01</v>
      </c>
      <c r="I251" s="128">
        <v>7850</v>
      </c>
      <c r="J251" s="157">
        <f t="shared" si="19"/>
        <v>96.555000000000007</v>
      </c>
      <c r="K251" s="115" t="s">
        <v>155</v>
      </c>
    </row>
    <row r="252" spans="1:11">
      <c r="A252" s="71">
        <v>10</v>
      </c>
      <c r="B252" s="71" t="s">
        <v>139</v>
      </c>
      <c r="C252" s="71" t="s">
        <v>126</v>
      </c>
      <c r="D252" s="71">
        <v>1</v>
      </c>
      <c r="E252" s="71">
        <v>2</v>
      </c>
      <c r="F252" s="128">
        <v>12.829000000000001</v>
      </c>
      <c r="G252" s="128">
        <v>0.3</v>
      </c>
      <c r="H252" s="129">
        <v>1.6E-2</v>
      </c>
      <c r="I252" s="128">
        <v>7850</v>
      </c>
      <c r="J252" s="157">
        <f t="shared" si="19"/>
        <v>966.79344000000003</v>
      </c>
      <c r="K252" s="115" t="s">
        <v>155</v>
      </c>
    </row>
    <row r="253" spans="1:11">
      <c r="A253" s="71">
        <v>11</v>
      </c>
      <c r="B253" s="71" t="s">
        <v>121</v>
      </c>
      <c r="C253" s="71" t="s">
        <v>122</v>
      </c>
      <c r="D253" s="71">
        <v>2</v>
      </c>
      <c r="E253" s="71">
        <v>2</v>
      </c>
      <c r="F253" s="128">
        <v>12.829000000000001</v>
      </c>
      <c r="G253" s="128" t="s">
        <v>123</v>
      </c>
      <c r="H253" s="158" t="s">
        <v>135</v>
      </c>
      <c r="I253" s="128">
        <v>14.9</v>
      </c>
      <c r="J253" s="157">
        <f>+I253*F253*E253*D253</f>
        <v>764.60840000000007</v>
      </c>
      <c r="K253" s="115" t="s">
        <v>155</v>
      </c>
    </row>
    <row r="254" spans="1:11">
      <c r="A254" s="150">
        <v>12</v>
      </c>
      <c r="B254" s="71" t="s">
        <v>125</v>
      </c>
      <c r="C254" s="71" t="s">
        <v>116</v>
      </c>
      <c r="D254" s="71">
        <v>1</v>
      </c>
      <c r="E254" s="71">
        <v>7</v>
      </c>
      <c r="F254" s="128">
        <v>0.21</v>
      </c>
      <c r="G254" s="128">
        <v>0.125</v>
      </c>
      <c r="H254" s="129">
        <v>0.01</v>
      </c>
      <c r="I254" s="128">
        <v>7850</v>
      </c>
      <c r="J254" s="157">
        <f t="shared" ref="J254" si="20">+I254*H254*G254*F254*E254*D254</f>
        <v>14.424375</v>
      </c>
      <c r="K254" s="115" t="s">
        <v>155</v>
      </c>
    </row>
    <row r="255" spans="1:11">
      <c r="A255" s="150">
        <v>13</v>
      </c>
      <c r="B255" s="71" t="s">
        <v>125</v>
      </c>
      <c r="C255" s="71" t="s">
        <v>116</v>
      </c>
      <c r="D255" s="71">
        <v>1</v>
      </c>
      <c r="E255" s="71">
        <v>3</v>
      </c>
      <c r="F255" s="128">
        <v>0.21</v>
      </c>
      <c r="G255" s="128">
        <v>0.17499999999999999</v>
      </c>
      <c r="H255" s="129">
        <v>0.01</v>
      </c>
      <c r="I255" s="128">
        <v>7850</v>
      </c>
      <c r="J255" s="157">
        <f t="shared" si="19"/>
        <v>8.6546249999999993</v>
      </c>
      <c r="K255" s="115" t="s">
        <v>155</v>
      </c>
    </row>
    <row r="256" spans="1:11">
      <c r="A256" s="71"/>
      <c r="B256" s="71"/>
      <c r="C256" s="71"/>
      <c r="D256" s="71"/>
      <c r="E256" s="71"/>
      <c r="F256" s="128"/>
      <c r="G256" s="129"/>
      <c r="H256" s="129"/>
      <c r="I256" s="71" t="s">
        <v>128</v>
      </c>
      <c r="J256" s="130">
        <f>SUM(J244:J255)</f>
        <v>6185.2058400000005</v>
      </c>
      <c r="K256" s="115" t="s">
        <v>155</v>
      </c>
    </row>
    <row r="257" spans="1:11">
      <c r="A257" s="71">
        <v>1</v>
      </c>
      <c r="B257" s="71" t="s">
        <v>129</v>
      </c>
      <c r="C257" s="71" t="s">
        <v>126</v>
      </c>
      <c r="D257" s="71">
        <v>2</v>
      </c>
      <c r="E257" s="71">
        <v>2</v>
      </c>
      <c r="F257" s="128">
        <v>0.95</v>
      </c>
      <c r="G257" s="128">
        <v>0.65</v>
      </c>
      <c r="H257" s="129">
        <v>1.6E-2</v>
      </c>
      <c r="I257" s="128">
        <v>7850</v>
      </c>
      <c r="J257" s="157">
        <f t="shared" ref="J257" si="21">+I257*H257*G257*F257*E257*D257</f>
        <v>310.23200000000003</v>
      </c>
      <c r="K257" s="115" t="s">
        <v>155</v>
      </c>
    </row>
    <row r="258" spans="1:11">
      <c r="A258" s="71">
        <v>2</v>
      </c>
      <c r="B258" s="71" t="s">
        <v>129</v>
      </c>
      <c r="C258" s="71" t="s">
        <v>130</v>
      </c>
      <c r="D258" s="71">
        <v>1</v>
      </c>
      <c r="E258" s="71">
        <v>2</v>
      </c>
      <c r="F258" s="128">
        <v>0.5</v>
      </c>
      <c r="G258" s="128">
        <v>0.35</v>
      </c>
      <c r="H258" s="129">
        <v>2.5000000000000001E-2</v>
      </c>
      <c r="I258" s="128">
        <v>7850</v>
      </c>
      <c r="J258" s="157">
        <f>+I258*H258*G258*F258*E258*D258</f>
        <v>68.6875</v>
      </c>
      <c r="K258" s="115" t="s">
        <v>155</v>
      </c>
    </row>
    <row r="259" spans="1:11">
      <c r="A259" s="233"/>
      <c r="B259" s="234"/>
      <c r="C259" s="234"/>
      <c r="D259" s="234"/>
      <c r="E259" s="234"/>
      <c r="F259" s="234"/>
      <c r="G259" s="234"/>
      <c r="H259" s="235"/>
      <c r="I259" s="123" t="s">
        <v>128</v>
      </c>
      <c r="J259" s="124">
        <f>SUM(J256:J258)</f>
        <v>6564.1253400000005</v>
      </c>
      <c r="K259" s="160" t="s">
        <v>155</v>
      </c>
    </row>
    <row r="260" spans="1:11">
      <c r="A260" s="253" t="s">
        <v>157</v>
      </c>
      <c r="B260" s="254"/>
      <c r="C260" s="254"/>
      <c r="D260" s="254"/>
      <c r="E260" s="254"/>
      <c r="F260" s="254"/>
      <c r="G260" s="254"/>
      <c r="H260" s="254"/>
      <c r="I260" s="254"/>
      <c r="J260" s="254"/>
      <c r="K260" s="254"/>
    </row>
    <row r="261" spans="1:11" ht="60">
      <c r="A261" s="111" t="s">
        <v>105</v>
      </c>
      <c r="B261" s="111" t="s">
        <v>106</v>
      </c>
      <c r="C261" s="111" t="s">
        <v>107</v>
      </c>
      <c r="D261" s="111" t="s">
        <v>108</v>
      </c>
      <c r="E261" s="111" t="s">
        <v>108</v>
      </c>
      <c r="F261" s="111" t="s">
        <v>109</v>
      </c>
      <c r="G261" s="111" t="s">
        <v>110</v>
      </c>
      <c r="H261" s="111" t="s">
        <v>111</v>
      </c>
      <c r="I261" s="111" t="s">
        <v>112</v>
      </c>
      <c r="J261" s="112" t="s">
        <v>113</v>
      </c>
      <c r="K261" s="112" t="s">
        <v>114</v>
      </c>
    </row>
    <row r="262" spans="1:11">
      <c r="A262" s="71">
        <v>1</v>
      </c>
      <c r="B262" s="71" t="s">
        <v>115</v>
      </c>
      <c r="C262" s="71" t="s">
        <v>116</v>
      </c>
      <c r="D262" s="71">
        <v>1</v>
      </c>
      <c r="E262" s="71">
        <v>1</v>
      </c>
      <c r="F262" s="114">
        <v>10.44</v>
      </c>
      <c r="G262" s="114">
        <v>1.06</v>
      </c>
      <c r="H262" s="121">
        <v>0.01</v>
      </c>
      <c r="I262" s="114">
        <v>7850</v>
      </c>
      <c r="J262" s="115">
        <f t="shared" ref="J262" si="22">+I262*H262*G262*F262*E262*D262</f>
        <v>868.7124</v>
      </c>
      <c r="K262" s="115" t="s">
        <v>155</v>
      </c>
    </row>
    <row r="263" spans="1:11">
      <c r="A263" s="71">
        <v>2</v>
      </c>
      <c r="B263" s="71" t="s">
        <v>139</v>
      </c>
      <c r="C263" s="71" t="s">
        <v>119</v>
      </c>
      <c r="D263" s="71">
        <v>1</v>
      </c>
      <c r="E263" s="71">
        <v>2</v>
      </c>
      <c r="F263" s="114">
        <v>10.44</v>
      </c>
      <c r="G263" s="114">
        <v>0.3</v>
      </c>
      <c r="H263" s="121">
        <v>0.02</v>
      </c>
      <c r="I263" s="114">
        <v>7850</v>
      </c>
      <c r="J263" s="115">
        <f>+I263*H263*G263*F263*E263*D263</f>
        <v>983.44799999999998</v>
      </c>
      <c r="K263" s="115" t="s">
        <v>155</v>
      </c>
    </row>
    <row r="264" spans="1:11">
      <c r="A264" s="71">
        <v>3</v>
      </c>
      <c r="B264" s="71" t="s">
        <v>121</v>
      </c>
      <c r="C264" s="71" t="s">
        <v>140</v>
      </c>
      <c r="D264" s="71">
        <v>2</v>
      </c>
      <c r="E264" s="71">
        <v>2</v>
      </c>
      <c r="F264" s="114">
        <v>0.95</v>
      </c>
      <c r="G264" s="114" t="s">
        <v>123</v>
      </c>
      <c r="H264" s="126" t="s">
        <v>135</v>
      </c>
      <c r="I264" s="114">
        <v>23.4</v>
      </c>
      <c r="J264" s="115">
        <f>+I264*F264*E264*D264</f>
        <v>88.919999999999987</v>
      </c>
      <c r="K264" s="115" t="s">
        <v>155</v>
      </c>
    </row>
    <row r="265" spans="1:11">
      <c r="A265" s="71">
        <v>4</v>
      </c>
      <c r="B265" s="71" t="s">
        <v>125</v>
      </c>
      <c r="C265" s="71" t="s">
        <v>126</v>
      </c>
      <c r="D265" s="71">
        <v>2</v>
      </c>
      <c r="E265" s="71">
        <v>2</v>
      </c>
      <c r="F265" s="114">
        <v>1.06</v>
      </c>
      <c r="G265" s="114">
        <v>0.14499999999999999</v>
      </c>
      <c r="H265" s="121">
        <v>1.6E-2</v>
      </c>
      <c r="I265" s="114">
        <v>7850</v>
      </c>
      <c r="J265" s="115">
        <f t="shared" ref="J265:J269" si="23">+I265*H265*G265*F265*E265*D265</f>
        <v>77.218879999999999</v>
      </c>
      <c r="K265" s="115" t="s">
        <v>155</v>
      </c>
    </row>
    <row r="266" spans="1:11">
      <c r="A266" s="71">
        <v>5</v>
      </c>
      <c r="B266" s="71" t="s">
        <v>125</v>
      </c>
      <c r="C266" s="71" t="s">
        <v>127</v>
      </c>
      <c r="D266" s="71">
        <v>2</v>
      </c>
      <c r="E266" s="71">
        <v>2</v>
      </c>
      <c r="F266" s="114">
        <v>0.15</v>
      </c>
      <c r="G266" s="114">
        <v>0.1</v>
      </c>
      <c r="H266" s="121">
        <v>1.2E-2</v>
      </c>
      <c r="I266" s="114">
        <v>7850</v>
      </c>
      <c r="J266" s="115">
        <f t="shared" si="23"/>
        <v>5.6520000000000001</v>
      </c>
      <c r="K266" s="115" t="s">
        <v>155</v>
      </c>
    </row>
    <row r="267" spans="1:11">
      <c r="A267" s="71">
        <v>6</v>
      </c>
      <c r="B267" s="71" t="s">
        <v>125</v>
      </c>
      <c r="C267" s="71" t="s">
        <v>116</v>
      </c>
      <c r="D267" s="71">
        <v>2</v>
      </c>
      <c r="E267" s="71">
        <v>4</v>
      </c>
      <c r="F267" s="114">
        <v>1.06</v>
      </c>
      <c r="G267" s="114">
        <v>0.1</v>
      </c>
      <c r="H267" s="121">
        <v>0.01</v>
      </c>
      <c r="I267" s="114">
        <v>7850</v>
      </c>
      <c r="J267" s="115">
        <f t="shared" si="23"/>
        <v>66.568000000000012</v>
      </c>
      <c r="K267" s="115" t="s">
        <v>155</v>
      </c>
    </row>
    <row r="268" spans="1:11">
      <c r="A268" s="71">
        <v>7</v>
      </c>
      <c r="B268" s="71" t="s">
        <v>125</v>
      </c>
      <c r="C268" s="71" t="s">
        <v>116</v>
      </c>
      <c r="D268" s="71">
        <v>1</v>
      </c>
      <c r="E268" s="71">
        <v>3</v>
      </c>
      <c r="F268" s="114">
        <v>0.71799999999999997</v>
      </c>
      <c r="G268" s="114">
        <v>0.1</v>
      </c>
      <c r="H268" s="121">
        <v>0.01</v>
      </c>
      <c r="I268" s="114">
        <v>7850</v>
      </c>
      <c r="J268" s="115">
        <f t="shared" si="23"/>
        <v>16.908900000000003</v>
      </c>
      <c r="K268" s="115" t="s">
        <v>155</v>
      </c>
    </row>
    <row r="269" spans="1:11">
      <c r="A269" s="71">
        <v>8</v>
      </c>
      <c r="B269" s="71" t="s">
        <v>125</v>
      </c>
      <c r="C269" s="71" t="s">
        <v>116</v>
      </c>
      <c r="D269" s="71">
        <v>1</v>
      </c>
      <c r="E269" s="71">
        <v>1</v>
      </c>
      <c r="F269" s="114">
        <v>0.76800000000000002</v>
      </c>
      <c r="G269" s="114">
        <v>0.1</v>
      </c>
      <c r="H269" s="121">
        <v>0.01</v>
      </c>
      <c r="I269" s="114">
        <v>7850</v>
      </c>
      <c r="J269" s="115">
        <f t="shared" si="23"/>
        <v>6.0288000000000004</v>
      </c>
      <c r="K269" s="115" t="s">
        <v>155</v>
      </c>
    </row>
    <row r="270" spans="1:11">
      <c r="A270" s="71"/>
      <c r="B270" s="71"/>
      <c r="C270" s="71"/>
      <c r="D270" s="71"/>
      <c r="E270" s="71"/>
      <c r="F270" s="128"/>
      <c r="G270" s="129"/>
      <c r="H270" s="129"/>
      <c r="I270" s="71" t="s">
        <v>128</v>
      </c>
      <c r="J270" s="130">
        <f>SUM(J262:J269)</f>
        <v>2113.4569799999999</v>
      </c>
      <c r="K270" s="115" t="s">
        <v>155</v>
      </c>
    </row>
    <row r="271" spans="1:11">
      <c r="A271" s="71">
        <v>1</v>
      </c>
      <c r="B271" s="71" t="s">
        <v>129</v>
      </c>
      <c r="C271" s="71" t="s">
        <v>116</v>
      </c>
      <c r="D271" s="71">
        <v>1</v>
      </c>
      <c r="E271" s="71">
        <v>2</v>
      </c>
      <c r="F271" s="114">
        <v>0.95</v>
      </c>
      <c r="G271" s="114">
        <v>0.6</v>
      </c>
      <c r="H271" s="121">
        <v>0.01</v>
      </c>
      <c r="I271" s="114">
        <v>7850</v>
      </c>
      <c r="J271" s="115">
        <f>+I271*H271*G271*F271*E271*D271</f>
        <v>89.49</v>
      </c>
      <c r="K271" s="115" t="s">
        <v>155</v>
      </c>
    </row>
    <row r="272" spans="1:11">
      <c r="A272" s="71">
        <v>2</v>
      </c>
      <c r="B272" s="71" t="s">
        <v>129</v>
      </c>
      <c r="C272" s="71" t="s">
        <v>130</v>
      </c>
      <c r="D272" s="71">
        <v>1</v>
      </c>
      <c r="E272" s="71">
        <v>2</v>
      </c>
      <c r="F272" s="114">
        <v>0.5</v>
      </c>
      <c r="G272" s="114">
        <v>0.25</v>
      </c>
      <c r="H272" s="121">
        <v>2.5000000000000001E-2</v>
      </c>
      <c r="I272" s="114">
        <v>7850</v>
      </c>
      <c r="J272" s="115">
        <f>+I272*H272*G272*F272*E272*D272</f>
        <v>49.0625</v>
      </c>
      <c r="K272" s="115" t="s">
        <v>155</v>
      </c>
    </row>
    <row r="273" spans="1:11">
      <c r="A273" s="233"/>
      <c r="B273" s="234"/>
      <c r="C273" s="234"/>
      <c r="D273" s="234"/>
      <c r="E273" s="234"/>
      <c r="F273" s="234"/>
      <c r="G273" s="234"/>
      <c r="H273" s="235"/>
      <c r="I273" s="123" t="s">
        <v>128</v>
      </c>
      <c r="J273" s="124">
        <f>SUM(J270:J272)</f>
        <v>2252.0094799999997</v>
      </c>
      <c r="K273" s="160" t="s">
        <v>155</v>
      </c>
    </row>
    <row r="274" spans="1:11">
      <c r="A274" s="232" t="s">
        <v>158</v>
      </c>
      <c r="B274" s="232"/>
      <c r="C274" s="232"/>
      <c r="D274" s="232"/>
      <c r="E274" s="232"/>
      <c r="F274" s="232"/>
      <c r="G274" s="232"/>
      <c r="H274" s="232"/>
      <c r="I274" s="232"/>
      <c r="J274" s="232"/>
      <c r="K274" s="232"/>
    </row>
    <row r="275" spans="1:11" ht="60">
      <c r="A275" s="111" t="s">
        <v>105</v>
      </c>
      <c r="B275" s="111" t="s">
        <v>106</v>
      </c>
      <c r="C275" s="111" t="s">
        <v>107</v>
      </c>
      <c r="D275" s="111" t="s">
        <v>108</v>
      </c>
      <c r="E275" s="111" t="s">
        <v>108</v>
      </c>
      <c r="F275" s="111" t="s">
        <v>109</v>
      </c>
      <c r="G275" s="111" t="s">
        <v>110</v>
      </c>
      <c r="H275" s="111" t="s">
        <v>111</v>
      </c>
      <c r="I275" s="111" t="s">
        <v>112</v>
      </c>
      <c r="J275" s="112" t="s">
        <v>113</v>
      </c>
      <c r="K275" s="112" t="s">
        <v>114</v>
      </c>
    </row>
    <row r="276" spans="1:11">
      <c r="A276" s="71">
        <v>1</v>
      </c>
      <c r="B276" s="71" t="s">
        <v>115</v>
      </c>
      <c r="C276" s="71" t="s">
        <v>127</v>
      </c>
      <c r="D276" s="71">
        <v>1</v>
      </c>
      <c r="E276" s="71">
        <v>1</v>
      </c>
      <c r="F276" s="114">
        <v>10.964</v>
      </c>
      <c r="G276" s="114">
        <v>1.2</v>
      </c>
      <c r="H276" s="121">
        <v>1.2E-2</v>
      </c>
      <c r="I276" s="114">
        <v>7850</v>
      </c>
      <c r="J276" s="115">
        <f t="shared" ref="J276" si="24">+I276*H276*G276*F276*E276*D276</f>
        <v>1239.3705600000001</v>
      </c>
      <c r="K276" s="115" t="s">
        <v>155</v>
      </c>
    </row>
    <row r="277" spans="1:11">
      <c r="A277" s="132">
        <v>2</v>
      </c>
      <c r="B277" s="71" t="s">
        <v>118</v>
      </c>
      <c r="C277" s="71" t="s">
        <v>130</v>
      </c>
      <c r="D277" s="71">
        <v>1</v>
      </c>
      <c r="E277" s="71">
        <v>1</v>
      </c>
      <c r="F277" s="114">
        <v>10.964</v>
      </c>
      <c r="G277" s="114">
        <v>0.4</v>
      </c>
      <c r="H277" s="121">
        <v>2.5000000000000001E-2</v>
      </c>
      <c r="I277" s="114">
        <v>7850</v>
      </c>
      <c r="J277" s="115">
        <f>+I277*H277*G277*F277*E277*D277</f>
        <v>860.67399999999998</v>
      </c>
      <c r="K277" s="115" t="s">
        <v>155</v>
      </c>
    </row>
    <row r="278" spans="1:11">
      <c r="A278" s="132">
        <v>3</v>
      </c>
      <c r="B278" s="71" t="s">
        <v>120</v>
      </c>
      <c r="C278" s="71" t="s">
        <v>130</v>
      </c>
      <c r="D278" s="71">
        <v>1</v>
      </c>
      <c r="E278" s="71">
        <v>1</v>
      </c>
      <c r="F278" s="114">
        <v>10.5</v>
      </c>
      <c r="G278" s="114">
        <v>0.4</v>
      </c>
      <c r="H278" s="121">
        <v>2.5000000000000001E-2</v>
      </c>
      <c r="I278" s="114">
        <v>7850</v>
      </c>
      <c r="J278" s="115">
        <f>+I278*H278*G278*F278*E278*D278</f>
        <v>824.25</v>
      </c>
      <c r="K278" s="115"/>
    </row>
    <row r="279" spans="1:11">
      <c r="A279" s="71">
        <v>4</v>
      </c>
      <c r="B279" s="71" t="s">
        <v>121</v>
      </c>
      <c r="C279" s="71" t="s">
        <v>140</v>
      </c>
      <c r="D279" s="71">
        <v>2</v>
      </c>
      <c r="E279" s="71">
        <v>2</v>
      </c>
      <c r="F279" s="114">
        <v>0.95</v>
      </c>
      <c r="G279" s="114" t="s">
        <v>123</v>
      </c>
      <c r="H279" s="126" t="s">
        <v>135</v>
      </c>
      <c r="I279" s="114">
        <v>23.4</v>
      </c>
      <c r="J279" s="115">
        <f>+I279*F279*E279*D279</f>
        <v>88.919999999999987</v>
      </c>
      <c r="K279" s="115" t="s">
        <v>155</v>
      </c>
    </row>
    <row r="280" spans="1:11">
      <c r="A280" s="71">
        <v>5</v>
      </c>
      <c r="B280" s="71" t="s">
        <v>125</v>
      </c>
      <c r="C280" s="71" t="s">
        <v>126</v>
      </c>
      <c r="D280" s="71">
        <v>2</v>
      </c>
      <c r="E280" s="71">
        <v>2</v>
      </c>
      <c r="F280" s="114">
        <v>1.2</v>
      </c>
      <c r="G280" s="114">
        <v>0.192</v>
      </c>
      <c r="H280" s="121">
        <v>1.6E-2</v>
      </c>
      <c r="I280" s="114">
        <v>7850</v>
      </c>
      <c r="J280" s="115">
        <f t="shared" ref="J280:J287" si="25">+I280*H280*G280*F280*E280*D280</f>
        <v>115.75296</v>
      </c>
      <c r="K280" s="115" t="s">
        <v>155</v>
      </c>
    </row>
    <row r="281" spans="1:11">
      <c r="A281" s="71">
        <v>6</v>
      </c>
      <c r="B281" s="71" t="s">
        <v>125</v>
      </c>
      <c r="C281" s="71" t="s">
        <v>116</v>
      </c>
      <c r="D281" s="71">
        <v>1</v>
      </c>
      <c r="E281" s="71">
        <v>11</v>
      </c>
      <c r="F281" s="114">
        <v>1.2</v>
      </c>
      <c r="G281" s="114">
        <v>0.1</v>
      </c>
      <c r="H281" s="121">
        <v>0.01</v>
      </c>
      <c r="I281" s="114">
        <v>7850</v>
      </c>
      <c r="J281" s="115">
        <f t="shared" si="25"/>
        <v>103.62</v>
      </c>
      <c r="K281" s="115" t="s">
        <v>155</v>
      </c>
    </row>
    <row r="282" spans="1:11">
      <c r="A282" s="71">
        <v>7</v>
      </c>
      <c r="B282" s="71" t="s">
        <v>125</v>
      </c>
      <c r="C282" s="71" t="s">
        <v>127</v>
      </c>
      <c r="D282" s="71">
        <v>1</v>
      </c>
      <c r="E282" s="71">
        <v>5</v>
      </c>
      <c r="F282" s="114">
        <v>0.15</v>
      </c>
      <c r="G282" s="114">
        <v>0.1</v>
      </c>
      <c r="H282" s="121">
        <v>1.2E-2</v>
      </c>
      <c r="I282" s="114">
        <v>7850</v>
      </c>
      <c r="J282" s="115">
        <f t="shared" si="25"/>
        <v>7.0650000000000004</v>
      </c>
      <c r="K282" s="115" t="s">
        <v>155</v>
      </c>
    </row>
    <row r="283" spans="1:11">
      <c r="A283" s="71">
        <v>8</v>
      </c>
      <c r="B283" s="71" t="s">
        <v>125</v>
      </c>
      <c r="C283" s="71" t="s">
        <v>116</v>
      </c>
      <c r="D283" s="71">
        <v>1</v>
      </c>
      <c r="E283" s="71">
        <v>2</v>
      </c>
      <c r="F283" s="114">
        <v>1.0129999999999999</v>
      </c>
      <c r="G283" s="114">
        <v>0.1</v>
      </c>
      <c r="H283" s="121">
        <v>0.01</v>
      </c>
      <c r="I283" s="114">
        <v>7850</v>
      </c>
      <c r="J283" s="115">
        <f t="shared" si="25"/>
        <v>15.9041</v>
      </c>
      <c r="K283" s="115" t="s">
        <v>155</v>
      </c>
    </row>
    <row r="284" spans="1:11">
      <c r="A284" s="71">
        <v>9</v>
      </c>
      <c r="B284" s="71" t="s">
        <v>125</v>
      </c>
      <c r="C284" s="71" t="s">
        <v>116</v>
      </c>
      <c r="D284" s="71">
        <v>1</v>
      </c>
      <c r="E284" s="71">
        <v>3</v>
      </c>
      <c r="F284" s="114">
        <v>0.86299999999999999</v>
      </c>
      <c r="G284" s="114">
        <v>0.1</v>
      </c>
      <c r="H284" s="121">
        <v>0.01</v>
      </c>
      <c r="I284" s="114">
        <v>7850</v>
      </c>
      <c r="J284" s="115">
        <f t="shared" si="25"/>
        <v>20.323650000000001</v>
      </c>
      <c r="K284" s="115" t="s">
        <v>155</v>
      </c>
    </row>
    <row r="285" spans="1:11">
      <c r="A285" s="71">
        <v>10</v>
      </c>
      <c r="B285" s="71" t="s">
        <v>125</v>
      </c>
      <c r="C285" s="71" t="s">
        <v>116</v>
      </c>
      <c r="D285" s="71">
        <v>1</v>
      </c>
      <c r="E285" s="71">
        <v>1</v>
      </c>
      <c r="F285" s="114">
        <v>0.35</v>
      </c>
      <c r="G285" s="114">
        <v>0.1</v>
      </c>
      <c r="H285" s="121">
        <v>0.01</v>
      </c>
      <c r="I285" s="114">
        <v>7850</v>
      </c>
      <c r="J285" s="115">
        <f t="shared" si="25"/>
        <v>2.7475000000000001</v>
      </c>
      <c r="K285" s="115" t="s">
        <v>155</v>
      </c>
    </row>
    <row r="286" spans="1:11">
      <c r="A286" s="71">
        <v>11</v>
      </c>
      <c r="B286" s="71" t="s">
        <v>125</v>
      </c>
      <c r="C286" s="71" t="s">
        <v>116</v>
      </c>
      <c r="D286" s="71">
        <v>1</v>
      </c>
      <c r="E286" s="71">
        <v>2</v>
      </c>
      <c r="F286" s="114">
        <v>0.113</v>
      </c>
      <c r="G286" s="114">
        <v>0.125</v>
      </c>
      <c r="H286" s="121">
        <v>0.01</v>
      </c>
      <c r="I286" s="114">
        <v>7850</v>
      </c>
      <c r="J286" s="115">
        <f t="shared" si="25"/>
        <v>2.217625</v>
      </c>
      <c r="K286" s="115" t="s">
        <v>155</v>
      </c>
    </row>
    <row r="287" spans="1:11">
      <c r="A287" s="71">
        <v>12</v>
      </c>
      <c r="B287" s="71" t="s">
        <v>125</v>
      </c>
      <c r="C287" s="71" t="s">
        <v>116</v>
      </c>
      <c r="D287" s="71">
        <v>1</v>
      </c>
      <c r="E287" s="71">
        <v>7</v>
      </c>
      <c r="F287" s="114">
        <v>0.21</v>
      </c>
      <c r="G287" s="114">
        <v>0.125</v>
      </c>
      <c r="H287" s="121">
        <v>0.01</v>
      </c>
      <c r="I287" s="114">
        <v>7850</v>
      </c>
      <c r="J287" s="115">
        <f t="shared" si="25"/>
        <v>14.424375</v>
      </c>
      <c r="K287" s="115" t="s">
        <v>155</v>
      </c>
    </row>
    <row r="288" spans="1:11">
      <c r="A288" s="71"/>
      <c r="B288" s="71"/>
      <c r="C288" s="71"/>
      <c r="D288" s="71"/>
      <c r="E288" s="71"/>
      <c r="F288" s="128"/>
      <c r="G288" s="129"/>
      <c r="H288" s="129"/>
      <c r="I288" s="71" t="s">
        <v>128</v>
      </c>
      <c r="J288" s="130">
        <f>SUM(J276:J287)</f>
        <v>3295.2697700000003</v>
      </c>
      <c r="K288" s="115" t="s">
        <v>155</v>
      </c>
    </row>
    <row r="289" spans="1:11">
      <c r="A289" s="71">
        <v>1</v>
      </c>
      <c r="B289" s="71" t="s">
        <v>129</v>
      </c>
      <c r="C289" s="71" t="s">
        <v>116</v>
      </c>
      <c r="D289" s="71">
        <v>1</v>
      </c>
      <c r="E289" s="71">
        <v>2</v>
      </c>
      <c r="F289" s="114">
        <v>0.95</v>
      </c>
      <c r="G289" s="114">
        <v>0.5</v>
      </c>
      <c r="H289" s="121">
        <v>0.01</v>
      </c>
      <c r="I289" s="114">
        <v>7850</v>
      </c>
      <c r="J289" s="115">
        <f>+I289*H289*G289*F289*E289*D289</f>
        <v>74.575000000000003</v>
      </c>
      <c r="K289" s="115" t="s">
        <v>155</v>
      </c>
    </row>
    <row r="290" spans="1:11">
      <c r="A290" s="71">
        <v>2</v>
      </c>
      <c r="B290" s="71" t="s">
        <v>129</v>
      </c>
      <c r="C290" s="71" t="s">
        <v>130</v>
      </c>
      <c r="D290" s="71">
        <v>1</v>
      </c>
      <c r="E290" s="71">
        <v>2</v>
      </c>
      <c r="F290" s="114">
        <v>0.5</v>
      </c>
      <c r="G290" s="114">
        <v>0.35</v>
      </c>
      <c r="H290" s="121">
        <v>2.5000000000000001E-2</v>
      </c>
      <c r="I290" s="114">
        <v>7850</v>
      </c>
      <c r="J290" s="115">
        <f>+I290*H290*G290*F290*E290*D290</f>
        <v>68.6875</v>
      </c>
      <c r="K290" s="115" t="s">
        <v>155</v>
      </c>
    </row>
    <row r="291" spans="1:11">
      <c r="A291" s="233"/>
      <c r="B291" s="234"/>
      <c r="C291" s="234"/>
      <c r="D291" s="234"/>
      <c r="E291" s="234"/>
      <c r="F291" s="234"/>
      <c r="G291" s="234"/>
      <c r="H291" s="235"/>
      <c r="I291" s="123" t="s">
        <v>128</v>
      </c>
      <c r="J291" s="124">
        <f>SUM(J288:J290)</f>
        <v>3438.5322700000002</v>
      </c>
      <c r="K291" s="160" t="s">
        <v>155</v>
      </c>
    </row>
    <row r="292" spans="1:11">
      <c r="J292" s="66"/>
      <c r="K292" s="66"/>
    </row>
    <row r="293" spans="1:11">
      <c r="J293" s="66"/>
      <c r="K293" s="66"/>
    </row>
    <row r="294" spans="1:11">
      <c r="A294" s="232" t="s">
        <v>159</v>
      </c>
      <c r="B294" s="232"/>
      <c r="C294" s="232"/>
      <c r="D294" s="232"/>
      <c r="E294" s="232"/>
      <c r="F294" s="232"/>
      <c r="G294" s="232"/>
      <c r="H294" s="232"/>
      <c r="I294" s="232"/>
      <c r="J294" s="232"/>
      <c r="K294" s="232"/>
    </row>
    <row r="295" spans="1:11" ht="60">
      <c r="A295" s="111" t="s">
        <v>105</v>
      </c>
      <c r="B295" s="111" t="s">
        <v>106</v>
      </c>
      <c r="C295" s="111" t="s">
        <v>107</v>
      </c>
      <c r="D295" s="111" t="s">
        <v>108</v>
      </c>
      <c r="E295" s="111" t="s">
        <v>108</v>
      </c>
      <c r="F295" s="111" t="s">
        <v>109</v>
      </c>
      <c r="G295" s="111" t="s">
        <v>110</v>
      </c>
      <c r="H295" s="111" t="s">
        <v>111</v>
      </c>
      <c r="I295" s="111" t="s">
        <v>112</v>
      </c>
      <c r="J295" s="112" t="s">
        <v>113</v>
      </c>
      <c r="K295" s="112" t="s">
        <v>114</v>
      </c>
    </row>
    <row r="296" spans="1:11">
      <c r="A296" s="71">
        <v>1</v>
      </c>
      <c r="B296" s="71" t="s">
        <v>115</v>
      </c>
      <c r="C296" s="71" t="s">
        <v>116</v>
      </c>
      <c r="D296" s="71">
        <v>1</v>
      </c>
      <c r="E296" s="71">
        <v>1</v>
      </c>
      <c r="F296" s="114">
        <v>8.4559999999999995</v>
      </c>
      <c r="G296" s="114">
        <v>0.86</v>
      </c>
      <c r="H296" s="121">
        <v>0.01</v>
      </c>
      <c r="I296" s="114">
        <v>7850</v>
      </c>
      <c r="J296" s="115">
        <f t="shared" ref="J296" si="26">+I296*H296*G296*F296*E296*D296</f>
        <v>570.86455999999998</v>
      </c>
      <c r="K296" s="115" t="s">
        <v>155</v>
      </c>
    </row>
    <row r="297" spans="1:11">
      <c r="A297" s="71">
        <v>2</v>
      </c>
      <c r="B297" s="71" t="s">
        <v>139</v>
      </c>
      <c r="C297" s="71" t="s">
        <v>119</v>
      </c>
      <c r="D297" s="71">
        <v>1</v>
      </c>
      <c r="E297" s="71">
        <v>2</v>
      </c>
      <c r="F297" s="114">
        <v>8.4559999999999995</v>
      </c>
      <c r="G297" s="114">
        <v>0.3</v>
      </c>
      <c r="H297" s="121">
        <v>0.02</v>
      </c>
      <c r="I297" s="114">
        <v>7850</v>
      </c>
      <c r="J297" s="115">
        <f>+I297*H297*G297*F297*E297*D297</f>
        <v>796.55520000000001</v>
      </c>
      <c r="K297" s="115" t="s">
        <v>155</v>
      </c>
    </row>
    <row r="298" spans="1:11">
      <c r="A298" s="71">
        <v>3</v>
      </c>
      <c r="B298" s="71" t="s">
        <v>121</v>
      </c>
      <c r="C298" s="71" t="s">
        <v>122</v>
      </c>
      <c r="D298" s="71">
        <v>2</v>
      </c>
      <c r="E298" s="71">
        <v>2</v>
      </c>
      <c r="F298" s="114">
        <v>0.75</v>
      </c>
      <c r="G298" s="114" t="s">
        <v>123</v>
      </c>
      <c r="H298" s="126" t="s">
        <v>135</v>
      </c>
      <c r="I298" s="114">
        <v>17.7</v>
      </c>
      <c r="J298" s="115">
        <f>+I298*F298*E298*D298</f>
        <v>53.099999999999994</v>
      </c>
      <c r="K298" s="115" t="s">
        <v>155</v>
      </c>
    </row>
    <row r="299" spans="1:11">
      <c r="A299" s="71">
        <v>4</v>
      </c>
      <c r="B299" s="71" t="s">
        <v>125</v>
      </c>
      <c r="C299" s="71" t="s">
        <v>126</v>
      </c>
      <c r="D299" s="71">
        <v>2</v>
      </c>
      <c r="E299" s="71">
        <v>2</v>
      </c>
      <c r="F299" s="114">
        <v>0.86</v>
      </c>
      <c r="G299" s="114">
        <v>0.14499999999999999</v>
      </c>
      <c r="H299" s="121">
        <v>1.6E-2</v>
      </c>
      <c r="I299" s="114">
        <v>7850</v>
      </c>
      <c r="J299" s="115">
        <f t="shared" ref="J299:J304" si="27">+I299*H299*G299*F299*E299*D299</f>
        <v>62.649279999999997</v>
      </c>
      <c r="K299" s="115" t="s">
        <v>155</v>
      </c>
    </row>
    <row r="300" spans="1:11">
      <c r="A300" s="71">
        <v>5</v>
      </c>
      <c r="B300" s="71" t="s">
        <v>125</v>
      </c>
      <c r="C300" s="71" t="s">
        <v>116</v>
      </c>
      <c r="D300" s="71">
        <v>1</v>
      </c>
      <c r="E300" s="71">
        <v>9</v>
      </c>
      <c r="F300" s="114">
        <v>0.86</v>
      </c>
      <c r="G300" s="114">
        <v>0.1</v>
      </c>
      <c r="H300" s="121">
        <v>0.01</v>
      </c>
      <c r="I300" s="114">
        <v>7850</v>
      </c>
      <c r="J300" s="115">
        <f t="shared" si="27"/>
        <v>60.759</v>
      </c>
      <c r="K300" s="115" t="s">
        <v>155</v>
      </c>
    </row>
    <row r="301" spans="1:11">
      <c r="A301" s="71">
        <v>6</v>
      </c>
      <c r="B301" s="71" t="s">
        <v>125</v>
      </c>
      <c r="C301" s="71" t="s">
        <v>127</v>
      </c>
      <c r="D301" s="71">
        <v>1</v>
      </c>
      <c r="E301" s="71">
        <v>1</v>
      </c>
      <c r="F301" s="114">
        <v>0.15</v>
      </c>
      <c r="G301" s="114">
        <v>0.1</v>
      </c>
      <c r="H301" s="121">
        <v>1.2E-2</v>
      </c>
      <c r="I301" s="114">
        <v>7850</v>
      </c>
      <c r="J301" s="115">
        <f t="shared" si="27"/>
        <v>1.413</v>
      </c>
      <c r="K301" s="115" t="s">
        <v>155</v>
      </c>
    </row>
    <row r="302" spans="1:11">
      <c r="A302" s="71">
        <v>7</v>
      </c>
      <c r="B302" s="71" t="s">
        <v>125</v>
      </c>
      <c r="C302" s="71" t="s">
        <v>116</v>
      </c>
      <c r="D302" s="71">
        <v>1</v>
      </c>
      <c r="E302" s="71">
        <v>1</v>
      </c>
      <c r="F302" s="114">
        <v>0.56000000000000005</v>
      </c>
      <c r="G302" s="114">
        <v>0.1</v>
      </c>
      <c r="H302" s="121">
        <v>0.01</v>
      </c>
      <c r="I302" s="114">
        <v>7850</v>
      </c>
      <c r="J302" s="115">
        <f t="shared" si="27"/>
        <v>4.3960000000000008</v>
      </c>
      <c r="K302" s="115" t="s">
        <v>155</v>
      </c>
    </row>
    <row r="303" spans="1:11">
      <c r="A303" s="71">
        <v>8</v>
      </c>
      <c r="B303" s="71" t="s">
        <v>125</v>
      </c>
      <c r="C303" s="71" t="s">
        <v>127</v>
      </c>
      <c r="D303" s="71">
        <v>1</v>
      </c>
      <c r="E303" s="71">
        <v>1</v>
      </c>
      <c r="F303" s="114">
        <v>0.35</v>
      </c>
      <c r="G303" s="114">
        <v>0.1</v>
      </c>
      <c r="H303" s="121">
        <v>1.2E-2</v>
      </c>
      <c r="I303" s="114">
        <v>7850</v>
      </c>
      <c r="J303" s="115">
        <f t="shared" si="27"/>
        <v>3.2969999999999997</v>
      </c>
      <c r="K303" s="115" t="s">
        <v>155</v>
      </c>
    </row>
    <row r="304" spans="1:11">
      <c r="A304" s="71">
        <v>9</v>
      </c>
      <c r="B304" s="71" t="s">
        <v>125</v>
      </c>
      <c r="C304" s="71" t="s">
        <v>116</v>
      </c>
      <c r="D304" s="71">
        <v>1</v>
      </c>
      <c r="E304" s="71">
        <v>2</v>
      </c>
      <c r="F304" s="114">
        <v>1.7999999999999999E-2</v>
      </c>
      <c r="G304" s="114">
        <v>0.1</v>
      </c>
      <c r="H304" s="121">
        <v>0.01</v>
      </c>
      <c r="I304" s="114">
        <v>7850</v>
      </c>
      <c r="J304" s="115">
        <f t="shared" si="27"/>
        <v>0.28260000000000002</v>
      </c>
      <c r="K304" s="115" t="s">
        <v>155</v>
      </c>
    </row>
    <row r="305" spans="1:11">
      <c r="A305" s="71"/>
      <c r="B305" s="71"/>
      <c r="C305" s="71"/>
      <c r="D305" s="71"/>
      <c r="E305" s="71"/>
      <c r="F305" s="128"/>
      <c r="G305" s="129"/>
      <c r="H305" s="129"/>
      <c r="I305" s="71" t="s">
        <v>128</v>
      </c>
      <c r="J305" s="130">
        <f>SUM(J296:J304)</f>
        <v>1553.31664</v>
      </c>
      <c r="K305" s="115" t="s">
        <v>155</v>
      </c>
    </row>
    <row r="306" spans="1:11">
      <c r="A306" s="71">
        <v>1</v>
      </c>
      <c r="B306" s="71" t="s">
        <v>129</v>
      </c>
      <c r="C306" s="71" t="s">
        <v>116</v>
      </c>
      <c r="D306" s="71">
        <v>1</v>
      </c>
      <c r="E306" s="71">
        <v>2</v>
      </c>
      <c r="F306" s="114">
        <v>0.75</v>
      </c>
      <c r="G306" s="114">
        <v>0.5</v>
      </c>
      <c r="H306" s="121">
        <v>0.01</v>
      </c>
      <c r="I306" s="114">
        <v>7850</v>
      </c>
      <c r="J306" s="115">
        <f>+I306*H306*G306*F306*E306*D306</f>
        <v>58.875</v>
      </c>
      <c r="K306" s="115" t="s">
        <v>155</v>
      </c>
    </row>
    <row r="307" spans="1:11">
      <c r="A307" s="71">
        <v>2</v>
      </c>
      <c r="B307" s="71" t="s">
        <v>129</v>
      </c>
      <c r="C307" s="71" t="s">
        <v>130</v>
      </c>
      <c r="D307" s="71">
        <v>1</v>
      </c>
      <c r="E307" s="71">
        <v>2</v>
      </c>
      <c r="F307" s="114">
        <v>0.5</v>
      </c>
      <c r="G307" s="114">
        <v>0.25</v>
      </c>
      <c r="H307" s="121">
        <v>2.5000000000000001E-2</v>
      </c>
      <c r="I307" s="114">
        <v>7850</v>
      </c>
      <c r="J307" s="115">
        <f>+I307*H307*G307*F307*E307*D307</f>
        <v>49.0625</v>
      </c>
      <c r="K307" s="115" t="s">
        <v>155</v>
      </c>
    </row>
    <row r="308" spans="1:11">
      <c r="A308" s="233"/>
      <c r="B308" s="234"/>
      <c r="C308" s="234"/>
      <c r="D308" s="234"/>
      <c r="E308" s="234"/>
      <c r="F308" s="234"/>
      <c r="G308" s="234"/>
      <c r="H308" s="235"/>
      <c r="I308" s="123" t="s">
        <v>128</v>
      </c>
      <c r="J308" s="124">
        <f>SUM(J305:J307)</f>
        <v>1661.25414</v>
      </c>
      <c r="K308" s="160" t="s">
        <v>155</v>
      </c>
    </row>
    <row r="309" spans="1:11">
      <c r="J309" s="66"/>
      <c r="K309" s="66"/>
    </row>
    <row r="310" spans="1:11">
      <c r="A310" s="232" t="s">
        <v>160</v>
      </c>
      <c r="B310" s="232"/>
      <c r="C310" s="232"/>
      <c r="D310" s="232"/>
      <c r="E310" s="232"/>
      <c r="F310" s="232"/>
      <c r="G310" s="232"/>
      <c r="H310" s="232"/>
      <c r="I310" s="232"/>
      <c r="J310" s="232"/>
      <c r="K310" s="232"/>
    </row>
    <row r="311" spans="1:11" ht="60">
      <c r="A311" s="111" t="s">
        <v>105</v>
      </c>
      <c r="B311" s="111" t="s">
        <v>106</v>
      </c>
      <c r="C311" s="111" t="s">
        <v>107</v>
      </c>
      <c r="D311" s="111" t="s">
        <v>108</v>
      </c>
      <c r="E311" s="111" t="s">
        <v>108</v>
      </c>
      <c r="F311" s="111" t="s">
        <v>109</v>
      </c>
      <c r="G311" s="111" t="s">
        <v>110</v>
      </c>
      <c r="H311" s="111" t="s">
        <v>111</v>
      </c>
      <c r="I311" s="111" t="s">
        <v>112</v>
      </c>
      <c r="J311" s="112" t="s">
        <v>113</v>
      </c>
      <c r="K311" s="112" t="s">
        <v>114</v>
      </c>
    </row>
    <row r="312" spans="1:11">
      <c r="A312" s="71">
        <v>1</v>
      </c>
      <c r="B312" s="71" t="s">
        <v>115</v>
      </c>
      <c r="C312" s="71" t="s">
        <v>116</v>
      </c>
      <c r="D312" s="71">
        <v>1</v>
      </c>
      <c r="E312" s="71">
        <v>1</v>
      </c>
      <c r="F312" s="114">
        <v>8.5950000000000006</v>
      </c>
      <c r="G312" s="114">
        <v>0.81</v>
      </c>
      <c r="H312" s="121">
        <v>0.01</v>
      </c>
      <c r="I312" s="114">
        <v>7850</v>
      </c>
      <c r="J312" s="115">
        <f t="shared" ref="J312" si="28">+I312*H312*G312*F312*E312*D312</f>
        <v>546.51307500000007</v>
      </c>
      <c r="K312" s="115" t="s">
        <v>161</v>
      </c>
    </row>
    <row r="313" spans="1:11">
      <c r="A313" s="71">
        <v>2</v>
      </c>
      <c r="B313" s="71" t="s">
        <v>118</v>
      </c>
      <c r="C313" s="71" t="s">
        <v>119</v>
      </c>
      <c r="D313" s="71">
        <v>1</v>
      </c>
      <c r="E313" s="71">
        <v>1</v>
      </c>
      <c r="F313" s="114">
        <v>8.5950000000000006</v>
      </c>
      <c r="G313" s="114">
        <v>0.3</v>
      </c>
      <c r="H313" s="121">
        <v>0.02</v>
      </c>
      <c r="I313" s="114">
        <v>7850</v>
      </c>
      <c r="J313" s="115">
        <f>+I313*H313*G313*F313*E313*D313</f>
        <v>404.82450000000006</v>
      </c>
      <c r="K313" s="115" t="s">
        <v>161</v>
      </c>
    </row>
    <row r="314" spans="1:11">
      <c r="A314" s="71">
        <v>3</v>
      </c>
      <c r="B314" s="71" t="s">
        <v>120</v>
      </c>
      <c r="C314" s="71" t="s">
        <v>119</v>
      </c>
      <c r="D314" s="71">
        <v>1</v>
      </c>
      <c r="E314" s="71">
        <v>1</v>
      </c>
      <c r="F314" s="114">
        <v>8.4550000000000001</v>
      </c>
      <c r="G314" s="114">
        <v>0.3</v>
      </c>
      <c r="H314" s="121">
        <v>0.02</v>
      </c>
      <c r="I314" s="114">
        <v>7850</v>
      </c>
      <c r="J314" s="115">
        <f>+I314*H314*G314*F314*E314*D314</f>
        <v>398.23050000000001</v>
      </c>
      <c r="K314" s="115" t="s">
        <v>161</v>
      </c>
    </row>
    <row r="315" spans="1:11">
      <c r="A315" s="71">
        <v>3</v>
      </c>
      <c r="B315" s="71" t="s">
        <v>121</v>
      </c>
      <c r="C315" s="71" t="s">
        <v>122</v>
      </c>
      <c r="D315" s="71">
        <v>2</v>
      </c>
      <c r="E315" s="71">
        <v>2</v>
      </c>
      <c r="F315" s="114">
        <v>0.7</v>
      </c>
      <c r="G315" s="114" t="s">
        <v>123</v>
      </c>
      <c r="H315" s="126" t="s">
        <v>135</v>
      </c>
      <c r="I315" s="114">
        <v>17.7</v>
      </c>
      <c r="J315" s="115">
        <f>+I315*F315*E315*D315</f>
        <v>49.559999999999995</v>
      </c>
      <c r="K315" s="115" t="s">
        <v>161</v>
      </c>
    </row>
    <row r="316" spans="1:11">
      <c r="A316" s="71">
        <v>4</v>
      </c>
      <c r="B316" s="71" t="s">
        <v>125</v>
      </c>
      <c r="C316" s="71" t="s">
        <v>126</v>
      </c>
      <c r="D316" s="71">
        <v>2</v>
      </c>
      <c r="E316" s="71">
        <v>2</v>
      </c>
      <c r="F316" s="114">
        <v>0.81</v>
      </c>
      <c r="G316" s="114">
        <v>0.14499999999999999</v>
      </c>
      <c r="H316" s="121">
        <v>1.6E-2</v>
      </c>
      <c r="I316" s="114">
        <v>7850</v>
      </c>
      <c r="J316" s="115">
        <f t="shared" ref="J316:J319" si="29">+I316*H316*G316*F316*E316*D316</f>
        <v>59.006880000000002</v>
      </c>
      <c r="K316" s="115" t="s">
        <v>161</v>
      </c>
    </row>
    <row r="317" spans="1:11">
      <c r="A317" s="71">
        <v>5</v>
      </c>
      <c r="B317" s="71" t="s">
        <v>125</v>
      </c>
      <c r="C317" s="71" t="s">
        <v>116</v>
      </c>
      <c r="D317" s="71">
        <v>2</v>
      </c>
      <c r="E317" s="71">
        <v>5</v>
      </c>
      <c r="F317" s="114">
        <v>0.81</v>
      </c>
      <c r="G317" s="114">
        <v>0.1</v>
      </c>
      <c r="H317" s="121">
        <v>0.01</v>
      </c>
      <c r="I317" s="114">
        <v>7850</v>
      </c>
      <c r="J317" s="115">
        <f t="shared" si="29"/>
        <v>63.585000000000008</v>
      </c>
      <c r="K317" s="115" t="s">
        <v>161</v>
      </c>
    </row>
    <row r="318" spans="1:11">
      <c r="A318" s="71">
        <v>6</v>
      </c>
      <c r="B318" s="71" t="s">
        <v>125</v>
      </c>
      <c r="C318" s="71" t="s">
        <v>127</v>
      </c>
      <c r="D318" s="71">
        <v>2</v>
      </c>
      <c r="E318" s="71">
        <v>2</v>
      </c>
      <c r="F318" s="114">
        <v>0.15</v>
      </c>
      <c r="G318" s="114">
        <v>0.1</v>
      </c>
      <c r="H318" s="121">
        <v>1.2E-2</v>
      </c>
      <c r="I318" s="114">
        <v>7850</v>
      </c>
      <c r="J318" s="115">
        <f t="shared" si="29"/>
        <v>5.6520000000000001</v>
      </c>
      <c r="K318" s="115" t="s">
        <v>161</v>
      </c>
    </row>
    <row r="319" spans="1:11">
      <c r="A319" s="71">
        <v>7</v>
      </c>
      <c r="B319" s="71" t="s">
        <v>125</v>
      </c>
      <c r="C319" s="71" t="s">
        <v>116</v>
      </c>
      <c r="D319" s="71">
        <v>2</v>
      </c>
      <c r="E319" s="71">
        <v>2</v>
      </c>
      <c r="F319" s="114">
        <v>0.51800000000000002</v>
      </c>
      <c r="G319" s="114">
        <v>0.1</v>
      </c>
      <c r="H319" s="121">
        <v>0.01</v>
      </c>
      <c r="I319" s="114">
        <v>7850</v>
      </c>
      <c r="J319" s="115">
        <f t="shared" si="29"/>
        <v>16.2652</v>
      </c>
      <c r="K319" s="115" t="s">
        <v>161</v>
      </c>
    </row>
    <row r="320" spans="1:11">
      <c r="A320" s="71"/>
      <c r="B320" s="71"/>
      <c r="C320" s="71"/>
      <c r="D320" s="71"/>
      <c r="E320" s="71"/>
      <c r="F320" s="128"/>
      <c r="G320" s="129"/>
      <c r="H320" s="129"/>
      <c r="I320" s="71" t="s">
        <v>128</v>
      </c>
      <c r="J320" s="130">
        <f>SUM(J312:J319)</f>
        <v>1543.6371550000001</v>
      </c>
      <c r="K320" s="115" t="s">
        <v>161</v>
      </c>
    </row>
    <row r="321" spans="1:11">
      <c r="A321" s="71">
        <v>1</v>
      </c>
      <c r="B321" s="71" t="s">
        <v>129</v>
      </c>
      <c r="C321" s="71" t="s">
        <v>116</v>
      </c>
      <c r="D321" s="71">
        <v>1</v>
      </c>
      <c r="E321" s="71">
        <v>2</v>
      </c>
      <c r="F321" s="114">
        <v>0.8</v>
      </c>
      <c r="G321" s="114">
        <v>0.45</v>
      </c>
      <c r="H321" s="121">
        <v>0.01</v>
      </c>
      <c r="I321" s="114">
        <v>7850</v>
      </c>
      <c r="J321" s="115">
        <f>+I321*H321*G321*F321*E321*D321</f>
        <v>56.52000000000001</v>
      </c>
      <c r="K321" s="115" t="s">
        <v>161</v>
      </c>
    </row>
    <row r="322" spans="1:11">
      <c r="A322" s="71">
        <v>2</v>
      </c>
      <c r="B322" s="71" t="s">
        <v>129</v>
      </c>
      <c r="C322" s="71" t="s">
        <v>130</v>
      </c>
      <c r="D322" s="71">
        <v>1</v>
      </c>
      <c r="E322" s="71">
        <v>2</v>
      </c>
      <c r="F322" s="114">
        <v>0.7</v>
      </c>
      <c r="G322" s="114">
        <v>0.18</v>
      </c>
      <c r="H322" s="121">
        <v>2.5000000000000001E-2</v>
      </c>
      <c r="I322" s="114">
        <v>7850</v>
      </c>
      <c r="J322" s="115">
        <f>+I322*H322*G322*F322*E322*D322</f>
        <v>49.454999999999991</v>
      </c>
      <c r="K322" s="115" t="s">
        <v>161</v>
      </c>
    </row>
    <row r="323" spans="1:11">
      <c r="A323" s="233"/>
      <c r="B323" s="234"/>
      <c r="C323" s="234"/>
      <c r="D323" s="234"/>
      <c r="E323" s="234"/>
      <c r="F323" s="234"/>
      <c r="G323" s="234"/>
      <c r="H323" s="235"/>
      <c r="I323" s="123" t="s">
        <v>128</v>
      </c>
      <c r="J323" s="124">
        <f>SUM(J320:J322)</f>
        <v>1649.612155</v>
      </c>
      <c r="K323" s="160" t="s">
        <v>161</v>
      </c>
    </row>
    <row r="324" spans="1:11">
      <c r="K324" s="143"/>
    </row>
    <row r="325" spans="1:11">
      <c r="A325" s="232" t="s">
        <v>162</v>
      </c>
      <c r="B325" s="232"/>
      <c r="C325" s="232"/>
      <c r="D325" s="232"/>
      <c r="E325" s="232"/>
      <c r="F325" s="232"/>
      <c r="G325" s="232"/>
      <c r="H325" s="232"/>
      <c r="I325" s="232"/>
      <c r="J325" s="232"/>
      <c r="K325" s="232"/>
    </row>
    <row r="326" spans="1:11" ht="60">
      <c r="A326" s="111" t="s">
        <v>105</v>
      </c>
      <c r="B326" s="111" t="s">
        <v>106</v>
      </c>
      <c r="C326" s="111" t="s">
        <v>107</v>
      </c>
      <c r="D326" s="111" t="s">
        <v>108</v>
      </c>
      <c r="E326" s="111" t="s">
        <v>108</v>
      </c>
      <c r="F326" s="111" t="s">
        <v>109</v>
      </c>
      <c r="G326" s="111" t="s">
        <v>110</v>
      </c>
      <c r="H326" s="111" t="s">
        <v>111</v>
      </c>
      <c r="I326" s="111" t="s">
        <v>112</v>
      </c>
      <c r="J326" s="112" t="s">
        <v>113</v>
      </c>
      <c r="K326" s="112" t="s">
        <v>114</v>
      </c>
    </row>
    <row r="327" spans="1:11">
      <c r="A327" s="71">
        <v>1</v>
      </c>
      <c r="B327" s="71" t="s">
        <v>115</v>
      </c>
      <c r="C327" s="71" t="s">
        <v>116</v>
      </c>
      <c r="D327" s="71">
        <v>1</v>
      </c>
      <c r="E327" s="71">
        <v>1</v>
      </c>
      <c r="F327" s="114">
        <v>8.1449999999999996</v>
      </c>
      <c r="G327" s="114">
        <v>1.06</v>
      </c>
      <c r="H327" s="121">
        <v>0.01</v>
      </c>
      <c r="I327" s="114">
        <v>7850</v>
      </c>
      <c r="J327" s="115">
        <f t="shared" ref="J327" si="30">+I327*H327*G327*F327*E327*D327</f>
        <v>677.74545000000001</v>
      </c>
      <c r="K327" s="115" t="s">
        <v>161</v>
      </c>
    </row>
    <row r="328" spans="1:11">
      <c r="A328" s="71">
        <v>2</v>
      </c>
      <c r="B328" s="71" t="s">
        <v>118</v>
      </c>
      <c r="C328" s="71" t="s">
        <v>119</v>
      </c>
      <c r="D328" s="71">
        <v>1</v>
      </c>
      <c r="E328" s="71">
        <v>1</v>
      </c>
      <c r="F328" s="114">
        <v>8.1449999999999996</v>
      </c>
      <c r="G328" s="114">
        <v>0.3</v>
      </c>
      <c r="H328" s="121">
        <v>0.02</v>
      </c>
      <c r="I328" s="114">
        <v>7850</v>
      </c>
      <c r="J328" s="115">
        <f>+I328*H328*G328*F328*E328*D328</f>
        <v>383.62950000000001</v>
      </c>
      <c r="K328" s="115" t="s">
        <v>161</v>
      </c>
    </row>
    <row r="329" spans="1:11">
      <c r="A329" s="71">
        <v>3</v>
      </c>
      <c r="B329" s="71" t="s">
        <v>120</v>
      </c>
      <c r="C329" s="71" t="s">
        <v>119</v>
      </c>
      <c r="D329" s="71">
        <v>1</v>
      </c>
      <c r="E329" s="71">
        <v>1</v>
      </c>
      <c r="F329" s="114">
        <v>8.1449999999999996</v>
      </c>
      <c r="G329" s="114">
        <v>0.3</v>
      </c>
      <c r="H329" s="121">
        <v>0.02</v>
      </c>
      <c r="I329" s="114">
        <v>7850</v>
      </c>
      <c r="J329" s="115">
        <f>+I329*H329*G329*F329*E329*D329</f>
        <v>383.62950000000001</v>
      </c>
      <c r="K329" s="115" t="s">
        <v>161</v>
      </c>
    </row>
    <row r="330" spans="1:11">
      <c r="A330" s="71">
        <v>3</v>
      </c>
      <c r="B330" s="71" t="s">
        <v>121</v>
      </c>
      <c r="C330" s="71" t="s">
        <v>140</v>
      </c>
      <c r="D330" s="71">
        <v>2</v>
      </c>
      <c r="E330" s="71">
        <v>2</v>
      </c>
      <c r="F330" s="114">
        <v>0.95</v>
      </c>
      <c r="G330" s="114" t="s">
        <v>123</v>
      </c>
      <c r="H330" s="126" t="s">
        <v>135</v>
      </c>
      <c r="I330" s="114">
        <v>23.4</v>
      </c>
      <c r="J330" s="115">
        <f>+I330*F330*E330*D330</f>
        <v>88.919999999999987</v>
      </c>
      <c r="K330" s="115" t="s">
        <v>161</v>
      </c>
    </row>
    <row r="331" spans="1:11">
      <c r="A331" s="71">
        <v>4</v>
      </c>
      <c r="B331" s="71" t="s">
        <v>125</v>
      </c>
      <c r="C331" s="71" t="s">
        <v>126</v>
      </c>
      <c r="D331" s="71">
        <v>2</v>
      </c>
      <c r="E331" s="71">
        <v>2</v>
      </c>
      <c r="F331" s="114">
        <v>1.06</v>
      </c>
      <c r="G331" s="114">
        <v>0.14499999999999999</v>
      </c>
      <c r="H331" s="121">
        <v>1.6E-2</v>
      </c>
      <c r="I331" s="114">
        <v>7850</v>
      </c>
      <c r="J331" s="115">
        <f t="shared" ref="J331:J336" si="31">+I331*H331*G331*F331*E331*D331</f>
        <v>77.218879999999999</v>
      </c>
      <c r="K331" s="115" t="s">
        <v>161</v>
      </c>
    </row>
    <row r="332" spans="1:11">
      <c r="A332" s="71">
        <v>5</v>
      </c>
      <c r="B332" s="71" t="s">
        <v>125</v>
      </c>
      <c r="C332" s="71" t="s">
        <v>116</v>
      </c>
      <c r="D332" s="71">
        <v>1</v>
      </c>
      <c r="E332" s="71">
        <v>9</v>
      </c>
      <c r="F332" s="114">
        <v>1.06</v>
      </c>
      <c r="G332" s="114">
        <v>0.1</v>
      </c>
      <c r="H332" s="121">
        <v>0.01</v>
      </c>
      <c r="I332" s="114">
        <v>7850</v>
      </c>
      <c r="J332" s="115">
        <f t="shared" si="31"/>
        <v>74.88900000000001</v>
      </c>
      <c r="K332" s="115" t="s">
        <v>161</v>
      </c>
    </row>
    <row r="333" spans="1:11">
      <c r="A333" s="71">
        <v>6</v>
      </c>
      <c r="B333" s="71" t="s">
        <v>125</v>
      </c>
      <c r="C333" s="71" t="s">
        <v>127</v>
      </c>
      <c r="D333" s="71">
        <v>1</v>
      </c>
      <c r="E333" s="71">
        <v>9</v>
      </c>
      <c r="F333" s="114">
        <v>0.15</v>
      </c>
      <c r="G333" s="114">
        <v>0.1</v>
      </c>
      <c r="H333" s="121">
        <v>1.2E-2</v>
      </c>
      <c r="I333" s="114">
        <v>7850</v>
      </c>
      <c r="J333" s="115">
        <f t="shared" si="31"/>
        <v>12.717000000000001</v>
      </c>
      <c r="K333" s="115" t="s">
        <v>161</v>
      </c>
    </row>
    <row r="334" spans="1:11">
      <c r="A334" s="71">
        <v>7</v>
      </c>
      <c r="B334" s="71" t="s">
        <v>125</v>
      </c>
      <c r="C334" s="71" t="s">
        <v>116</v>
      </c>
      <c r="D334" s="71">
        <v>1</v>
      </c>
      <c r="E334" s="71">
        <v>2</v>
      </c>
      <c r="F334" s="114">
        <v>0.86799999999999999</v>
      </c>
      <c r="G334" s="114">
        <v>0.1</v>
      </c>
      <c r="H334" s="121">
        <v>0.01</v>
      </c>
      <c r="I334" s="114">
        <v>7850</v>
      </c>
      <c r="J334" s="115">
        <f t="shared" si="31"/>
        <v>13.627600000000001</v>
      </c>
      <c r="K334" s="115" t="s">
        <v>161</v>
      </c>
    </row>
    <row r="335" spans="1:11">
      <c r="A335" s="71">
        <v>8</v>
      </c>
      <c r="B335" s="71" t="s">
        <v>125</v>
      </c>
      <c r="C335" s="71" t="s">
        <v>127</v>
      </c>
      <c r="D335" s="71">
        <v>1</v>
      </c>
      <c r="E335" s="71">
        <v>5</v>
      </c>
      <c r="F335" s="114">
        <v>0.81799999999999995</v>
      </c>
      <c r="G335" s="114">
        <v>0.1</v>
      </c>
      <c r="H335" s="121">
        <v>1.2E-2</v>
      </c>
      <c r="I335" s="114">
        <v>7850</v>
      </c>
      <c r="J335" s="115">
        <f t="shared" si="31"/>
        <v>38.527799999999999</v>
      </c>
      <c r="K335" s="115" t="s">
        <v>161</v>
      </c>
    </row>
    <row r="336" spans="1:11">
      <c r="A336" s="71">
        <v>9</v>
      </c>
      <c r="B336" s="71" t="s">
        <v>125</v>
      </c>
      <c r="C336" s="71" t="s">
        <v>116</v>
      </c>
      <c r="D336" s="71">
        <v>1</v>
      </c>
      <c r="E336" s="71">
        <v>2</v>
      </c>
      <c r="F336" s="114">
        <v>0.56799999999999995</v>
      </c>
      <c r="G336" s="114">
        <v>0.1</v>
      </c>
      <c r="H336" s="121">
        <v>0.01</v>
      </c>
      <c r="I336" s="114">
        <v>7850</v>
      </c>
      <c r="J336" s="115">
        <f t="shared" si="31"/>
        <v>8.9176000000000002</v>
      </c>
      <c r="K336" s="115" t="s">
        <v>161</v>
      </c>
    </row>
    <row r="337" spans="1:11">
      <c r="A337" s="71"/>
      <c r="B337" s="71"/>
      <c r="C337" s="71"/>
      <c r="D337" s="71"/>
      <c r="E337" s="71"/>
      <c r="F337" s="128"/>
      <c r="G337" s="129"/>
      <c r="H337" s="129"/>
      <c r="I337" s="71" t="s">
        <v>128</v>
      </c>
      <c r="J337" s="130">
        <f>SUM(J327:J336)</f>
        <v>1759.8223300000002</v>
      </c>
      <c r="K337" s="115" t="s">
        <v>161</v>
      </c>
    </row>
    <row r="338" spans="1:11">
      <c r="A338" s="71">
        <v>1</v>
      </c>
      <c r="B338" s="71" t="s">
        <v>129</v>
      </c>
      <c r="C338" s="71" t="s">
        <v>116</v>
      </c>
      <c r="D338" s="71">
        <v>1</v>
      </c>
      <c r="E338" s="71">
        <v>2</v>
      </c>
      <c r="F338" s="114">
        <v>0.95</v>
      </c>
      <c r="G338" s="114">
        <v>0.6</v>
      </c>
      <c r="H338" s="121">
        <v>0.01</v>
      </c>
      <c r="I338" s="114">
        <v>7850</v>
      </c>
      <c r="J338" s="115">
        <f>+I338*H338*G338*F338*E338*D338</f>
        <v>89.49</v>
      </c>
      <c r="K338" s="115" t="s">
        <v>161</v>
      </c>
    </row>
    <row r="339" spans="1:11">
      <c r="A339" s="71">
        <v>2</v>
      </c>
      <c r="B339" s="71" t="s">
        <v>129</v>
      </c>
      <c r="C339" s="71" t="s">
        <v>130</v>
      </c>
      <c r="D339" s="71">
        <v>1</v>
      </c>
      <c r="E339" s="71">
        <v>2</v>
      </c>
      <c r="F339" s="114">
        <v>0.5</v>
      </c>
      <c r="G339" s="114">
        <v>0.25</v>
      </c>
      <c r="H339" s="121">
        <v>2.5000000000000001E-2</v>
      </c>
      <c r="I339" s="114">
        <v>7850</v>
      </c>
      <c r="J339" s="115">
        <f>+I339*H339*G339*F339*E339*D339</f>
        <v>49.0625</v>
      </c>
      <c r="K339" s="115" t="s">
        <v>161</v>
      </c>
    </row>
    <row r="340" spans="1:11">
      <c r="A340" s="233"/>
      <c r="B340" s="234"/>
      <c r="C340" s="234"/>
      <c r="D340" s="234"/>
      <c r="E340" s="234"/>
      <c r="F340" s="234"/>
      <c r="G340" s="234"/>
      <c r="H340" s="235"/>
      <c r="I340" s="123" t="s">
        <v>128</v>
      </c>
      <c r="J340" s="124">
        <f>SUM(J337:J339)</f>
        <v>1898.3748300000002</v>
      </c>
      <c r="K340" s="160" t="s">
        <v>161</v>
      </c>
    </row>
    <row r="341" spans="1:11">
      <c r="A341" s="232" t="s">
        <v>163</v>
      </c>
      <c r="B341" s="232"/>
      <c r="C341" s="232"/>
      <c r="D341" s="232"/>
      <c r="E341" s="232"/>
      <c r="F341" s="232"/>
      <c r="G341" s="232"/>
      <c r="H341" s="232"/>
      <c r="I341" s="232"/>
      <c r="J341" s="232"/>
      <c r="K341" s="232"/>
    </row>
    <row r="342" spans="1:11" ht="60">
      <c r="A342" s="111" t="s">
        <v>105</v>
      </c>
      <c r="B342" s="111" t="s">
        <v>106</v>
      </c>
      <c r="C342" s="111" t="s">
        <v>107</v>
      </c>
      <c r="D342" s="111" t="s">
        <v>108</v>
      </c>
      <c r="E342" s="111" t="s">
        <v>108</v>
      </c>
      <c r="F342" s="111" t="s">
        <v>109</v>
      </c>
      <c r="G342" s="111" t="s">
        <v>110</v>
      </c>
      <c r="H342" s="111" t="s">
        <v>111</v>
      </c>
      <c r="I342" s="111" t="s">
        <v>112</v>
      </c>
      <c r="J342" s="112" t="s">
        <v>113</v>
      </c>
      <c r="K342" s="112" t="s">
        <v>114</v>
      </c>
    </row>
    <row r="343" spans="1:11">
      <c r="A343" s="71">
        <v>1</v>
      </c>
      <c r="B343" s="71" t="s">
        <v>115</v>
      </c>
      <c r="C343" s="71" t="s">
        <v>116</v>
      </c>
      <c r="D343" s="71">
        <v>1</v>
      </c>
      <c r="E343" s="71">
        <v>1</v>
      </c>
      <c r="F343" s="114">
        <v>8.1449999999999996</v>
      </c>
      <c r="G343" s="114">
        <v>1.06</v>
      </c>
      <c r="H343" s="121">
        <v>0.01</v>
      </c>
      <c r="I343" s="114">
        <v>7850</v>
      </c>
      <c r="J343" s="115">
        <f t="shared" ref="J343" si="32">+I343*H343*G343*F343*E343*D343</f>
        <v>677.74545000000001</v>
      </c>
      <c r="K343" s="115" t="s">
        <v>161</v>
      </c>
    </row>
    <row r="344" spans="1:11">
      <c r="A344" s="71">
        <v>2</v>
      </c>
      <c r="B344" s="71" t="s">
        <v>118</v>
      </c>
      <c r="C344" s="71" t="s">
        <v>119</v>
      </c>
      <c r="D344" s="71">
        <v>1</v>
      </c>
      <c r="E344" s="71">
        <v>1</v>
      </c>
      <c r="F344" s="156">
        <v>7.8449999999999998</v>
      </c>
      <c r="G344" s="114">
        <v>0.3</v>
      </c>
      <c r="H344" s="121">
        <v>0.02</v>
      </c>
      <c r="I344" s="114">
        <v>7850</v>
      </c>
      <c r="J344" s="115">
        <f>+I344*H344*G344*F344*E344*D344</f>
        <v>369.49950000000001</v>
      </c>
      <c r="K344" s="115" t="s">
        <v>161</v>
      </c>
    </row>
    <row r="345" spans="1:11">
      <c r="A345" s="71">
        <v>3</v>
      </c>
      <c r="B345" s="71" t="s">
        <v>120</v>
      </c>
      <c r="C345" s="71" t="s">
        <v>119</v>
      </c>
      <c r="D345" s="71">
        <v>1</v>
      </c>
      <c r="E345" s="71">
        <v>1</v>
      </c>
      <c r="F345" s="156">
        <v>8.0039999999999996</v>
      </c>
      <c r="G345" s="114">
        <v>0.3</v>
      </c>
      <c r="H345" s="121">
        <v>0.02</v>
      </c>
      <c r="I345" s="114">
        <v>7850</v>
      </c>
      <c r="J345" s="115">
        <f>+I345*H345*G345*F345*E345*D345</f>
        <v>376.98840000000001</v>
      </c>
      <c r="K345" s="115"/>
    </row>
    <row r="346" spans="1:11">
      <c r="A346" s="71">
        <v>3</v>
      </c>
      <c r="B346" s="71" t="s">
        <v>121</v>
      </c>
      <c r="C346" s="71" t="s">
        <v>140</v>
      </c>
      <c r="D346" s="71">
        <v>2</v>
      </c>
      <c r="E346" s="71">
        <v>2</v>
      </c>
      <c r="F346" s="114">
        <v>0.95</v>
      </c>
      <c r="G346" s="114" t="s">
        <v>123</v>
      </c>
      <c r="H346" s="126" t="s">
        <v>135</v>
      </c>
      <c r="I346" s="114">
        <v>23.4</v>
      </c>
      <c r="J346" s="115">
        <f>+I346*F346*E346*D346</f>
        <v>88.919999999999987</v>
      </c>
      <c r="K346" s="115" t="s">
        <v>161</v>
      </c>
    </row>
    <row r="347" spans="1:11">
      <c r="A347" s="71">
        <v>4</v>
      </c>
      <c r="B347" s="71" t="s">
        <v>125</v>
      </c>
      <c r="C347" s="71" t="s">
        <v>126</v>
      </c>
      <c r="D347" s="71">
        <v>2</v>
      </c>
      <c r="E347" s="71">
        <v>2</v>
      </c>
      <c r="F347" s="114">
        <v>1.06</v>
      </c>
      <c r="G347" s="114">
        <v>0.14499999999999999</v>
      </c>
      <c r="H347" s="121">
        <v>1.6E-2</v>
      </c>
      <c r="I347" s="114">
        <v>7850</v>
      </c>
      <c r="J347" s="115">
        <f t="shared" ref="J347:J352" si="33">+I347*H347*G347*F347*E347*D347</f>
        <v>77.218879999999999</v>
      </c>
      <c r="K347" s="115" t="s">
        <v>161</v>
      </c>
    </row>
    <row r="348" spans="1:11">
      <c r="A348" s="161">
        <v>5</v>
      </c>
      <c r="B348" s="161" t="s">
        <v>125</v>
      </c>
      <c r="C348" s="161" t="s">
        <v>116</v>
      </c>
      <c r="D348" s="161">
        <v>1</v>
      </c>
      <c r="E348" s="161">
        <v>2</v>
      </c>
      <c r="F348" s="162">
        <v>1.06</v>
      </c>
      <c r="G348" s="162">
        <v>0.1</v>
      </c>
      <c r="H348" s="163">
        <v>0.01</v>
      </c>
      <c r="I348" s="162">
        <v>7850</v>
      </c>
      <c r="J348" s="164">
        <f t="shared" si="33"/>
        <v>16.642000000000003</v>
      </c>
      <c r="K348" s="164" t="s">
        <v>161</v>
      </c>
    </row>
    <row r="349" spans="1:11">
      <c r="A349" s="71">
        <v>6</v>
      </c>
      <c r="B349" s="71" t="s">
        <v>125</v>
      </c>
      <c r="C349" s="71" t="s">
        <v>127</v>
      </c>
      <c r="D349" s="71">
        <v>1</v>
      </c>
      <c r="E349" s="71">
        <v>8</v>
      </c>
      <c r="F349" s="114">
        <v>0.15</v>
      </c>
      <c r="G349" s="114">
        <v>0.1</v>
      </c>
      <c r="H349" s="121">
        <v>1.2E-2</v>
      </c>
      <c r="I349" s="114">
        <v>7850</v>
      </c>
      <c r="J349" s="115">
        <f t="shared" si="33"/>
        <v>11.304</v>
      </c>
      <c r="K349" s="115" t="s">
        <v>161</v>
      </c>
    </row>
    <row r="350" spans="1:11">
      <c r="A350" s="71">
        <v>7</v>
      </c>
      <c r="B350" s="71" t="s">
        <v>125</v>
      </c>
      <c r="C350" s="71" t="s">
        <v>116</v>
      </c>
      <c r="D350" s="71">
        <v>1</v>
      </c>
      <c r="E350" s="71">
        <v>1</v>
      </c>
      <c r="F350" s="114">
        <v>0.91800000000000004</v>
      </c>
      <c r="G350" s="114">
        <v>0.1</v>
      </c>
      <c r="H350" s="121">
        <v>0.01</v>
      </c>
      <c r="I350" s="114">
        <v>7850</v>
      </c>
      <c r="J350" s="115">
        <f t="shared" si="33"/>
        <v>7.2063000000000006</v>
      </c>
      <c r="K350" s="115" t="s">
        <v>161</v>
      </c>
    </row>
    <row r="351" spans="1:11">
      <c r="A351" s="71">
        <v>8</v>
      </c>
      <c r="B351" s="71" t="s">
        <v>125</v>
      </c>
      <c r="C351" s="71" t="s">
        <v>127</v>
      </c>
      <c r="D351" s="71">
        <v>1</v>
      </c>
      <c r="E351" s="71">
        <v>5</v>
      </c>
      <c r="F351" s="114">
        <v>0.81799999999999995</v>
      </c>
      <c r="G351" s="114">
        <v>0.1</v>
      </c>
      <c r="H351" s="121">
        <v>1.2E-2</v>
      </c>
      <c r="I351" s="114">
        <v>7850</v>
      </c>
      <c r="J351" s="115">
        <f t="shared" si="33"/>
        <v>38.527799999999999</v>
      </c>
      <c r="K351" s="115" t="s">
        <v>161</v>
      </c>
    </row>
    <row r="352" spans="1:11">
      <c r="A352" s="71">
        <v>9</v>
      </c>
      <c r="B352" s="71" t="s">
        <v>125</v>
      </c>
      <c r="C352" s="71" t="s">
        <v>116</v>
      </c>
      <c r="D352" s="71">
        <v>1</v>
      </c>
      <c r="E352" s="71">
        <v>2</v>
      </c>
      <c r="F352" s="114">
        <v>0.56799999999999995</v>
      </c>
      <c r="G352" s="114">
        <v>0.1</v>
      </c>
      <c r="H352" s="121">
        <v>0.01</v>
      </c>
      <c r="I352" s="114">
        <v>7850</v>
      </c>
      <c r="J352" s="115">
        <f t="shared" si="33"/>
        <v>8.9176000000000002</v>
      </c>
      <c r="K352" s="115" t="s">
        <v>161</v>
      </c>
    </row>
    <row r="353" spans="1:11">
      <c r="A353" s="71"/>
      <c r="B353" s="71"/>
      <c r="C353" s="71"/>
      <c r="D353" s="71"/>
      <c r="E353" s="71"/>
      <c r="F353" s="128"/>
      <c r="G353" s="129"/>
      <c r="H353" s="129"/>
      <c r="I353" s="71" t="s">
        <v>128</v>
      </c>
      <c r="J353" s="130">
        <f>SUM(J343:J352)</f>
        <v>1672.9699300000002</v>
      </c>
      <c r="K353" s="115" t="s">
        <v>161</v>
      </c>
    </row>
    <row r="354" spans="1:11">
      <c r="A354" s="71">
        <v>1</v>
      </c>
      <c r="B354" s="71" t="s">
        <v>129</v>
      </c>
      <c r="C354" s="71" t="s">
        <v>116</v>
      </c>
      <c r="D354" s="71">
        <v>1</v>
      </c>
      <c r="E354" s="71">
        <v>2</v>
      </c>
      <c r="F354" s="114">
        <v>0.95</v>
      </c>
      <c r="G354" s="114">
        <v>0.6</v>
      </c>
      <c r="H354" s="121">
        <v>0.01</v>
      </c>
      <c r="I354" s="114">
        <v>7850</v>
      </c>
      <c r="J354" s="115">
        <f>+I354*H354*G354*F354*E354*D354</f>
        <v>89.49</v>
      </c>
      <c r="K354" s="115" t="s">
        <v>161</v>
      </c>
    </row>
    <row r="355" spans="1:11">
      <c r="A355" s="71">
        <v>2</v>
      </c>
      <c r="B355" s="71" t="s">
        <v>129</v>
      </c>
      <c r="C355" s="71" t="s">
        <v>130</v>
      </c>
      <c r="D355" s="71">
        <v>1</v>
      </c>
      <c r="E355" s="71">
        <v>2</v>
      </c>
      <c r="F355" s="114">
        <v>0.5</v>
      </c>
      <c r="G355" s="114">
        <v>0.25</v>
      </c>
      <c r="H355" s="121">
        <v>2.5000000000000001E-2</v>
      </c>
      <c r="I355" s="114">
        <v>7850</v>
      </c>
      <c r="J355" s="115">
        <f>+I355*H355*G355*F355*E355*D355</f>
        <v>49.0625</v>
      </c>
      <c r="K355" s="115" t="s">
        <v>161</v>
      </c>
    </row>
    <row r="356" spans="1:11">
      <c r="A356" s="233"/>
      <c r="B356" s="234"/>
      <c r="C356" s="234"/>
      <c r="D356" s="234"/>
      <c r="E356" s="234"/>
      <c r="F356" s="234"/>
      <c r="G356" s="234"/>
      <c r="H356" s="235"/>
      <c r="I356" s="123" t="s">
        <v>128</v>
      </c>
      <c r="J356" s="124">
        <f>SUM(J353:J355)</f>
        <v>1811.5224300000002</v>
      </c>
      <c r="K356" s="160" t="s">
        <v>161</v>
      </c>
    </row>
    <row r="357" spans="1:11">
      <c r="A357" s="232" t="s">
        <v>164</v>
      </c>
      <c r="B357" s="232"/>
      <c r="C357" s="232"/>
      <c r="D357" s="232"/>
      <c r="E357" s="232"/>
      <c r="F357" s="232"/>
      <c r="G357" s="232"/>
      <c r="H357" s="232"/>
      <c r="I357" s="232"/>
      <c r="J357" s="232"/>
      <c r="K357" s="232"/>
    </row>
    <row r="358" spans="1:11" ht="60">
      <c r="A358" s="111" t="s">
        <v>105</v>
      </c>
      <c r="B358" s="111" t="s">
        <v>106</v>
      </c>
      <c r="C358" s="111" t="s">
        <v>107</v>
      </c>
      <c r="D358" s="111" t="s">
        <v>108</v>
      </c>
      <c r="E358" s="111" t="s">
        <v>108</v>
      </c>
      <c r="F358" s="111" t="s">
        <v>109</v>
      </c>
      <c r="G358" s="111" t="s">
        <v>110</v>
      </c>
      <c r="H358" s="111" t="s">
        <v>111</v>
      </c>
      <c r="I358" s="111" t="s">
        <v>112</v>
      </c>
      <c r="J358" s="112" t="s">
        <v>113</v>
      </c>
      <c r="K358" s="112" t="s">
        <v>114</v>
      </c>
    </row>
    <row r="359" spans="1:11">
      <c r="A359" s="71">
        <v>1</v>
      </c>
      <c r="B359" s="71" t="s">
        <v>115</v>
      </c>
      <c r="C359" s="71" t="s">
        <v>116</v>
      </c>
      <c r="D359" s="71">
        <v>1</v>
      </c>
      <c r="E359" s="71">
        <v>1</v>
      </c>
      <c r="F359" s="128">
        <v>4.8460000000000001</v>
      </c>
      <c r="G359" s="128">
        <v>1.06</v>
      </c>
      <c r="H359" s="129">
        <v>0.01</v>
      </c>
      <c r="I359" s="128">
        <v>7850</v>
      </c>
      <c r="J359" s="157">
        <f t="shared" ref="J359" si="34">+I359*H359*G359*F359*E359*D359</f>
        <v>403.23566000000005</v>
      </c>
      <c r="K359" s="115" t="s">
        <v>161</v>
      </c>
    </row>
    <row r="360" spans="1:11">
      <c r="A360" s="71">
        <v>2</v>
      </c>
      <c r="B360" s="71" t="s">
        <v>139</v>
      </c>
      <c r="C360" s="71" t="s">
        <v>119</v>
      </c>
      <c r="D360" s="71">
        <v>1</v>
      </c>
      <c r="E360" s="71">
        <v>2</v>
      </c>
      <c r="F360" s="128">
        <v>4.8460000000000001</v>
      </c>
      <c r="G360" s="128">
        <v>0.3</v>
      </c>
      <c r="H360" s="129">
        <v>0.02</v>
      </c>
      <c r="I360" s="128">
        <v>7850</v>
      </c>
      <c r="J360" s="157">
        <f>+I360*H360*G360*F360*E360*D360</f>
        <v>456.4932</v>
      </c>
      <c r="K360" s="115" t="s">
        <v>161</v>
      </c>
    </row>
    <row r="361" spans="1:11">
      <c r="A361" s="71">
        <v>3</v>
      </c>
      <c r="B361" s="71" t="s">
        <v>121</v>
      </c>
      <c r="C361" s="71" t="s">
        <v>140</v>
      </c>
      <c r="D361" s="71">
        <v>2</v>
      </c>
      <c r="E361" s="71">
        <v>2</v>
      </c>
      <c r="F361" s="128">
        <v>0.95</v>
      </c>
      <c r="G361" s="128" t="s">
        <v>123</v>
      </c>
      <c r="H361" s="158" t="s">
        <v>135</v>
      </c>
      <c r="I361" s="128">
        <v>23.4</v>
      </c>
      <c r="J361" s="157">
        <f>+I361*F361*E361*D361</f>
        <v>88.919999999999987</v>
      </c>
      <c r="K361" s="115" t="s">
        <v>161</v>
      </c>
    </row>
    <row r="362" spans="1:11">
      <c r="A362" s="71">
        <v>4</v>
      </c>
      <c r="B362" s="71" t="s">
        <v>125</v>
      </c>
      <c r="C362" s="71" t="s">
        <v>126</v>
      </c>
      <c r="D362" s="71">
        <v>2</v>
      </c>
      <c r="E362" s="71">
        <v>2</v>
      </c>
      <c r="F362" s="128">
        <v>1.06</v>
      </c>
      <c r="G362" s="128">
        <v>0.14499999999999999</v>
      </c>
      <c r="H362" s="129">
        <v>1.6E-2</v>
      </c>
      <c r="I362" s="128">
        <v>7850</v>
      </c>
      <c r="J362" s="157">
        <f t="shared" ref="J362:J365" si="35">+I362*H362*G362*F362*E362*D362</f>
        <v>77.218879999999999</v>
      </c>
      <c r="K362" s="115" t="s">
        <v>161</v>
      </c>
    </row>
    <row r="363" spans="1:11">
      <c r="A363" s="71">
        <v>5</v>
      </c>
      <c r="B363" s="71" t="s">
        <v>125</v>
      </c>
      <c r="C363" s="71" t="s">
        <v>116</v>
      </c>
      <c r="D363" s="71">
        <v>2</v>
      </c>
      <c r="E363" s="71">
        <v>3</v>
      </c>
      <c r="F363" s="128">
        <v>1.06</v>
      </c>
      <c r="G363" s="128">
        <v>0.1</v>
      </c>
      <c r="H363" s="129">
        <v>0.01</v>
      </c>
      <c r="I363" s="128">
        <v>7850</v>
      </c>
      <c r="J363" s="157">
        <f t="shared" si="35"/>
        <v>49.926000000000009</v>
      </c>
      <c r="K363" s="115" t="s">
        <v>161</v>
      </c>
    </row>
    <row r="364" spans="1:11">
      <c r="A364" s="71">
        <v>6</v>
      </c>
      <c r="B364" s="71" t="s">
        <v>125</v>
      </c>
      <c r="C364" s="71" t="s">
        <v>127</v>
      </c>
      <c r="D364" s="71">
        <v>1</v>
      </c>
      <c r="E364" s="71">
        <v>1</v>
      </c>
      <c r="F364" s="128">
        <v>0.15</v>
      </c>
      <c r="G364" s="128">
        <v>0.1</v>
      </c>
      <c r="H364" s="129">
        <v>1.2E-2</v>
      </c>
      <c r="I364" s="128">
        <v>7850</v>
      </c>
      <c r="J364" s="157">
        <f t="shared" si="35"/>
        <v>1.413</v>
      </c>
      <c r="K364" s="115" t="s">
        <v>161</v>
      </c>
    </row>
    <row r="365" spans="1:11">
      <c r="A365" s="71">
        <v>7</v>
      </c>
      <c r="B365" s="71" t="s">
        <v>125</v>
      </c>
      <c r="C365" s="71" t="s">
        <v>116</v>
      </c>
      <c r="D365" s="71">
        <v>1</v>
      </c>
      <c r="E365" s="71">
        <v>1</v>
      </c>
      <c r="F365" s="128">
        <v>0.76800000000000002</v>
      </c>
      <c r="G365" s="128">
        <v>0.1</v>
      </c>
      <c r="H365" s="129">
        <v>0.01</v>
      </c>
      <c r="I365" s="128">
        <v>7850</v>
      </c>
      <c r="J365" s="157">
        <f t="shared" si="35"/>
        <v>6.0288000000000004</v>
      </c>
      <c r="K365" s="115" t="s">
        <v>161</v>
      </c>
    </row>
    <row r="366" spans="1:11">
      <c r="A366" s="165"/>
      <c r="B366" s="165"/>
      <c r="C366" s="165"/>
      <c r="D366" s="165"/>
      <c r="E366" s="165"/>
      <c r="F366" s="165"/>
      <c r="G366" s="166"/>
      <c r="H366" s="166"/>
      <c r="I366" s="123" t="s">
        <v>128</v>
      </c>
      <c r="J366" s="124">
        <f>SUM(J359:J365)</f>
        <v>1083.2355399999999</v>
      </c>
      <c r="K366" s="160" t="s">
        <v>161</v>
      </c>
    </row>
    <row r="367" spans="1:11" s="144" customFormat="1">
      <c r="J367" s="145"/>
      <c r="K367" s="145"/>
    </row>
    <row r="368" spans="1:11">
      <c r="A368" s="245" t="s">
        <v>165</v>
      </c>
      <c r="B368" s="246"/>
      <c r="C368" s="246"/>
      <c r="D368" s="246"/>
      <c r="E368" s="246"/>
      <c r="F368" s="246"/>
      <c r="G368" s="246"/>
      <c r="H368" s="246"/>
      <c r="I368" s="246"/>
      <c r="J368" s="246"/>
      <c r="K368" s="247"/>
    </row>
    <row r="369" spans="1:11" ht="60">
      <c r="A369" s="111" t="s">
        <v>105</v>
      </c>
      <c r="B369" s="170" t="s">
        <v>106</v>
      </c>
      <c r="C369" s="111" t="s">
        <v>107</v>
      </c>
      <c r="D369" s="111" t="s">
        <v>108</v>
      </c>
      <c r="E369" s="111" t="s">
        <v>108</v>
      </c>
      <c r="F369" s="111" t="s">
        <v>109</v>
      </c>
      <c r="G369" s="111" t="s">
        <v>110</v>
      </c>
      <c r="H369" s="111" t="s">
        <v>111</v>
      </c>
      <c r="I369" s="111" t="s">
        <v>112</v>
      </c>
      <c r="J369" s="112" t="s">
        <v>113</v>
      </c>
      <c r="K369" s="112" t="s">
        <v>114</v>
      </c>
    </row>
    <row r="370" spans="1:11">
      <c r="A370" s="71">
        <v>1</v>
      </c>
      <c r="B370" s="171" t="s">
        <v>115</v>
      </c>
      <c r="C370" s="71" t="s">
        <v>126</v>
      </c>
      <c r="D370" s="71">
        <v>1</v>
      </c>
      <c r="E370" s="71">
        <v>1</v>
      </c>
      <c r="F370" s="114">
        <v>12.829000000000001</v>
      </c>
      <c r="G370" s="114">
        <v>1.25</v>
      </c>
      <c r="H370" s="121">
        <v>1.6E-2</v>
      </c>
      <c r="I370" s="114">
        <v>7850</v>
      </c>
      <c r="J370" s="157">
        <f t="shared" ref="J370" si="36">+I370*H370*G370*F370*E370*D370</f>
        <v>2014.153</v>
      </c>
      <c r="K370" s="116" t="s">
        <v>166</v>
      </c>
    </row>
    <row r="371" spans="1:11">
      <c r="A371" s="71">
        <v>2</v>
      </c>
      <c r="B371" s="171" t="s">
        <v>139</v>
      </c>
      <c r="C371" s="71" t="s">
        <v>130</v>
      </c>
      <c r="D371" s="71">
        <v>1</v>
      </c>
      <c r="E371" s="71">
        <v>2</v>
      </c>
      <c r="F371" s="114">
        <v>12.829000000000001</v>
      </c>
      <c r="G371" s="114">
        <v>0.4</v>
      </c>
      <c r="H371" s="121">
        <v>2.5000000000000001E-2</v>
      </c>
      <c r="I371" s="114">
        <v>7850</v>
      </c>
      <c r="J371" s="157">
        <f>+I371*H371*G371*F371*E371*D371</f>
        <v>2014.153</v>
      </c>
      <c r="K371" s="116" t="s">
        <v>166</v>
      </c>
    </row>
    <row r="372" spans="1:11">
      <c r="A372" s="71">
        <v>3</v>
      </c>
      <c r="B372" s="171" t="s">
        <v>121</v>
      </c>
      <c r="C372" s="71" t="s">
        <v>140</v>
      </c>
      <c r="D372" s="71">
        <v>2</v>
      </c>
      <c r="E372" s="71">
        <v>2</v>
      </c>
      <c r="F372" s="114">
        <v>1</v>
      </c>
      <c r="G372" s="114" t="s">
        <v>123</v>
      </c>
      <c r="H372" s="126" t="s">
        <v>135</v>
      </c>
      <c r="I372" s="114">
        <v>23.4</v>
      </c>
      <c r="J372" s="157">
        <f>+I372*F372*E372*D372</f>
        <v>93.6</v>
      </c>
      <c r="K372" s="116" t="s">
        <v>166</v>
      </c>
    </row>
    <row r="373" spans="1:11">
      <c r="A373" s="71">
        <v>4</v>
      </c>
      <c r="B373" s="171" t="s">
        <v>125</v>
      </c>
      <c r="C373" s="71" t="s">
        <v>126</v>
      </c>
      <c r="D373" s="71">
        <v>2</v>
      </c>
      <c r="E373" s="71">
        <v>2</v>
      </c>
      <c r="F373" s="114">
        <v>1.25</v>
      </c>
      <c r="G373" s="114">
        <v>0.192</v>
      </c>
      <c r="H373" s="121">
        <v>1.6E-2</v>
      </c>
      <c r="I373" s="114">
        <v>7850</v>
      </c>
      <c r="J373" s="157">
        <f t="shared" ref="J373:J380" si="37">+I373*H373*G373*F373*E373*D373</f>
        <v>120.57600000000001</v>
      </c>
      <c r="K373" s="116" t="s">
        <v>166</v>
      </c>
    </row>
    <row r="374" spans="1:11">
      <c r="A374" s="71">
        <v>5</v>
      </c>
      <c r="B374" s="171" t="s">
        <v>125</v>
      </c>
      <c r="C374" s="71" t="s">
        <v>116</v>
      </c>
      <c r="D374" s="71">
        <v>2</v>
      </c>
      <c r="E374" s="71">
        <v>5</v>
      </c>
      <c r="F374" s="114">
        <v>1.25</v>
      </c>
      <c r="G374" s="114">
        <v>0.1</v>
      </c>
      <c r="H374" s="121">
        <v>0.01</v>
      </c>
      <c r="I374" s="114">
        <v>7850</v>
      </c>
      <c r="J374" s="157">
        <f t="shared" si="37"/>
        <v>98.125</v>
      </c>
      <c r="K374" s="116" t="s">
        <v>166</v>
      </c>
    </row>
    <row r="375" spans="1:11">
      <c r="A375" s="71">
        <v>6</v>
      </c>
      <c r="B375" s="171" t="s">
        <v>125</v>
      </c>
      <c r="C375" s="71" t="s">
        <v>127</v>
      </c>
      <c r="D375" s="71">
        <v>1</v>
      </c>
      <c r="E375" s="71">
        <v>7</v>
      </c>
      <c r="F375" s="114">
        <v>0.15</v>
      </c>
      <c r="G375" s="114">
        <v>0.1</v>
      </c>
      <c r="H375" s="121">
        <v>1.2E-2</v>
      </c>
      <c r="I375" s="114">
        <v>7850</v>
      </c>
      <c r="J375" s="157">
        <f t="shared" si="37"/>
        <v>9.891</v>
      </c>
      <c r="K375" s="116" t="s">
        <v>166</v>
      </c>
    </row>
    <row r="376" spans="1:11">
      <c r="A376" s="71">
        <v>7</v>
      </c>
      <c r="B376" s="171" t="s">
        <v>125</v>
      </c>
      <c r="C376" s="71" t="s">
        <v>116</v>
      </c>
      <c r="D376" s="71">
        <v>1</v>
      </c>
      <c r="E376" s="71">
        <v>2</v>
      </c>
      <c r="F376" s="114">
        <v>1.0129999999999999</v>
      </c>
      <c r="G376" s="114">
        <v>0.1</v>
      </c>
      <c r="H376" s="121">
        <v>0.01</v>
      </c>
      <c r="I376" s="114">
        <v>7850</v>
      </c>
      <c r="J376" s="157">
        <f t="shared" si="37"/>
        <v>15.9041</v>
      </c>
      <c r="K376" s="116" t="s">
        <v>166</v>
      </c>
    </row>
    <row r="377" spans="1:11">
      <c r="A377" s="71">
        <v>8</v>
      </c>
      <c r="B377" s="171" t="s">
        <v>125</v>
      </c>
      <c r="C377" s="71" t="s">
        <v>116</v>
      </c>
      <c r="D377" s="71">
        <v>1</v>
      </c>
      <c r="E377" s="71">
        <v>2</v>
      </c>
      <c r="F377" s="114">
        <v>1.0629999999999999</v>
      </c>
      <c r="G377" s="114">
        <v>0.1</v>
      </c>
      <c r="H377" s="121">
        <v>0.01</v>
      </c>
      <c r="I377" s="114">
        <v>7850</v>
      </c>
      <c r="J377" s="157">
        <f t="shared" si="37"/>
        <v>16.6891</v>
      </c>
      <c r="K377" s="116" t="s">
        <v>166</v>
      </c>
    </row>
    <row r="378" spans="1:11">
      <c r="A378" s="71">
        <v>9</v>
      </c>
      <c r="B378" s="171" t="s">
        <v>125</v>
      </c>
      <c r="C378" s="71" t="s">
        <v>116</v>
      </c>
      <c r="D378" s="71">
        <v>1</v>
      </c>
      <c r="E378" s="71">
        <v>2</v>
      </c>
      <c r="F378" s="114">
        <v>0.81299999999999994</v>
      </c>
      <c r="G378" s="114">
        <v>0.1</v>
      </c>
      <c r="H378" s="121">
        <v>0.01</v>
      </c>
      <c r="I378" s="114">
        <v>7850</v>
      </c>
      <c r="J378" s="157">
        <f t="shared" si="37"/>
        <v>12.764100000000001</v>
      </c>
      <c r="K378" s="116" t="s">
        <v>166</v>
      </c>
    </row>
    <row r="379" spans="1:11">
      <c r="A379" s="71">
        <v>10</v>
      </c>
      <c r="B379" s="171" t="s">
        <v>125</v>
      </c>
      <c r="C379" s="71" t="s">
        <v>127</v>
      </c>
      <c r="D379" s="71">
        <v>1</v>
      </c>
      <c r="E379" s="71">
        <v>2</v>
      </c>
      <c r="F379" s="114">
        <v>0.35</v>
      </c>
      <c r="G379" s="114">
        <v>0.1</v>
      </c>
      <c r="H379" s="121">
        <v>1.2E-2</v>
      </c>
      <c r="I379" s="114">
        <v>7850</v>
      </c>
      <c r="J379" s="157">
        <f t="shared" si="37"/>
        <v>6.5939999999999994</v>
      </c>
      <c r="K379" s="116" t="s">
        <v>166</v>
      </c>
    </row>
    <row r="380" spans="1:11">
      <c r="A380" s="71">
        <v>11</v>
      </c>
      <c r="B380" s="171" t="s">
        <v>125</v>
      </c>
      <c r="C380" s="71" t="s">
        <v>116</v>
      </c>
      <c r="D380" s="71">
        <v>2</v>
      </c>
      <c r="E380" s="71">
        <v>2</v>
      </c>
      <c r="F380" s="114">
        <v>0.16300000000000001</v>
      </c>
      <c r="G380" s="114">
        <v>0.1</v>
      </c>
      <c r="H380" s="121">
        <v>0.01</v>
      </c>
      <c r="I380" s="114">
        <v>7850</v>
      </c>
      <c r="J380" s="157">
        <f t="shared" si="37"/>
        <v>5.1182000000000007</v>
      </c>
      <c r="K380" s="116" t="s">
        <v>166</v>
      </c>
    </row>
    <row r="381" spans="1:11">
      <c r="A381" s="71"/>
      <c r="B381" s="171"/>
      <c r="C381" s="71"/>
      <c r="D381" s="71"/>
      <c r="E381" s="71"/>
      <c r="F381" s="128"/>
      <c r="G381" s="129"/>
      <c r="H381" s="129"/>
      <c r="I381" s="71" t="s">
        <v>128</v>
      </c>
      <c r="J381" s="130">
        <f>SUM(J370:J380)</f>
        <v>4407.5674999999992</v>
      </c>
      <c r="K381" s="116" t="s">
        <v>166</v>
      </c>
    </row>
    <row r="382" spans="1:11">
      <c r="A382" s="71">
        <v>1</v>
      </c>
      <c r="B382" s="171" t="s">
        <v>129</v>
      </c>
      <c r="C382" s="71" t="s">
        <v>126</v>
      </c>
      <c r="D382" s="71">
        <v>2</v>
      </c>
      <c r="E382" s="71">
        <v>2</v>
      </c>
      <c r="F382" s="114">
        <v>0.95</v>
      </c>
      <c r="G382" s="114">
        <v>0.6</v>
      </c>
      <c r="H382" s="121">
        <v>1.6E-2</v>
      </c>
      <c r="I382" s="114">
        <v>7850</v>
      </c>
      <c r="J382" s="157">
        <f t="shared" ref="J382" si="38">+I382*H382*G382*F382*E382*D382</f>
        <v>286.36799999999999</v>
      </c>
      <c r="K382" s="116" t="s">
        <v>166</v>
      </c>
    </row>
    <row r="383" spans="1:11">
      <c r="A383" s="71">
        <v>2</v>
      </c>
      <c r="B383" s="171" t="s">
        <v>129</v>
      </c>
      <c r="C383" s="71" t="s">
        <v>130</v>
      </c>
      <c r="D383" s="71">
        <v>1</v>
      </c>
      <c r="E383" s="71">
        <v>2</v>
      </c>
      <c r="F383" s="114">
        <v>0.5</v>
      </c>
      <c r="G383" s="114">
        <v>0.25</v>
      </c>
      <c r="H383" s="121">
        <v>2.5000000000000001E-2</v>
      </c>
      <c r="I383" s="114">
        <v>7850</v>
      </c>
      <c r="J383" s="157">
        <f>+I383*H383*G383*F383*E383*D383</f>
        <v>49.0625</v>
      </c>
      <c r="K383" s="116" t="s">
        <v>166</v>
      </c>
    </row>
    <row r="384" spans="1:11">
      <c r="A384" s="233"/>
      <c r="B384" s="234"/>
      <c r="C384" s="234"/>
      <c r="D384" s="234"/>
      <c r="E384" s="234"/>
      <c r="F384" s="234"/>
      <c r="G384" s="234"/>
      <c r="H384" s="235"/>
      <c r="I384" s="123" t="s">
        <v>128</v>
      </c>
      <c r="J384" s="124">
        <f>SUM(J381:J383)</f>
        <v>4742.9979999999996</v>
      </c>
      <c r="K384" s="116" t="s">
        <v>166</v>
      </c>
    </row>
    <row r="385" spans="1:11">
      <c r="A385" s="232" t="s">
        <v>167</v>
      </c>
      <c r="B385" s="232"/>
      <c r="C385" s="232"/>
      <c r="D385" s="232"/>
      <c r="E385" s="232"/>
      <c r="F385" s="232"/>
      <c r="G385" s="232"/>
      <c r="H385" s="232"/>
      <c r="I385" s="232"/>
      <c r="J385" s="232"/>
      <c r="K385" s="232"/>
    </row>
    <row r="386" spans="1:11" ht="60">
      <c r="A386" s="111" t="s">
        <v>105</v>
      </c>
      <c r="B386" s="170" t="s">
        <v>106</v>
      </c>
      <c r="C386" s="111" t="s">
        <v>107</v>
      </c>
      <c r="D386" s="111" t="s">
        <v>108</v>
      </c>
      <c r="E386" s="111" t="s">
        <v>108</v>
      </c>
      <c r="F386" s="111" t="s">
        <v>109</v>
      </c>
      <c r="G386" s="111" t="s">
        <v>110</v>
      </c>
      <c r="H386" s="111" t="s">
        <v>111</v>
      </c>
      <c r="I386" s="111" t="s">
        <v>112</v>
      </c>
      <c r="J386" s="112" t="s">
        <v>113</v>
      </c>
      <c r="K386" s="112" t="s">
        <v>114</v>
      </c>
    </row>
    <row r="387" spans="1:11">
      <c r="A387" s="71">
        <v>1</v>
      </c>
      <c r="B387" s="171" t="s">
        <v>115</v>
      </c>
      <c r="C387" s="71" t="s">
        <v>126</v>
      </c>
      <c r="D387" s="71">
        <v>1</v>
      </c>
      <c r="E387" s="71">
        <v>1</v>
      </c>
      <c r="F387" s="114">
        <v>12.829000000000001</v>
      </c>
      <c r="G387" s="114">
        <v>1.25</v>
      </c>
      <c r="H387" s="121">
        <v>1.6E-2</v>
      </c>
      <c r="I387" s="114">
        <v>7850</v>
      </c>
      <c r="J387" s="115">
        <f t="shared" ref="J387" si="39">+I387*H387*G387*F387*E387*D387</f>
        <v>2014.153</v>
      </c>
      <c r="K387" s="116" t="s">
        <v>166</v>
      </c>
    </row>
    <row r="388" spans="1:11">
      <c r="A388" s="71">
        <v>2</v>
      </c>
      <c r="B388" s="171" t="s">
        <v>139</v>
      </c>
      <c r="C388" s="71" t="s">
        <v>130</v>
      </c>
      <c r="D388" s="71">
        <v>1</v>
      </c>
      <c r="E388" s="71">
        <v>2</v>
      </c>
      <c r="F388" s="114">
        <v>12.829000000000001</v>
      </c>
      <c r="G388" s="114">
        <v>0.4</v>
      </c>
      <c r="H388" s="121">
        <v>2.5000000000000001E-2</v>
      </c>
      <c r="I388" s="114">
        <v>7850</v>
      </c>
      <c r="J388" s="115">
        <f>+I388*H388*G388*F388*E388*D388</f>
        <v>2014.153</v>
      </c>
      <c r="K388" s="116" t="s">
        <v>166</v>
      </c>
    </row>
    <row r="389" spans="1:11">
      <c r="A389" s="71">
        <v>3</v>
      </c>
      <c r="B389" s="171" t="s">
        <v>121</v>
      </c>
      <c r="C389" s="71" t="s">
        <v>140</v>
      </c>
      <c r="D389" s="71">
        <v>2</v>
      </c>
      <c r="E389" s="71">
        <v>2</v>
      </c>
      <c r="F389" s="114">
        <v>1</v>
      </c>
      <c r="G389" s="114" t="s">
        <v>123</v>
      </c>
      <c r="H389" s="126" t="s">
        <v>135</v>
      </c>
      <c r="I389" s="114">
        <v>23.4</v>
      </c>
      <c r="J389" s="115">
        <f>+I389*F389*E389*D389</f>
        <v>93.6</v>
      </c>
      <c r="K389" s="116" t="s">
        <v>166</v>
      </c>
    </row>
    <row r="390" spans="1:11">
      <c r="A390" s="71">
        <v>4</v>
      </c>
      <c r="B390" s="171" t="s">
        <v>125</v>
      </c>
      <c r="C390" s="71" t="s">
        <v>126</v>
      </c>
      <c r="D390" s="71">
        <v>1</v>
      </c>
      <c r="E390" s="71">
        <v>3</v>
      </c>
      <c r="F390" s="114">
        <v>1.25</v>
      </c>
      <c r="G390" s="114">
        <v>0.192</v>
      </c>
      <c r="H390" s="121">
        <v>1.6E-2</v>
      </c>
      <c r="I390" s="114">
        <v>7850</v>
      </c>
      <c r="J390" s="115">
        <f t="shared" ref="J390:J397" si="40">+I390*H390*G390*F390*E390*D390</f>
        <v>90.432000000000002</v>
      </c>
      <c r="K390" s="116" t="s">
        <v>166</v>
      </c>
    </row>
    <row r="391" spans="1:11">
      <c r="A391" s="71"/>
      <c r="B391" s="171" t="s">
        <v>125</v>
      </c>
      <c r="C391" s="71" t="s">
        <v>116</v>
      </c>
      <c r="D391" s="71">
        <v>1</v>
      </c>
      <c r="E391" s="71">
        <v>15</v>
      </c>
      <c r="F391" s="114">
        <v>1.25</v>
      </c>
      <c r="G391" s="114">
        <v>0.1</v>
      </c>
      <c r="H391" s="121">
        <v>0.01</v>
      </c>
      <c r="I391" s="114">
        <v>7850</v>
      </c>
      <c r="J391" s="115">
        <f t="shared" si="40"/>
        <v>147.1875</v>
      </c>
      <c r="K391" s="116" t="s">
        <v>166</v>
      </c>
    </row>
    <row r="392" spans="1:11">
      <c r="A392" s="71">
        <v>6</v>
      </c>
      <c r="B392" s="171" t="s">
        <v>125</v>
      </c>
      <c r="C392" s="71" t="s">
        <v>127</v>
      </c>
      <c r="D392" s="71">
        <v>2</v>
      </c>
      <c r="E392" s="71">
        <v>5</v>
      </c>
      <c r="F392" s="114">
        <v>0.15</v>
      </c>
      <c r="G392" s="114">
        <v>0.1</v>
      </c>
      <c r="H392" s="121">
        <v>1.2E-2</v>
      </c>
      <c r="I392" s="114">
        <v>7850</v>
      </c>
      <c r="J392" s="115">
        <f t="shared" si="40"/>
        <v>14.13</v>
      </c>
      <c r="K392" s="116" t="s">
        <v>166</v>
      </c>
    </row>
    <row r="393" spans="1:11">
      <c r="A393" s="71">
        <v>5</v>
      </c>
      <c r="B393" s="171" t="s">
        <v>125</v>
      </c>
      <c r="C393" s="71" t="s">
        <v>116</v>
      </c>
      <c r="D393" s="71">
        <v>1</v>
      </c>
      <c r="E393" s="71">
        <v>1</v>
      </c>
      <c r="F393" s="114">
        <v>1.0129999999999999</v>
      </c>
      <c r="G393" s="114">
        <v>0.1</v>
      </c>
      <c r="H393" s="121">
        <v>0.01</v>
      </c>
      <c r="I393" s="114">
        <v>7850</v>
      </c>
      <c r="J393" s="115">
        <f t="shared" si="40"/>
        <v>7.9520499999999998</v>
      </c>
      <c r="K393" s="116" t="s">
        <v>166</v>
      </c>
    </row>
    <row r="394" spans="1:11">
      <c r="A394" s="71">
        <v>8</v>
      </c>
      <c r="B394" s="171" t="s">
        <v>125</v>
      </c>
      <c r="C394" s="71" t="s">
        <v>116</v>
      </c>
      <c r="D394" s="71">
        <v>2</v>
      </c>
      <c r="E394" s="71">
        <v>3</v>
      </c>
      <c r="F394" s="114">
        <v>1.0629999999999999</v>
      </c>
      <c r="G394" s="114">
        <v>0.1</v>
      </c>
      <c r="H394" s="121">
        <v>0.01</v>
      </c>
      <c r="I394" s="114">
        <v>7850</v>
      </c>
      <c r="J394" s="115">
        <f t="shared" si="40"/>
        <v>50.067300000000003</v>
      </c>
      <c r="K394" s="116" t="s">
        <v>166</v>
      </c>
    </row>
    <row r="395" spans="1:11">
      <c r="A395" s="71">
        <v>9</v>
      </c>
      <c r="B395" s="171" t="s">
        <v>125</v>
      </c>
      <c r="C395" s="71" t="s">
        <v>116</v>
      </c>
      <c r="D395" s="71">
        <v>1</v>
      </c>
      <c r="E395" s="71">
        <v>2</v>
      </c>
      <c r="F395" s="114">
        <v>0.96299999999999997</v>
      </c>
      <c r="G395" s="114">
        <v>0.1</v>
      </c>
      <c r="H395" s="121">
        <v>0.01</v>
      </c>
      <c r="I395" s="114">
        <v>7850</v>
      </c>
      <c r="J395" s="115">
        <f t="shared" si="40"/>
        <v>15.119100000000001</v>
      </c>
      <c r="K395" s="116" t="s">
        <v>166</v>
      </c>
    </row>
    <row r="396" spans="1:11">
      <c r="A396" s="71">
        <v>10</v>
      </c>
      <c r="B396" s="171" t="s">
        <v>125</v>
      </c>
      <c r="C396" s="71" t="s">
        <v>127</v>
      </c>
      <c r="D396" s="71">
        <v>1</v>
      </c>
      <c r="E396" s="71">
        <v>2</v>
      </c>
      <c r="F396" s="114">
        <v>0.35</v>
      </c>
      <c r="G396" s="114">
        <v>0.1</v>
      </c>
      <c r="H396" s="121">
        <v>1.2E-2</v>
      </c>
      <c r="I396" s="114">
        <v>7850</v>
      </c>
      <c r="J396" s="115">
        <f t="shared" si="40"/>
        <v>6.5939999999999994</v>
      </c>
      <c r="K396" s="116" t="s">
        <v>166</v>
      </c>
    </row>
    <row r="397" spans="1:11">
      <c r="A397" s="71">
        <v>11</v>
      </c>
      <c r="B397" s="171" t="s">
        <v>125</v>
      </c>
      <c r="C397" s="71" t="s">
        <v>116</v>
      </c>
      <c r="D397" s="71">
        <v>1</v>
      </c>
      <c r="E397" s="71">
        <v>4</v>
      </c>
      <c r="F397" s="114">
        <v>0.16300000000000001</v>
      </c>
      <c r="G397" s="114">
        <v>0.125</v>
      </c>
      <c r="H397" s="121">
        <v>0.01</v>
      </c>
      <c r="I397" s="114">
        <v>7850</v>
      </c>
      <c r="J397" s="115">
        <f t="shared" si="40"/>
        <v>6.3977500000000003</v>
      </c>
      <c r="K397" s="116" t="s">
        <v>166</v>
      </c>
    </row>
    <row r="398" spans="1:11">
      <c r="A398" s="71"/>
      <c r="B398" s="171"/>
      <c r="C398" s="71"/>
      <c r="D398" s="71"/>
      <c r="E398" s="71"/>
      <c r="F398" s="128"/>
      <c r="G398" s="129"/>
      <c r="H398" s="129"/>
      <c r="I398" s="71" t="s">
        <v>128</v>
      </c>
      <c r="J398" s="130">
        <f>SUM(J387:J397)</f>
        <v>4459.7856999999995</v>
      </c>
      <c r="K398" s="116" t="s">
        <v>166</v>
      </c>
    </row>
    <row r="399" spans="1:11">
      <c r="A399" s="71">
        <v>1</v>
      </c>
      <c r="B399" s="171" t="s">
        <v>129</v>
      </c>
      <c r="C399" s="71" t="s">
        <v>126</v>
      </c>
      <c r="D399" s="71">
        <v>2</v>
      </c>
      <c r="E399" s="71">
        <v>2</v>
      </c>
      <c r="F399" s="114">
        <v>1.05</v>
      </c>
      <c r="G399" s="114">
        <v>0.6</v>
      </c>
      <c r="H399" s="121">
        <v>1.6E-2</v>
      </c>
      <c r="I399" s="114">
        <v>7850</v>
      </c>
      <c r="J399" s="115">
        <f t="shared" ref="J399" si="41">+I399*H399*G399*F399*E399*D399</f>
        <v>316.512</v>
      </c>
      <c r="K399" s="116" t="s">
        <v>166</v>
      </c>
    </row>
    <row r="400" spans="1:11">
      <c r="A400" s="71">
        <v>2</v>
      </c>
      <c r="B400" s="171" t="s">
        <v>129</v>
      </c>
      <c r="C400" s="71" t="s">
        <v>130</v>
      </c>
      <c r="D400" s="71">
        <v>1</v>
      </c>
      <c r="E400" s="71">
        <v>2</v>
      </c>
      <c r="F400" s="114">
        <v>0.5</v>
      </c>
      <c r="G400" s="114">
        <v>0.35</v>
      </c>
      <c r="H400" s="121">
        <v>2.5000000000000001E-2</v>
      </c>
      <c r="I400" s="114">
        <v>7850</v>
      </c>
      <c r="J400" s="115">
        <f>+I400*H400*G400*F400*E400*D400</f>
        <v>68.6875</v>
      </c>
      <c r="K400" s="116" t="s">
        <v>166</v>
      </c>
    </row>
    <row r="401" spans="1:11">
      <c r="A401" s="233"/>
      <c r="B401" s="234"/>
      <c r="C401" s="234"/>
      <c r="D401" s="234"/>
      <c r="E401" s="234"/>
      <c r="F401" s="234"/>
      <c r="G401" s="234"/>
      <c r="H401" s="235"/>
      <c r="I401" s="123" t="s">
        <v>128</v>
      </c>
      <c r="J401" s="124">
        <f>SUM(J398:J400)</f>
        <v>4844.9851999999992</v>
      </c>
      <c r="K401" s="131" t="s">
        <v>166</v>
      </c>
    </row>
    <row r="402" spans="1:11">
      <c r="A402" s="242" t="s">
        <v>168</v>
      </c>
      <c r="B402" s="243"/>
      <c r="C402" s="243"/>
      <c r="D402" s="243"/>
      <c r="E402" s="243"/>
      <c r="F402" s="243"/>
      <c r="G402" s="243"/>
      <c r="H402" s="243"/>
      <c r="I402" s="243"/>
      <c r="J402" s="244"/>
      <c r="K402" s="66"/>
    </row>
    <row r="403" spans="1:11" ht="60">
      <c r="A403" s="111" t="s">
        <v>105</v>
      </c>
      <c r="B403" s="170" t="s">
        <v>106</v>
      </c>
      <c r="C403" s="111" t="s">
        <v>107</v>
      </c>
      <c r="D403" s="111" t="s">
        <v>108</v>
      </c>
      <c r="E403" s="111" t="s">
        <v>108</v>
      </c>
      <c r="F403" s="111" t="s">
        <v>109</v>
      </c>
      <c r="G403" s="111" t="s">
        <v>110</v>
      </c>
      <c r="H403" s="111" t="s">
        <v>111</v>
      </c>
      <c r="I403" s="111" t="s">
        <v>112</v>
      </c>
      <c r="J403" s="112" t="s">
        <v>113</v>
      </c>
      <c r="K403" s="112" t="s">
        <v>114</v>
      </c>
    </row>
    <row r="404" spans="1:11">
      <c r="A404" s="71">
        <v>1</v>
      </c>
      <c r="B404" s="171" t="s">
        <v>115</v>
      </c>
      <c r="C404" s="71" t="s">
        <v>116</v>
      </c>
      <c r="D404" s="71">
        <v>1</v>
      </c>
      <c r="E404" s="71">
        <v>1</v>
      </c>
      <c r="F404" s="114">
        <v>10.44</v>
      </c>
      <c r="G404" s="114">
        <v>1.1599999999999999</v>
      </c>
      <c r="H404" s="121">
        <v>0.01</v>
      </c>
      <c r="I404" s="114">
        <v>7850</v>
      </c>
      <c r="J404" s="115">
        <f>+I404*H404*G404*F404*E404*D404</f>
        <v>950.66639999999984</v>
      </c>
      <c r="K404" s="116" t="s">
        <v>166</v>
      </c>
    </row>
    <row r="405" spans="1:11">
      <c r="A405" s="71">
        <v>2</v>
      </c>
      <c r="B405" s="171" t="s">
        <v>139</v>
      </c>
      <c r="C405" s="71" t="s">
        <v>119</v>
      </c>
      <c r="D405" s="71">
        <v>1</v>
      </c>
      <c r="E405" s="71">
        <v>2</v>
      </c>
      <c r="F405" s="114">
        <v>10.44</v>
      </c>
      <c r="G405" s="114">
        <v>0.3</v>
      </c>
      <c r="H405" s="121">
        <v>0.02</v>
      </c>
      <c r="I405" s="114">
        <v>7850</v>
      </c>
      <c r="J405" s="115">
        <f>+I405*H405*G405*F405*E405*D405</f>
        <v>983.44799999999998</v>
      </c>
      <c r="K405" s="116" t="s">
        <v>166</v>
      </c>
    </row>
    <row r="406" spans="1:11">
      <c r="A406" s="71">
        <v>3</v>
      </c>
      <c r="B406" s="171" t="s">
        <v>121</v>
      </c>
      <c r="C406" s="71" t="s">
        <v>140</v>
      </c>
      <c r="D406" s="71">
        <v>2</v>
      </c>
      <c r="E406" s="71">
        <v>2</v>
      </c>
      <c r="F406" s="114">
        <v>1.05</v>
      </c>
      <c r="G406" s="114" t="s">
        <v>123</v>
      </c>
      <c r="H406" s="126" t="s">
        <v>135</v>
      </c>
      <c r="I406" s="114">
        <v>23.4</v>
      </c>
      <c r="J406" s="115">
        <f>+I406*F406*E406*D406</f>
        <v>98.28</v>
      </c>
      <c r="K406" s="116" t="s">
        <v>166</v>
      </c>
    </row>
    <row r="407" spans="1:11">
      <c r="A407" s="71">
        <v>4</v>
      </c>
      <c r="B407" s="171" t="s">
        <v>125</v>
      </c>
      <c r="C407" s="71" t="s">
        <v>126</v>
      </c>
      <c r="D407" s="71">
        <v>2</v>
      </c>
      <c r="E407" s="71">
        <v>2</v>
      </c>
      <c r="F407" s="114">
        <v>1.1599999999999999</v>
      </c>
      <c r="G407" s="114">
        <v>0.14499999999999999</v>
      </c>
      <c r="H407" s="121">
        <v>1.6E-2</v>
      </c>
      <c r="I407" s="114">
        <v>7850</v>
      </c>
      <c r="J407" s="115">
        <f t="shared" ref="J407:J412" si="42">+I407*H407*G407*F407*E407*D407</f>
        <v>84.503679999999989</v>
      </c>
      <c r="K407" s="116" t="s">
        <v>166</v>
      </c>
    </row>
    <row r="408" spans="1:11">
      <c r="A408" s="71">
        <v>5</v>
      </c>
      <c r="B408" s="171" t="s">
        <v>125</v>
      </c>
      <c r="C408" s="71" t="s">
        <v>116</v>
      </c>
      <c r="D408" s="71">
        <v>1</v>
      </c>
      <c r="E408" s="71">
        <v>3</v>
      </c>
      <c r="F408" s="114">
        <v>0.86799999999999999</v>
      </c>
      <c r="G408" s="114">
        <v>0.1</v>
      </c>
      <c r="H408" s="121">
        <v>0.01</v>
      </c>
      <c r="I408" s="114">
        <v>7850</v>
      </c>
      <c r="J408" s="115">
        <f t="shared" si="42"/>
        <v>20.441400000000002</v>
      </c>
      <c r="K408" s="116" t="s">
        <v>166</v>
      </c>
    </row>
    <row r="409" spans="1:11">
      <c r="A409" s="71">
        <v>6</v>
      </c>
      <c r="B409" s="171" t="s">
        <v>125</v>
      </c>
      <c r="C409" s="71" t="s">
        <v>127</v>
      </c>
      <c r="D409" s="71">
        <v>1</v>
      </c>
      <c r="E409" s="71">
        <v>11</v>
      </c>
      <c r="F409" s="114">
        <v>0.15</v>
      </c>
      <c r="G409" s="114">
        <v>0.1</v>
      </c>
      <c r="H409" s="121">
        <v>1.2E-2</v>
      </c>
      <c r="I409" s="114">
        <v>7850</v>
      </c>
      <c r="J409" s="115">
        <f t="shared" si="42"/>
        <v>15.543000000000001</v>
      </c>
      <c r="K409" s="116" t="s">
        <v>166</v>
      </c>
    </row>
    <row r="410" spans="1:11">
      <c r="A410" s="71">
        <v>7</v>
      </c>
      <c r="B410" s="171" t="s">
        <v>125</v>
      </c>
      <c r="C410" s="71" t="s">
        <v>116</v>
      </c>
      <c r="D410" s="71">
        <v>1</v>
      </c>
      <c r="E410" s="71">
        <v>1</v>
      </c>
      <c r="F410" s="114">
        <v>0.66800000000000004</v>
      </c>
      <c r="G410" s="114">
        <v>0.1</v>
      </c>
      <c r="H410" s="121">
        <v>0.01</v>
      </c>
      <c r="I410" s="114">
        <v>7850</v>
      </c>
      <c r="J410" s="115">
        <f t="shared" si="42"/>
        <v>5.2438000000000002</v>
      </c>
      <c r="K410" s="116" t="s">
        <v>166</v>
      </c>
    </row>
    <row r="411" spans="1:11">
      <c r="A411" s="71">
        <v>8</v>
      </c>
      <c r="B411" s="171" t="s">
        <v>125</v>
      </c>
      <c r="C411" s="71" t="s">
        <v>116</v>
      </c>
      <c r="D411" s="71">
        <v>1</v>
      </c>
      <c r="E411" s="71">
        <v>7</v>
      </c>
      <c r="F411" s="114">
        <v>0.96799999999999997</v>
      </c>
      <c r="G411" s="114">
        <v>0.1</v>
      </c>
      <c r="H411" s="121">
        <v>0.01</v>
      </c>
      <c r="I411" s="114">
        <v>7850</v>
      </c>
      <c r="J411" s="115">
        <f t="shared" si="42"/>
        <v>53.191600000000008</v>
      </c>
      <c r="K411" s="116" t="s">
        <v>166</v>
      </c>
    </row>
    <row r="412" spans="1:11">
      <c r="A412" s="71">
        <v>9</v>
      </c>
      <c r="B412" s="171" t="s">
        <v>125</v>
      </c>
      <c r="C412" s="71" t="s">
        <v>116</v>
      </c>
      <c r="D412" s="71">
        <v>1</v>
      </c>
      <c r="E412" s="71">
        <v>3</v>
      </c>
      <c r="F412" s="114">
        <v>1.1599999999999999</v>
      </c>
      <c r="G412" s="114">
        <v>0.1</v>
      </c>
      <c r="H412" s="121">
        <v>0.01</v>
      </c>
      <c r="I412" s="114">
        <v>7850</v>
      </c>
      <c r="J412" s="115">
        <f t="shared" si="42"/>
        <v>27.317999999999998</v>
      </c>
      <c r="K412" s="116" t="s">
        <v>166</v>
      </c>
    </row>
    <row r="413" spans="1:11">
      <c r="A413" s="71"/>
      <c r="B413" s="171"/>
      <c r="C413" s="71"/>
      <c r="D413" s="71"/>
      <c r="E413" s="71"/>
      <c r="F413" s="128"/>
      <c r="G413" s="129"/>
      <c r="H413" s="129"/>
      <c r="I413" s="71" t="s">
        <v>128</v>
      </c>
      <c r="J413" s="130">
        <f>SUM(J404:J412)</f>
        <v>2238.6358800000007</v>
      </c>
      <c r="K413" s="116" t="s">
        <v>166</v>
      </c>
    </row>
    <row r="414" spans="1:11">
      <c r="A414" s="71">
        <v>1</v>
      </c>
      <c r="B414" s="171" t="s">
        <v>129</v>
      </c>
      <c r="C414" s="71" t="s">
        <v>116</v>
      </c>
      <c r="D414" s="71">
        <v>1</v>
      </c>
      <c r="E414" s="71">
        <v>2</v>
      </c>
      <c r="F414" s="114">
        <v>1.05</v>
      </c>
      <c r="G414" s="114">
        <v>0.6</v>
      </c>
      <c r="H414" s="121">
        <v>0.01</v>
      </c>
      <c r="I414" s="114">
        <v>7850</v>
      </c>
      <c r="J414" s="115">
        <f>+I414*H414*G414*F414*E414*D414</f>
        <v>98.910000000000011</v>
      </c>
      <c r="K414" s="116" t="s">
        <v>166</v>
      </c>
    </row>
    <row r="415" spans="1:11">
      <c r="A415" s="71">
        <v>2</v>
      </c>
      <c r="B415" s="171" t="s">
        <v>129</v>
      </c>
      <c r="C415" s="71" t="s">
        <v>130</v>
      </c>
      <c r="D415" s="71">
        <v>1</v>
      </c>
      <c r="E415" s="71">
        <v>2</v>
      </c>
      <c r="F415" s="114">
        <v>0.5</v>
      </c>
      <c r="G415" s="114">
        <v>0.25</v>
      </c>
      <c r="H415" s="121">
        <v>2.5000000000000001E-2</v>
      </c>
      <c r="I415" s="114">
        <v>7850</v>
      </c>
      <c r="J415" s="115">
        <f>+I415*H415*G415*F415*E415*D415</f>
        <v>49.0625</v>
      </c>
      <c r="K415" s="116" t="s">
        <v>166</v>
      </c>
    </row>
    <row r="416" spans="1:11">
      <c r="A416" s="233"/>
      <c r="B416" s="234"/>
      <c r="C416" s="234"/>
      <c r="D416" s="234"/>
      <c r="E416" s="234"/>
      <c r="F416" s="234"/>
      <c r="G416" s="234"/>
      <c r="H416" s="235"/>
      <c r="I416" s="123" t="s">
        <v>128</v>
      </c>
      <c r="J416" s="124">
        <f>SUM(J413:J415)</f>
        <v>2386.6083800000006</v>
      </c>
      <c r="K416" s="131" t="s">
        <v>166</v>
      </c>
    </row>
    <row r="417" spans="1:11">
      <c r="A417" s="245" t="s">
        <v>169</v>
      </c>
      <c r="B417" s="246"/>
      <c r="C417" s="246"/>
      <c r="D417" s="246"/>
      <c r="E417" s="246"/>
      <c r="F417" s="246"/>
      <c r="G417" s="246"/>
      <c r="H417" s="246"/>
      <c r="I417" s="246"/>
      <c r="J417" s="246"/>
      <c r="K417" s="247"/>
    </row>
    <row r="418" spans="1:11" ht="60">
      <c r="A418" s="111" t="s">
        <v>105</v>
      </c>
      <c r="B418" s="170" t="s">
        <v>106</v>
      </c>
      <c r="C418" s="111" t="s">
        <v>107</v>
      </c>
      <c r="D418" s="111" t="s">
        <v>108</v>
      </c>
      <c r="E418" s="111" t="s">
        <v>108</v>
      </c>
      <c r="F418" s="111" t="s">
        <v>109</v>
      </c>
      <c r="G418" s="111" t="s">
        <v>110</v>
      </c>
      <c r="H418" s="111" t="s">
        <v>111</v>
      </c>
      <c r="I418" s="111" t="s">
        <v>112</v>
      </c>
      <c r="J418" s="112" t="s">
        <v>113</v>
      </c>
      <c r="K418" s="112" t="s">
        <v>114</v>
      </c>
    </row>
    <row r="419" spans="1:11">
      <c r="A419" s="71">
        <v>1</v>
      </c>
      <c r="B419" s="171" t="s">
        <v>115</v>
      </c>
      <c r="C419" s="71" t="s">
        <v>116</v>
      </c>
      <c r="D419" s="71">
        <v>1</v>
      </c>
      <c r="E419" s="71">
        <v>1</v>
      </c>
      <c r="F419" s="128">
        <v>10.964</v>
      </c>
      <c r="G419" s="128">
        <v>1.06</v>
      </c>
      <c r="H419" s="129">
        <v>0.01</v>
      </c>
      <c r="I419" s="128">
        <v>7850</v>
      </c>
      <c r="J419" s="157">
        <f t="shared" ref="J419" si="43">+I419*H419*G419*F419*E419*D419</f>
        <v>912.3144400000001</v>
      </c>
      <c r="K419" s="116" t="s">
        <v>166</v>
      </c>
    </row>
    <row r="420" spans="1:11">
      <c r="A420" s="71">
        <v>2</v>
      </c>
      <c r="B420" s="172" t="s">
        <v>118</v>
      </c>
      <c r="C420" s="71" t="s">
        <v>119</v>
      </c>
      <c r="D420" s="71">
        <v>1</v>
      </c>
      <c r="E420" s="71">
        <v>1</v>
      </c>
      <c r="F420" s="128">
        <v>10.964</v>
      </c>
      <c r="G420" s="128">
        <v>0.3</v>
      </c>
      <c r="H420" s="129">
        <v>0.02</v>
      </c>
      <c r="I420" s="128">
        <v>7850</v>
      </c>
      <c r="J420" s="157">
        <f>+I420*H420*G420*F420*E420*D420</f>
        <v>516.40440000000001</v>
      </c>
      <c r="K420" s="116" t="s">
        <v>166</v>
      </c>
    </row>
    <row r="421" spans="1:11">
      <c r="A421" s="71">
        <v>3</v>
      </c>
      <c r="B421" s="171" t="s">
        <v>170</v>
      </c>
      <c r="C421" s="71" t="s">
        <v>119</v>
      </c>
      <c r="D421" s="71">
        <v>1</v>
      </c>
      <c r="E421" s="71">
        <v>1</v>
      </c>
      <c r="F421" s="128">
        <v>10.59</v>
      </c>
      <c r="G421" s="128">
        <v>0.3</v>
      </c>
      <c r="H421" s="129">
        <v>0.02</v>
      </c>
      <c r="I421" s="128">
        <v>7850</v>
      </c>
      <c r="J421" s="157">
        <f>+I421*H421*G421*F421*E421*D421</f>
        <v>498.78899999999999</v>
      </c>
      <c r="K421" s="116" t="s">
        <v>166</v>
      </c>
    </row>
    <row r="422" spans="1:11">
      <c r="A422" s="71">
        <v>3</v>
      </c>
      <c r="B422" s="171" t="s">
        <v>121</v>
      </c>
      <c r="C422" s="71" t="s">
        <v>140</v>
      </c>
      <c r="D422" s="71">
        <v>2</v>
      </c>
      <c r="E422" s="71">
        <v>2</v>
      </c>
      <c r="F422" s="128">
        <v>0.95</v>
      </c>
      <c r="G422" s="128" t="s">
        <v>123</v>
      </c>
      <c r="H422" s="158" t="s">
        <v>135</v>
      </c>
      <c r="I422" s="128">
        <v>23.4</v>
      </c>
      <c r="J422" s="157">
        <f>+I422*F422*E422*D422</f>
        <v>88.919999999999987</v>
      </c>
      <c r="K422" s="116" t="s">
        <v>166</v>
      </c>
    </row>
    <row r="423" spans="1:11">
      <c r="A423" s="71">
        <v>4</v>
      </c>
      <c r="B423" s="171" t="s">
        <v>125</v>
      </c>
      <c r="C423" s="71" t="s">
        <v>126</v>
      </c>
      <c r="D423" s="71">
        <v>2</v>
      </c>
      <c r="E423" s="71">
        <v>2</v>
      </c>
      <c r="F423" s="128">
        <v>1.06</v>
      </c>
      <c r="G423" s="128">
        <v>0.14499999999999999</v>
      </c>
      <c r="H423" s="129">
        <v>1.6E-2</v>
      </c>
      <c r="I423" s="128">
        <v>7850</v>
      </c>
      <c r="J423" s="157">
        <f t="shared" ref="J423:J431" si="44">+I423*H423*G423*F423*E423*D423</f>
        <v>77.218879999999999</v>
      </c>
      <c r="K423" s="116" t="s">
        <v>166</v>
      </c>
    </row>
    <row r="424" spans="1:11">
      <c r="A424" s="71">
        <v>5</v>
      </c>
      <c r="B424" s="171" t="s">
        <v>125</v>
      </c>
      <c r="C424" s="71" t="s">
        <v>116</v>
      </c>
      <c r="D424" s="71">
        <v>1</v>
      </c>
      <c r="E424" s="71">
        <v>3</v>
      </c>
      <c r="F424" s="128">
        <v>1.06</v>
      </c>
      <c r="G424" s="128">
        <v>0.1</v>
      </c>
      <c r="H424" s="129">
        <v>0.01</v>
      </c>
      <c r="I424" s="128">
        <v>7850</v>
      </c>
      <c r="J424" s="157">
        <f t="shared" si="44"/>
        <v>24.963000000000005</v>
      </c>
      <c r="K424" s="116" t="s">
        <v>166</v>
      </c>
    </row>
    <row r="425" spans="1:11">
      <c r="A425" s="71">
        <v>6</v>
      </c>
      <c r="B425" s="172" t="s">
        <v>125</v>
      </c>
      <c r="C425" s="71" t="s">
        <v>127</v>
      </c>
      <c r="D425" s="71">
        <v>1</v>
      </c>
      <c r="E425" s="71">
        <v>2</v>
      </c>
      <c r="F425" s="128">
        <v>0.35</v>
      </c>
      <c r="G425" s="128">
        <v>0.1</v>
      </c>
      <c r="H425" s="129">
        <v>1.2E-2</v>
      </c>
      <c r="I425" s="128">
        <v>7850</v>
      </c>
      <c r="J425" s="157">
        <f t="shared" si="44"/>
        <v>6.5939999999999994</v>
      </c>
      <c r="K425" s="116" t="s">
        <v>166</v>
      </c>
    </row>
    <row r="426" spans="1:11">
      <c r="A426" s="71">
        <v>7</v>
      </c>
      <c r="B426" s="171" t="s">
        <v>125</v>
      </c>
      <c r="C426" s="71" t="s">
        <v>116</v>
      </c>
      <c r="D426" s="71">
        <v>1</v>
      </c>
      <c r="E426" s="71">
        <v>4</v>
      </c>
      <c r="F426" s="128">
        <v>0.16800000000000001</v>
      </c>
      <c r="G426" s="128">
        <v>0.1</v>
      </c>
      <c r="H426" s="129">
        <v>0.01</v>
      </c>
      <c r="I426" s="128">
        <v>7850</v>
      </c>
      <c r="J426" s="157">
        <f t="shared" si="44"/>
        <v>5.2752000000000008</v>
      </c>
      <c r="K426" s="116" t="s">
        <v>166</v>
      </c>
    </row>
    <row r="427" spans="1:11">
      <c r="A427" s="71"/>
      <c r="B427" s="171" t="s">
        <v>125</v>
      </c>
      <c r="C427" s="71" t="s">
        <v>127</v>
      </c>
      <c r="D427" s="71">
        <v>1</v>
      </c>
      <c r="E427" s="71">
        <v>2</v>
      </c>
      <c r="F427" s="128">
        <v>0.35</v>
      </c>
      <c r="G427" s="128">
        <v>0.1</v>
      </c>
      <c r="H427" s="129">
        <v>1.2E-2</v>
      </c>
      <c r="I427" s="128">
        <v>7850</v>
      </c>
      <c r="J427" s="157">
        <f t="shared" si="44"/>
        <v>6.5939999999999994</v>
      </c>
      <c r="K427" s="116" t="s">
        <v>166</v>
      </c>
    </row>
    <row r="428" spans="1:11">
      <c r="A428" s="71">
        <v>8</v>
      </c>
      <c r="B428" s="171" t="s">
        <v>125</v>
      </c>
      <c r="C428" s="71" t="s">
        <v>116</v>
      </c>
      <c r="D428" s="71">
        <v>1</v>
      </c>
      <c r="E428" s="71">
        <v>7</v>
      </c>
      <c r="F428" s="128">
        <v>0.86799999999999999</v>
      </c>
      <c r="G428" s="128">
        <v>0.1</v>
      </c>
      <c r="H428" s="129">
        <v>0.01</v>
      </c>
      <c r="I428" s="128">
        <v>7850</v>
      </c>
      <c r="J428" s="157">
        <f t="shared" si="44"/>
        <v>47.696600000000004</v>
      </c>
      <c r="K428" s="116" t="s">
        <v>166</v>
      </c>
    </row>
    <row r="429" spans="1:11">
      <c r="A429" s="71">
        <v>9</v>
      </c>
      <c r="B429" s="171" t="s">
        <v>125</v>
      </c>
      <c r="C429" s="71" t="s">
        <v>116</v>
      </c>
      <c r="D429" s="71">
        <v>1</v>
      </c>
      <c r="E429" s="71">
        <v>2</v>
      </c>
      <c r="F429" s="128">
        <v>0.96799999999999997</v>
      </c>
      <c r="G429" s="128">
        <v>0.1</v>
      </c>
      <c r="H429" s="129">
        <v>0.01</v>
      </c>
      <c r="I429" s="128">
        <v>7850</v>
      </c>
      <c r="J429" s="157">
        <f t="shared" si="44"/>
        <v>15.197600000000001</v>
      </c>
      <c r="K429" s="116" t="s">
        <v>166</v>
      </c>
    </row>
    <row r="430" spans="1:11">
      <c r="A430" s="71">
        <v>10</v>
      </c>
      <c r="B430" s="171" t="s">
        <v>125</v>
      </c>
      <c r="C430" s="71" t="s">
        <v>127</v>
      </c>
      <c r="D430" s="71">
        <v>1</v>
      </c>
      <c r="E430" s="71">
        <v>2</v>
      </c>
      <c r="F430" s="128">
        <v>0.45</v>
      </c>
      <c r="G430" s="128">
        <v>0.1</v>
      </c>
      <c r="H430" s="129">
        <v>1.2E-2</v>
      </c>
      <c r="I430" s="128">
        <v>7850</v>
      </c>
      <c r="J430" s="157">
        <f t="shared" si="44"/>
        <v>8.4779999999999998</v>
      </c>
      <c r="K430" s="116" t="s">
        <v>166</v>
      </c>
    </row>
    <row r="431" spans="1:11">
      <c r="A431" s="71">
        <v>11</v>
      </c>
      <c r="B431" s="171" t="s">
        <v>125</v>
      </c>
      <c r="C431" s="71" t="s">
        <v>116</v>
      </c>
      <c r="D431" s="71">
        <v>1</v>
      </c>
      <c r="E431" s="71">
        <v>4</v>
      </c>
      <c r="F431" s="128">
        <v>0.76800000000000002</v>
      </c>
      <c r="G431" s="128">
        <v>0.125</v>
      </c>
      <c r="H431" s="129">
        <v>0.01</v>
      </c>
      <c r="I431" s="128">
        <v>7850</v>
      </c>
      <c r="J431" s="157">
        <f t="shared" si="44"/>
        <v>30.144000000000002</v>
      </c>
      <c r="K431" s="116" t="s">
        <v>166</v>
      </c>
    </row>
    <row r="432" spans="1:11">
      <c r="A432" s="71"/>
      <c r="B432" s="171"/>
      <c r="C432" s="71"/>
      <c r="D432" s="71"/>
      <c r="E432" s="71"/>
      <c r="F432" s="128"/>
      <c r="G432" s="129"/>
      <c r="H432" s="129"/>
      <c r="I432" s="71" t="s">
        <v>128</v>
      </c>
      <c r="J432" s="130">
        <f>SUM(J419:J431)</f>
        <v>2238.5891200000005</v>
      </c>
      <c r="K432" s="116" t="s">
        <v>166</v>
      </c>
    </row>
    <row r="433" spans="1:11">
      <c r="A433" s="71">
        <v>1</v>
      </c>
      <c r="B433" s="171" t="s">
        <v>129</v>
      </c>
      <c r="C433" s="71" t="s">
        <v>116</v>
      </c>
      <c r="D433" s="71">
        <v>1</v>
      </c>
      <c r="E433" s="71">
        <v>2</v>
      </c>
      <c r="F433" s="128">
        <v>0.95</v>
      </c>
      <c r="G433" s="128">
        <v>0.5</v>
      </c>
      <c r="H433" s="129">
        <v>0.01</v>
      </c>
      <c r="I433" s="128">
        <v>7850</v>
      </c>
      <c r="J433" s="157">
        <f>+I433*H433*G433*F433*E433*D433</f>
        <v>74.575000000000003</v>
      </c>
      <c r="K433" s="116" t="s">
        <v>166</v>
      </c>
    </row>
    <row r="434" spans="1:11">
      <c r="A434" s="71">
        <v>2</v>
      </c>
      <c r="B434" s="171" t="s">
        <v>129</v>
      </c>
      <c r="C434" s="71" t="s">
        <v>130</v>
      </c>
      <c r="D434" s="71">
        <v>1</v>
      </c>
      <c r="E434" s="71">
        <v>2</v>
      </c>
      <c r="F434" s="128">
        <v>0.5</v>
      </c>
      <c r="G434" s="128">
        <v>0.25</v>
      </c>
      <c r="H434" s="129">
        <v>2.5000000000000001E-2</v>
      </c>
      <c r="I434" s="128">
        <v>7850</v>
      </c>
      <c r="J434" s="157">
        <f>+I434*H434*G434*F434*E434*D434</f>
        <v>49.0625</v>
      </c>
      <c r="K434" s="116" t="s">
        <v>166</v>
      </c>
    </row>
    <row r="435" spans="1:11">
      <c r="A435" s="248"/>
      <c r="B435" s="248"/>
      <c r="C435" s="248"/>
      <c r="D435" s="248"/>
      <c r="E435" s="248"/>
      <c r="F435" s="248"/>
      <c r="G435" s="248"/>
      <c r="H435" s="248"/>
      <c r="I435" s="123" t="s">
        <v>128</v>
      </c>
      <c r="J435" s="124">
        <f>SUM(J432:J434)</f>
        <v>2362.2266200000004</v>
      </c>
      <c r="K435" s="131" t="s">
        <v>166</v>
      </c>
    </row>
    <row r="436" spans="1:11">
      <c r="A436" s="232" t="s">
        <v>171</v>
      </c>
      <c r="B436" s="232"/>
      <c r="C436" s="232"/>
      <c r="D436" s="232"/>
      <c r="E436" s="232"/>
      <c r="F436" s="232"/>
      <c r="G436" s="232"/>
      <c r="H436" s="232"/>
      <c r="I436" s="232"/>
      <c r="J436" s="232"/>
      <c r="K436" s="232"/>
    </row>
    <row r="437" spans="1:11" ht="60">
      <c r="A437" s="111" t="s">
        <v>105</v>
      </c>
      <c r="B437" s="170" t="s">
        <v>106</v>
      </c>
      <c r="C437" s="111" t="s">
        <v>107</v>
      </c>
      <c r="D437" s="111" t="s">
        <v>108</v>
      </c>
      <c r="E437" s="111" t="s">
        <v>108</v>
      </c>
      <c r="F437" s="111" t="s">
        <v>109</v>
      </c>
      <c r="G437" s="111" t="s">
        <v>110</v>
      </c>
      <c r="H437" s="111" t="s">
        <v>111</v>
      </c>
      <c r="I437" s="111" t="s">
        <v>112</v>
      </c>
      <c r="J437" s="112" t="s">
        <v>113</v>
      </c>
      <c r="K437" s="112" t="s">
        <v>114</v>
      </c>
    </row>
    <row r="438" spans="1:11">
      <c r="A438" s="71">
        <v>1</v>
      </c>
      <c r="B438" s="171" t="s">
        <v>115</v>
      </c>
      <c r="C438" s="71" t="s">
        <v>116</v>
      </c>
      <c r="D438" s="71">
        <v>1</v>
      </c>
      <c r="E438" s="71">
        <v>1</v>
      </c>
      <c r="F438" s="128">
        <v>10.964</v>
      </c>
      <c r="G438" s="128">
        <v>1.06</v>
      </c>
      <c r="H438" s="129">
        <v>0.01</v>
      </c>
      <c r="I438" s="128">
        <v>7850</v>
      </c>
      <c r="J438" s="157">
        <f t="shared" ref="J438" si="45">+I438*H438*G438*F438*E438*D438</f>
        <v>912.3144400000001</v>
      </c>
      <c r="K438" s="116" t="s">
        <v>166</v>
      </c>
    </row>
    <row r="439" spans="1:11">
      <c r="A439" s="71">
        <v>2</v>
      </c>
      <c r="B439" s="171" t="s">
        <v>118</v>
      </c>
      <c r="C439" s="71" t="s">
        <v>119</v>
      </c>
      <c r="D439" s="71">
        <v>1</v>
      </c>
      <c r="E439" s="71">
        <v>1</v>
      </c>
      <c r="F439" s="128">
        <v>10.964</v>
      </c>
      <c r="G439" s="128">
        <v>0.3</v>
      </c>
      <c r="H439" s="129">
        <v>0.02</v>
      </c>
      <c r="I439" s="128">
        <v>7850</v>
      </c>
      <c r="J439" s="157">
        <f>+I439*H439*G439*F439*E439*D439</f>
        <v>516.40440000000001</v>
      </c>
      <c r="K439" s="116" t="s">
        <v>166</v>
      </c>
    </row>
    <row r="440" spans="1:11">
      <c r="A440" s="71">
        <v>3</v>
      </c>
      <c r="B440" s="171" t="s">
        <v>120</v>
      </c>
      <c r="C440" s="71" t="s">
        <v>119</v>
      </c>
      <c r="D440" s="71">
        <v>1</v>
      </c>
      <c r="E440" s="71">
        <v>1</v>
      </c>
      <c r="F440" s="128">
        <v>10.59</v>
      </c>
      <c r="G440" s="128">
        <v>0.3</v>
      </c>
      <c r="H440" s="129">
        <v>0.02</v>
      </c>
      <c r="I440" s="128">
        <v>7850</v>
      </c>
      <c r="J440" s="157">
        <f>+I440*H440*G440*F440*E440*D440</f>
        <v>498.78899999999999</v>
      </c>
      <c r="K440" s="116" t="s">
        <v>166</v>
      </c>
    </row>
    <row r="441" spans="1:11">
      <c r="A441" s="71">
        <v>4</v>
      </c>
      <c r="B441" s="171" t="s">
        <v>121</v>
      </c>
      <c r="C441" s="71" t="s">
        <v>140</v>
      </c>
      <c r="D441" s="71">
        <v>2</v>
      </c>
      <c r="E441" s="71">
        <v>2</v>
      </c>
      <c r="F441" s="128">
        <v>0.95</v>
      </c>
      <c r="G441" s="128" t="s">
        <v>123</v>
      </c>
      <c r="H441" s="158" t="s">
        <v>135</v>
      </c>
      <c r="I441" s="128">
        <v>23.4</v>
      </c>
      <c r="J441" s="157">
        <f>+I441*F441*E441*D441</f>
        <v>88.919999999999987</v>
      </c>
      <c r="K441" s="116" t="s">
        <v>166</v>
      </c>
    </row>
    <row r="442" spans="1:11">
      <c r="A442" s="71">
        <v>5</v>
      </c>
      <c r="B442" s="171" t="s">
        <v>125</v>
      </c>
      <c r="C442" s="71" t="s">
        <v>126</v>
      </c>
      <c r="D442" s="71">
        <v>2</v>
      </c>
      <c r="E442" s="71">
        <v>2</v>
      </c>
      <c r="F442" s="128">
        <v>1.06</v>
      </c>
      <c r="G442" s="128">
        <v>0.14499999999999999</v>
      </c>
      <c r="H442" s="129">
        <v>1.6E-2</v>
      </c>
      <c r="I442" s="128">
        <v>7850</v>
      </c>
      <c r="J442" s="157">
        <f t="shared" ref="J442:J450" si="46">+I442*H442*G442*F442*E442*D442</f>
        <v>77.218879999999999</v>
      </c>
      <c r="K442" s="116" t="s">
        <v>166</v>
      </c>
    </row>
    <row r="443" spans="1:11">
      <c r="A443" s="71">
        <v>6</v>
      </c>
      <c r="B443" s="171" t="s">
        <v>125</v>
      </c>
      <c r="C443" s="71" t="s">
        <v>116</v>
      </c>
      <c r="D443" s="71">
        <v>1</v>
      </c>
      <c r="E443" s="71">
        <v>7</v>
      </c>
      <c r="F443" s="128">
        <v>1.06</v>
      </c>
      <c r="G443" s="128">
        <v>0.1</v>
      </c>
      <c r="H443" s="129">
        <v>0.01</v>
      </c>
      <c r="I443" s="128">
        <v>7850</v>
      </c>
      <c r="J443" s="157">
        <f t="shared" si="46"/>
        <v>58.247000000000014</v>
      </c>
      <c r="K443" s="116" t="s">
        <v>166</v>
      </c>
    </row>
    <row r="444" spans="1:11">
      <c r="A444" s="71">
        <v>7</v>
      </c>
      <c r="B444" s="171" t="s">
        <v>125</v>
      </c>
      <c r="C444" s="71" t="s">
        <v>127</v>
      </c>
      <c r="D444" s="71">
        <v>1</v>
      </c>
      <c r="E444" s="71">
        <v>2</v>
      </c>
      <c r="F444" s="128">
        <v>0.35</v>
      </c>
      <c r="G444" s="128">
        <v>0.1</v>
      </c>
      <c r="H444" s="129">
        <v>1.2E-2</v>
      </c>
      <c r="I444" s="128">
        <v>7850</v>
      </c>
      <c r="J444" s="157">
        <f t="shared" si="46"/>
        <v>6.5939999999999994</v>
      </c>
      <c r="K444" s="116" t="s">
        <v>166</v>
      </c>
    </row>
    <row r="445" spans="1:11">
      <c r="A445" s="71">
        <v>8</v>
      </c>
      <c r="B445" s="171" t="s">
        <v>125</v>
      </c>
      <c r="C445" s="71" t="s">
        <v>116</v>
      </c>
      <c r="D445" s="71">
        <v>1</v>
      </c>
      <c r="E445" s="71">
        <v>4</v>
      </c>
      <c r="F445" s="128">
        <v>0.16800000000000001</v>
      </c>
      <c r="G445" s="128">
        <v>0.1</v>
      </c>
      <c r="H445" s="129">
        <v>0.01</v>
      </c>
      <c r="I445" s="128">
        <v>7850</v>
      </c>
      <c r="J445" s="157">
        <f t="shared" si="46"/>
        <v>5.2752000000000008</v>
      </c>
      <c r="K445" s="116" t="s">
        <v>166</v>
      </c>
    </row>
    <row r="446" spans="1:11">
      <c r="A446" s="71">
        <v>9</v>
      </c>
      <c r="B446" s="171" t="s">
        <v>125</v>
      </c>
      <c r="C446" s="71" t="s">
        <v>127</v>
      </c>
      <c r="D446" s="71">
        <v>1</v>
      </c>
      <c r="E446" s="71">
        <v>2</v>
      </c>
      <c r="F446" s="128">
        <v>0.35</v>
      </c>
      <c r="G446" s="128">
        <v>0.1</v>
      </c>
      <c r="H446" s="129">
        <v>1.2E-2</v>
      </c>
      <c r="I446" s="128">
        <v>7850</v>
      </c>
      <c r="J446" s="157">
        <f t="shared" si="46"/>
        <v>6.5939999999999994</v>
      </c>
      <c r="K446" s="116" t="s">
        <v>166</v>
      </c>
    </row>
    <row r="447" spans="1:11">
      <c r="A447" s="71">
        <v>10</v>
      </c>
      <c r="B447" s="171" t="s">
        <v>125</v>
      </c>
      <c r="C447" s="71" t="s">
        <v>116</v>
      </c>
      <c r="D447" s="71">
        <v>1</v>
      </c>
      <c r="E447" s="71">
        <v>6</v>
      </c>
      <c r="F447" s="128">
        <v>0.86799999999999999</v>
      </c>
      <c r="G447" s="128">
        <v>0.1</v>
      </c>
      <c r="H447" s="129">
        <v>0.01</v>
      </c>
      <c r="I447" s="128">
        <v>7850</v>
      </c>
      <c r="J447" s="157">
        <f t="shared" si="46"/>
        <v>40.882800000000003</v>
      </c>
      <c r="K447" s="116" t="s">
        <v>166</v>
      </c>
    </row>
    <row r="448" spans="1:11">
      <c r="A448" s="71">
        <v>11</v>
      </c>
      <c r="B448" s="171" t="s">
        <v>125</v>
      </c>
      <c r="C448" s="71" t="s">
        <v>116</v>
      </c>
      <c r="D448" s="71">
        <v>1</v>
      </c>
      <c r="E448" s="71">
        <v>1</v>
      </c>
      <c r="F448" s="128">
        <v>0.96799999999999997</v>
      </c>
      <c r="G448" s="128">
        <v>0.1</v>
      </c>
      <c r="H448" s="129">
        <v>0.01</v>
      </c>
      <c r="I448" s="128">
        <v>7850</v>
      </c>
      <c r="J448" s="157">
        <f t="shared" si="46"/>
        <v>7.5988000000000007</v>
      </c>
      <c r="K448" s="116" t="s">
        <v>166</v>
      </c>
    </row>
    <row r="449" spans="1:11">
      <c r="A449" s="71">
        <v>12</v>
      </c>
      <c r="B449" s="171" t="s">
        <v>125</v>
      </c>
      <c r="C449" s="71" t="s">
        <v>127</v>
      </c>
      <c r="D449" s="71">
        <v>1</v>
      </c>
      <c r="E449" s="71">
        <v>1</v>
      </c>
      <c r="F449" s="128">
        <v>0.3</v>
      </c>
      <c r="G449" s="128">
        <v>0.1</v>
      </c>
      <c r="H449" s="129">
        <v>1.2E-2</v>
      </c>
      <c r="I449" s="128">
        <v>7850</v>
      </c>
      <c r="J449" s="157">
        <f t="shared" si="46"/>
        <v>2.8260000000000001</v>
      </c>
      <c r="K449" s="116" t="s">
        <v>166</v>
      </c>
    </row>
    <row r="450" spans="1:11">
      <c r="A450" s="71">
        <v>13</v>
      </c>
      <c r="B450" s="171" t="s">
        <v>125</v>
      </c>
      <c r="C450" s="71" t="s">
        <v>116</v>
      </c>
      <c r="D450" s="71">
        <v>1</v>
      </c>
      <c r="E450" s="71">
        <v>2</v>
      </c>
      <c r="F450" s="128">
        <v>0.27</v>
      </c>
      <c r="G450" s="128">
        <v>0.125</v>
      </c>
      <c r="H450" s="129">
        <v>0.01</v>
      </c>
      <c r="I450" s="128">
        <v>7850</v>
      </c>
      <c r="J450" s="157">
        <f t="shared" si="46"/>
        <v>5.2987500000000001</v>
      </c>
      <c r="K450" s="116" t="s">
        <v>166</v>
      </c>
    </row>
    <row r="451" spans="1:11">
      <c r="A451" s="71"/>
      <c r="B451" s="171"/>
      <c r="C451" s="71"/>
      <c r="D451" s="71"/>
      <c r="E451" s="71"/>
      <c r="F451" s="128"/>
      <c r="G451" s="129"/>
      <c r="H451" s="129"/>
      <c r="I451" s="71" t="s">
        <v>128</v>
      </c>
      <c r="J451" s="130">
        <f>SUM(J438:J450)</f>
        <v>2226.9632700000002</v>
      </c>
      <c r="K451" s="116" t="s">
        <v>166</v>
      </c>
    </row>
    <row r="452" spans="1:11">
      <c r="A452" s="71">
        <v>1</v>
      </c>
      <c r="B452" s="171" t="s">
        <v>129</v>
      </c>
      <c r="C452" s="71" t="s">
        <v>116</v>
      </c>
      <c r="D452" s="71">
        <v>1</v>
      </c>
      <c r="E452" s="71">
        <v>2</v>
      </c>
      <c r="F452" s="128">
        <v>0.95</v>
      </c>
      <c r="G452" s="128">
        <v>0.5</v>
      </c>
      <c r="H452" s="129">
        <v>0.01</v>
      </c>
      <c r="I452" s="128">
        <v>7850</v>
      </c>
      <c r="J452" s="157">
        <f>+I452*H452*G452*F452*E452*D452</f>
        <v>74.575000000000003</v>
      </c>
      <c r="K452" s="116" t="s">
        <v>166</v>
      </c>
    </row>
    <row r="453" spans="1:11">
      <c r="A453" s="71">
        <v>2</v>
      </c>
      <c r="B453" s="171" t="s">
        <v>129</v>
      </c>
      <c r="C453" s="71" t="s">
        <v>130</v>
      </c>
      <c r="D453" s="71">
        <v>1</v>
      </c>
      <c r="E453" s="71">
        <v>2</v>
      </c>
      <c r="F453" s="128">
        <v>0.5</v>
      </c>
      <c r="G453" s="128">
        <v>0.25</v>
      </c>
      <c r="H453" s="129">
        <v>2.5000000000000001E-2</v>
      </c>
      <c r="I453" s="128">
        <v>7850</v>
      </c>
      <c r="J453" s="157">
        <f>+I453*H453*G453*F453*E453*D453</f>
        <v>49.0625</v>
      </c>
      <c r="K453" s="116" t="s">
        <v>166</v>
      </c>
    </row>
    <row r="454" spans="1:11">
      <c r="A454" s="233"/>
      <c r="B454" s="234"/>
      <c r="C454" s="234"/>
      <c r="D454" s="234"/>
      <c r="E454" s="234"/>
      <c r="F454" s="234"/>
      <c r="G454" s="234"/>
      <c r="H454" s="235"/>
      <c r="I454" s="123" t="s">
        <v>128</v>
      </c>
      <c r="J454" s="124">
        <f>SUM(J451:J453)</f>
        <v>2350.60077</v>
      </c>
      <c r="K454" s="116" t="s">
        <v>166</v>
      </c>
    </row>
    <row r="455" spans="1:11">
      <c r="B455" s="108"/>
      <c r="K455" s="143"/>
    </row>
    <row r="456" spans="1:11" s="144" customFormat="1"/>
    <row r="457" spans="1:11" ht="15.75">
      <c r="A457" s="236" t="s">
        <v>172</v>
      </c>
      <c r="B457" s="237"/>
      <c r="C457" s="237"/>
      <c r="D457" s="237"/>
      <c r="E457" s="237"/>
      <c r="F457" s="237"/>
      <c r="G457" s="237"/>
      <c r="H457" s="237"/>
      <c r="I457" s="237"/>
      <c r="J457" s="237"/>
      <c r="K457" s="238"/>
    </row>
    <row r="458" spans="1:11" ht="28.5">
      <c r="A458" s="173" t="s">
        <v>6</v>
      </c>
      <c r="B458" s="173" t="s">
        <v>106</v>
      </c>
      <c r="C458" s="173" t="s">
        <v>107</v>
      </c>
      <c r="D458" s="173" t="s">
        <v>173</v>
      </c>
      <c r="E458" s="173" t="s">
        <v>174</v>
      </c>
      <c r="F458" s="173" t="s">
        <v>175</v>
      </c>
      <c r="G458" s="173" t="s">
        <v>109</v>
      </c>
      <c r="H458" s="173" t="s">
        <v>110</v>
      </c>
      <c r="I458" s="173" t="s">
        <v>111</v>
      </c>
      <c r="J458" s="173" t="s">
        <v>112</v>
      </c>
      <c r="K458" s="173" t="s">
        <v>113</v>
      </c>
    </row>
    <row r="459" spans="1:11">
      <c r="A459" s="174">
        <v>1</v>
      </c>
      <c r="B459" s="36" t="s">
        <v>176</v>
      </c>
      <c r="C459" s="175" t="s">
        <v>127</v>
      </c>
      <c r="D459" s="175" t="s">
        <v>177</v>
      </c>
      <c r="E459" s="176">
        <v>1</v>
      </c>
      <c r="F459" s="176">
        <v>1</v>
      </c>
      <c r="G459" s="177">
        <v>0.58899999999999997</v>
      </c>
      <c r="H459" s="178">
        <v>0.3</v>
      </c>
      <c r="I459" s="179">
        <v>1.2E-2</v>
      </c>
      <c r="J459" s="180">
        <v>7850</v>
      </c>
      <c r="K459" s="178">
        <f>PRODUCT(E459:J459)</f>
        <v>16.645140000000001</v>
      </c>
    </row>
    <row r="460" spans="1:11">
      <c r="A460" s="174">
        <v>2</v>
      </c>
      <c r="B460" s="36" t="s">
        <v>176</v>
      </c>
      <c r="C460" s="175" t="s">
        <v>127</v>
      </c>
      <c r="D460" s="175" t="s">
        <v>177</v>
      </c>
      <c r="E460" s="176">
        <v>1</v>
      </c>
      <c r="F460" s="176">
        <v>1</v>
      </c>
      <c r="G460" s="177">
        <v>0.48899999999999999</v>
      </c>
      <c r="H460" s="178">
        <v>0.3</v>
      </c>
      <c r="I460" s="179">
        <v>1.2E-2</v>
      </c>
      <c r="J460" s="180">
        <v>7850</v>
      </c>
      <c r="K460" s="178">
        <f t="shared" ref="K460:K467" si="47">+J460*I460*H460*G460*F460*E460</f>
        <v>13.819140000000001</v>
      </c>
    </row>
    <row r="461" spans="1:11">
      <c r="A461" s="174">
        <v>3</v>
      </c>
      <c r="B461" s="36" t="s">
        <v>121</v>
      </c>
      <c r="C461" s="175" t="s">
        <v>178</v>
      </c>
      <c r="D461" s="175" t="s">
        <v>177</v>
      </c>
      <c r="E461" s="176">
        <v>2</v>
      </c>
      <c r="F461" s="176">
        <v>2</v>
      </c>
      <c r="G461" s="177">
        <v>0.94299999999999995</v>
      </c>
      <c r="H461" s="178" t="s">
        <v>123</v>
      </c>
      <c r="I461" s="178" t="s">
        <v>123</v>
      </c>
      <c r="J461" s="177">
        <v>14.9</v>
      </c>
      <c r="K461" s="178">
        <f t="shared" ref="K461" si="48">+J461*G461*F461*E461</f>
        <v>56.202799999999996</v>
      </c>
    </row>
    <row r="462" spans="1:11">
      <c r="A462" s="174">
        <v>4</v>
      </c>
      <c r="B462" s="36" t="s">
        <v>176</v>
      </c>
      <c r="C462" s="175" t="s">
        <v>116</v>
      </c>
      <c r="D462" s="175" t="s">
        <v>177</v>
      </c>
      <c r="E462" s="176">
        <v>1</v>
      </c>
      <c r="F462" s="176">
        <v>2</v>
      </c>
      <c r="G462" s="177">
        <v>1.0980000000000001</v>
      </c>
      <c r="H462" s="178">
        <v>0.67200000000000004</v>
      </c>
      <c r="I462" s="179">
        <v>0.01</v>
      </c>
      <c r="J462" s="180">
        <v>7850</v>
      </c>
      <c r="K462" s="178">
        <f t="shared" si="47"/>
        <v>115.84339200000001</v>
      </c>
    </row>
    <row r="463" spans="1:11">
      <c r="A463" s="174">
        <v>5</v>
      </c>
      <c r="B463" s="36" t="s">
        <v>176</v>
      </c>
      <c r="C463" s="175" t="s">
        <v>116</v>
      </c>
      <c r="D463" s="175" t="s">
        <v>177</v>
      </c>
      <c r="E463" s="176">
        <v>1</v>
      </c>
      <c r="F463" s="176">
        <v>2</v>
      </c>
      <c r="G463" s="177">
        <v>0.26</v>
      </c>
      <c r="H463" s="178">
        <v>0.26</v>
      </c>
      <c r="I463" s="179">
        <v>0.01</v>
      </c>
      <c r="J463" s="180">
        <v>7850</v>
      </c>
      <c r="K463" s="178">
        <f t="shared" si="47"/>
        <v>10.613200000000001</v>
      </c>
    </row>
    <row r="464" spans="1:11">
      <c r="A464" s="174">
        <v>6</v>
      </c>
      <c r="B464" s="36" t="s">
        <v>176</v>
      </c>
      <c r="C464" s="175" t="s">
        <v>116</v>
      </c>
      <c r="D464" s="175" t="s">
        <v>177</v>
      </c>
      <c r="E464" s="176">
        <v>2</v>
      </c>
      <c r="F464" s="176">
        <v>2</v>
      </c>
      <c r="G464" s="177">
        <v>0.36</v>
      </c>
      <c r="H464" s="178">
        <v>0.14499999999999999</v>
      </c>
      <c r="I464" s="179">
        <v>0.01</v>
      </c>
      <c r="J464" s="180">
        <v>7850</v>
      </c>
      <c r="K464" s="178">
        <f t="shared" si="47"/>
        <v>16.390799999999999</v>
      </c>
    </row>
    <row r="465" spans="1:11">
      <c r="A465" s="174">
        <v>7</v>
      </c>
      <c r="B465" s="36" t="s">
        <v>176</v>
      </c>
      <c r="C465" s="175" t="s">
        <v>116</v>
      </c>
      <c r="D465" s="175" t="s">
        <v>177</v>
      </c>
      <c r="E465" s="176">
        <v>2</v>
      </c>
      <c r="F465" s="176">
        <v>2</v>
      </c>
      <c r="G465" s="177">
        <v>0.441</v>
      </c>
      <c r="H465" s="178">
        <v>0.14499999999999999</v>
      </c>
      <c r="I465" s="179">
        <v>0.01</v>
      </c>
      <c r="J465" s="180">
        <v>7850</v>
      </c>
      <c r="K465" s="178">
        <f t="shared" si="47"/>
        <v>20.078729999999997</v>
      </c>
    </row>
    <row r="466" spans="1:11">
      <c r="A466" s="174">
        <v>8</v>
      </c>
      <c r="B466" s="36" t="s">
        <v>176</v>
      </c>
      <c r="C466" s="175" t="s">
        <v>116</v>
      </c>
      <c r="D466" s="175" t="s">
        <v>177</v>
      </c>
      <c r="E466" s="176">
        <v>1</v>
      </c>
      <c r="F466" s="176">
        <v>2</v>
      </c>
      <c r="G466" s="177">
        <v>0.52300000000000002</v>
      </c>
      <c r="H466" s="179">
        <v>0.14499999999999999</v>
      </c>
      <c r="I466" s="179">
        <v>0.01</v>
      </c>
      <c r="J466" s="180">
        <v>7850</v>
      </c>
      <c r="K466" s="178">
        <f t="shared" si="47"/>
        <v>11.906094999999999</v>
      </c>
    </row>
    <row r="467" spans="1:11">
      <c r="A467" s="174">
        <v>9</v>
      </c>
      <c r="B467" s="36" t="s">
        <v>176</v>
      </c>
      <c r="C467" s="175" t="s">
        <v>116</v>
      </c>
      <c r="D467" s="175" t="s">
        <v>177</v>
      </c>
      <c r="E467" s="176">
        <v>1</v>
      </c>
      <c r="F467" s="176">
        <v>2</v>
      </c>
      <c r="G467" s="177">
        <v>0.49</v>
      </c>
      <c r="H467" s="178">
        <v>0.14499999999999999</v>
      </c>
      <c r="I467" s="179">
        <v>0.01</v>
      </c>
      <c r="J467" s="180">
        <v>7850</v>
      </c>
      <c r="K467" s="178">
        <f t="shared" si="47"/>
        <v>11.154849999999998</v>
      </c>
    </row>
    <row r="468" spans="1:11">
      <c r="A468" s="174">
        <v>10</v>
      </c>
      <c r="B468" s="36" t="s">
        <v>121</v>
      </c>
      <c r="C468" s="175" t="s">
        <v>178</v>
      </c>
      <c r="D468" s="175" t="s">
        <v>177</v>
      </c>
      <c r="E468" s="176">
        <v>1</v>
      </c>
      <c r="F468" s="176">
        <v>2</v>
      </c>
      <c r="G468" s="177">
        <v>0.92400000000000004</v>
      </c>
      <c r="H468" s="178" t="s">
        <v>123</v>
      </c>
      <c r="I468" s="178" t="s">
        <v>123</v>
      </c>
      <c r="J468" s="177">
        <v>14.9</v>
      </c>
      <c r="K468" s="178">
        <f t="shared" ref="K468" si="49">+J468*G468*F468*E468</f>
        <v>27.535200000000003</v>
      </c>
    </row>
    <row r="469" spans="1:11">
      <c r="A469" s="174">
        <v>11</v>
      </c>
      <c r="B469" s="36" t="s">
        <v>179</v>
      </c>
      <c r="C469" s="36" t="s">
        <v>180</v>
      </c>
      <c r="D469" s="175" t="s">
        <v>177</v>
      </c>
      <c r="E469" s="180">
        <v>1</v>
      </c>
      <c r="F469" s="176">
        <v>20</v>
      </c>
      <c r="G469" s="180">
        <v>0.26</v>
      </c>
      <c r="H469" s="178" t="s">
        <v>123</v>
      </c>
      <c r="I469" s="178" t="s">
        <v>123</v>
      </c>
      <c r="J469" s="180">
        <v>9.1999999999999993</v>
      </c>
      <c r="K469" s="181">
        <f t="shared" ref="K469" si="50">J469*G469*F469*E469</f>
        <v>47.839999999999996</v>
      </c>
    </row>
    <row r="470" spans="1:11">
      <c r="A470" s="174">
        <v>12</v>
      </c>
      <c r="B470" s="36" t="s">
        <v>121</v>
      </c>
      <c r="C470" s="175" t="s">
        <v>181</v>
      </c>
      <c r="D470" s="175" t="s">
        <v>177</v>
      </c>
      <c r="E470" s="176">
        <v>2</v>
      </c>
      <c r="F470" s="176">
        <v>2</v>
      </c>
      <c r="G470" s="177">
        <v>1.37</v>
      </c>
      <c r="H470" s="178" t="s">
        <v>123</v>
      </c>
      <c r="I470" s="178" t="s">
        <v>123</v>
      </c>
      <c r="J470" s="177">
        <v>6.8</v>
      </c>
      <c r="K470" s="178">
        <f t="shared" ref="K470" si="51">+J470*G470*F470*E470</f>
        <v>37.264000000000003</v>
      </c>
    </row>
    <row r="471" spans="1:11">
      <c r="A471" s="174">
        <v>13</v>
      </c>
      <c r="B471" s="36" t="s">
        <v>121</v>
      </c>
      <c r="C471" s="36" t="s">
        <v>182</v>
      </c>
      <c r="D471" s="175" t="s">
        <v>177</v>
      </c>
      <c r="E471" s="180">
        <v>2</v>
      </c>
      <c r="F471" s="176">
        <v>2</v>
      </c>
      <c r="G471" s="180">
        <v>0.39800000000000002</v>
      </c>
      <c r="H471" s="178" t="s">
        <v>123</v>
      </c>
      <c r="I471" s="178" t="s">
        <v>123</v>
      </c>
      <c r="J471" s="180">
        <v>4.5</v>
      </c>
      <c r="K471" s="181">
        <f t="shared" ref="K471:K474" si="52">J471*G471*F471*E471</f>
        <v>7.1640000000000006</v>
      </c>
    </row>
    <row r="472" spans="1:11">
      <c r="A472" s="174">
        <v>14</v>
      </c>
      <c r="B472" s="36" t="s">
        <v>121</v>
      </c>
      <c r="C472" s="36" t="s">
        <v>182</v>
      </c>
      <c r="D472" s="175" t="s">
        <v>177</v>
      </c>
      <c r="E472" s="180">
        <v>2</v>
      </c>
      <c r="F472" s="176">
        <v>2</v>
      </c>
      <c r="G472" s="182">
        <v>0.36499999999999999</v>
      </c>
      <c r="H472" s="183" t="s">
        <v>123</v>
      </c>
      <c r="I472" s="183" t="s">
        <v>123</v>
      </c>
      <c r="J472" s="182">
        <v>4.5</v>
      </c>
      <c r="K472" s="181">
        <f t="shared" si="52"/>
        <v>6.57</v>
      </c>
    </row>
    <row r="473" spans="1:11">
      <c r="A473" s="174">
        <v>15</v>
      </c>
      <c r="B473" s="36" t="s">
        <v>121</v>
      </c>
      <c r="C473" s="36" t="s">
        <v>182</v>
      </c>
      <c r="D473" s="175" t="s">
        <v>177</v>
      </c>
      <c r="E473" s="180">
        <v>2</v>
      </c>
      <c r="F473" s="176">
        <v>2</v>
      </c>
      <c r="G473" s="180">
        <v>0.57099999999999995</v>
      </c>
      <c r="H473" s="178" t="s">
        <v>123</v>
      </c>
      <c r="I473" s="178" t="s">
        <v>123</v>
      </c>
      <c r="J473" s="180">
        <v>4.5</v>
      </c>
      <c r="K473" s="181">
        <f t="shared" si="52"/>
        <v>10.277999999999999</v>
      </c>
    </row>
    <row r="474" spans="1:11">
      <c r="A474" s="174">
        <v>16</v>
      </c>
      <c r="B474" s="36" t="s">
        <v>121</v>
      </c>
      <c r="C474" s="36" t="s">
        <v>182</v>
      </c>
      <c r="D474" s="175" t="s">
        <v>177</v>
      </c>
      <c r="E474" s="180">
        <v>2</v>
      </c>
      <c r="F474" s="176">
        <v>2</v>
      </c>
      <c r="G474" s="180">
        <v>0.36799999999999999</v>
      </c>
      <c r="H474" s="178" t="s">
        <v>123</v>
      </c>
      <c r="I474" s="178" t="s">
        <v>123</v>
      </c>
      <c r="J474" s="180">
        <v>4.5</v>
      </c>
      <c r="K474" s="181">
        <f t="shared" si="52"/>
        <v>6.6239999999999997</v>
      </c>
    </row>
    <row r="475" spans="1:11">
      <c r="A475" s="174">
        <v>17</v>
      </c>
      <c r="B475" s="36" t="s">
        <v>121</v>
      </c>
      <c r="C475" s="175" t="s">
        <v>181</v>
      </c>
      <c r="D475" s="175" t="s">
        <v>177</v>
      </c>
      <c r="E475" s="176">
        <v>1</v>
      </c>
      <c r="F475" s="176">
        <v>2</v>
      </c>
      <c r="G475" s="177">
        <v>17.321999999999999</v>
      </c>
      <c r="H475" s="178" t="s">
        <v>123</v>
      </c>
      <c r="I475" s="178" t="s">
        <v>123</v>
      </c>
      <c r="J475" s="177">
        <v>6.8</v>
      </c>
      <c r="K475" s="178">
        <f t="shared" ref="K475:K476" si="53">+J475*G475*F475*E475</f>
        <v>235.57919999999999</v>
      </c>
    </row>
    <row r="476" spans="1:11">
      <c r="A476" s="174">
        <v>18</v>
      </c>
      <c r="B476" s="36" t="s">
        <v>121</v>
      </c>
      <c r="C476" s="175" t="s">
        <v>181</v>
      </c>
      <c r="D476" s="175" t="s">
        <v>177</v>
      </c>
      <c r="E476" s="176">
        <v>2</v>
      </c>
      <c r="F476" s="176">
        <v>2</v>
      </c>
      <c r="G476" s="177">
        <v>10.073</v>
      </c>
      <c r="H476" s="178" t="s">
        <v>123</v>
      </c>
      <c r="I476" s="178" t="s">
        <v>123</v>
      </c>
      <c r="J476" s="177">
        <v>6.8</v>
      </c>
      <c r="K476" s="178">
        <f t="shared" si="53"/>
        <v>273.98559999999998</v>
      </c>
    </row>
    <row r="477" spans="1:11">
      <c r="A477" s="111">
        <v>19</v>
      </c>
      <c r="B477" s="71" t="s">
        <v>176</v>
      </c>
      <c r="C477" s="184" t="s">
        <v>116</v>
      </c>
      <c r="D477" s="175" t="s">
        <v>177</v>
      </c>
      <c r="E477" s="185">
        <v>1</v>
      </c>
      <c r="F477" s="185">
        <v>14</v>
      </c>
      <c r="G477" s="186">
        <v>7.0000000000000007E-2</v>
      </c>
      <c r="H477" s="187">
        <v>0.05</v>
      </c>
      <c r="I477" s="188">
        <v>0.01</v>
      </c>
      <c r="J477" s="114">
        <v>7850</v>
      </c>
      <c r="K477" s="187">
        <f t="shared" ref="K477" si="54">+J477*I477*H477*G477*F477*E477</f>
        <v>3.8465000000000007</v>
      </c>
    </row>
    <row r="478" spans="1:11">
      <c r="A478" s="111">
        <v>20</v>
      </c>
      <c r="B478" s="71" t="s">
        <v>121</v>
      </c>
      <c r="C478" s="71" t="s">
        <v>182</v>
      </c>
      <c r="D478" s="175" t="s">
        <v>177</v>
      </c>
      <c r="E478" s="114">
        <v>2</v>
      </c>
      <c r="F478" s="185">
        <v>2</v>
      </c>
      <c r="G478" s="114">
        <v>0.97299999999999998</v>
      </c>
      <c r="H478" s="187" t="s">
        <v>123</v>
      </c>
      <c r="I478" s="187" t="s">
        <v>123</v>
      </c>
      <c r="J478" s="114">
        <v>4.5</v>
      </c>
      <c r="K478" s="189">
        <f t="shared" ref="K478:K482" si="55">J478*G478*F478*E478</f>
        <v>17.513999999999999</v>
      </c>
    </row>
    <row r="479" spans="1:11">
      <c r="A479" s="111">
        <v>21</v>
      </c>
      <c r="B479" s="71" t="s">
        <v>121</v>
      </c>
      <c r="C479" s="71" t="s">
        <v>182</v>
      </c>
      <c r="D479" s="175" t="s">
        <v>177</v>
      </c>
      <c r="E479" s="114">
        <v>2</v>
      </c>
      <c r="F479" s="185">
        <v>2</v>
      </c>
      <c r="G479" s="114">
        <v>1.66</v>
      </c>
      <c r="H479" s="187" t="s">
        <v>123</v>
      </c>
      <c r="I479" s="187" t="s">
        <v>123</v>
      </c>
      <c r="J479" s="114">
        <v>4.5</v>
      </c>
      <c r="K479" s="189">
        <f t="shared" si="55"/>
        <v>29.88</v>
      </c>
    </row>
    <row r="480" spans="1:11">
      <c r="A480" s="111">
        <v>22</v>
      </c>
      <c r="B480" s="71" t="s">
        <v>121</v>
      </c>
      <c r="C480" s="71" t="s">
        <v>182</v>
      </c>
      <c r="D480" s="175" t="s">
        <v>177</v>
      </c>
      <c r="E480" s="114">
        <v>2</v>
      </c>
      <c r="F480" s="185">
        <v>2</v>
      </c>
      <c r="G480" s="114">
        <v>1.752</v>
      </c>
      <c r="H480" s="187" t="s">
        <v>123</v>
      </c>
      <c r="I480" s="187" t="s">
        <v>123</v>
      </c>
      <c r="J480" s="114">
        <v>4.5</v>
      </c>
      <c r="K480" s="189">
        <f t="shared" si="55"/>
        <v>31.536000000000001</v>
      </c>
    </row>
    <row r="481" spans="1:11">
      <c r="A481" s="111">
        <v>23</v>
      </c>
      <c r="B481" s="71" t="s">
        <v>121</v>
      </c>
      <c r="C481" s="71" t="s">
        <v>182</v>
      </c>
      <c r="D481" s="175" t="s">
        <v>177</v>
      </c>
      <c r="E481" s="114">
        <v>2</v>
      </c>
      <c r="F481" s="185">
        <v>2</v>
      </c>
      <c r="G481" s="114">
        <v>1.6879999999999999</v>
      </c>
      <c r="H481" s="187" t="s">
        <v>123</v>
      </c>
      <c r="I481" s="187" t="s">
        <v>123</v>
      </c>
      <c r="J481" s="114">
        <v>4.5</v>
      </c>
      <c r="K481" s="189">
        <f t="shared" si="55"/>
        <v>30.384</v>
      </c>
    </row>
    <row r="482" spans="1:11">
      <c r="A482" s="111">
        <v>24</v>
      </c>
      <c r="B482" s="71" t="s">
        <v>121</v>
      </c>
      <c r="C482" s="71" t="s">
        <v>183</v>
      </c>
      <c r="D482" s="175" t="s">
        <v>177</v>
      </c>
      <c r="E482" s="114">
        <v>2</v>
      </c>
      <c r="F482" s="185">
        <v>2</v>
      </c>
      <c r="G482" s="114">
        <v>2.4039999999999999</v>
      </c>
      <c r="H482" s="187" t="s">
        <v>123</v>
      </c>
      <c r="I482" s="187" t="s">
        <v>123</v>
      </c>
      <c r="J482" s="114">
        <v>5.8</v>
      </c>
      <c r="K482" s="189">
        <f t="shared" si="55"/>
        <v>55.772799999999997</v>
      </c>
    </row>
    <row r="483" spans="1:11">
      <c r="A483" s="111">
        <v>25</v>
      </c>
      <c r="B483" s="71" t="s">
        <v>176</v>
      </c>
      <c r="C483" s="184" t="s">
        <v>116</v>
      </c>
      <c r="D483" s="175" t="s">
        <v>177</v>
      </c>
      <c r="E483" s="185">
        <v>1</v>
      </c>
      <c r="F483" s="185">
        <v>12</v>
      </c>
      <c r="G483" s="186">
        <v>8.5000000000000006E-2</v>
      </c>
      <c r="H483" s="187">
        <v>0.05</v>
      </c>
      <c r="I483" s="188">
        <v>0.01</v>
      </c>
      <c r="J483" s="114">
        <v>7850</v>
      </c>
      <c r="K483" s="187">
        <f t="shared" ref="K483" si="56">+J483*I483*H483*G483*F483*E483</f>
        <v>4.0035000000000007</v>
      </c>
    </row>
    <row r="484" spans="1:11">
      <c r="A484" s="111">
        <v>26</v>
      </c>
      <c r="B484" s="71" t="s">
        <v>121</v>
      </c>
      <c r="C484" s="71" t="s">
        <v>183</v>
      </c>
      <c r="D484" s="175" t="s">
        <v>177</v>
      </c>
      <c r="E484" s="114">
        <v>2</v>
      </c>
      <c r="F484" s="185">
        <v>2</v>
      </c>
      <c r="G484" s="114">
        <v>2.3620000000000001</v>
      </c>
      <c r="H484" s="187" t="s">
        <v>123</v>
      </c>
      <c r="I484" s="187" t="s">
        <v>123</v>
      </c>
      <c r="J484" s="114">
        <v>5.8</v>
      </c>
      <c r="K484" s="189">
        <f t="shared" ref="K484:K485" si="57">J484*G484*F484*E484</f>
        <v>54.798400000000001</v>
      </c>
    </row>
    <row r="485" spans="1:11">
      <c r="A485" s="111">
        <v>27</v>
      </c>
      <c r="B485" s="71" t="s">
        <v>121</v>
      </c>
      <c r="C485" s="71" t="s">
        <v>183</v>
      </c>
      <c r="D485" s="175" t="s">
        <v>177</v>
      </c>
      <c r="E485" s="114">
        <v>2</v>
      </c>
      <c r="F485" s="185">
        <v>2</v>
      </c>
      <c r="G485" s="114">
        <v>2.4980000000000002</v>
      </c>
      <c r="H485" s="187" t="s">
        <v>123</v>
      </c>
      <c r="I485" s="187" t="s">
        <v>123</v>
      </c>
      <c r="J485" s="114">
        <v>5.8</v>
      </c>
      <c r="K485" s="189">
        <f t="shared" si="57"/>
        <v>57.953600000000002</v>
      </c>
    </row>
    <row r="486" spans="1:11">
      <c r="A486" s="111">
        <v>28</v>
      </c>
      <c r="B486" s="71" t="s">
        <v>121</v>
      </c>
      <c r="C486" s="184" t="s">
        <v>181</v>
      </c>
      <c r="D486" s="175" t="s">
        <v>177</v>
      </c>
      <c r="E486" s="185">
        <v>2</v>
      </c>
      <c r="F486" s="185">
        <v>2</v>
      </c>
      <c r="G486" s="186">
        <v>3.06</v>
      </c>
      <c r="H486" s="187" t="s">
        <v>123</v>
      </c>
      <c r="I486" s="187" t="s">
        <v>123</v>
      </c>
      <c r="J486" s="186">
        <v>6.8</v>
      </c>
      <c r="K486" s="187">
        <f t="shared" ref="K486" si="58">+J486*G486*F486*E486</f>
        <v>83.231999999999999</v>
      </c>
    </row>
    <row r="487" spans="1:11">
      <c r="A487" s="111">
        <v>29</v>
      </c>
      <c r="B487" s="71" t="s">
        <v>176</v>
      </c>
      <c r="C487" s="184" t="s">
        <v>116</v>
      </c>
      <c r="D487" s="175" t="s">
        <v>177</v>
      </c>
      <c r="E487" s="185">
        <v>1</v>
      </c>
      <c r="F487" s="185">
        <v>31</v>
      </c>
      <c r="G487" s="186">
        <v>9.5000000000000001E-2</v>
      </c>
      <c r="H487" s="187">
        <v>0.05</v>
      </c>
      <c r="I487" s="188">
        <v>0.01</v>
      </c>
      <c r="J487" s="114">
        <v>7850</v>
      </c>
      <c r="K487" s="187">
        <f t="shared" ref="K487" si="59">+J487*I487*H487*G487*F487*E487</f>
        <v>11.559125</v>
      </c>
    </row>
    <row r="488" spans="1:11">
      <c r="A488" s="111">
        <v>30</v>
      </c>
      <c r="B488" s="71" t="s">
        <v>121</v>
      </c>
      <c r="C488" s="184" t="s">
        <v>181</v>
      </c>
      <c r="D488" s="175" t="s">
        <v>177</v>
      </c>
      <c r="E488" s="185">
        <v>2</v>
      </c>
      <c r="F488" s="185">
        <v>2</v>
      </c>
      <c r="G488" s="186">
        <v>3.133</v>
      </c>
      <c r="H488" s="187" t="s">
        <v>123</v>
      </c>
      <c r="I488" s="187" t="s">
        <v>123</v>
      </c>
      <c r="J488" s="186">
        <v>6.8</v>
      </c>
      <c r="K488" s="187">
        <f t="shared" ref="K488:K491" si="60">+J488*G488*F488*E488</f>
        <v>85.217600000000004</v>
      </c>
    </row>
    <row r="489" spans="1:11">
      <c r="A489" s="111">
        <v>31</v>
      </c>
      <c r="B489" s="71" t="s">
        <v>121</v>
      </c>
      <c r="C489" s="184" t="s">
        <v>181</v>
      </c>
      <c r="D489" s="175" t="s">
        <v>177</v>
      </c>
      <c r="E489" s="185">
        <v>2</v>
      </c>
      <c r="F489" s="185">
        <v>2</v>
      </c>
      <c r="G489" s="186">
        <v>3.1030000000000002</v>
      </c>
      <c r="H489" s="187" t="s">
        <v>123</v>
      </c>
      <c r="I489" s="187" t="s">
        <v>123</v>
      </c>
      <c r="J489" s="186">
        <v>6.8</v>
      </c>
      <c r="K489" s="187">
        <f t="shared" si="60"/>
        <v>84.401600000000002</v>
      </c>
    </row>
    <row r="490" spans="1:11">
      <c r="A490" s="111">
        <v>32</v>
      </c>
      <c r="B490" s="71" t="s">
        <v>121</v>
      </c>
      <c r="C490" s="184" t="s">
        <v>181</v>
      </c>
      <c r="D490" s="175" t="s">
        <v>177</v>
      </c>
      <c r="E490" s="185">
        <v>2</v>
      </c>
      <c r="F490" s="185">
        <v>2</v>
      </c>
      <c r="G490" s="186">
        <v>3.4249999999999998</v>
      </c>
      <c r="H490" s="187" t="s">
        <v>123</v>
      </c>
      <c r="I490" s="187" t="s">
        <v>123</v>
      </c>
      <c r="J490" s="186">
        <v>6.8</v>
      </c>
      <c r="K490" s="187">
        <f t="shared" si="60"/>
        <v>93.16</v>
      </c>
    </row>
    <row r="491" spans="1:11">
      <c r="A491" s="111">
        <v>33</v>
      </c>
      <c r="B491" s="71" t="s">
        <v>121</v>
      </c>
      <c r="C491" s="184" t="s">
        <v>181</v>
      </c>
      <c r="D491" s="175" t="s">
        <v>177</v>
      </c>
      <c r="E491" s="185">
        <v>2</v>
      </c>
      <c r="F491" s="185">
        <v>2</v>
      </c>
      <c r="G491" s="186">
        <v>3.694</v>
      </c>
      <c r="H491" s="187" t="s">
        <v>123</v>
      </c>
      <c r="I491" s="187" t="s">
        <v>123</v>
      </c>
      <c r="J491" s="186">
        <v>6.8</v>
      </c>
      <c r="K491" s="187">
        <f t="shared" si="60"/>
        <v>100.4768</v>
      </c>
    </row>
    <row r="492" spans="1:11">
      <c r="A492" s="111">
        <v>34</v>
      </c>
      <c r="B492" s="71" t="s">
        <v>176</v>
      </c>
      <c r="C492" s="184" t="s">
        <v>116</v>
      </c>
      <c r="D492" s="175" t="s">
        <v>177</v>
      </c>
      <c r="E492" s="185">
        <v>1</v>
      </c>
      <c r="F492" s="185">
        <v>2</v>
      </c>
      <c r="G492" s="186">
        <v>0.31</v>
      </c>
      <c r="H492" s="187">
        <v>0.245</v>
      </c>
      <c r="I492" s="188">
        <v>0.01</v>
      </c>
      <c r="J492" s="114">
        <v>7850</v>
      </c>
      <c r="K492" s="187">
        <f t="shared" ref="K492:K507" si="61">+J492*I492*H492*G492*F492*E492</f>
        <v>11.924149999999999</v>
      </c>
    </row>
    <row r="493" spans="1:11">
      <c r="A493" s="111">
        <v>35</v>
      </c>
      <c r="B493" s="71" t="s">
        <v>176</v>
      </c>
      <c r="C493" s="184" t="s">
        <v>116</v>
      </c>
      <c r="D493" s="175" t="s">
        <v>177</v>
      </c>
      <c r="E493" s="185">
        <v>1</v>
      </c>
      <c r="F493" s="185">
        <v>2</v>
      </c>
      <c r="G493" s="186">
        <v>0.42499999999999999</v>
      </c>
      <c r="H493" s="187">
        <v>0.23200000000000001</v>
      </c>
      <c r="I493" s="188">
        <v>0.01</v>
      </c>
      <c r="J493" s="114">
        <v>7850</v>
      </c>
      <c r="K493" s="187">
        <f t="shared" si="61"/>
        <v>15.4802</v>
      </c>
    </row>
    <row r="494" spans="1:11">
      <c r="A494" s="111">
        <v>36</v>
      </c>
      <c r="B494" s="71" t="s">
        <v>176</v>
      </c>
      <c r="C494" s="184" t="s">
        <v>116</v>
      </c>
      <c r="D494" s="175" t="s">
        <v>177</v>
      </c>
      <c r="E494" s="185">
        <v>1</v>
      </c>
      <c r="F494" s="185">
        <v>2</v>
      </c>
      <c r="G494" s="186">
        <v>0.46</v>
      </c>
      <c r="H494" s="187">
        <v>0.33</v>
      </c>
      <c r="I494" s="188">
        <v>0.01</v>
      </c>
      <c r="J494" s="114">
        <v>7850</v>
      </c>
      <c r="K494" s="187">
        <f t="shared" si="61"/>
        <v>23.832600000000003</v>
      </c>
    </row>
    <row r="495" spans="1:11">
      <c r="A495" s="111">
        <v>37</v>
      </c>
      <c r="B495" s="71" t="s">
        <v>176</v>
      </c>
      <c r="C495" s="184" t="s">
        <v>116</v>
      </c>
      <c r="D495" s="175" t="s">
        <v>177</v>
      </c>
      <c r="E495" s="185">
        <v>1</v>
      </c>
      <c r="F495" s="185">
        <v>2</v>
      </c>
      <c r="G495" s="186">
        <v>0.23200000000000001</v>
      </c>
      <c r="H495" s="187">
        <v>0.13</v>
      </c>
      <c r="I495" s="188">
        <v>0.01</v>
      </c>
      <c r="J495" s="114">
        <v>7850</v>
      </c>
      <c r="K495" s="187">
        <f t="shared" si="61"/>
        <v>4.7351200000000002</v>
      </c>
    </row>
    <row r="496" spans="1:11">
      <c r="A496" s="111">
        <v>38</v>
      </c>
      <c r="B496" s="71" t="s">
        <v>176</v>
      </c>
      <c r="C496" s="184" t="s">
        <v>116</v>
      </c>
      <c r="D496" s="175" t="s">
        <v>177</v>
      </c>
      <c r="E496" s="185">
        <v>1</v>
      </c>
      <c r="F496" s="185">
        <v>2</v>
      </c>
      <c r="G496" s="186">
        <v>0.35</v>
      </c>
      <c r="H496" s="187">
        <v>0.25</v>
      </c>
      <c r="I496" s="188">
        <v>0.01</v>
      </c>
      <c r="J496" s="114">
        <v>7850</v>
      </c>
      <c r="K496" s="187">
        <f t="shared" si="61"/>
        <v>13.737499999999999</v>
      </c>
    </row>
    <row r="497" spans="1:11">
      <c r="A497" s="111">
        <v>39</v>
      </c>
      <c r="B497" s="71" t="s">
        <v>176</v>
      </c>
      <c r="C497" s="184" t="s">
        <v>116</v>
      </c>
      <c r="D497" s="175" t="s">
        <v>177</v>
      </c>
      <c r="E497" s="185">
        <v>1</v>
      </c>
      <c r="F497" s="185">
        <v>2</v>
      </c>
      <c r="G497" s="186">
        <v>0.42</v>
      </c>
      <c r="H497" s="187">
        <v>0.39</v>
      </c>
      <c r="I497" s="188">
        <v>0.01</v>
      </c>
      <c r="J497" s="114">
        <v>7850</v>
      </c>
      <c r="K497" s="187">
        <f t="shared" si="61"/>
        <v>25.7166</v>
      </c>
    </row>
    <row r="498" spans="1:11">
      <c r="A498" s="111">
        <v>40</v>
      </c>
      <c r="B498" s="71" t="s">
        <v>176</v>
      </c>
      <c r="C498" s="184" t="s">
        <v>116</v>
      </c>
      <c r="D498" s="175" t="s">
        <v>177</v>
      </c>
      <c r="E498" s="185">
        <v>1</v>
      </c>
      <c r="F498" s="185">
        <v>2</v>
      </c>
      <c r="G498" s="186">
        <v>0.22700000000000001</v>
      </c>
      <c r="H498" s="187">
        <v>0.13500000000000001</v>
      </c>
      <c r="I498" s="188">
        <v>0.01</v>
      </c>
      <c r="J498" s="114">
        <v>7850</v>
      </c>
      <c r="K498" s="187">
        <f t="shared" si="61"/>
        <v>4.8112650000000006</v>
      </c>
    </row>
    <row r="499" spans="1:11">
      <c r="A499" s="111">
        <v>41</v>
      </c>
      <c r="B499" s="71" t="s">
        <v>176</v>
      </c>
      <c r="C499" s="184" t="s">
        <v>116</v>
      </c>
      <c r="D499" s="175" t="s">
        <v>177</v>
      </c>
      <c r="E499" s="185">
        <v>1</v>
      </c>
      <c r="F499" s="185">
        <v>2</v>
      </c>
      <c r="G499" s="186">
        <v>0.3</v>
      </c>
      <c r="H499" s="187">
        <v>0.255</v>
      </c>
      <c r="I499" s="188">
        <v>0.01</v>
      </c>
      <c r="J499" s="114">
        <v>7850</v>
      </c>
      <c r="K499" s="187">
        <f t="shared" si="61"/>
        <v>12.0105</v>
      </c>
    </row>
    <row r="500" spans="1:11">
      <c r="A500" s="111">
        <v>42</v>
      </c>
      <c r="B500" s="71" t="s">
        <v>176</v>
      </c>
      <c r="C500" s="184" t="s">
        <v>116</v>
      </c>
      <c r="D500" s="175" t="s">
        <v>177</v>
      </c>
      <c r="E500" s="185">
        <v>1</v>
      </c>
      <c r="F500" s="185">
        <v>2</v>
      </c>
      <c r="G500" s="186">
        <v>0.54</v>
      </c>
      <c r="H500" s="187">
        <v>0.41</v>
      </c>
      <c r="I500" s="188">
        <v>0.01</v>
      </c>
      <c r="J500" s="114">
        <v>7850</v>
      </c>
      <c r="K500" s="187">
        <f t="shared" si="61"/>
        <v>34.759799999999998</v>
      </c>
    </row>
    <row r="501" spans="1:11">
      <c r="A501" s="111">
        <v>43</v>
      </c>
      <c r="B501" s="71" t="s">
        <v>176</v>
      </c>
      <c r="C501" s="184" t="s">
        <v>116</v>
      </c>
      <c r="D501" s="175" t="s">
        <v>177</v>
      </c>
      <c r="E501" s="185">
        <v>1</v>
      </c>
      <c r="F501" s="185">
        <v>1</v>
      </c>
      <c r="G501" s="186">
        <v>0.22</v>
      </c>
      <c r="H501" s="187">
        <v>0.17499999999999999</v>
      </c>
      <c r="I501" s="188">
        <v>0.01</v>
      </c>
      <c r="J501" s="114">
        <v>7850</v>
      </c>
      <c r="K501" s="187">
        <f t="shared" si="61"/>
        <v>3.0222499999999997</v>
      </c>
    </row>
    <row r="502" spans="1:11">
      <c r="A502" s="111">
        <v>44</v>
      </c>
      <c r="B502" s="71" t="s">
        <v>176</v>
      </c>
      <c r="C502" s="184" t="s">
        <v>116</v>
      </c>
      <c r="D502" s="175" t="s">
        <v>177</v>
      </c>
      <c r="E502" s="185">
        <v>1</v>
      </c>
      <c r="F502" s="185">
        <v>2</v>
      </c>
      <c r="G502" s="186">
        <v>0.22</v>
      </c>
      <c r="H502" s="187">
        <v>0.20499999999999999</v>
      </c>
      <c r="I502" s="188">
        <v>0.01</v>
      </c>
      <c r="J502" s="114">
        <v>7850</v>
      </c>
      <c r="K502" s="187">
        <f t="shared" si="61"/>
        <v>7.0806999999999993</v>
      </c>
    </row>
    <row r="503" spans="1:11">
      <c r="A503" s="111">
        <v>45</v>
      </c>
      <c r="B503" s="71" t="s">
        <v>176</v>
      </c>
      <c r="C503" s="184" t="s">
        <v>116</v>
      </c>
      <c r="D503" s="175" t="s">
        <v>177</v>
      </c>
      <c r="E503" s="185">
        <v>1</v>
      </c>
      <c r="F503" s="185">
        <v>2</v>
      </c>
      <c r="G503" s="186">
        <v>0.23</v>
      </c>
      <c r="H503" s="187">
        <v>0.18</v>
      </c>
      <c r="I503" s="188">
        <v>0.01</v>
      </c>
      <c r="J503" s="114">
        <v>7850</v>
      </c>
      <c r="K503" s="187">
        <f t="shared" si="61"/>
        <v>6.4997999999999996</v>
      </c>
    </row>
    <row r="504" spans="1:11">
      <c r="A504" s="111">
        <v>46</v>
      </c>
      <c r="B504" s="71" t="s">
        <v>176</v>
      </c>
      <c r="C504" s="184" t="s">
        <v>116</v>
      </c>
      <c r="D504" s="175" t="s">
        <v>177</v>
      </c>
      <c r="E504" s="185">
        <v>1</v>
      </c>
      <c r="F504" s="185">
        <v>1</v>
      </c>
      <c r="G504" s="186">
        <v>0.67</v>
      </c>
      <c r="H504" s="187">
        <v>0.35</v>
      </c>
      <c r="I504" s="188">
        <v>0.01</v>
      </c>
      <c r="J504" s="114">
        <v>7850</v>
      </c>
      <c r="K504" s="187">
        <f t="shared" si="61"/>
        <v>18.408249999999999</v>
      </c>
    </row>
    <row r="505" spans="1:11">
      <c r="A505" s="111">
        <v>47</v>
      </c>
      <c r="B505" s="71" t="s">
        <v>176</v>
      </c>
      <c r="C505" s="184" t="s">
        <v>116</v>
      </c>
      <c r="D505" s="175" t="s">
        <v>177</v>
      </c>
      <c r="E505" s="185">
        <v>1</v>
      </c>
      <c r="F505" s="185">
        <v>2</v>
      </c>
      <c r="G505" s="186">
        <v>0.2</v>
      </c>
      <c r="H505" s="187">
        <v>0.15</v>
      </c>
      <c r="I505" s="188">
        <v>0.01</v>
      </c>
      <c r="J505" s="114">
        <v>7850</v>
      </c>
      <c r="K505" s="187">
        <f t="shared" si="61"/>
        <v>4.71</v>
      </c>
    </row>
    <row r="506" spans="1:11">
      <c r="A506" s="111">
        <v>48</v>
      </c>
      <c r="B506" s="71" t="s">
        <v>176</v>
      </c>
      <c r="C506" s="184" t="s">
        <v>116</v>
      </c>
      <c r="D506" s="175" t="s">
        <v>177</v>
      </c>
      <c r="E506" s="185">
        <v>1</v>
      </c>
      <c r="F506" s="185">
        <v>2</v>
      </c>
      <c r="G506" s="186">
        <v>0.27</v>
      </c>
      <c r="H506" s="187">
        <v>0.185</v>
      </c>
      <c r="I506" s="188">
        <v>0.01</v>
      </c>
      <c r="J506" s="114">
        <v>7850</v>
      </c>
      <c r="K506" s="187">
        <f t="shared" si="61"/>
        <v>7.8421500000000002</v>
      </c>
    </row>
    <row r="507" spans="1:11">
      <c r="A507" s="111">
        <v>49</v>
      </c>
      <c r="B507" s="71" t="s">
        <v>176</v>
      </c>
      <c r="C507" s="184" t="s">
        <v>116</v>
      </c>
      <c r="D507" s="175" t="s">
        <v>177</v>
      </c>
      <c r="E507" s="185">
        <v>1</v>
      </c>
      <c r="F507" s="185">
        <v>2</v>
      </c>
      <c r="G507" s="186">
        <v>0.16500000000000001</v>
      </c>
      <c r="H507" s="187">
        <v>0.14000000000000001</v>
      </c>
      <c r="I507" s="188">
        <v>0.01</v>
      </c>
      <c r="J507" s="114">
        <v>7850</v>
      </c>
      <c r="K507" s="187">
        <f t="shared" si="61"/>
        <v>3.6267</v>
      </c>
    </row>
    <row r="508" spans="1:11">
      <c r="A508" s="123"/>
      <c r="B508" s="123"/>
      <c r="C508" s="123"/>
      <c r="D508" s="123"/>
      <c r="E508" s="165"/>
      <c r="F508" s="165"/>
      <c r="G508" s="165"/>
      <c r="H508" s="165"/>
      <c r="I508" s="165"/>
      <c r="J508" s="123" t="s">
        <v>128</v>
      </c>
      <c r="K508" s="190">
        <f>SUM(K459:K507)</f>
        <v>1867.427657</v>
      </c>
    </row>
    <row r="509" spans="1:11">
      <c r="A509" s="71">
        <v>1</v>
      </c>
      <c r="B509" s="71" t="s">
        <v>184</v>
      </c>
      <c r="C509" s="184" t="s">
        <v>181</v>
      </c>
      <c r="D509" s="184"/>
      <c r="E509" s="191">
        <v>1</v>
      </c>
      <c r="F509" s="191">
        <v>2</v>
      </c>
      <c r="G509" s="59">
        <v>0.3</v>
      </c>
      <c r="H509" s="56" t="s">
        <v>123</v>
      </c>
      <c r="I509" s="56" t="s">
        <v>123</v>
      </c>
      <c r="J509" s="59">
        <v>6.8</v>
      </c>
      <c r="K509" s="56">
        <f t="shared" ref="K509" si="62">+J509*G509*F509*E509</f>
        <v>4.08</v>
      </c>
    </row>
    <row r="510" spans="1:11">
      <c r="A510" s="165"/>
      <c r="B510" s="165"/>
      <c r="C510" s="165"/>
      <c r="D510" s="165"/>
      <c r="E510" s="165"/>
      <c r="F510" s="165"/>
      <c r="G510" s="165"/>
      <c r="H510" s="165"/>
      <c r="I510" s="165"/>
      <c r="J510" s="192" t="s">
        <v>185</v>
      </c>
      <c r="K510" s="124">
        <f>K508+K509</f>
        <v>1871.5076569999999</v>
      </c>
    </row>
    <row r="511" spans="1:11" ht="15.75">
      <c r="A511" s="239" t="s">
        <v>186</v>
      </c>
      <c r="B511" s="240"/>
      <c r="C511" s="240"/>
      <c r="D511" s="240"/>
      <c r="E511" s="240"/>
      <c r="F511" s="240"/>
      <c r="G511" s="240"/>
      <c r="H511" s="240"/>
      <c r="I511" s="240"/>
      <c r="J511" s="241"/>
      <c r="K511" s="193">
        <f>K510*2</f>
        <v>3743.0153139999998</v>
      </c>
    </row>
  </sheetData>
  <mergeCells count="58">
    <mergeCell ref="A76:K76"/>
    <mergeCell ref="A1:K1"/>
    <mergeCell ref="A14:H14"/>
    <mergeCell ref="A15:K15"/>
    <mergeCell ref="A28:H28"/>
    <mergeCell ref="A29:I29"/>
    <mergeCell ref="A30:K30"/>
    <mergeCell ref="A45:H45"/>
    <mergeCell ref="A46:K46"/>
    <mergeCell ref="A61:H61"/>
    <mergeCell ref="A62:K62"/>
    <mergeCell ref="A75:H75"/>
    <mergeCell ref="A176:J176"/>
    <mergeCell ref="A91:H91"/>
    <mergeCell ref="A92:K92"/>
    <mergeCell ref="A108:H108"/>
    <mergeCell ref="A110:K110"/>
    <mergeCell ref="A126:H126"/>
    <mergeCell ref="A128:K128"/>
    <mergeCell ref="A144:H144"/>
    <mergeCell ref="A145:K145"/>
    <mergeCell ref="A161:H161"/>
    <mergeCell ref="A162:K162"/>
    <mergeCell ref="A175:H175"/>
    <mergeCell ref="A274:K274"/>
    <mergeCell ref="A190:H190"/>
    <mergeCell ref="A191:K191"/>
    <mergeCell ref="A204:H204"/>
    <mergeCell ref="A205:K205"/>
    <mergeCell ref="A220:H220"/>
    <mergeCell ref="A222:K222"/>
    <mergeCell ref="A240:H240"/>
    <mergeCell ref="A242:K242"/>
    <mergeCell ref="A259:H259"/>
    <mergeCell ref="A260:K260"/>
    <mergeCell ref="A273:H273"/>
    <mergeCell ref="A384:H384"/>
    <mergeCell ref="A291:H291"/>
    <mergeCell ref="A294:K294"/>
    <mergeCell ref="A308:H308"/>
    <mergeCell ref="A310:K310"/>
    <mergeCell ref="A323:H323"/>
    <mergeCell ref="A325:K325"/>
    <mergeCell ref="A340:H340"/>
    <mergeCell ref="A341:K341"/>
    <mergeCell ref="A356:H356"/>
    <mergeCell ref="A357:K357"/>
    <mergeCell ref="A368:K368"/>
    <mergeCell ref="A436:K436"/>
    <mergeCell ref="A454:H454"/>
    <mergeCell ref="A457:K457"/>
    <mergeCell ref="A511:J511"/>
    <mergeCell ref="A385:K385"/>
    <mergeCell ref="A401:H401"/>
    <mergeCell ref="A402:J402"/>
    <mergeCell ref="A416:H416"/>
    <mergeCell ref="A417:K417"/>
    <mergeCell ref="A435:H4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7"/>
  <sheetViews>
    <sheetView view="pageBreakPreview" topLeftCell="A6" zoomScaleNormal="100" zoomScaleSheetLayoutView="100" workbookViewId="0">
      <selection activeCell="L14" sqref="L14"/>
    </sheetView>
  </sheetViews>
  <sheetFormatPr defaultRowHeight="15"/>
  <cols>
    <col min="3" max="3" width="35" customWidth="1"/>
    <col min="4" max="4" width="11.5703125" customWidth="1"/>
    <col min="7" max="12" width="17.28515625" customWidth="1"/>
  </cols>
  <sheetData>
    <row r="1" spans="1:12" s="68" customFormat="1">
      <c r="A1" s="1" t="s">
        <v>0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</row>
    <row r="2" spans="1:12" s="68" customFormat="1">
      <c r="A2" s="1"/>
      <c r="B2" s="1"/>
      <c r="C2" s="2"/>
      <c r="D2" s="2"/>
      <c r="E2" s="2"/>
      <c r="F2" s="2"/>
      <c r="G2" s="4"/>
      <c r="H2" s="4"/>
      <c r="I2" s="4"/>
      <c r="J2" s="4"/>
      <c r="K2" s="4"/>
      <c r="L2" s="4"/>
    </row>
    <row r="3" spans="1:12" s="68" customFormat="1">
      <c r="A3" s="1" t="s">
        <v>1</v>
      </c>
      <c r="B3" s="1"/>
      <c r="C3" s="2"/>
      <c r="D3" s="2"/>
      <c r="E3" s="2"/>
      <c r="F3" s="2"/>
      <c r="G3" s="224" t="s">
        <v>2</v>
      </c>
      <c r="H3" s="224"/>
      <c r="I3" s="224"/>
      <c r="J3" s="224"/>
      <c r="K3" s="224"/>
      <c r="L3" s="224"/>
    </row>
    <row r="4" spans="1:12" s="68" customFormat="1">
      <c r="A4" s="1" t="s">
        <v>3</v>
      </c>
      <c r="B4" s="1"/>
      <c r="C4" s="2"/>
      <c r="D4" s="2"/>
      <c r="E4" s="2"/>
      <c r="F4" s="2"/>
      <c r="G4" s="224" t="s">
        <v>61</v>
      </c>
      <c r="H4" s="224"/>
      <c r="I4" s="224"/>
      <c r="J4" s="224"/>
      <c r="K4" s="224"/>
      <c r="L4" s="224"/>
    </row>
    <row r="5" spans="1:12" s="68" customFormat="1">
      <c r="A5" s="1" t="s">
        <v>4</v>
      </c>
      <c r="B5" s="1"/>
      <c r="C5" s="2"/>
      <c r="D5" s="2"/>
      <c r="E5" s="2"/>
      <c r="F5" s="2"/>
      <c r="G5" s="224" t="s">
        <v>72</v>
      </c>
      <c r="H5" s="224"/>
      <c r="I5" s="224"/>
      <c r="J5" s="224"/>
      <c r="K5" s="224"/>
      <c r="L5" s="224"/>
    </row>
    <row r="6" spans="1:12" s="68" customForma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68" customFormat="1">
      <c r="A7" s="67"/>
      <c r="B7" s="67"/>
      <c r="C7" s="67"/>
      <c r="D7" s="67"/>
      <c r="E7" s="67"/>
      <c r="F7" s="67"/>
      <c r="G7" s="67"/>
      <c r="H7" s="67"/>
      <c r="I7" s="67"/>
      <c r="J7" s="67"/>
    </row>
    <row r="8" spans="1:12" s="68" customFormat="1" ht="38.25" thickBot="1">
      <c r="A8" s="97" t="s">
        <v>5</v>
      </c>
      <c r="B8" s="98" t="s">
        <v>6</v>
      </c>
      <c r="C8" s="99" t="s">
        <v>7</v>
      </c>
      <c r="D8" s="99" t="s">
        <v>8</v>
      </c>
      <c r="E8" s="100" t="s">
        <v>9</v>
      </c>
      <c r="F8" s="100" t="s">
        <v>10</v>
      </c>
      <c r="G8" s="266" t="s">
        <v>11</v>
      </c>
      <c r="H8" s="267"/>
      <c r="I8" s="266" t="s">
        <v>12</v>
      </c>
      <c r="J8" s="267"/>
      <c r="K8" s="266" t="s">
        <v>13</v>
      </c>
      <c r="L8" s="267"/>
    </row>
    <row r="9" spans="1:12" s="68" customFormat="1" ht="15.75" thickTop="1">
      <c r="A9" s="95"/>
      <c r="B9" s="95"/>
      <c r="C9" s="95"/>
      <c r="D9" s="95"/>
      <c r="E9" s="96"/>
      <c r="F9" s="101"/>
      <c r="G9" s="102" t="s">
        <v>14</v>
      </c>
      <c r="H9" s="102" t="s">
        <v>15</v>
      </c>
      <c r="I9" s="102" t="s">
        <v>14</v>
      </c>
      <c r="J9" s="102" t="s">
        <v>15</v>
      </c>
      <c r="K9" s="102" t="s">
        <v>14</v>
      </c>
      <c r="L9" s="103" t="s">
        <v>15</v>
      </c>
    </row>
    <row r="10" spans="1:12" s="68" customFormat="1">
      <c r="A10" s="71">
        <v>1</v>
      </c>
      <c r="B10" s="71">
        <v>13</v>
      </c>
      <c r="C10" s="72" t="s">
        <v>28</v>
      </c>
      <c r="D10" s="72" t="s">
        <v>29</v>
      </c>
      <c r="E10" s="73" t="s">
        <v>17</v>
      </c>
      <c r="F10" s="73">
        <v>9300</v>
      </c>
      <c r="G10" s="75">
        <v>77.706464114999989</v>
      </c>
      <c r="H10" s="75">
        <f>G10*F10</f>
        <v>722670.11626949988</v>
      </c>
      <c r="I10" s="75"/>
      <c r="J10" s="75">
        <f>I10*F10</f>
        <v>0</v>
      </c>
      <c r="K10" s="74">
        <f>(I10+G10)</f>
        <v>77.706464114999989</v>
      </c>
      <c r="L10" s="74">
        <f>K10*F10</f>
        <v>722670.11626949988</v>
      </c>
    </row>
    <row r="11" spans="1:12" s="68" customFormat="1">
      <c r="A11" s="71">
        <v>2</v>
      </c>
      <c r="B11" s="71">
        <v>1</v>
      </c>
      <c r="C11" s="72" t="s">
        <v>16</v>
      </c>
      <c r="D11" s="72" t="s">
        <v>29</v>
      </c>
      <c r="E11" s="73" t="s">
        <v>17</v>
      </c>
      <c r="F11" s="72">
        <v>5700</v>
      </c>
      <c r="G11" s="75">
        <v>147.6132880868</v>
      </c>
      <c r="H11" s="75">
        <f>G11*F11</f>
        <v>841395.74209475995</v>
      </c>
      <c r="I11" s="75">
        <f>'RA 3 Abstract Break'!I20</f>
        <v>34.666403699999996</v>
      </c>
      <c r="J11" s="75">
        <f>I11*F11</f>
        <v>197598.50108999998</v>
      </c>
      <c r="K11" s="74">
        <f>(I11+G11)</f>
        <v>182.27969178679999</v>
      </c>
      <c r="L11" s="74">
        <f>K11*F11</f>
        <v>1038994.24318476</v>
      </c>
    </row>
    <row r="12" spans="1:12" s="68" customFormat="1">
      <c r="A12" s="71">
        <v>3</v>
      </c>
      <c r="B12" s="71">
        <v>9</v>
      </c>
      <c r="C12" s="72" t="s">
        <v>18</v>
      </c>
      <c r="D12" s="72" t="s">
        <v>29</v>
      </c>
      <c r="E12" s="73" t="s">
        <v>17</v>
      </c>
      <c r="F12" s="72">
        <v>1400</v>
      </c>
      <c r="G12" s="75"/>
      <c r="H12" s="75">
        <f>G12*F12</f>
        <v>0</v>
      </c>
      <c r="I12" s="75">
        <f>'RA 3 Abstract Break'!I21</f>
        <v>34.666403699999996</v>
      </c>
      <c r="J12" s="75">
        <f>I12*F12</f>
        <v>48532.965179999992</v>
      </c>
      <c r="K12" s="74">
        <f>I12+G12</f>
        <v>34.666403699999996</v>
      </c>
      <c r="L12" s="74">
        <f>K12*F12</f>
        <v>48532.965179999992</v>
      </c>
    </row>
    <row r="13" spans="1:12" s="68" customFormat="1">
      <c r="A13" s="71">
        <v>4</v>
      </c>
      <c r="B13" s="71">
        <v>14</v>
      </c>
      <c r="C13" s="72" t="s">
        <v>19</v>
      </c>
      <c r="D13" s="72" t="s">
        <v>29</v>
      </c>
      <c r="E13" s="73" t="s">
        <v>17</v>
      </c>
      <c r="F13" s="72">
        <v>3800</v>
      </c>
      <c r="G13" s="75">
        <v>0.41</v>
      </c>
      <c r="H13" s="75">
        <f>G13*F13</f>
        <v>1558</v>
      </c>
      <c r="I13" s="76"/>
      <c r="J13" s="75">
        <f>I13*F13</f>
        <v>0</v>
      </c>
      <c r="K13" s="74">
        <f>I13+G13</f>
        <v>0.41</v>
      </c>
      <c r="L13" s="74">
        <f>K13*F13</f>
        <v>1558</v>
      </c>
    </row>
    <row r="14" spans="1:12" s="68" customFormat="1" ht="18.75">
      <c r="A14" s="81"/>
      <c r="B14" s="81" t="s">
        <v>20</v>
      </c>
      <c r="C14" s="82" t="s">
        <v>21</v>
      </c>
      <c r="D14" s="82" t="s">
        <v>32</v>
      </c>
      <c r="E14" s="82"/>
      <c r="F14" s="82"/>
      <c r="G14" s="83"/>
      <c r="H14" s="83">
        <f>SUM(H10:H13)</f>
        <v>1565623.8583642598</v>
      </c>
      <c r="I14" s="83"/>
      <c r="J14" s="83">
        <f>SUM(J10:J13)</f>
        <v>246131.46626999998</v>
      </c>
      <c r="K14" s="83"/>
      <c r="L14" s="83">
        <f>SUM(L10:L13)</f>
        <v>1811755.3246342598</v>
      </c>
    </row>
    <row r="21" spans="8:10">
      <c r="J21" s="66"/>
    </row>
    <row r="24" spans="8:10">
      <c r="J24" s="66"/>
    </row>
    <row r="26" spans="8:10">
      <c r="H26" s="66"/>
      <c r="J26" s="66"/>
    </row>
    <row r="28" spans="8:10">
      <c r="J28" s="66"/>
    </row>
    <row r="45" spans="1:12" ht="17.25">
      <c r="A45" s="88" t="s">
        <v>34</v>
      </c>
      <c r="G45" s="88" t="s">
        <v>196</v>
      </c>
      <c r="L45" s="201" t="s">
        <v>195</v>
      </c>
    </row>
    <row r="46" spans="1:12" ht="17.25">
      <c r="A46" s="88" t="s">
        <v>35</v>
      </c>
      <c r="G46" s="88" t="s">
        <v>193</v>
      </c>
      <c r="L46" s="201" t="s">
        <v>38</v>
      </c>
    </row>
    <row r="47" spans="1:12" ht="17.25">
      <c r="A47" s="88" t="s">
        <v>194</v>
      </c>
      <c r="L47" s="201" t="s">
        <v>194</v>
      </c>
    </row>
  </sheetData>
  <mergeCells count="6">
    <mergeCell ref="G3:L3"/>
    <mergeCell ref="G4:L4"/>
    <mergeCell ref="G5:L5"/>
    <mergeCell ref="G8:H8"/>
    <mergeCell ref="I8:J8"/>
    <mergeCell ref="K8:L8"/>
  </mergeCells>
  <printOptions horizontalCentered="1"/>
  <pageMargins left="0" right="0" top="0.25" bottom="0.25" header="0.3" footer="0.3"/>
  <pageSetup paperSize="9" scale="76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4"/>
  <sheetViews>
    <sheetView view="pageBreakPreview" topLeftCell="A7" zoomScaleNormal="100" zoomScaleSheetLayoutView="100" workbookViewId="0">
      <selection activeCell="K32" sqref="K32:K34"/>
    </sheetView>
  </sheetViews>
  <sheetFormatPr defaultRowHeight="15"/>
  <cols>
    <col min="1" max="1" width="7" customWidth="1"/>
    <col min="2" max="2" width="22.7109375" customWidth="1"/>
    <col min="3" max="11" width="13.28515625" customWidth="1"/>
  </cols>
  <sheetData>
    <row r="1" spans="1:9" s="88" customFormat="1" ht="17.25">
      <c r="A1" s="88" t="s">
        <v>0</v>
      </c>
    </row>
    <row r="2" spans="1:9" s="88" customFormat="1" ht="17.25"/>
    <row r="3" spans="1:9" s="88" customFormat="1" ht="17.25">
      <c r="A3" s="88" t="s">
        <v>1</v>
      </c>
    </row>
    <row r="4" spans="1:9" s="87" customFormat="1" ht="17.25">
      <c r="A4" s="87" t="s">
        <v>3</v>
      </c>
    </row>
    <row r="5" spans="1:9" s="87" customFormat="1" ht="17.25">
      <c r="A5" s="87" t="s">
        <v>4</v>
      </c>
    </row>
    <row r="6" spans="1:9" s="87" customFormat="1" ht="17.25"/>
    <row r="7" spans="1:9" s="87" customFormat="1" ht="17.25"/>
    <row r="8" spans="1:9" s="87" customFormat="1" ht="17.25">
      <c r="A8" s="271" t="s">
        <v>94</v>
      </c>
      <c r="B8" s="271"/>
      <c r="C8" s="271"/>
      <c r="D8" s="271"/>
      <c r="E8" s="271"/>
      <c r="F8" s="271"/>
      <c r="G8" s="271"/>
      <c r="H8" s="271"/>
      <c r="I8" s="271"/>
    </row>
    <row r="9" spans="1:9" s="87" customFormat="1" ht="17.25"/>
    <row r="10" spans="1:9" s="87" customFormat="1" ht="17.25"/>
    <row r="11" spans="1:9" s="87" customFormat="1" ht="17.25">
      <c r="A11" s="87" t="s">
        <v>41</v>
      </c>
    </row>
    <row r="12" spans="1:9" s="87" customFormat="1" ht="17.25"/>
    <row r="13" spans="1:9" s="87" customFormat="1" ht="17.25">
      <c r="A13" s="272" t="s">
        <v>95</v>
      </c>
      <c r="B13" s="272"/>
      <c r="C13" s="272"/>
      <c r="D13" s="272"/>
      <c r="E13" s="272"/>
    </row>
    <row r="14" spans="1:9" s="87" customFormat="1" ht="17.25"/>
    <row r="15" spans="1:9" s="87" customFormat="1" ht="17.25">
      <c r="I15" s="106"/>
    </row>
    <row r="16" spans="1:9" ht="24" customHeight="1">
      <c r="I16" s="105"/>
    </row>
    <row r="18" spans="1:13" s="104" customFormat="1" ht="50.1" customHeight="1">
      <c r="A18" s="89" t="s">
        <v>43</v>
      </c>
      <c r="B18" s="89" t="s">
        <v>7</v>
      </c>
      <c r="C18" s="90" t="s">
        <v>73</v>
      </c>
      <c r="D18" s="90" t="s">
        <v>74</v>
      </c>
      <c r="E18" s="90" t="s">
        <v>75</v>
      </c>
      <c r="F18" s="90" t="s">
        <v>76</v>
      </c>
      <c r="G18" s="90" t="s">
        <v>46</v>
      </c>
      <c r="H18" s="90" t="s">
        <v>47</v>
      </c>
      <c r="I18" s="90" t="s">
        <v>48</v>
      </c>
      <c r="J18" s="91" t="s">
        <v>49</v>
      </c>
      <c r="K18" s="90" t="s">
        <v>50</v>
      </c>
    </row>
    <row r="19" spans="1:13">
      <c r="A19" s="55">
        <v>1</v>
      </c>
      <c r="B19" s="58" t="s">
        <v>28</v>
      </c>
      <c r="C19" s="56"/>
      <c r="D19" s="56"/>
      <c r="E19" s="57"/>
      <c r="F19" s="57"/>
      <c r="G19" s="56"/>
      <c r="H19" s="57">
        <f>SUM(C19:G19)</f>
        <v>0</v>
      </c>
      <c r="I19" s="57">
        <f>H19/1000</f>
        <v>0</v>
      </c>
      <c r="J19" s="58">
        <v>9300</v>
      </c>
      <c r="K19" s="57">
        <f>+J19*I19</f>
        <v>0</v>
      </c>
    </row>
    <row r="20" spans="1:13">
      <c r="A20" s="55">
        <v>2</v>
      </c>
      <c r="B20" s="58" t="s">
        <v>59</v>
      </c>
      <c r="C20" s="56">
        <v>6592.1482999999989</v>
      </c>
      <c r="D20" s="56">
        <v>9620.2800000000007</v>
      </c>
      <c r="E20" s="57">
        <v>8377.67</v>
      </c>
      <c r="F20" s="57">
        <v>10076.305399999999</v>
      </c>
      <c r="G20" s="56"/>
      <c r="H20" s="57">
        <f t="shared" ref="H20:H22" si="0">SUM(C20:G20)</f>
        <v>34666.403699999995</v>
      </c>
      <c r="I20" s="57">
        <f t="shared" ref="I20:I22" si="1">H20/1000</f>
        <v>34.666403699999996</v>
      </c>
      <c r="J20" s="58">
        <v>5700</v>
      </c>
      <c r="K20" s="57">
        <f>+J20*I20</f>
        <v>197598.50108999998</v>
      </c>
      <c r="M20" s="66"/>
    </row>
    <row r="21" spans="1:13">
      <c r="A21" s="55">
        <v>3</v>
      </c>
      <c r="B21" s="58" t="s">
        <v>18</v>
      </c>
      <c r="C21" s="56">
        <f>C20</f>
        <v>6592.1482999999989</v>
      </c>
      <c r="D21" s="56">
        <f t="shared" ref="D21:F21" si="2">D20</f>
        <v>9620.2800000000007</v>
      </c>
      <c r="E21" s="56">
        <f t="shared" si="2"/>
        <v>8377.67</v>
      </c>
      <c r="F21" s="56">
        <f t="shared" si="2"/>
        <v>10076.305399999999</v>
      </c>
      <c r="G21" s="56">
        <v>0</v>
      </c>
      <c r="H21" s="57">
        <f t="shared" si="0"/>
        <v>34666.403699999995</v>
      </c>
      <c r="I21" s="57">
        <f t="shared" si="1"/>
        <v>34.666403699999996</v>
      </c>
      <c r="J21" s="58">
        <v>1400</v>
      </c>
      <c r="K21" s="57">
        <f t="shared" ref="K21:K22" si="3">+J21*I21</f>
        <v>48532.965179999992</v>
      </c>
    </row>
    <row r="22" spans="1:13">
      <c r="A22" s="55">
        <v>4</v>
      </c>
      <c r="B22" s="58" t="s">
        <v>19</v>
      </c>
      <c r="C22" s="56">
        <v>0</v>
      </c>
      <c r="D22" s="56">
        <v>0</v>
      </c>
      <c r="E22" s="57">
        <v>0</v>
      </c>
      <c r="F22" s="57">
        <v>0</v>
      </c>
      <c r="G22" s="56">
        <v>0</v>
      </c>
      <c r="H22" s="57">
        <f t="shared" si="0"/>
        <v>0</v>
      </c>
      <c r="I22" s="57">
        <f t="shared" si="1"/>
        <v>0</v>
      </c>
      <c r="J22" s="58">
        <v>3800</v>
      </c>
      <c r="K22" s="57">
        <f t="shared" si="3"/>
        <v>0</v>
      </c>
    </row>
    <row r="23" spans="1:13" ht="17.25">
      <c r="A23" s="92"/>
      <c r="B23" s="268"/>
      <c r="C23" s="269"/>
      <c r="D23" s="269"/>
      <c r="E23" s="269"/>
      <c r="F23" s="269"/>
      <c r="G23" s="269"/>
      <c r="H23" s="270"/>
      <c r="I23" s="93" t="s">
        <v>22</v>
      </c>
      <c r="J23" s="93"/>
      <c r="K23" s="94">
        <f>SUM(K19:K22)</f>
        <v>246131.46626999998</v>
      </c>
    </row>
    <row r="24" spans="1:13">
      <c r="I24" s="63"/>
    </row>
    <row r="25" spans="1:13" s="47" customFormat="1" ht="15.75">
      <c r="A25" s="47" t="s">
        <v>46</v>
      </c>
      <c r="B25" s="214"/>
      <c r="C25" s="47" t="s">
        <v>103</v>
      </c>
      <c r="I25" s="215"/>
    </row>
    <row r="28" spans="1:13" ht="15.75">
      <c r="A28" s="64"/>
      <c r="B28" s="65"/>
      <c r="K28" s="66"/>
    </row>
    <row r="32" spans="1:13" s="88" customFormat="1" ht="17.25">
      <c r="A32" s="88" t="s">
        <v>34</v>
      </c>
      <c r="F32" s="88" t="s">
        <v>196</v>
      </c>
      <c r="K32" s="88" t="s">
        <v>195</v>
      </c>
    </row>
    <row r="33" spans="1:11" s="88" customFormat="1" ht="17.25">
      <c r="A33" s="88" t="s">
        <v>35</v>
      </c>
      <c r="F33" s="88" t="s">
        <v>193</v>
      </c>
      <c r="K33" s="88" t="s">
        <v>38</v>
      </c>
    </row>
    <row r="34" spans="1:11" s="88" customFormat="1" ht="17.25">
      <c r="A34" s="88" t="s">
        <v>194</v>
      </c>
      <c r="K34" s="88" t="s">
        <v>194</v>
      </c>
    </row>
  </sheetData>
  <mergeCells count="3">
    <mergeCell ref="B23:H23"/>
    <mergeCell ref="A8:I8"/>
    <mergeCell ref="A13:E13"/>
  </mergeCells>
  <printOptions horizontalCentered="1"/>
  <pageMargins left="0" right="0" top="0.25" bottom="0.25" header="0.3" footer="0.3"/>
  <pageSetup paperSize="9" scale="96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5"/>
  <sheetViews>
    <sheetView view="pageBreakPreview" zoomScale="115" zoomScaleNormal="100" zoomScaleSheetLayoutView="115" workbookViewId="0">
      <selection activeCell="K15" sqref="K15"/>
    </sheetView>
  </sheetViews>
  <sheetFormatPr defaultRowHeight="15"/>
  <cols>
    <col min="3" max="3" width="33.140625" customWidth="1"/>
    <col min="4" max="4" width="13.42578125" customWidth="1"/>
    <col min="7" max="12" width="15.7109375" customWidth="1"/>
  </cols>
  <sheetData>
    <row r="1" spans="1:13">
      <c r="A1" s="1" t="s">
        <v>0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</row>
    <row r="2" spans="1:13">
      <c r="A2" s="1"/>
      <c r="B2" s="1"/>
      <c r="C2" s="2"/>
      <c r="D2" s="2"/>
      <c r="E2" s="2"/>
      <c r="F2" s="2"/>
      <c r="G2" s="4"/>
      <c r="H2" s="4"/>
      <c r="I2" s="4"/>
      <c r="J2" s="4"/>
      <c r="K2" s="4"/>
      <c r="L2" s="4"/>
    </row>
    <row r="3" spans="1:13">
      <c r="A3" s="1" t="s">
        <v>33</v>
      </c>
      <c r="B3" s="1"/>
      <c r="C3" s="2"/>
      <c r="D3" s="2"/>
      <c r="E3" s="2"/>
      <c r="F3" s="2"/>
      <c r="G3" s="224" t="s">
        <v>2</v>
      </c>
      <c r="H3" s="224"/>
      <c r="I3" s="224"/>
      <c r="J3" s="224"/>
      <c r="K3" s="224"/>
      <c r="L3" s="224"/>
    </row>
    <row r="4" spans="1:13">
      <c r="A4" s="1" t="s">
        <v>3</v>
      </c>
      <c r="B4" s="1"/>
      <c r="C4" s="2"/>
      <c r="D4" s="2"/>
      <c r="E4" s="2"/>
      <c r="F4" s="2"/>
      <c r="G4" s="224" t="s">
        <v>26</v>
      </c>
      <c r="H4" s="224"/>
      <c r="I4" s="224"/>
      <c r="J4" s="224"/>
      <c r="K4" s="224"/>
      <c r="L4" s="224"/>
    </row>
    <row r="5" spans="1:13">
      <c r="A5" s="1" t="s">
        <v>4</v>
      </c>
      <c r="B5" s="1"/>
      <c r="C5" s="2"/>
      <c r="D5" s="2"/>
      <c r="E5" s="2"/>
      <c r="F5" s="2"/>
      <c r="G5" s="224" t="s">
        <v>27</v>
      </c>
      <c r="H5" s="224"/>
      <c r="I5" s="224"/>
      <c r="J5" s="224"/>
      <c r="K5" s="224"/>
      <c r="L5" s="224"/>
    </row>
    <row r="6" spans="1:13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3" s="6" customFormat="1" ht="37.5">
      <c r="A8" s="42" t="s">
        <v>5</v>
      </c>
      <c r="B8" s="42" t="s">
        <v>6</v>
      </c>
      <c r="C8" s="42" t="s">
        <v>7</v>
      </c>
      <c r="D8" s="42" t="s">
        <v>8</v>
      </c>
      <c r="E8" s="43" t="s">
        <v>9</v>
      </c>
      <c r="F8" s="43" t="s">
        <v>10</v>
      </c>
      <c r="G8" s="273" t="s">
        <v>11</v>
      </c>
      <c r="H8" s="273"/>
      <c r="I8" s="273" t="s">
        <v>12</v>
      </c>
      <c r="J8" s="273"/>
      <c r="K8" s="273" t="s">
        <v>13</v>
      </c>
      <c r="L8" s="273"/>
    </row>
    <row r="9" spans="1:13">
      <c r="A9" s="33"/>
      <c r="B9" s="33"/>
      <c r="C9" s="33"/>
      <c r="D9" s="33"/>
      <c r="E9" s="34"/>
      <c r="F9" s="34"/>
      <c r="G9" s="35" t="s">
        <v>14</v>
      </c>
      <c r="H9" s="35" t="s">
        <v>15</v>
      </c>
      <c r="I9" s="35" t="s">
        <v>14</v>
      </c>
      <c r="J9" s="35" t="s">
        <v>15</v>
      </c>
      <c r="K9" s="35" t="s">
        <v>14</v>
      </c>
      <c r="L9" s="35" t="s">
        <v>15</v>
      </c>
    </row>
    <row r="10" spans="1:13">
      <c r="A10" s="36">
        <v>1</v>
      </c>
      <c r="B10" s="36">
        <v>13</v>
      </c>
      <c r="C10" s="37" t="s">
        <v>28</v>
      </c>
      <c r="D10" s="37" t="s">
        <v>29</v>
      </c>
      <c r="E10" s="38" t="s">
        <v>17</v>
      </c>
      <c r="F10" s="38">
        <v>9300</v>
      </c>
      <c r="G10" s="40">
        <v>77.706464114999989</v>
      </c>
      <c r="H10" s="40">
        <f>F10*G10</f>
        <v>722670.11626949988</v>
      </c>
      <c r="I10" s="40">
        <f>'RA 4 Abstract Break'!L6</f>
        <v>3.9760500000000003</v>
      </c>
      <c r="J10" s="40">
        <f>I10*F10</f>
        <v>36977.264999999999</v>
      </c>
      <c r="K10" s="39">
        <f>(I10+G10)</f>
        <v>81.682514114999989</v>
      </c>
      <c r="L10" s="39">
        <f>K10*F10</f>
        <v>759647.38126949989</v>
      </c>
      <c r="M10">
        <v>36.97</v>
      </c>
    </row>
    <row r="11" spans="1:13">
      <c r="A11" s="36">
        <v>2</v>
      </c>
      <c r="B11" s="36"/>
      <c r="C11" s="37" t="s">
        <v>30</v>
      </c>
      <c r="D11" s="37" t="s">
        <v>29</v>
      </c>
      <c r="E11" s="38" t="s">
        <v>17</v>
      </c>
      <c r="F11" s="38">
        <v>6200</v>
      </c>
      <c r="G11" s="40"/>
      <c r="H11" s="40"/>
      <c r="I11" s="40">
        <f>'RA 4 Abstract Break'!L5</f>
        <v>36.967963338999994</v>
      </c>
      <c r="J11" s="40">
        <f>I11*F11</f>
        <v>229201.37270179996</v>
      </c>
      <c r="K11" s="39">
        <f t="shared" ref="K11:K15" si="0">(I11+G11)</f>
        <v>36.967963338999994</v>
      </c>
      <c r="L11" s="39">
        <f t="shared" ref="L11:L15" si="1">K11*F11</f>
        <v>229201.37270179996</v>
      </c>
      <c r="M11">
        <v>2.6299946940000001</v>
      </c>
    </row>
    <row r="12" spans="1:13">
      <c r="A12" s="36">
        <v>3</v>
      </c>
      <c r="B12" s="36">
        <v>1</v>
      </c>
      <c r="C12" s="37" t="s">
        <v>16</v>
      </c>
      <c r="D12" s="37" t="s">
        <v>29</v>
      </c>
      <c r="E12" s="38" t="s">
        <v>17</v>
      </c>
      <c r="F12" s="37">
        <v>5700</v>
      </c>
      <c r="G12" s="40">
        <v>182.27969178679999</v>
      </c>
      <c r="H12" s="40">
        <f>F12*G12</f>
        <v>1038994.24318476</v>
      </c>
      <c r="I12" s="40"/>
      <c r="J12" s="40"/>
      <c r="K12" s="39">
        <f t="shared" si="0"/>
        <v>182.27969178679999</v>
      </c>
      <c r="L12" s="39">
        <f t="shared" si="1"/>
        <v>1038994.24318476</v>
      </c>
      <c r="M12">
        <v>13</v>
      </c>
    </row>
    <row r="13" spans="1:13">
      <c r="A13" s="36">
        <v>4</v>
      </c>
      <c r="B13" s="36">
        <v>9</v>
      </c>
      <c r="C13" s="37" t="s">
        <v>18</v>
      </c>
      <c r="D13" s="37" t="s">
        <v>29</v>
      </c>
      <c r="E13" s="38" t="s">
        <v>17</v>
      </c>
      <c r="F13" s="37">
        <v>1400</v>
      </c>
      <c r="G13" s="40">
        <v>34.666403699999996</v>
      </c>
      <c r="H13" s="40">
        <f>F13*G13</f>
        <v>48532.965179999992</v>
      </c>
      <c r="I13" s="40">
        <f>'RA 4 Abstract Break'!L8</f>
        <v>142.45228638699999</v>
      </c>
      <c r="J13" s="40">
        <f>I13*F13</f>
        <v>199433.20094179999</v>
      </c>
      <c r="K13" s="39">
        <f t="shared" si="0"/>
        <v>177.11869008699998</v>
      </c>
      <c r="L13" s="39">
        <f t="shared" si="1"/>
        <v>247966.16612179996</v>
      </c>
      <c r="M13">
        <v>142.44999999999999</v>
      </c>
    </row>
    <row r="14" spans="1:13">
      <c r="A14" s="36">
        <v>5</v>
      </c>
      <c r="B14" s="36">
        <v>14</v>
      </c>
      <c r="C14" s="37" t="s">
        <v>19</v>
      </c>
      <c r="D14" s="37" t="s">
        <v>29</v>
      </c>
      <c r="E14" s="38" t="s">
        <v>17</v>
      </c>
      <c r="F14" s="37">
        <v>3800</v>
      </c>
      <c r="G14" s="40">
        <v>0.41</v>
      </c>
      <c r="H14" s="40">
        <f>F14*G14</f>
        <v>1558</v>
      </c>
      <c r="I14" s="40">
        <f>'RA 4 Abstract Break'!L9</f>
        <v>105.48432006200001</v>
      </c>
      <c r="J14" s="40">
        <f>I14*F14</f>
        <v>400840.41623560002</v>
      </c>
      <c r="K14" s="39">
        <f t="shared" si="0"/>
        <v>105.89432006200001</v>
      </c>
      <c r="L14" s="39">
        <f t="shared" si="1"/>
        <v>402398.41623560002</v>
      </c>
      <c r="M14">
        <v>105.48</v>
      </c>
    </row>
    <row r="15" spans="1:13">
      <c r="A15" s="36">
        <v>6</v>
      </c>
      <c r="B15" s="36"/>
      <c r="C15" s="37" t="s">
        <v>31</v>
      </c>
      <c r="D15" s="37" t="s">
        <v>29</v>
      </c>
      <c r="E15" s="38" t="s">
        <v>17</v>
      </c>
      <c r="F15" s="37">
        <v>8400</v>
      </c>
      <c r="G15" s="40"/>
      <c r="H15" s="40"/>
      <c r="I15" s="41">
        <f>'RA 4 Abstract Break'!L7</f>
        <v>12.996241520000003</v>
      </c>
      <c r="J15" s="40">
        <f>I15*F15</f>
        <v>109168.42876800003</v>
      </c>
      <c r="K15" s="39">
        <f t="shared" si="0"/>
        <v>12.996241520000003</v>
      </c>
      <c r="L15" s="39">
        <f t="shared" si="1"/>
        <v>109168.42876800003</v>
      </c>
    </row>
    <row r="16" spans="1:13" s="6" customFormat="1" ht="18.75">
      <c r="A16" s="44"/>
      <c r="B16" s="44" t="s">
        <v>20</v>
      </c>
      <c r="C16" s="45" t="s">
        <v>21</v>
      </c>
      <c r="D16" s="45" t="s">
        <v>32</v>
      </c>
      <c r="E16" s="45"/>
      <c r="F16" s="45"/>
      <c r="G16" s="46"/>
      <c r="H16" s="46">
        <f>SUM(H10:H14)</f>
        <v>1811755.3246342598</v>
      </c>
      <c r="I16" s="46"/>
      <c r="J16" s="46">
        <f>SUM(J10:J15)</f>
        <v>975620.6836472</v>
      </c>
      <c r="K16" s="46"/>
      <c r="L16" s="46">
        <f>SUM(L10:L15)</f>
        <v>2787376.00828146</v>
      </c>
    </row>
    <row r="20" spans="8:11">
      <c r="J20" s="66"/>
    </row>
    <row r="21" spans="8:11">
      <c r="J21" s="66"/>
      <c r="K21" s="66"/>
    </row>
    <row r="23" spans="8:11">
      <c r="H23" s="66"/>
    </row>
    <row r="27" spans="8:11">
      <c r="J27" s="66"/>
    </row>
    <row r="43" spans="1:12" s="47" customFormat="1">
      <c r="A43" s="47" t="s">
        <v>34</v>
      </c>
      <c r="G43" s="47" t="s">
        <v>197</v>
      </c>
      <c r="L43" s="48" t="s">
        <v>37</v>
      </c>
    </row>
    <row r="44" spans="1:12" s="47" customFormat="1">
      <c r="A44" s="47" t="s">
        <v>35</v>
      </c>
      <c r="G44" s="47" t="s">
        <v>193</v>
      </c>
      <c r="L44" s="48" t="s">
        <v>38</v>
      </c>
    </row>
    <row r="45" spans="1:12" s="47" customFormat="1">
      <c r="A45" s="47" t="s">
        <v>36</v>
      </c>
      <c r="L45" s="48" t="s">
        <v>39</v>
      </c>
    </row>
  </sheetData>
  <mergeCells count="6">
    <mergeCell ref="G3:L3"/>
    <mergeCell ref="G4:L4"/>
    <mergeCell ref="G5:L5"/>
    <mergeCell ref="G8:H8"/>
    <mergeCell ref="I8:J8"/>
    <mergeCell ref="K8:L8"/>
  </mergeCells>
  <printOptions horizontalCentered="1"/>
  <pageMargins left="0" right="0" top="0.25" bottom="0.25" header="0.3" footer="0.3"/>
  <pageSetup paperSize="9" scale="8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view="pageBreakPreview" zoomScale="115" zoomScaleNormal="100" zoomScaleSheetLayoutView="115" workbookViewId="0">
      <selection activeCell="N33" sqref="N33:N35"/>
    </sheetView>
  </sheetViews>
  <sheetFormatPr defaultRowHeight="15"/>
  <cols>
    <col min="1" max="1" width="5.5703125" customWidth="1"/>
    <col min="2" max="2" width="18.7109375" customWidth="1"/>
    <col min="3" max="9" width="10.7109375" customWidth="1"/>
    <col min="10" max="10" width="15.7109375" customWidth="1"/>
    <col min="11" max="11" width="10.5703125" bestFit="1" customWidth="1"/>
    <col min="12" max="12" width="15.5703125" bestFit="1" customWidth="1"/>
    <col min="13" max="13" width="10.7109375" customWidth="1"/>
    <col min="14" max="14" width="12.140625" bestFit="1" customWidth="1"/>
  </cols>
  <sheetData>
    <row r="1" spans="1:14" s="88" customFormat="1" ht="17.25">
      <c r="A1" s="88" t="s">
        <v>95</v>
      </c>
      <c r="N1" s="201" t="s">
        <v>192</v>
      </c>
    </row>
    <row r="2" spans="1:14" s="88" customFormat="1" ht="17.25">
      <c r="A2" s="88" t="s">
        <v>190</v>
      </c>
      <c r="N2" s="201" t="s">
        <v>191</v>
      </c>
    </row>
    <row r="4" spans="1:14" s="104" customFormat="1" ht="69">
      <c r="A4" s="202" t="s">
        <v>43</v>
      </c>
      <c r="B4" s="202" t="s">
        <v>7</v>
      </c>
      <c r="C4" s="203" t="s">
        <v>96</v>
      </c>
      <c r="D4" s="203" t="s">
        <v>97</v>
      </c>
      <c r="E4" s="203" t="s">
        <v>98</v>
      </c>
      <c r="F4" s="203" t="s">
        <v>99</v>
      </c>
      <c r="G4" s="203" t="s">
        <v>100</v>
      </c>
      <c r="H4" s="203" t="s">
        <v>44</v>
      </c>
      <c r="I4" s="203" t="s">
        <v>45</v>
      </c>
      <c r="J4" s="203" t="s">
        <v>46</v>
      </c>
      <c r="K4" s="203" t="s">
        <v>47</v>
      </c>
      <c r="L4" s="203" t="s">
        <v>48</v>
      </c>
      <c r="M4" s="204" t="s">
        <v>49</v>
      </c>
      <c r="N4" s="203" t="s">
        <v>50</v>
      </c>
    </row>
    <row r="5" spans="1:14">
      <c r="A5" s="209">
        <v>1</v>
      </c>
      <c r="B5" s="210" t="s">
        <v>51</v>
      </c>
      <c r="C5" s="208"/>
      <c r="D5" s="208"/>
      <c r="E5" s="211"/>
      <c r="F5" s="211"/>
      <c r="G5" s="208"/>
      <c r="H5" s="208">
        <v>19985.23</v>
      </c>
      <c r="I5" s="208">
        <f>'[2]BUILD UP 10350 LVL'!C22+'[2]BUILD UP 10350 LVL'!M22+'[2]BUILD UP 10350 LVL'!C42+'[2]BUILD UP 10350 LVL'!M43+'[2]BUILD UP 10350 LVL'!C63+'[2]BUILD UP 10350 LVL'!M64</f>
        <v>16982.733338999999</v>
      </c>
      <c r="J5" s="208"/>
      <c r="K5" s="211">
        <f>SUM(C5:J5)</f>
        <v>36967.963338999994</v>
      </c>
      <c r="L5" s="211">
        <f>K5/1000</f>
        <v>36.967963338999994</v>
      </c>
      <c r="M5" s="212">
        <v>6200</v>
      </c>
      <c r="N5" s="211">
        <f>+M5*L5</f>
        <v>229201.37270179996</v>
      </c>
    </row>
    <row r="6" spans="1:14" ht="25.5">
      <c r="A6" s="209">
        <v>2</v>
      </c>
      <c r="B6" s="210" t="s">
        <v>101</v>
      </c>
      <c r="C6" s="208"/>
      <c r="D6" s="208"/>
      <c r="E6" s="211"/>
      <c r="F6" s="211"/>
      <c r="G6" s="208"/>
      <c r="H6" s="208">
        <v>3976.05</v>
      </c>
      <c r="I6" s="208"/>
      <c r="J6" s="208"/>
      <c r="K6" s="211">
        <f>SUM(C6:J6)</f>
        <v>3976.05</v>
      </c>
      <c r="L6" s="211">
        <f>K6/1000</f>
        <v>3.9760500000000003</v>
      </c>
      <c r="M6" s="212">
        <v>9300</v>
      </c>
      <c r="N6" s="211">
        <f>+M6*L6</f>
        <v>36977.264999999999</v>
      </c>
    </row>
    <row r="7" spans="1:14" ht="25.5">
      <c r="A7" s="209">
        <v>3</v>
      </c>
      <c r="B7" s="213" t="s">
        <v>102</v>
      </c>
      <c r="C7" s="208">
        <f>'[2]COLUMN A ROW'!C29+'[2]COLUMN A ROW'!M29+'[2]COLUMN A ROW'!C65+'[2]COLUMN A ROW'!M65+'[2]COLUMN A ROW'!C104+'[2]COLUMN A ROW'!M104</f>
        <v>0</v>
      </c>
      <c r="D7" s="208">
        <f>'[2]COLUMN B ROW'!C36+'[2]COLUMN B ROW'!M31+'[2]COLUMN B ROW'!C88+'[2]COLUMN B ROW'!M86</f>
        <v>0</v>
      </c>
      <c r="E7" s="211">
        <f>'[2]COLUMN C ROW'!C28+'[2]COLUMN C ROW'!M27</f>
        <v>0</v>
      </c>
      <c r="F7" s="211">
        <v>0</v>
      </c>
      <c r="G7" s="208">
        <f>'[2]COLUMN E ROW'!C44+'[2]COLUMN E ROW'!M44+'[2]COLUMN E ROW'!C87+'[2]COLUMN E ROW'!M90+'[2]COLUMN E ROW'!C136+'[2]COLUMN E ROW'!M141+'[2]COLUMN E ROW'!W16</f>
        <v>0</v>
      </c>
      <c r="H7" s="208"/>
      <c r="I7" s="208"/>
      <c r="J7" s="208">
        <f>'[2]COLUMN BUNKER HOUSE'!C23+'[2]COLUMN BUNKER HOUSE'!M23</f>
        <v>12996.241520000003</v>
      </c>
      <c r="K7" s="211">
        <f>SUM(C7:J7)</f>
        <v>12996.241520000003</v>
      </c>
      <c r="L7" s="211">
        <f>K7/1000</f>
        <v>12.996241520000003</v>
      </c>
      <c r="M7" s="212">
        <v>8400</v>
      </c>
      <c r="N7" s="211">
        <f>+M7*L7</f>
        <v>109168.42876800003</v>
      </c>
    </row>
    <row r="8" spans="1:14">
      <c r="A8" s="209">
        <v>4</v>
      </c>
      <c r="B8" s="212" t="s">
        <v>18</v>
      </c>
      <c r="C8" s="208">
        <f>'[2]COLUMN A ROW'!C30+'[2]COLUMN A ROW'!M30+'[2]COLUMN A ROW'!C66+'[2]COLUMN A ROW'!M66+'[2]COLUMN A ROW'!C105+'[2]COLUMN A ROW'!M105</f>
        <v>25294.8197</v>
      </c>
      <c r="D8" s="208">
        <f>'[2]COLUMN B ROW'!C37+'[2]COLUMN B ROW'!M32+'[2]COLUMN B ROW'!C89+'[2]COLUMN B ROW'!M87</f>
        <v>24784.422936000006</v>
      </c>
      <c r="E8" s="211">
        <f>'[2]COLUMN C ROW'!C29+'[2]COLUMN C ROW'!M28</f>
        <v>8570.272820000002</v>
      </c>
      <c r="F8" s="211">
        <f>'[2]COLUMN D ROW'!C29+'[2]COLUMN D ROW'!C79</f>
        <v>9656.0323800000006</v>
      </c>
      <c r="G8" s="208">
        <f>'[2]COLUMN E ROW'!C45+'[2]COLUMN E ROW'!M45+'[2]COLUMN E ROW'!C88+'[2]COLUMN E ROW'!M91+'[2]COLUMN E ROW'!C137+'[2]COLUMN E ROW'!M142+'[2]COLUMN E ROW'!W17</f>
        <v>37178.772226000008</v>
      </c>
      <c r="H8" s="208">
        <f>'[2]BUILD UP 5350 LVL'!C84+'[2]BUILD UP 5350 LVL'!M86+'[2]BUILD UP 5350 LVL'!C62+'[2]BUILD UP 5350 LVL'!M63+'[2]BUILD UP 5350 LVL'!C41+'[2]BUILD UP 5350 LVL'!M41+'[2]BUILD UP 5350 LVL'!C17+'[2]BUILD UP 5350 LVL'!M18</f>
        <v>19985.232985999999</v>
      </c>
      <c r="I8" s="208">
        <f>'[2]BUILD UP 10350 LVL'!C21+'[2]BUILD UP 10350 LVL'!M21+'[2]BUILD UP 10350 LVL'!M42+'[2]BUILD UP 10350 LVL'!C41+'[2]BUILD UP 10350 LVL'!C62+'[2]BUILD UP 10350 LVL'!M63</f>
        <v>16982.733338999999</v>
      </c>
      <c r="J8" s="208"/>
      <c r="K8" s="211">
        <f t="shared" ref="K8:K9" si="0">SUM(C8:J8)</f>
        <v>142452.286387</v>
      </c>
      <c r="L8" s="211">
        <f t="shared" ref="L8:L9" si="1">K8/1000</f>
        <v>142.45228638699999</v>
      </c>
      <c r="M8" s="212">
        <v>1400</v>
      </c>
      <c r="N8" s="211">
        <f t="shared" ref="N8:N9" si="2">+M8*L8</f>
        <v>199433.20094179999</v>
      </c>
    </row>
    <row r="9" spans="1:14">
      <c r="A9" s="209">
        <v>5</v>
      </c>
      <c r="B9" s="212" t="s">
        <v>19</v>
      </c>
      <c r="C9" s="208">
        <f>'[2]COLUMN A ROW'!C31+'[2]COLUMN A ROW'!M31+'[2]COLUMN A ROW'!C67+'[2]COLUMN A ROW'!M67+'[2]COLUMN A ROW'!C106+'[2]COLUMN A ROW'!M106</f>
        <v>25294.8197</v>
      </c>
      <c r="D9" s="208">
        <f>'[2]COLUMN B ROW'!C38+'[2]COLUMN B ROW'!M33+'[2]COLUMN B ROW'!C90+'[2]COLUMN B ROW'!M88</f>
        <v>24784.422936000006</v>
      </c>
      <c r="E9" s="211">
        <f>'[2]COLUMN C ROW'!C30+'[2]COLUMN C ROW'!M29</f>
        <v>8570.272820000002</v>
      </c>
      <c r="F9" s="211">
        <f>'[2]COLUMN D ROW'!C30+'[2]COLUMN D ROW'!C80</f>
        <v>9656.0323800000006</v>
      </c>
      <c r="G9" s="208">
        <f>'[2]COLUMN E ROW'!C46+'[2]COLUMN E ROW'!M46+'[2]COLUMN E ROW'!C89+'[2]COLUMN E ROW'!M92+'[2]COLUMN E ROW'!C138+'[2]COLUMN E ROW'!M143+'[2]COLUMN E ROW'!W18</f>
        <v>37178.772226000008</v>
      </c>
      <c r="H9" s="208"/>
      <c r="I9" s="209"/>
      <c r="J9" s="209"/>
      <c r="K9" s="211">
        <f t="shared" si="0"/>
        <v>105484.32006200001</v>
      </c>
      <c r="L9" s="211">
        <f t="shared" si="1"/>
        <v>105.48432006200001</v>
      </c>
      <c r="M9" s="212">
        <v>3800</v>
      </c>
      <c r="N9" s="211">
        <f t="shared" si="2"/>
        <v>400840.41623560002</v>
      </c>
    </row>
    <row r="10" spans="1:14" ht="17.25">
      <c r="A10" s="205"/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06" t="s">
        <v>22</v>
      </c>
      <c r="M10" s="206"/>
      <c r="N10" s="207">
        <f>SUM(N5:N9)</f>
        <v>975620.6836472</v>
      </c>
    </row>
    <row r="11" spans="1:14">
      <c r="L11" s="105"/>
    </row>
    <row r="14" spans="1:14" ht="15.75">
      <c r="A14" s="64"/>
      <c r="B14" s="65"/>
      <c r="I14" s="66"/>
      <c r="N14" s="66"/>
    </row>
    <row r="15" spans="1:14" ht="15.75">
      <c r="A15" s="64"/>
      <c r="B15" s="65"/>
      <c r="N15" s="66"/>
    </row>
    <row r="16" spans="1:14" ht="15.75">
      <c r="A16" s="64"/>
      <c r="B16" s="65"/>
    </row>
    <row r="17" spans="1:2">
      <c r="A17" s="64"/>
    </row>
    <row r="18" spans="1:2">
      <c r="B18" s="109"/>
    </row>
    <row r="19" spans="1:2">
      <c r="A19" s="64"/>
    </row>
    <row r="33" spans="1:14">
      <c r="A33" s="47" t="s">
        <v>34</v>
      </c>
      <c r="H33" s="47" t="s">
        <v>197</v>
      </c>
      <c r="N33" s="48" t="s">
        <v>37</v>
      </c>
    </row>
    <row r="34" spans="1:14">
      <c r="A34" s="47" t="s">
        <v>35</v>
      </c>
      <c r="H34" s="47" t="s">
        <v>193</v>
      </c>
      <c r="N34" s="48" t="s">
        <v>38</v>
      </c>
    </row>
    <row r="35" spans="1:14">
      <c r="A35" s="47" t="s">
        <v>36</v>
      </c>
      <c r="N35" s="48" t="s">
        <v>39</v>
      </c>
    </row>
  </sheetData>
  <mergeCells count="1">
    <mergeCell ref="B10:K10"/>
  </mergeCells>
  <printOptions horizontalCentered="1"/>
  <pageMargins left="0" right="0" top="0.5" bottom="0.5" header="0.3" footer="0.3"/>
  <pageSetup paperSize="9" scale="8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Ra- 1</vt:lpstr>
      <vt:lpstr>RA 1 Abstract Break</vt:lpstr>
      <vt:lpstr>RA 2</vt:lpstr>
      <vt:lpstr>RA 2 Abstract Break</vt:lpstr>
      <vt:lpstr>RA 2 Measurement</vt:lpstr>
      <vt:lpstr>RA 3</vt:lpstr>
      <vt:lpstr>RA 3 Abstract Break</vt:lpstr>
      <vt:lpstr>RA 4</vt:lpstr>
      <vt:lpstr>RA 4 Abstract Break</vt:lpstr>
      <vt:lpstr>RA 5</vt:lpstr>
      <vt:lpstr>RA 5 Abstract Break</vt:lpstr>
      <vt:lpstr>RA 6</vt:lpstr>
      <vt:lpstr>RA 6 Abstract Break</vt:lpstr>
      <vt:lpstr>RA 7</vt:lpstr>
      <vt:lpstr>Abstract Break Up</vt:lpstr>
      <vt:lpstr>Bunker House Tie Beam</vt:lpstr>
      <vt:lpstr>'RA 3'!Print_Area</vt:lpstr>
      <vt:lpstr>'RA 3 Abstract Break'!Print_Area</vt:lpstr>
      <vt:lpstr>'RA 4'!Print_Area</vt:lpstr>
      <vt:lpstr>'RA 4 Abstract Break'!Print_Area</vt:lpstr>
      <vt:lpstr>'RA 5'!Print_Area</vt:lpstr>
      <vt:lpstr>'RA 5 Abstract Break'!Print_Area</vt:lpstr>
      <vt:lpstr>'RA 6'!Print_Area</vt:lpstr>
      <vt:lpstr>'RA 6 Abstract Break'!Print_Area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2023-09-23T11:24:33Z</cp:lastPrinted>
  <dcterms:created xsi:type="dcterms:W3CDTF">2023-08-09T06:04:43Z</dcterms:created>
  <dcterms:modified xsi:type="dcterms:W3CDTF">2023-09-29T12:29:57Z</dcterms:modified>
</cp:coreProperties>
</file>