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0515" windowHeight="4695" activeTab="4"/>
  </bookViews>
  <sheets>
    <sheet name="RA 1" sheetId="4" r:id="rId1"/>
    <sheet name="RA 2" sheetId="3" r:id="rId2"/>
    <sheet name="RA 3" sheetId="2" r:id="rId3"/>
    <sheet name="RA 4" sheetId="1" r:id="rId4"/>
    <sheet name="RA 5" sheetId="5" r:id="rId5"/>
    <sheet name="RA 5 Measurement" sheetId="6" r:id="rId6"/>
    <sheet name="RA 5 BBS" sheetId="7" r:id="rId7"/>
  </sheets>
  <definedNames>
    <definedName name="_xlnm.Print_Area" localSheetId="3">'RA 4'!$A$1:$L$34</definedName>
    <definedName name="_xlnm.Print_Area" localSheetId="4">'RA 5'!$A$1:$N$38</definedName>
    <definedName name="_xlnm.Print_Area" localSheetId="6">'RA 5 BBS'!$A$1:$J$34</definedName>
    <definedName name="_xlnm.Print_Area" localSheetId="5">'RA 5 Measurement'!$A$1:$J$129</definedName>
    <definedName name="_xlnm.Print_Titles" localSheetId="5">'RA 5 Measurement'!$1:$5</definedName>
  </definedNames>
  <calcPr calcId="144525"/>
</workbook>
</file>

<file path=xl/calcChain.xml><?xml version="1.0" encoding="utf-8"?>
<calcChain xmlns="http://schemas.openxmlformats.org/spreadsheetml/2006/main">
  <c r="B28" i="5" l="1"/>
  <c r="B19" i="5"/>
  <c r="B9" i="5"/>
  <c r="K36" i="5"/>
  <c r="L36" i="5" s="1"/>
  <c r="L22" i="5"/>
  <c r="L23" i="5"/>
  <c r="L25" i="5"/>
  <c r="L26" i="5"/>
  <c r="L27" i="5"/>
  <c r="L28" i="5"/>
  <c r="L30" i="5"/>
  <c r="K31" i="5"/>
  <c r="L31" i="5" s="1"/>
  <c r="L15" i="5"/>
  <c r="L16" i="5"/>
  <c r="L17" i="5"/>
  <c r="L19" i="5"/>
  <c r="L20" i="5"/>
  <c r="L12" i="5"/>
  <c r="K14" i="5"/>
  <c r="L14" i="5" s="1"/>
  <c r="K11" i="5"/>
  <c r="L11" i="5" s="1"/>
  <c r="M36" i="5" l="1"/>
  <c r="N36" i="5" s="1"/>
  <c r="M10" i="5"/>
  <c r="N10" i="5" s="1"/>
  <c r="M12" i="5"/>
  <c r="M14" i="5"/>
  <c r="N14" i="5" s="1"/>
  <c r="M15" i="5"/>
  <c r="N15" i="5" s="1"/>
  <c r="M16" i="5"/>
  <c r="N16" i="5" s="1"/>
  <c r="M17" i="5"/>
  <c r="M19" i="5"/>
  <c r="N19" i="5" s="1"/>
  <c r="M20" i="5"/>
  <c r="N20" i="5" s="1"/>
  <c r="M22" i="5"/>
  <c r="N22" i="5" s="1"/>
  <c r="M23" i="5"/>
  <c r="N23" i="5" s="1"/>
  <c r="M25" i="5"/>
  <c r="N25" i="5" s="1"/>
  <c r="M26" i="5"/>
  <c r="M27" i="5"/>
  <c r="N27" i="5" s="1"/>
  <c r="M28" i="5"/>
  <c r="N28" i="5" s="1"/>
  <c r="M30" i="5"/>
  <c r="N30" i="5" s="1"/>
  <c r="M31" i="5"/>
  <c r="N31" i="5" s="1"/>
  <c r="M32" i="5"/>
  <c r="N32" i="5" s="1"/>
  <c r="M33" i="5"/>
  <c r="N33" i="5" s="1"/>
  <c r="M34" i="5"/>
  <c r="N34" i="5" s="1"/>
  <c r="M35" i="5"/>
  <c r="N35" i="5" s="1"/>
  <c r="L35" i="5"/>
  <c r="L34" i="5"/>
  <c r="J34" i="5"/>
  <c r="L33" i="5"/>
  <c r="J33" i="5"/>
  <c r="L32" i="5"/>
  <c r="J32" i="5"/>
  <c r="J31" i="5"/>
  <c r="J30" i="5"/>
  <c r="J28" i="5"/>
  <c r="J27" i="5"/>
  <c r="N26" i="5"/>
  <c r="J26" i="5"/>
  <c r="J25" i="5"/>
  <c r="J23" i="5"/>
  <c r="J22" i="5"/>
  <c r="J21" i="5"/>
  <c r="J20" i="5"/>
  <c r="J19" i="5"/>
  <c r="J18" i="5"/>
  <c r="N17" i="5"/>
  <c r="J17" i="5"/>
  <c r="J16" i="5"/>
  <c r="J15" i="5"/>
  <c r="J14" i="5"/>
  <c r="N12" i="5"/>
  <c r="J12" i="5"/>
  <c r="L10" i="5"/>
  <c r="J10" i="5"/>
  <c r="M9" i="5"/>
  <c r="N9" i="5" s="1"/>
  <c r="L9" i="5"/>
  <c r="J9" i="5"/>
  <c r="J37" i="5" l="1"/>
  <c r="F47" i="6"/>
  <c r="I47" i="6" s="1"/>
  <c r="I48" i="6"/>
  <c r="F49" i="6"/>
  <c r="I49" i="6" s="1"/>
  <c r="I50" i="6"/>
  <c r="I51" i="6"/>
  <c r="I52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71" i="6"/>
  <c r="I7" i="6" l="1"/>
  <c r="I8" i="6"/>
  <c r="H64" i="6"/>
  <c r="G64" i="6"/>
  <c r="G54" i="6"/>
  <c r="F54" i="6"/>
  <c r="I55" i="6"/>
  <c r="I56" i="6"/>
  <c r="I58" i="6"/>
  <c r="I59" i="6"/>
  <c r="I60" i="6"/>
  <c r="I61" i="6"/>
  <c r="I62" i="6"/>
  <c r="I63" i="6"/>
  <c r="I66" i="6"/>
  <c r="I42" i="6"/>
  <c r="I43" i="6"/>
  <c r="I44" i="6"/>
  <c r="I41" i="6"/>
  <c r="F53" i="6"/>
  <c r="I53" i="6" s="1"/>
  <c r="J26" i="6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24" i="6"/>
  <c r="J22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J29" i="7"/>
  <c r="I29" i="7"/>
  <c r="H29" i="7"/>
  <c r="G29" i="7"/>
  <c r="J28" i="7"/>
  <c r="I28" i="7"/>
  <c r="H28" i="7"/>
  <c r="G28" i="7"/>
  <c r="J27" i="7"/>
  <c r="H27" i="7"/>
  <c r="G27" i="7"/>
  <c r="F27" i="7"/>
  <c r="I27" i="7" s="1"/>
  <c r="J26" i="7"/>
  <c r="I26" i="7"/>
  <c r="H26" i="7"/>
  <c r="G26" i="7"/>
  <c r="J25" i="7"/>
  <c r="I25" i="7"/>
  <c r="H25" i="7"/>
  <c r="G25" i="7"/>
  <c r="F25" i="7"/>
  <c r="J24" i="7"/>
  <c r="H24" i="7"/>
  <c r="G24" i="7"/>
  <c r="F24" i="7"/>
  <c r="I24" i="7" s="1"/>
  <c r="J23" i="7"/>
  <c r="I23" i="7"/>
  <c r="H23" i="7"/>
  <c r="G23" i="7"/>
  <c r="F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J12" i="7"/>
  <c r="I12" i="7"/>
  <c r="H12" i="7"/>
  <c r="G12" i="7"/>
  <c r="J11" i="7"/>
  <c r="I11" i="7"/>
  <c r="H11" i="7"/>
  <c r="G11" i="7"/>
  <c r="J10" i="7"/>
  <c r="I10" i="7"/>
  <c r="H10" i="7"/>
  <c r="G10" i="7"/>
  <c r="J9" i="7"/>
  <c r="I9" i="7"/>
  <c r="H9" i="7"/>
  <c r="G9" i="7"/>
  <c r="J8" i="7"/>
  <c r="I8" i="7"/>
  <c r="H8" i="7"/>
  <c r="G8" i="7"/>
  <c r="J7" i="7"/>
  <c r="I7" i="7"/>
  <c r="H7" i="7"/>
  <c r="G7" i="7"/>
  <c r="J6" i="7"/>
  <c r="I6" i="7"/>
  <c r="H6" i="7"/>
  <c r="G6" i="7"/>
  <c r="J5" i="7"/>
  <c r="J30" i="7" s="1"/>
  <c r="J32" i="7" s="1"/>
  <c r="I5" i="7"/>
  <c r="I30" i="7" s="1"/>
  <c r="I32" i="7" s="1"/>
  <c r="H5" i="7"/>
  <c r="H30" i="7" s="1"/>
  <c r="H32" i="7" s="1"/>
  <c r="G5" i="7"/>
  <c r="G30" i="7" s="1"/>
  <c r="G32" i="7" s="1"/>
  <c r="I128" i="6"/>
  <c r="I127" i="6"/>
  <c r="I126" i="6"/>
  <c r="I125" i="6"/>
  <c r="I124" i="6"/>
  <c r="I123" i="6"/>
  <c r="I120" i="6"/>
  <c r="F119" i="6"/>
  <c r="I119" i="6" s="1"/>
  <c r="I118" i="6"/>
  <c r="I117" i="6"/>
  <c r="I116" i="6"/>
  <c r="F115" i="6"/>
  <c r="I115" i="6" s="1"/>
  <c r="I114" i="6"/>
  <c r="I113" i="6"/>
  <c r="F112" i="6"/>
  <c r="I112" i="6" s="1"/>
  <c r="I111" i="6"/>
  <c r="I110" i="6"/>
  <c r="I109" i="6"/>
  <c r="F108" i="6"/>
  <c r="I108" i="6" s="1"/>
  <c r="I107" i="6"/>
  <c r="F106" i="6"/>
  <c r="I106" i="6" s="1"/>
  <c r="F105" i="6"/>
  <c r="I105" i="6" s="1"/>
  <c r="I104" i="6"/>
  <c r="I103" i="6"/>
  <c r="I102" i="6"/>
  <c r="I101" i="6"/>
  <c r="I100" i="6"/>
  <c r="F99" i="6"/>
  <c r="I99" i="6" s="1"/>
  <c r="I98" i="6"/>
  <c r="G67" i="6"/>
  <c r="F67" i="6"/>
  <c r="G57" i="6"/>
  <c r="F57" i="6"/>
  <c r="I46" i="6"/>
  <c r="I45" i="6"/>
  <c r="I57" i="6" l="1"/>
  <c r="I67" i="6"/>
  <c r="I64" i="6"/>
  <c r="I65" i="6" s="1"/>
  <c r="I22" i="6"/>
  <c r="I129" i="6"/>
  <c r="I54" i="6"/>
  <c r="I68" i="6" s="1"/>
  <c r="K21" i="5" s="1"/>
  <c r="I39" i="6"/>
  <c r="I96" i="6"/>
  <c r="K18" i="5" s="1"/>
  <c r="I33" i="7"/>
  <c r="I34" i="7" s="1"/>
  <c r="I121" i="6"/>
  <c r="J31" i="1"/>
  <c r="H29" i="1"/>
  <c r="J29" i="1"/>
  <c r="K29" i="1"/>
  <c r="L29" i="1"/>
  <c r="K30" i="1"/>
  <c r="L30" i="1" s="1"/>
  <c r="J30" i="1"/>
  <c r="H30" i="1"/>
  <c r="K28" i="1"/>
  <c r="L28" i="1" s="1"/>
  <c r="J28" i="1"/>
  <c r="H28" i="1"/>
  <c r="K27" i="1"/>
  <c r="L27" i="1" s="1"/>
  <c r="J27" i="1"/>
  <c r="H27" i="1"/>
  <c r="K26" i="1"/>
  <c r="L26" i="1" s="1"/>
  <c r="J26" i="1"/>
  <c r="H26" i="1"/>
  <c r="K25" i="1"/>
  <c r="L25" i="1" s="1"/>
  <c r="J25" i="1"/>
  <c r="H25" i="1"/>
  <c r="K24" i="1"/>
  <c r="L24" i="1" s="1"/>
  <c r="J24" i="1"/>
  <c r="H24" i="1"/>
  <c r="K23" i="1"/>
  <c r="L23" i="1" s="1"/>
  <c r="J23" i="1"/>
  <c r="H23" i="1"/>
  <c r="K22" i="1"/>
  <c r="L22" i="1" s="1"/>
  <c r="J22" i="1"/>
  <c r="H22" i="1"/>
  <c r="K21" i="1"/>
  <c r="L21" i="1" s="1"/>
  <c r="J21" i="1"/>
  <c r="H21" i="1"/>
  <c r="K20" i="1"/>
  <c r="L20" i="1" s="1"/>
  <c r="J20" i="1"/>
  <c r="H20" i="1"/>
  <c r="K19" i="1"/>
  <c r="L19" i="1" s="1"/>
  <c r="J19" i="1"/>
  <c r="H19" i="1"/>
  <c r="K18" i="1"/>
  <c r="L18" i="1" s="1"/>
  <c r="J18" i="1"/>
  <c r="H18" i="1"/>
  <c r="K17" i="1"/>
  <c r="L17" i="1" s="1"/>
  <c r="J17" i="1"/>
  <c r="H17" i="1"/>
  <c r="K16" i="1"/>
  <c r="L16" i="1" s="1"/>
  <c r="J16" i="1"/>
  <c r="H16" i="1"/>
  <c r="K15" i="1"/>
  <c r="L15" i="1" s="1"/>
  <c r="J15" i="1"/>
  <c r="H15" i="1"/>
  <c r="K14" i="1"/>
  <c r="L14" i="1" s="1"/>
  <c r="J14" i="1"/>
  <c r="H14" i="1"/>
  <c r="K13" i="1"/>
  <c r="L13" i="1" s="1"/>
  <c r="J13" i="1"/>
  <c r="H13" i="1"/>
  <c r="K12" i="1"/>
  <c r="L12" i="1" s="1"/>
  <c r="J12" i="1"/>
  <c r="H12" i="1"/>
  <c r="K11" i="1"/>
  <c r="L11" i="1" s="1"/>
  <c r="J11" i="1"/>
  <c r="J32" i="1" s="1"/>
  <c r="H11" i="1"/>
  <c r="K10" i="1"/>
  <c r="L10" i="1" s="1"/>
  <c r="J10" i="1"/>
  <c r="H10" i="1"/>
  <c r="K9" i="1"/>
  <c r="L9" i="1" s="1"/>
  <c r="J9" i="1"/>
  <c r="H9" i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9" i="2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K29" i="2"/>
  <c r="L29" i="2" s="1"/>
  <c r="K28" i="2"/>
  <c r="L28" i="2" s="1"/>
  <c r="K12" i="2"/>
  <c r="L12" i="2" s="1"/>
  <c r="K11" i="2"/>
  <c r="L11" i="2" s="1"/>
  <c r="K10" i="2"/>
  <c r="L10" i="2" s="1"/>
  <c r="K9" i="2"/>
  <c r="L9" i="2" s="1"/>
  <c r="H9" i="2"/>
  <c r="J11" i="3"/>
  <c r="J12" i="3"/>
  <c r="J16" i="3"/>
  <c r="J18" i="3"/>
  <c r="J19" i="3"/>
  <c r="J23" i="3"/>
  <c r="J27" i="3"/>
  <c r="J29" i="3"/>
  <c r="L10" i="3"/>
  <c r="L12" i="3"/>
  <c r="L15" i="3"/>
  <c r="L16" i="3"/>
  <c r="L18" i="3"/>
  <c r="L19" i="3"/>
  <c r="L22" i="3"/>
  <c r="L23" i="3"/>
  <c r="L26" i="3"/>
  <c r="L27" i="3"/>
  <c r="L28" i="3"/>
  <c r="L29" i="3"/>
  <c r="K10" i="3"/>
  <c r="K11" i="3"/>
  <c r="L11" i="3" s="1"/>
  <c r="K12" i="3"/>
  <c r="K15" i="3"/>
  <c r="K16" i="3"/>
  <c r="K18" i="3"/>
  <c r="K19" i="3"/>
  <c r="K22" i="3"/>
  <c r="K23" i="3"/>
  <c r="K26" i="3"/>
  <c r="K27" i="3"/>
  <c r="K28" i="3"/>
  <c r="K29" i="3"/>
  <c r="J10" i="3"/>
  <c r="L18" i="5" l="1"/>
  <c r="M18" i="5"/>
  <c r="N18" i="5" s="1"/>
  <c r="L21" i="5"/>
  <c r="M21" i="5"/>
  <c r="N21" i="5" s="1"/>
  <c r="L32" i="1"/>
  <c r="H32" i="1"/>
  <c r="R10" i="1" s="1"/>
  <c r="J30" i="2"/>
  <c r="H30" i="2"/>
  <c r="L30" i="2"/>
  <c r="N37" i="5" l="1"/>
  <c r="L37" i="5"/>
  <c r="H30" i="3"/>
  <c r="H12" i="3"/>
  <c r="H15" i="3"/>
  <c r="H18" i="3"/>
  <c r="H22" i="3"/>
  <c r="H26" i="3"/>
  <c r="H28" i="3"/>
  <c r="H9" i="3"/>
  <c r="K9" i="3"/>
  <c r="L9" i="3" s="1"/>
  <c r="L30" i="3" s="1"/>
  <c r="J30" i="3" l="1"/>
  <c r="K22" i="4" l="1"/>
  <c r="L22" i="4" s="1"/>
  <c r="J22" i="4"/>
  <c r="L21" i="4"/>
  <c r="K21" i="4"/>
  <c r="J21" i="4"/>
  <c r="K20" i="4"/>
  <c r="L20" i="4" s="1"/>
  <c r="J20" i="4"/>
  <c r="K19" i="4"/>
  <c r="L19" i="4" s="1"/>
  <c r="J19" i="4"/>
  <c r="K18" i="4"/>
  <c r="L18" i="4" s="1"/>
  <c r="J18" i="4"/>
  <c r="K17" i="4"/>
  <c r="L17" i="4" s="1"/>
  <c r="J17" i="4"/>
  <c r="K16" i="4"/>
  <c r="L16" i="4" s="1"/>
  <c r="J16" i="4"/>
  <c r="K15" i="4"/>
  <c r="L15" i="4" s="1"/>
  <c r="J15" i="4"/>
  <c r="K14" i="4"/>
  <c r="L14" i="4" s="1"/>
  <c r="J14" i="4"/>
  <c r="L13" i="4"/>
  <c r="K13" i="4"/>
  <c r="J13" i="4"/>
  <c r="K12" i="4"/>
  <c r="L12" i="4" s="1"/>
  <c r="J12" i="4"/>
  <c r="K11" i="4"/>
  <c r="L11" i="4" s="1"/>
  <c r="J11" i="4"/>
  <c r="K10" i="4"/>
  <c r="L10" i="4" s="1"/>
  <c r="J10" i="4"/>
  <c r="K9" i="4"/>
  <c r="L9" i="4" s="1"/>
  <c r="J9" i="4"/>
  <c r="L23" i="4" l="1"/>
</calcChain>
</file>

<file path=xl/sharedStrings.xml><?xml version="1.0" encoding="utf-8"?>
<sst xmlns="http://schemas.openxmlformats.org/spreadsheetml/2006/main" count="547" uniqueCount="161">
  <si>
    <t>To</t>
  </si>
  <si>
    <t>Nakoda Pipes Pvt Ltd</t>
  </si>
  <si>
    <t>Tilda, Chattisgarh</t>
  </si>
  <si>
    <t>Work order No</t>
  </si>
  <si>
    <t>Structure name GI Mill</t>
  </si>
  <si>
    <t>Sl No</t>
  </si>
  <si>
    <t>Description</t>
  </si>
  <si>
    <t>Rate</t>
  </si>
  <si>
    <t xml:space="preserve">Unit </t>
  </si>
  <si>
    <t>As per Work order</t>
  </si>
  <si>
    <t>Upto last bill</t>
  </si>
  <si>
    <t>This Bill</t>
  </si>
  <si>
    <t>Total</t>
  </si>
  <si>
    <t>Quantity</t>
  </si>
  <si>
    <t>Amount</t>
  </si>
  <si>
    <t>Dressing &amp; Compaction</t>
  </si>
  <si>
    <t>m3</t>
  </si>
  <si>
    <t>PCC upto  0.00 to +/- 3.00 meter from GL</t>
  </si>
  <si>
    <t>Shuttering upto +/- 3meter from GL</t>
  </si>
  <si>
    <t>Shuttering upto +/- 3.00 to +/- 6.0 meter from GL</t>
  </si>
  <si>
    <t>m2</t>
  </si>
  <si>
    <t>RCC upto +/- 3.00 meter from GL.</t>
  </si>
  <si>
    <t>RCC upto +/- 3.00 to +/- 6.00 meter from GL</t>
  </si>
  <si>
    <t>Reinforcement of steel upto +/- 0.0 to +/- 3.0 meter from ground level.</t>
  </si>
  <si>
    <t>AG Infratech</t>
  </si>
  <si>
    <t>Bill No RA1</t>
  </si>
  <si>
    <t>PCC upto +/- 3.00 to +/- 6.00 meter from GL</t>
  </si>
  <si>
    <t>PCC upto +/- 6.00 to +/- 9.00 meter from GL</t>
  </si>
  <si>
    <t>RCC upto +/- 6.00 to +/- 9.00 meter from GL</t>
  </si>
  <si>
    <t>MT</t>
  </si>
  <si>
    <t>Reinforcement of steel upto +/- 3.0 to +/- 6.0 meter from ground level.</t>
  </si>
  <si>
    <t>Reinforcement of steel upto +/- 6.0 to +/- 9.0 meter from ground level.</t>
  </si>
  <si>
    <t>Brickwork</t>
  </si>
  <si>
    <t xml:space="preserve">Plaster </t>
  </si>
  <si>
    <t>Bill No RA2</t>
  </si>
  <si>
    <t>MS Foundation Bolt Fixing</t>
  </si>
  <si>
    <t>Backflling</t>
  </si>
  <si>
    <t>Bill No RA 3</t>
  </si>
  <si>
    <t>Dressing &amp; Compaction (New Rate)</t>
  </si>
  <si>
    <t>Shuttering upto +/- 3meter from GL (New Rate)</t>
  </si>
  <si>
    <t>RCC upto +/- 3.00 meter from GL. (New Rate)</t>
  </si>
  <si>
    <t>Reinforcement of steel upto +/- 0.0 to +/- 3.0 meter from ground level. (New Rate)</t>
  </si>
  <si>
    <t>Brickwork (New Rate)</t>
  </si>
  <si>
    <t>Plaster (New Rate)</t>
  </si>
  <si>
    <t>Net Cement Finishig</t>
  </si>
  <si>
    <t>Sqm</t>
  </si>
  <si>
    <t>Bill No RA 4</t>
  </si>
  <si>
    <t>Month - May 2023</t>
  </si>
  <si>
    <t>L</t>
  </si>
  <si>
    <t>B</t>
  </si>
  <si>
    <t>H</t>
  </si>
  <si>
    <t>Nos</t>
  </si>
  <si>
    <t>Unit</t>
  </si>
  <si>
    <t>SHREE NAKODA PIPE IMPEX PVT LTD</t>
  </si>
  <si>
    <t>DESCRIPTION</t>
  </si>
  <si>
    <t>QTY</t>
  </si>
  <si>
    <t>RCC flooring below Pcc work(Part-A)</t>
  </si>
  <si>
    <t>RCC flooring below Pcc work(Part-B)</t>
  </si>
  <si>
    <t>RCC flooring below Pcc work(Part-C)</t>
  </si>
  <si>
    <t>RCC flooring below Pcc work(Part-D)</t>
  </si>
  <si>
    <t>Deduction</t>
  </si>
  <si>
    <t xml:space="preserve">Cyclone brick foundation </t>
  </si>
  <si>
    <t>Near Acid tank Scrabber circle foundation</t>
  </si>
  <si>
    <t>Near Acid tank Scrabber Rectangular foundation</t>
  </si>
  <si>
    <t>Near Zink tank Scrabber circle foundation</t>
  </si>
  <si>
    <t>Near Zink tank Scrabber Rectangular foundation</t>
  </si>
  <si>
    <t>Near Zink tank Blower Rectangular foundation</t>
  </si>
  <si>
    <t>Chimney Foundation</t>
  </si>
  <si>
    <t>Plinth Beam Up to Drain</t>
  </si>
  <si>
    <t>Brick Fodn.near zink Drain wall</t>
  </si>
  <si>
    <t>Total Qty.For Dressing Work</t>
  </si>
  <si>
    <t>Cum</t>
  </si>
  <si>
    <t>2.  Pcc Work for GI Plant</t>
  </si>
  <si>
    <t>Total Qty. for  Pcc work</t>
  </si>
  <si>
    <t>3.  RCC Work for GI Plant</t>
  </si>
  <si>
    <t>Cyclone foundation  Rcc Filling-A</t>
  </si>
  <si>
    <t>Cyclone foundation  Rcc Filling-B</t>
  </si>
  <si>
    <t>Cyclone foundation  Rcc Filling-C</t>
  </si>
  <si>
    <t>Cyclone foundation  Rcc Filling-D</t>
  </si>
  <si>
    <t>Chimney Foundation 1st Raft</t>
  </si>
  <si>
    <t>Chimney Foundation 2nd Raft</t>
  </si>
  <si>
    <t>Wall Long side</t>
  </si>
  <si>
    <t>short side</t>
  </si>
  <si>
    <t>Connected Drain wall</t>
  </si>
  <si>
    <t>Drain wall Middle Filling Work</t>
  </si>
  <si>
    <t>Middle Drain m/C Foundation Pocket Filling</t>
  </si>
  <si>
    <t>Total Qty.For  RCC Work for GI Plant</t>
  </si>
  <si>
    <t>PCC</t>
  </si>
  <si>
    <t>RCC</t>
  </si>
  <si>
    <t>Wall Outer side(2.2+2.2+2.15+2.15=8.70)</t>
  </si>
  <si>
    <t>Wall Inner side(1.8+1.8+1.75+1.75=7.10)</t>
  </si>
  <si>
    <t>Total Qty. for  Shuttring work</t>
  </si>
  <si>
    <t>5.  Brick Work for GI Plant</t>
  </si>
  <si>
    <t>Cyclone brick foundation- A Long wall</t>
  </si>
  <si>
    <t>Cyclone brick foundation- A short wall</t>
  </si>
  <si>
    <t>Middle wall</t>
  </si>
  <si>
    <t>Cyclone brick foundation- B Long wall</t>
  </si>
  <si>
    <t>Cyclone brick foundation- B short wall</t>
  </si>
  <si>
    <t>Cyclone brick foundation- C Long wall</t>
  </si>
  <si>
    <t>Cyclone brick foundation- C short wall</t>
  </si>
  <si>
    <t>Chimney Foundation internal Brick work</t>
  </si>
  <si>
    <t>Total Qty. for  Brick work</t>
  </si>
  <si>
    <t>6.  Floater Finish Work for GI Plant</t>
  </si>
  <si>
    <t>Total Qty. for  Floater Finish work work</t>
  </si>
  <si>
    <t>BAR BENDING SCHEDULE (GI PLANT) RA-5 (AUG-2023)</t>
  </si>
  <si>
    <t>S.No</t>
  </si>
  <si>
    <t>Dia in
MM</t>
  </si>
  <si>
    <t>No of member</t>
  </si>
  <si>
    <t>No.
of Bar</t>
  </si>
  <si>
    <t>Cutting
Length</t>
  </si>
  <si>
    <t>DIA WISE LENGTH OF REINFORCEMENT IN METER</t>
  </si>
  <si>
    <t>8MM</t>
  </si>
  <si>
    <t>10MM</t>
  </si>
  <si>
    <t>12MM</t>
  </si>
  <si>
    <t>16MM</t>
  </si>
  <si>
    <t>RCC FLOORING WORK PART -A (23.85X28.40)</t>
  </si>
  <si>
    <t>BOTTOM BAR-200 C/C</t>
  </si>
  <si>
    <t>OVERLAP</t>
  </si>
  <si>
    <t>TOP BAR -200 C/C</t>
  </si>
  <si>
    <t>RCC FLOORING WORK PART -B (23.85X9.0)</t>
  </si>
  <si>
    <t>RCC FLOORING WORK PART -C (12.370X5.60)</t>
  </si>
  <si>
    <t>RCC FLOORING WORK PART -D (12.370X5.60)</t>
  </si>
  <si>
    <t>CHIMNEY FOUNDATION RAFT</t>
  </si>
  <si>
    <t>BOTTOM &amp; TOP BAR-150 C/C</t>
  </si>
  <si>
    <t>BOTTOM &amp; TOP BAR -150 C/C</t>
  </si>
  <si>
    <t>VERTICAL BAR-150 C/C-0.8 TIME</t>
  </si>
  <si>
    <t>BINDER BAR-150 C/C-8TIME</t>
  </si>
  <si>
    <t>CHAIR</t>
  </si>
  <si>
    <t>RMT</t>
  </si>
  <si>
    <t>UNIT. W</t>
  </si>
  <si>
    <t>TOTAL.MT</t>
  </si>
  <si>
    <t>Sl no</t>
  </si>
  <si>
    <t>Struc.</t>
  </si>
  <si>
    <t>Grid</t>
  </si>
  <si>
    <t>N/A</t>
  </si>
  <si>
    <t>Vendor:- AG INFRATECH</t>
  </si>
  <si>
    <t>Bill Name:- GI PLANT</t>
  </si>
  <si>
    <t>Bill No:-RA 5</t>
  </si>
  <si>
    <t>Type of work:- Civl works</t>
  </si>
  <si>
    <t>(-) Deduction of chimney</t>
  </si>
  <si>
    <t>Total Drain wall Middle Filling Work</t>
  </si>
  <si>
    <t>RCC flooring below Pcc work(Part-C`)</t>
  </si>
  <si>
    <t>m³</t>
  </si>
  <si>
    <t>4.Shuttering Work</t>
  </si>
  <si>
    <t>1.Dressing &amp; levelling</t>
  </si>
  <si>
    <t>Bill No RA 5</t>
  </si>
  <si>
    <t>Month - August 2023</t>
  </si>
  <si>
    <t xml:space="preserve">Rate </t>
  </si>
  <si>
    <t>Old</t>
  </si>
  <si>
    <t>New</t>
  </si>
  <si>
    <t>Dressing &amp; Levelling</t>
  </si>
  <si>
    <t>Item No</t>
  </si>
  <si>
    <t xml:space="preserve">Trimix flooring with vaccum dewatering including finishing power trowel </t>
  </si>
  <si>
    <r>
      <t>m</t>
    </r>
    <r>
      <rPr>
        <i/>
        <sz val="10"/>
        <rFont val="Calibri"/>
        <family val="2"/>
      </rPr>
      <t>²</t>
    </r>
  </si>
  <si>
    <r>
      <t>m</t>
    </r>
    <r>
      <rPr>
        <i/>
        <sz val="10"/>
        <rFont val="Calibri"/>
        <family val="2"/>
      </rPr>
      <t>³</t>
    </r>
  </si>
  <si>
    <t xml:space="preserve">Bill Month:-  August 2023  </t>
  </si>
  <si>
    <t>2(a)</t>
  </si>
  <si>
    <t>Plain &amp; Reinforced Cement concrete</t>
  </si>
  <si>
    <t>Earthwork &amp; Filling</t>
  </si>
  <si>
    <t>Steel Reinforcement</t>
  </si>
  <si>
    <t>Mason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</si>
</sst>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;&quot; -&quot;#,##0.00\ ;&quot; -&quot;#\ ;@\ "/>
    <numFmt numFmtId="165" formatCode="0.000"/>
    <numFmt numFmtId="166" formatCode="0.0"/>
  </numFmts>
  <fonts count="30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Artifakt Element Heavy"/>
      <family val="2"/>
    </font>
    <font>
      <i/>
      <sz val="11"/>
      <color theme="0"/>
      <name val="Artifakt Element Heavy"/>
      <family val="2"/>
    </font>
    <font>
      <b/>
      <i/>
      <sz val="11"/>
      <color theme="1"/>
      <name val="Artifakt Element Heavy"/>
      <family val="2"/>
    </font>
    <font>
      <i/>
      <sz val="11"/>
      <color theme="1"/>
      <name val="Artifakt Element Heavy"/>
      <family val="2"/>
    </font>
    <font>
      <b/>
      <sz val="14"/>
      <name val="Cambria"/>
      <family val="1"/>
    </font>
    <font>
      <sz val="14"/>
      <name val="Cambria"/>
      <family val="1"/>
    </font>
    <font>
      <b/>
      <sz val="12"/>
      <name val="Cambria"/>
      <family val="1"/>
    </font>
    <font>
      <sz val="12"/>
      <name val="Cambria"/>
      <family val="1"/>
    </font>
    <font>
      <sz val="11"/>
      <color indexed="8"/>
      <name val="Calibri"/>
      <family val="2"/>
    </font>
    <font>
      <sz val="11"/>
      <color indexed="8"/>
      <name val="Arial1"/>
    </font>
    <font>
      <sz val="10"/>
      <name val="Bahnschrift SemiBold"/>
      <family val="2"/>
    </font>
    <font>
      <b/>
      <sz val="10"/>
      <color theme="0"/>
      <name val="Artifakt Element Heavy"/>
      <family val="2"/>
    </font>
    <font>
      <sz val="10"/>
      <color theme="0"/>
      <name val="Artifakt Element Heavy"/>
      <family val="2"/>
    </font>
    <font>
      <sz val="11"/>
      <color theme="0"/>
      <name val="Artifakt Element Heavy"/>
      <family val="2"/>
    </font>
    <font>
      <b/>
      <sz val="10"/>
      <name val="Artifakt Element Heavy"/>
      <family val="2"/>
    </font>
    <font>
      <sz val="10"/>
      <name val="Artifakt Element Heavy"/>
      <family val="2"/>
    </font>
    <font>
      <sz val="11"/>
      <name val="Artifakt Element Heavy"/>
      <family val="2"/>
    </font>
    <font>
      <sz val="11"/>
      <color theme="1"/>
      <name val="Artifakt Element Heavy"/>
      <family val="2"/>
    </font>
    <font>
      <b/>
      <sz val="14"/>
      <color theme="0"/>
      <name val="Artifakt Element Heavy"/>
      <family val="2"/>
    </font>
    <font>
      <b/>
      <sz val="11"/>
      <name val="Artifakt Element Heavy"/>
      <family val="2"/>
    </font>
    <font>
      <i/>
      <sz val="10"/>
      <color theme="1"/>
      <name val="Bahnschrift SemiBold"/>
      <family val="2"/>
    </font>
    <font>
      <i/>
      <sz val="10"/>
      <name val="Bahnschrift SemiBold"/>
      <family val="2"/>
    </font>
    <font>
      <b/>
      <i/>
      <sz val="10"/>
      <name val="Bahnschrift SemiBold"/>
      <family val="2"/>
    </font>
    <font>
      <i/>
      <sz val="10"/>
      <name val="Calibri"/>
      <family val="2"/>
    </font>
    <font>
      <b/>
      <i/>
      <sz val="10"/>
      <color theme="0"/>
      <name val="Artifakt Element Heavy"/>
      <family val="2"/>
    </font>
    <font>
      <sz val="10"/>
      <color theme="1"/>
      <name val="Artifakt Element Heavy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2" fillId="0" borderId="0" applyBorder="0" applyProtection="0"/>
    <xf numFmtId="166" fontId="13" fillId="0" borderId="0" applyBorder="0" applyProtection="0"/>
  </cellStyleXfs>
  <cellXfs count="134">
    <xf numFmtId="0" fontId="0" fillId="0" borderId="0" xfId="0"/>
    <xf numFmtId="0" fontId="1" fillId="0" borderId="0" xfId="0" applyFont="1"/>
    <xf numFmtId="0" fontId="3" fillId="2" borderId="0" xfId="0" applyFont="1" applyFill="1"/>
    <xf numFmtId="0" fontId="2" fillId="2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/>
    <xf numFmtId="0" fontId="4" fillId="2" borderId="1" xfId="0" applyFont="1" applyFill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0" fillId="3" borderId="0" xfId="0" applyFill="1"/>
    <xf numFmtId="164" fontId="10" fillId="0" borderId="1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/>
    </xf>
    <xf numFmtId="164" fontId="10" fillId="0" borderId="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center" vertical="center"/>
    </xf>
    <xf numFmtId="165" fontId="11" fillId="0" borderId="1" xfId="1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 wrapText="1"/>
    </xf>
    <xf numFmtId="165" fontId="11" fillId="0" borderId="1" xfId="2" applyNumberFormat="1" applyFont="1" applyFill="1" applyBorder="1" applyAlignment="1" applyProtection="1">
      <alignment horizontal="center"/>
    </xf>
    <xf numFmtId="165" fontId="11" fillId="0" borderId="8" xfId="0" applyNumberFormat="1" applyFont="1" applyFill="1" applyBorder="1" applyAlignment="1">
      <alignment horizontal="center" vertical="center"/>
    </xf>
    <xf numFmtId="165" fontId="11" fillId="0" borderId="1" xfId="1" applyNumberFormat="1" applyFont="1" applyFill="1" applyBorder="1" applyAlignment="1">
      <alignment horizontal="center"/>
    </xf>
    <xf numFmtId="165" fontId="11" fillId="0" borderId="1" xfId="0" applyNumberFormat="1" applyFont="1" applyFill="1" applyBorder="1" applyAlignment="1">
      <alignment horizontal="center" vertical="center"/>
    </xf>
    <xf numFmtId="165" fontId="11" fillId="0" borderId="8" xfId="2" applyNumberFormat="1" applyFont="1" applyFill="1" applyBorder="1" applyAlignment="1" applyProtection="1">
      <alignment horizontal="center"/>
    </xf>
    <xf numFmtId="165" fontId="10" fillId="0" borderId="1" xfId="2" applyNumberFormat="1" applyFont="1" applyFill="1" applyBorder="1" applyAlignment="1" applyProtection="1">
      <alignment horizontal="center"/>
    </xf>
    <xf numFmtId="165" fontId="10" fillId="0" borderId="1" xfId="0" applyNumberFormat="1" applyFont="1" applyFill="1" applyBorder="1" applyAlignment="1">
      <alignment horizontal="center" vertical="center" wrapText="1"/>
    </xf>
    <xf numFmtId="165" fontId="10" fillId="0" borderId="8" xfId="2" applyNumberFormat="1" applyFont="1" applyFill="1" applyBorder="1" applyAlignment="1" applyProtection="1">
      <alignment horizontal="center"/>
    </xf>
    <xf numFmtId="0" fontId="10" fillId="0" borderId="9" xfId="0" applyNumberFormat="1" applyFont="1" applyFill="1" applyBorder="1" applyAlignment="1">
      <alignment horizontal="center" vertical="center"/>
    </xf>
    <xf numFmtId="0" fontId="11" fillId="0" borderId="10" xfId="0" applyNumberFormat="1" applyFont="1" applyFill="1" applyBorder="1" applyAlignment="1">
      <alignment horizontal="left" vertical="center"/>
    </xf>
    <xf numFmtId="0" fontId="11" fillId="0" borderId="10" xfId="0" applyNumberFormat="1" applyFont="1" applyFill="1" applyBorder="1" applyAlignment="1">
      <alignment horizontal="center" vertical="center"/>
    </xf>
    <xf numFmtId="165" fontId="11" fillId="0" borderId="10" xfId="0" applyNumberFormat="1" applyFont="1" applyFill="1" applyBorder="1" applyAlignment="1">
      <alignment horizontal="center" vertical="center"/>
    </xf>
    <xf numFmtId="165" fontId="11" fillId="0" borderId="10" xfId="2" applyNumberFormat="1" applyFont="1" applyFill="1" applyBorder="1" applyAlignment="1" applyProtection="1">
      <alignment horizontal="center"/>
    </xf>
    <xf numFmtId="165" fontId="11" fillId="0" borderId="10" xfId="0" applyNumberFormat="1" applyFont="1" applyFill="1" applyBorder="1" applyAlignment="1">
      <alignment horizontal="center" vertical="center" wrapText="1"/>
    </xf>
    <xf numFmtId="165" fontId="10" fillId="0" borderId="10" xfId="2" applyNumberFormat="1" applyFont="1" applyFill="1" applyBorder="1" applyAlignment="1" applyProtection="1">
      <alignment horizontal="center"/>
    </xf>
    <xf numFmtId="165" fontId="10" fillId="0" borderId="11" xfId="2" applyNumberFormat="1" applyFont="1" applyFill="1" applyBorder="1" applyAlignment="1" applyProtection="1">
      <alignment horizontal="center"/>
    </xf>
    <xf numFmtId="0" fontId="11" fillId="0" borderId="0" xfId="0" applyFont="1"/>
    <xf numFmtId="0" fontId="8" fillId="0" borderId="0" xfId="0" applyFont="1" applyBorder="1" applyAlignment="1">
      <alignment horizontal="center" vertic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7" fillId="2" borderId="0" xfId="0" applyFont="1" applyFill="1"/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/>
    </xf>
    <xf numFmtId="2" fontId="15" fillId="2" borderId="0" xfId="0" applyNumberFormat="1" applyFont="1" applyFill="1" applyBorder="1" applyAlignment="1">
      <alignment horizontal="center"/>
    </xf>
    <xf numFmtId="2" fontId="15" fillId="2" borderId="0" xfId="0" applyNumberFormat="1" applyFont="1" applyFill="1" applyBorder="1" applyAlignment="1">
      <alignment horizontal="center" vertical="center"/>
    </xf>
    <xf numFmtId="2" fontId="16" fillId="2" borderId="0" xfId="0" applyNumberFormat="1" applyFont="1" applyFill="1" applyBorder="1" applyAlignment="1">
      <alignment horizontal="center"/>
    </xf>
    <xf numFmtId="0" fontId="18" fillId="5" borderId="0" xfId="0" applyFont="1" applyFill="1" applyBorder="1" applyAlignment="1">
      <alignment horizontal="center"/>
    </xf>
    <xf numFmtId="0" fontId="18" fillId="5" borderId="0" xfId="0" applyFont="1" applyFill="1" applyBorder="1" applyAlignment="1">
      <alignment horizontal="left"/>
    </xf>
    <xf numFmtId="0" fontId="19" fillId="5" borderId="0" xfId="0" applyFont="1" applyFill="1" applyBorder="1" applyAlignment="1">
      <alignment horizontal="left"/>
    </xf>
    <xf numFmtId="0" fontId="20" fillId="5" borderId="0" xfId="0" applyFont="1" applyFill="1" applyAlignment="1">
      <alignment horizontal="left"/>
    </xf>
    <xf numFmtId="2" fontId="19" fillId="5" borderId="0" xfId="0" applyNumberFormat="1" applyFont="1" applyFill="1" applyBorder="1" applyAlignment="1">
      <alignment horizontal="left"/>
    </xf>
    <xf numFmtId="0" fontId="22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22" fillId="2" borderId="0" xfId="0" applyFont="1" applyFill="1" applyBorder="1" applyAlignment="1">
      <alignment horizontal="left" vertical="center"/>
    </xf>
    <xf numFmtId="2" fontId="0" fillId="0" borderId="0" xfId="0" applyNumberFormat="1"/>
    <xf numFmtId="0" fontId="8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horizontal="right" vertical="center"/>
    </xf>
    <xf numFmtId="0" fontId="21" fillId="0" borderId="0" xfId="0" applyFont="1"/>
    <xf numFmtId="0" fontId="17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0" fillId="0" borderId="0" xfId="0" applyFill="1"/>
    <xf numFmtId="2" fontId="0" fillId="0" borderId="0" xfId="0" applyNumberFormat="1" applyFill="1"/>
    <xf numFmtId="17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164" fontId="10" fillId="0" borderId="8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/>
    <xf numFmtId="0" fontId="24" fillId="0" borderId="1" xfId="0" applyFont="1" applyFill="1" applyBorder="1" applyAlignment="1">
      <alignment wrapText="1"/>
    </xf>
    <xf numFmtId="2" fontId="24" fillId="0" borderId="1" xfId="0" applyNumberFormat="1" applyFont="1" applyFill="1" applyBorder="1"/>
    <xf numFmtId="0" fontId="25" fillId="0" borderId="12" xfId="0" applyFont="1" applyFill="1" applyBorder="1" applyAlignment="1">
      <alignment horizontal="right" vertical="center"/>
    </xf>
    <xf numFmtId="0" fontId="26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left"/>
    </xf>
    <xf numFmtId="0" fontId="26" fillId="0" borderId="12" xfId="0" applyFont="1" applyFill="1" applyBorder="1" applyAlignment="1">
      <alignment horizontal="left" vertical="center"/>
    </xf>
    <xf numFmtId="0" fontId="26" fillId="0" borderId="12" xfId="0" applyFont="1" applyFill="1" applyBorder="1" applyAlignment="1">
      <alignment horizontal="center" vertical="center" wrapText="1"/>
    </xf>
    <xf numFmtId="2" fontId="25" fillId="0" borderId="12" xfId="0" applyNumberFormat="1" applyFont="1" applyFill="1" applyBorder="1" applyAlignment="1">
      <alignment horizontal="center"/>
    </xf>
    <xf numFmtId="0" fontId="1" fillId="0" borderId="12" xfId="0" applyFont="1" applyFill="1" applyBorder="1"/>
    <xf numFmtId="0" fontId="25" fillId="0" borderId="12" xfId="0" applyFont="1" applyFill="1" applyBorder="1"/>
    <xf numFmtId="0" fontId="25" fillId="0" borderId="12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right"/>
    </xf>
    <xf numFmtId="0" fontId="1" fillId="0" borderId="12" xfId="0" applyFont="1" applyBorder="1"/>
    <xf numFmtId="0" fontId="26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2" fontId="25" fillId="0" borderId="12" xfId="0" applyNumberFormat="1" applyFont="1" applyBorder="1" applyAlignment="1">
      <alignment horizontal="center"/>
    </xf>
    <xf numFmtId="2" fontId="25" fillId="3" borderId="12" xfId="0" applyNumberFormat="1" applyFont="1" applyFill="1" applyBorder="1" applyAlignment="1">
      <alignment horizontal="center"/>
    </xf>
    <xf numFmtId="0" fontId="25" fillId="0" borderId="12" xfId="0" applyFont="1" applyBorder="1"/>
    <xf numFmtId="165" fontId="25" fillId="0" borderId="12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left"/>
    </xf>
    <xf numFmtId="0" fontId="25" fillId="0" borderId="12" xfId="0" applyFont="1" applyBorder="1" applyAlignment="1">
      <alignment horizontal="right"/>
    </xf>
    <xf numFmtId="0" fontId="24" fillId="0" borderId="13" xfId="0" applyFont="1" applyFill="1" applyBorder="1"/>
    <xf numFmtId="0" fontId="24" fillId="0" borderId="14" xfId="0" applyFont="1" applyFill="1" applyBorder="1"/>
    <xf numFmtId="2" fontId="24" fillId="0" borderId="14" xfId="0" applyNumberFormat="1" applyFont="1" applyFill="1" applyBorder="1"/>
    <xf numFmtId="0" fontId="24" fillId="6" borderId="0" xfId="0" applyFont="1" applyFill="1" applyBorder="1"/>
    <xf numFmtId="0" fontId="0" fillId="6" borderId="0" xfId="0" applyFill="1" applyBorder="1"/>
    <xf numFmtId="0" fontId="4" fillId="2" borderId="13" xfId="0" applyFont="1" applyFill="1" applyBorder="1"/>
    <xf numFmtId="0" fontId="4" fillId="6" borderId="0" xfId="0" applyFont="1" applyFill="1" applyBorder="1"/>
    <xf numFmtId="0" fontId="26" fillId="6" borderId="0" xfId="0" applyFont="1" applyFill="1" applyBorder="1"/>
    <xf numFmtId="0" fontId="28" fillId="2" borderId="1" xfId="0" applyFont="1" applyFill="1" applyBorder="1"/>
    <xf numFmtId="0" fontId="29" fillId="0" borderId="0" xfId="0" applyFont="1"/>
    <xf numFmtId="0" fontId="7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 vertical="center" wrapText="1"/>
    </xf>
    <xf numFmtId="0" fontId="4" fillId="2" borderId="13" xfId="0" applyFont="1" applyFill="1" applyBorder="1" applyAlignment="1">
      <alignment horizontal="right"/>
    </xf>
    <xf numFmtId="0" fontId="4" fillId="6" borderId="0" xfId="0" applyFont="1" applyFill="1" applyBorder="1" applyAlignment="1">
      <alignment horizontal="right"/>
    </xf>
    <xf numFmtId="0" fontId="24" fillId="0" borderId="14" xfId="0" applyFont="1" applyFill="1" applyBorder="1" applyAlignment="1">
      <alignment horizontal="right"/>
    </xf>
    <xf numFmtId="0" fontId="24" fillId="0" borderId="1" xfId="0" applyFont="1" applyFill="1" applyBorder="1" applyAlignment="1">
      <alignment horizontal="right"/>
    </xf>
    <xf numFmtId="0" fontId="24" fillId="0" borderId="13" xfId="0" applyFont="1" applyFill="1" applyBorder="1" applyAlignment="1">
      <alignment horizontal="right"/>
    </xf>
    <xf numFmtId="0" fontId="24" fillId="6" borderId="0" xfId="0" applyFont="1" applyFill="1" applyBorder="1" applyAlignment="1">
      <alignment horizontal="right"/>
    </xf>
    <xf numFmtId="0" fontId="28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3">
    <cellStyle name="Comma 2" xfId="2"/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5"/>
  <sheetViews>
    <sheetView workbookViewId="0">
      <selection activeCell="I22" sqref="I22"/>
    </sheetView>
  </sheetViews>
  <sheetFormatPr defaultRowHeight="15"/>
  <cols>
    <col min="1" max="1" width="7.85546875" customWidth="1"/>
    <col min="2" max="2" width="60.5703125" customWidth="1"/>
  </cols>
  <sheetData>
    <row r="1" spans="1:12" s="11" customFormat="1" ht="17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76">
        <v>44927</v>
      </c>
      <c r="L1" s="77"/>
    </row>
    <row r="2" spans="1:12" s="11" customFormat="1" ht="17.25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77" t="s">
        <v>24</v>
      </c>
      <c r="L2" s="77"/>
    </row>
    <row r="3" spans="1:12" s="11" customFormat="1" ht="17.25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3"/>
      <c r="L3" s="14" t="s">
        <v>25</v>
      </c>
    </row>
    <row r="4" spans="1:12" s="11" customFormat="1" ht="17.25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3"/>
      <c r="L4" s="14" t="s">
        <v>4</v>
      </c>
    </row>
    <row r="5" spans="1:12" s="11" customFormat="1" ht="17.25">
      <c r="A5" s="10"/>
      <c r="B5" s="10"/>
      <c r="C5" s="10"/>
      <c r="D5" s="10"/>
      <c r="E5" s="10"/>
      <c r="F5" s="10"/>
      <c r="G5" s="10"/>
      <c r="H5" s="10"/>
      <c r="I5" s="10"/>
      <c r="J5" s="10"/>
      <c r="K5" s="12"/>
      <c r="L5" s="12"/>
    </row>
    <row r="6" spans="1:12" s="11" customFormat="1" ht="17.2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s="8" customFormat="1" ht="17.25">
      <c r="A7" s="6" t="s">
        <v>5</v>
      </c>
      <c r="B7" s="7" t="s">
        <v>6</v>
      </c>
      <c r="C7" s="7" t="s">
        <v>7</v>
      </c>
      <c r="D7" s="7" t="s">
        <v>8</v>
      </c>
      <c r="E7" s="78" t="s">
        <v>9</v>
      </c>
      <c r="F7" s="79"/>
      <c r="G7" s="80" t="s">
        <v>10</v>
      </c>
      <c r="H7" s="80"/>
      <c r="I7" s="80" t="s">
        <v>11</v>
      </c>
      <c r="J7" s="80"/>
      <c r="K7" s="81" t="s">
        <v>12</v>
      </c>
      <c r="L7" s="82"/>
    </row>
    <row r="8" spans="1:12" s="8" customFormat="1" ht="17.25">
      <c r="A8" s="9"/>
      <c r="B8" s="9"/>
      <c r="C8" s="9"/>
      <c r="D8" s="9"/>
      <c r="E8" s="9" t="s">
        <v>13</v>
      </c>
      <c r="F8" s="9" t="s">
        <v>14</v>
      </c>
      <c r="G8" s="9" t="s">
        <v>13</v>
      </c>
      <c r="H8" s="9" t="s">
        <v>14</v>
      </c>
      <c r="I8" s="9" t="s">
        <v>13</v>
      </c>
      <c r="J8" s="9" t="s">
        <v>14</v>
      </c>
      <c r="K8" s="9" t="s">
        <v>13</v>
      </c>
      <c r="L8" s="9" t="s">
        <v>14</v>
      </c>
    </row>
    <row r="9" spans="1:12" s="1" customFormat="1">
      <c r="A9" s="4">
        <v>1</v>
      </c>
      <c r="B9" s="4" t="s">
        <v>15</v>
      </c>
      <c r="C9" s="4">
        <v>50</v>
      </c>
      <c r="D9" s="4" t="s">
        <v>16</v>
      </c>
      <c r="E9" s="4"/>
      <c r="F9" s="4"/>
      <c r="G9" s="4"/>
      <c r="H9" s="4"/>
      <c r="I9" s="4">
        <v>810.048</v>
      </c>
      <c r="J9" s="4">
        <f>C9*I9</f>
        <v>40502.400000000001</v>
      </c>
      <c r="K9" s="4">
        <f>I9+G9</f>
        <v>810.048</v>
      </c>
      <c r="L9" s="4">
        <f>K9*C9</f>
        <v>40502.400000000001</v>
      </c>
    </row>
    <row r="10" spans="1:12" s="1" customFormat="1">
      <c r="A10" s="4">
        <v>3</v>
      </c>
      <c r="B10" s="4" t="s">
        <v>17</v>
      </c>
      <c r="C10" s="4">
        <v>2100</v>
      </c>
      <c r="D10" s="4" t="s">
        <v>16</v>
      </c>
      <c r="E10" s="4"/>
      <c r="F10" s="4"/>
      <c r="G10" s="4"/>
      <c r="H10" s="4"/>
      <c r="I10" s="4">
        <v>19.998000000000001</v>
      </c>
      <c r="J10" s="4">
        <f t="shared" ref="J10:J22" si="0">C10*I10</f>
        <v>41995.8</v>
      </c>
      <c r="K10" s="4">
        <f t="shared" ref="K10:K21" si="1">I10+G10</f>
        <v>19.998000000000001</v>
      </c>
      <c r="L10" s="4">
        <f t="shared" ref="L10:L21" si="2">K10*C10</f>
        <v>41995.8</v>
      </c>
    </row>
    <row r="11" spans="1:12" s="1" customFormat="1">
      <c r="A11" s="4">
        <v>4</v>
      </c>
      <c r="B11" s="4" t="s">
        <v>26</v>
      </c>
      <c r="C11" s="4"/>
      <c r="D11" s="4" t="s">
        <v>16</v>
      </c>
      <c r="E11" s="4"/>
      <c r="F11" s="4"/>
      <c r="G11" s="4"/>
      <c r="H11" s="4"/>
      <c r="I11" s="4"/>
      <c r="J11" s="4">
        <f t="shared" si="0"/>
        <v>0</v>
      </c>
      <c r="K11" s="4">
        <f t="shared" si="1"/>
        <v>0</v>
      </c>
      <c r="L11" s="4">
        <f t="shared" si="2"/>
        <v>0</v>
      </c>
    </row>
    <row r="12" spans="1:12" s="1" customFormat="1">
      <c r="A12" s="4">
        <v>5</v>
      </c>
      <c r="B12" s="4" t="s">
        <v>27</v>
      </c>
      <c r="C12" s="4"/>
      <c r="D12" s="4" t="s">
        <v>16</v>
      </c>
      <c r="E12" s="4"/>
      <c r="F12" s="4"/>
      <c r="G12" s="4"/>
      <c r="H12" s="4"/>
      <c r="I12" s="4"/>
      <c r="J12" s="4">
        <f t="shared" si="0"/>
        <v>0</v>
      </c>
      <c r="K12" s="4">
        <f t="shared" si="1"/>
        <v>0</v>
      </c>
      <c r="L12" s="4">
        <f t="shared" si="2"/>
        <v>0</v>
      </c>
    </row>
    <row r="13" spans="1:12" s="1" customFormat="1">
      <c r="A13" s="4">
        <v>6</v>
      </c>
      <c r="B13" s="4" t="s">
        <v>18</v>
      </c>
      <c r="C13" s="4">
        <v>370</v>
      </c>
      <c r="D13" s="4" t="s">
        <v>20</v>
      </c>
      <c r="E13" s="4"/>
      <c r="F13" s="4"/>
      <c r="G13" s="4"/>
      <c r="H13" s="4"/>
      <c r="I13" s="4">
        <v>611</v>
      </c>
      <c r="J13" s="4">
        <f t="shared" si="0"/>
        <v>226070</v>
      </c>
      <c r="K13" s="4">
        <f t="shared" si="1"/>
        <v>611</v>
      </c>
      <c r="L13" s="4">
        <f t="shared" si="2"/>
        <v>226070</v>
      </c>
    </row>
    <row r="14" spans="1:12" s="1" customFormat="1">
      <c r="A14" s="4">
        <v>7</v>
      </c>
      <c r="B14" s="4" t="s">
        <v>19</v>
      </c>
      <c r="C14" s="4"/>
      <c r="D14" s="4" t="s">
        <v>20</v>
      </c>
      <c r="E14" s="4"/>
      <c r="F14" s="4"/>
      <c r="G14" s="4"/>
      <c r="H14" s="4"/>
      <c r="I14" s="4"/>
      <c r="J14" s="4">
        <f t="shared" si="0"/>
        <v>0</v>
      </c>
      <c r="K14" s="4">
        <f t="shared" si="1"/>
        <v>0</v>
      </c>
      <c r="L14" s="4">
        <f t="shared" si="2"/>
        <v>0</v>
      </c>
    </row>
    <row r="15" spans="1:12" s="1" customFormat="1">
      <c r="A15" s="4">
        <v>8</v>
      </c>
      <c r="B15" s="4" t="s">
        <v>21</v>
      </c>
      <c r="C15" s="4">
        <v>2500</v>
      </c>
      <c r="D15" s="4" t="s">
        <v>16</v>
      </c>
      <c r="E15" s="4"/>
      <c r="F15" s="4"/>
      <c r="G15" s="4"/>
      <c r="H15" s="4"/>
      <c r="I15" s="4">
        <v>159.49600000000001</v>
      </c>
      <c r="J15" s="4">
        <f t="shared" si="0"/>
        <v>398740</v>
      </c>
      <c r="K15" s="4">
        <f t="shared" si="1"/>
        <v>159.49600000000001</v>
      </c>
      <c r="L15" s="4">
        <f t="shared" si="2"/>
        <v>398740</v>
      </c>
    </row>
    <row r="16" spans="1:12" s="1" customFormat="1">
      <c r="A16" s="4">
        <v>9</v>
      </c>
      <c r="B16" s="4" t="s">
        <v>22</v>
      </c>
      <c r="C16" s="4"/>
      <c r="D16" s="4" t="s">
        <v>16</v>
      </c>
      <c r="E16" s="4"/>
      <c r="F16" s="4"/>
      <c r="G16" s="4"/>
      <c r="H16" s="4"/>
      <c r="I16" s="4"/>
      <c r="J16" s="4">
        <f t="shared" si="0"/>
        <v>0</v>
      </c>
      <c r="K16" s="4">
        <f t="shared" si="1"/>
        <v>0</v>
      </c>
      <c r="L16" s="4">
        <f t="shared" si="2"/>
        <v>0</v>
      </c>
    </row>
    <row r="17" spans="1:12" s="1" customFormat="1">
      <c r="A17" s="4">
        <v>10</v>
      </c>
      <c r="B17" s="4" t="s">
        <v>28</v>
      </c>
      <c r="C17" s="4"/>
      <c r="D17" s="4" t="s">
        <v>16</v>
      </c>
      <c r="E17" s="4"/>
      <c r="F17" s="4"/>
      <c r="G17" s="4"/>
      <c r="H17" s="4"/>
      <c r="I17" s="4"/>
      <c r="J17" s="4">
        <f t="shared" si="0"/>
        <v>0</v>
      </c>
      <c r="K17" s="4">
        <f t="shared" si="1"/>
        <v>0</v>
      </c>
      <c r="L17" s="4">
        <f t="shared" si="2"/>
        <v>0</v>
      </c>
    </row>
    <row r="18" spans="1:12" s="1" customFormat="1" ht="30">
      <c r="A18" s="4">
        <v>11</v>
      </c>
      <c r="B18" s="5" t="s">
        <v>23</v>
      </c>
      <c r="C18" s="4">
        <v>6000</v>
      </c>
      <c r="D18" s="4" t="s">
        <v>29</v>
      </c>
      <c r="E18" s="4"/>
      <c r="F18" s="4"/>
      <c r="G18" s="4"/>
      <c r="H18" s="4"/>
      <c r="I18" s="4">
        <v>11.12</v>
      </c>
      <c r="J18" s="4">
        <f t="shared" si="0"/>
        <v>66720</v>
      </c>
      <c r="K18" s="4">
        <f t="shared" si="1"/>
        <v>11.12</v>
      </c>
      <c r="L18" s="4">
        <f t="shared" si="2"/>
        <v>66720</v>
      </c>
    </row>
    <row r="19" spans="1:12" s="1" customFormat="1" ht="30">
      <c r="A19" s="4">
        <v>12</v>
      </c>
      <c r="B19" s="5" t="s">
        <v>30</v>
      </c>
      <c r="C19" s="4"/>
      <c r="D19" s="4" t="s">
        <v>29</v>
      </c>
      <c r="E19" s="4"/>
      <c r="F19" s="4"/>
      <c r="G19" s="4"/>
      <c r="H19" s="4"/>
      <c r="I19" s="4"/>
      <c r="J19" s="4">
        <f t="shared" si="0"/>
        <v>0</v>
      </c>
      <c r="K19" s="4">
        <f t="shared" si="1"/>
        <v>0</v>
      </c>
      <c r="L19" s="4">
        <f t="shared" si="2"/>
        <v>0</v>
      </c>
    </row>
    <row r="20" spans="1:12" s="1" customFormat="1" ht="30">
      <c r="A20" s="4">
        <v>13</v>
      </c>
      <c r="B20" s="5" t="s">
        <v>31</v>
      </c>
      <c r="C20" s="4"/>
      <c r="D20" s="4" t="s">
        <v>29</v>
      </c>
      <c r="E20" s="4"/>
      <c r="F20" s="4"/>
      <c r="G20" s="4"/>
      <c r="H20" s="4"/>
      <c r="I20" s="4"/>
      <c r="J20" s="4">
        <f t="shared" si="0"/>
        <v>0</v>
      </c>
      <c r="K20" s="4">
        <f t="shared" si="1"/>
        <v>0</v>
      </c>
      <c r="L20" s="4">
        <f t="shared" si="2"/>
        <v>0</v>
      </c>
    </row>
    <row r="21" spans="1:12" s="1" customFormat="1">
      <c r="A21" s="4">
        <v>14</v>
      </c>
      <c r="B21" s="5" t="s">
        <v>32</v>
      </c>
      <c r="C21" s="4">
        <v>2800</v>
      </c>
      <c r="D21" s="4" t="s">
        <v>16</v>
      </c>
      <c r="E21" s="4"/>
      <c r="F21" s="4"/>
      <c r="G21" s="4"/>
      <c r="H21" s="4"/>
      <c r="I21" s="4">
        <v>23.273</v>
      </c>
      <c r="J21" s="4">
        <f t="shared" si="0"/>
        <v>65164.4</v>
      </c>
      <c r="K21" s="4">
        <f t="shared" si="1"/>
        <v>23.273</v>
      </c>
      <c r="L21" s="4">
        <f t="shared" si="2"/>
        <v>65164.4</v>
      </c>
    </row>
    <row r="22" spans="1:12" s="1" customFormat="1">
      <c r="A22" s="4">
        <v>16</v>
      </c>
      <c r="B22" s="4" t="s">
        <v>33</v>
      </c>
      <c r="C22" s="4">
        <v>120</v>
      </c>
      <c r="D22" s="4" t="s">
        <v>20</v>
      </c>
      <c r="E22" s="4"/>
      <c r="F22" s="4"/>
      <c r="G22" s="4"/>
      <c r="H22" s="4"/>
      <c r="I22" s="4">
        <v>96</v>
      </c>
      <c r="J22" s="4">
        <f t="shared" si="0"/>
        <v>11520</v>
      </c>
      <c r="K22" s="4">
        <f>I22+G22</f>
        <v>96</v>
      </c>
      <c r="L22" s="4">
        <f>K22*C22</f>
        <v>11520</v>
      </c>
    </row>
    <row r="23" spans="1:12" s="2" customFormat="1">
      <c r="A23" s="3"/>
      <c r="B23" s="3" t="s">
        <v>12</v>
      </c>
      <c r="C23" s="3"/>
      <c r="D23" s="3"/>
      <c r="E23" s="3"/>
      <c r="F23" s="3"/>
      <c r="G23" s="3"/>
      <c r="H23" s="3"/>
      <c r="I23" s="3"/>
      <c r="J23" s="3"/>
      <c r="K23" s="3"/>
      <c r="L23" s="3">
        <f>SUM(L9:L22)</f>
        <v>850712.6</v>
      </c>
    </row>
    <row r="24" spans="1:12" s="1" customFormat="1"/>
    <row r="25" spans="1:12" s="1" customFormat="1"/>
  </sheetData>
  <mergeCells count="6">
    <mergeCell ref="K1:L1"/>
    <mergeCell ref="K2:L2"/>
    <mergeCell ref="E7:F7"/>
    <mergeCell ref="G7:H7"/>
    <mergeCell ref="I7:J7"/>
    <mergeCell ref="K7:L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0"/>
  <sheetViews>
    <sheetView topLeftCell="A4" workbookViewId="0">
      <selection activeCell="I29" sqref="I29"/>
    </sheetView>
  </sheetViews>
  <sheetFormatPr defaultRowHeight="15"/>
  <cols>
    <col min="1" max="1" width="7.85546875" customWidth="1"/>
    <col min="2" max="2" width="60.5703125" customWidth="1"/>
  </cols>
  <sheetData>
    <row r="1" spans="1:12" ht="17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76">
        <v>44986</v>
      </c>
      <c r="L1" s="77"/>
    </row>
    <row r="2" spans="1:12" ht="17.25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77" t="s">
        <v>24</v>
      </c>
      <c r="L2" s="77"/>
    </row>
    <row r="3" spans="1:12" ht="17.25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3"/>
      <c r="L3" s="14" t="s">
        <v>34</v>
      </c>
    </row>
    <row r="4" spans="1:12" ht="17.25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3"/>
      <c r="L4" s="14" t="s">
        <v>4</v>
      </c>
    </row>
    <row r="5" spans="1:12" ht="17.25">
      <c r="A5" s="10"/>
      <c r="B5" s="10"/>
      <c r="C5" s="10"/>
      <c r="D5" s="10"/>
      <c r="E5" s="10"/>
      <c r="F5" s="10"/>
      <c r="G5" s="10"/>
      <c r="H5" s="10"/>
      <c r="I5" s="10"/>
      <c r="J5" s="10"/>
      <c r="K5" s="12"/>
      <c r="L5" s="12"/>
    </row>
    <row r="6" spans="1:12" ht="17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ht="17.25">
      <c r="A7" s="6" t="s">
        <v>5</v>
      </c>
      <c r="B7" s="7" t="s">
        <v>6</v>
      </c>
      <c r="C7" s="7" t="s">
        <v>7</v>
      </c>
      <c r="D7" s="7" t="s">
        <v>8</v>
      </c>
      <c r="E7" s="78" t="s">
        <v>9</v>
      </c>
      <c r="F7" s="79"/>
      <c r="G7" s="80" t="s">
        <v>10</v>
      </c>
      <c r="H7" s="80"/>
      <c r="I7" s="80" t="s">
        <v>11</v>
      </c>
      <c r="J7" s="80"/>
      <c r="K7" s="81" t="s">
        <v>12</v>
      </c>
      <c r="L7" s="82"/>
    </row>
    <row r="8" spans="1:12" ht="17.25">
      <c r="A8" s="9"/>
      <c r="B8" s="9"/>
      <c r="C8" s="9"/>
      <c r="D8" s="9"/>
      <c r="E8" s="9" t="s">
        <v>13</v>
      </c>
      <c r="F8" s="9" t="s">
        <v>14</v>
      </c>
      <c r="G8" s="9" t="s">
        <v>13</v>
      </c>
      <c r="H8" s="9" t="s">
        <v>14</v>
      </c>
      <c r="I8" s="9" t="s">
        <v>13</v>
      </c>
      <c r="J8" s="9" t="s">
        <v>14</v>
      </c>
      <c r="K8" s="9" t="s">
        <v>13</v>
      </c>
      <c r="L8" s="9" t="s">
        <v>14</v>
      </c>
    </row>
    <row r="9" spans="1:12">
      <c r="A9" s="4">
        <v>1</v>
      </c>
      <c r="B9" s="4" t="s">
        <v>15</v>
      </c>
      <c r="C9" s="4">
        <v>50</v>
      </c>
      <c r="D9" s="4" t="s">
        <v>16</v>
      </c>
      <c r="E9" s="4"/>
      <c r="F9" s="4"/>
      <c r="G9" s="4">
        <v>810.048</v>
      </c>
      <c r="H9" s="4">
        <f>G9*C9</f>
        <v>40502.400000000001</v>
      </c>
      <c r="I9" s="4"/>
      <c r="J9" s="4"/>
      <c r="K9" s="4">
        <f>I9+G9</f>
        <v>810.048</v>
      </c>
      <c r="L9" s="4">
        <f>K9*C9</f>
        <v>40502.400000000001</v>
      </c>
    </row>
    <row r="10" spans="1:12">
      <c r="A10" s="4">
        <v>1</v>
      </c>
      <c r="B10" s="4" t="s">
        <v>38</v>
      </c>
      <c r="C10" s="4">
        <v>60</v>
      </c>
      <c r="D10" s="4" t="s">
        <v>16</v>
      </c>
      <c r="E10" s="4"/>
      <c r="F10" s="4"/>
      <c r="G10" s="4"/>
      <c r="H10" s="4"/>
      <c r="I10" s="4">
        <v>1808.8</v>
      </c>
      <c r="J10" s="4">
        <f>C10*I10</f>
        <v>108528</v>
      </c>
      <c r="K10" s="4">
        <f t="shared" ref="K10:K29" si="0">I10+G10</f>
        <v>1808.8</v>
      </c>
      <c r="L10" s="4">
        <f t="shared" ref="L10:L29" si="1">K10*C10</f>
        <v>108528</v>
      </c>
    </row>
    <row r="11" spans="1:12">
      <c r="A11" s="4">
        <v>2</v>
      </c>
      <c r="B11" s="4" t="s">
        <v>36</v>
      </c>
      <c r="C11" s="4">
        <v>85</v>
      </c>
      <c r="D11" s="4" t="s">
        <v>16</v>
      </c>
      <c r="E11" s="4"/>
      <c r="F11" s="4"/>
      <c r="G11" s="4"/>
      <c r="H11" s="4"/>
      <c r="I11" s="4">
        <v>1808.8</v>
      </c>
      <c r="J11" s="4">
        <f t="shared" ref="J11:J29" si="2">C11*I11</f>
        <v>153748</v>
      </c>
      <c r="K11" s="4">
        <f t="shared" si="0"/>
        <v>1808.8</v>
      </c>
      <c r="L11" s="4">
        <f t="shared" si="1"/>
        <v>153748</v>
      </c>
    </row>
    <row r="12" spans="1:12">
      <c r="A12" s="4">
        <v>3</v>
      </c>
      <c r="B12" s="4" t="s">
        <v>17</v>
      </c>
      <c r="C12" s="4">
        <v>2100</v>
      </c>
      <c r="D12" s="4" t="s">
        <v>16</v>
      </c>
      <c r="E12" s="4"/>
      <c r="F12" s="4"/>
      <c r="G12" s="4">
        <v>19.998000000000001</v>
      </c>
      <c r="H12" s="4">
        <f t="shared" ref="H12:H28" si="3">G12*C12</f>
        <v>41995.8</v>
      </c>
      <c r="I12" s="4">
        <v>25.29</v>
      </c>
      <c r="J12" s="4">
        <f t="shared" si="2"/>
        <v>53109</v>
      </c>
      <c r="K12" s="4">
        <f t="shared" si="0"/>
        <v>45.287999999999997</v>
      </c>
      <c r="L12" s="4">
        <f t="shared" si="1"/>
        <v>95104.799999999988</v>
      </c>
    </row>
    <row r="13" spans="1:12">
      <c r="A13" s="4">
        <v>4</v>
      </c>
      <c r="B13" s="4" t="s">
        <v>26</v>
      </c>
      <c r="C13" s="4"/>
      <c r="D13" s="4" t="s">
        <v>16</v>
      </c>
      <c r="E13" s="4"/>
      <c r="F13" s="4"/>
      <c r="G13" s="4"/>
      <c r="H13" s="4"/>
      <c r="I13" s="4"/>
      <c r="J13" s="4"/>
      <c r="K13" s="4"/>
      <c r="L13" s="4"/>
    </row>
    <row r="14" spans="1:12">
      <c r="A14" s="4">
        <v>5</v>
      </c>
      <c r="B14" s="4" t="s">
        <v>27</v>
      </c>
      <c r="C14" s="4"/>
      <c r="D14" s="4" t="s">
        <v>16</v>
      </c>
      <c r="E14" s="4"/>
      <c r="F14" s="4"/>
      <c r="G14" s="4"/>
      <c r="H14" s="4"/>
      <c r="I14" s="4"/>
      <c r="J14" s="4"/>
      <c r="K14" s="4"/>
      <c r="L14" s="4"/>
    </row>
    <row r="15" spans="1:12">
      <c r="A15" s="4">
        <v>6</v>
      </c>
      <c r="B15" s="4" t="s">
        <v>18</v>
      </c>
      <c r="C15" s="4">
        <v>370</v>
      </c>
      <c r="D15" s="4" t="s">
        <v>20</v>
      </c>
      <c r="E15" s="4"/>
      <c r="F15" s="4"/>
      <c r="G15" s="4">
        <v>611</v>
      </c>
      <c r="H15" s="4">
        <f t="shared" si="3"/>
        <v>226070</v>
      </c>
      <c r="I15" s="4"/>
      <c r="J15" s="4"/>
      <c r="K15" s="4">
        <f t="shared" si="0"/>
        <v>611</v>
      </c>
      <c r="L15" s="4">
        <f t="shared" si="1"/>
        <v>226070</v>
      </c>
    </row>
    <row r="16" spans="1:12">
      <c r="A16" s="4">
        <v>6</v>
      </c>
      <c r="B16" s="4" t="s">
        <v>39</v>
      </c>
      <c r="C16" s="4">
        <v>400</v>
      </c>
      <c r="D16" s="4" t="s">
        <v>20</v>
      </c>
      <c r="E16" s="4"/>
      <c r="F16" s="4"/>
      <c r="G16" s="4"/>
      <c r="H16" s="4"/>
      <c r="I16" s="4">
        <v>356.59</v>
      </c>
      <c r="J16" s="4">
        <f t="shared" si="2"/>
        <v>142636</v>
      </c>
      <c r="K16" s="4">
        <f t="shared" si="0"/>
        <v>356.59</v>
      </c>
      <c r="L16" s="4">
        <f t="shared" si="1"/>
        <v>142636</v>
      </c>
    </row>
    <row r="17" spans="1:12">
      <c r="A17" s="4">
        <v>7</v>
      </c>
      <c r="B17" s="4" t="s">
        <v>19</v>
      </c>
      <c r="C17" s="4"/>
      <c r="D17" s="4" t="s">
        <v>20</v>
      </c>
      <c r="E17" s="4"/>
      <c r="F17" s="4"/>
      <c r="G17" s="4"/>
      <c r="H17" s="4"/>
      <c r="I17" s="4"/>
      <c r="J17" s="4"/>
      <c r="K17" s="4"/>
      <c r="L17" s="4"/>
    </row>
    <row r="18" spans="1:12">
      <c r="A18" s="4">
        <v>8</v>
      </c>
      <c r="B18" s="4" t="s">
        <v>21</v>
      </c>
      <c r="C18" s="4">
        <v>2500</v>
      </c>
      <c r="D18" s="4" t="s">
        <v>16</v>
      </c>
      <c r="E18" s="4"/>
      <c r="F18" s="4"/>
      <c r="G18" s="4">
        <v>159.49600000000001</v>
      </c>
      <c r="H18" s="4">
        <f t="shared" si="3"/>
        <v>398740</v>
      </c>
      <c r="I18" s="4"/>
      <c r="J18" s="4">
        <f t="shared" si="2"/>
        <v>0</v>
      </c>
      <c r="K18" s="4">
        <f t="shared" si="0"/>
        <v>159.49600000000001</v>
      </c>
      <c r="L18" s="4">
        <f t="shared" si="1"/>
        <v>398740</v>
      </c>
    </row>
    <row r="19" spans="1:12">
      <c r="A19" s="4">
        <v>8</v>
      </c>
      <c r="B19" s="4" t="s">
        <v>40</v>
      </c>
      <c r="C19" s="4">
        <v>2600</v>
      </c>
      <c r="D19" s="4" t="s">
        <v>16</v>
      </c>
      <c r="E19" s="4"/>
      <c r="F19" s="4"/>
      <c r="G19" s="4"/>
      <c r="H19" s="4"/>
      <c r="I19" s="4">
        <v>80.396599999999992</v>
      </c>
      <c r="J19" s="4">
        <f t="shared" si="2"/>
        <v>209031.15999999997</v>
      </c>
      <c r="K19" s="4">
        <f t="shared" si="0"/>
        <v>80.396599999999992</v>
      </c>
      <c r="L19" s="4">
        <f t="shared" si="1"/>
        <v>209031.15999999997</v>
      </c>
    </row>
    <row r="20" spans="1:12">
      <c r="A20" s="4">
        <v>9</v>
      </c>
      <c r="B20" s="4" t="s">
        <v>22</v>
      </c>
      <c r="C20" s="4"/>
      <c r="D20" s="4" t="s">
        <v>16</v>
      </c>
      <c r="E20" s="4"/>
      <c r="F20" s="4"/>
      <c r="G20" s="4"/>
      <c r="H20" s="4"/>
      <c r="I20" s="4"/>
      <c r="J20" s="4"/>
      <c r="K20" s="4"/>
      <c r="L20" s="4"/>
    </row>
    <row r="21" spans="1:12">
      <c r="A21" s="4">
        <v>10</v>
      </c>
      <c r="B21" s="4" t="s">
        <v>28</v>
      </c>
      <c r="C21" s="4"/>
      <c r="D21" s="4" t="s">
        <v>16</v>
      </c>
      <c r="E21" s="4"/>
      <c r="F21" s="4"/>
      <c r="G21" s="4"/>
      <c r="H21" s="4"/>
      <c r="I21" s="4"/>
      <c r="J21" s="4"/>
      <c r="K21" s="4"/>
      <c r="L21" s="4"/>
    </row>
    <row r="22" spans="1:12" ht="30">
      <c r="A22" s="4">
        <v>11</v>
      </c>
      <c r="B22" s="5" t="s">
        <v>41</v>
      </c>
      <c r="C22" s="4">
        <v>6000</v>
      </c>
      <c r="D22" s="4" t="s">
        <v>29</v>
      </c>
      <c r="E22" s="4"/>
      <c r="F22" s="4"/>
      <c r="G22" s="4">
        <v>11.12</v>
      </c>
      <c r="H22" s="4">
        <f t="shared" si="3"/>
        <v>66720</v>
      </c>
      <c r="I22" s="4"/>
      <c r="J22" s="4"/>
      <c r="K22" s="4">
        <f t="shared" si="0"/>
        <v>11.12</v>
      </c>
      <c r="L22" s="4">
        <f t="shared" si="1"/>
        <v>66720</v>
      </c>
    </row>
    <row r="23" spans="1:12" ht="30">
      <c r="A23" s="4">
        <v>11</v>
      </c>
      <c r="B23" s="5" t="s">
        <v>41</v>
      </c>
      <c r="C23" s="4">
        <v>7000</v>
      </c>
      <c r="D23" s="4" t="s">
        <v>29</v>
      </c>
      <c r="E23" s="4"/>
      <c r="F23" s="4"/>
      <c r="G23" s="4"/>
      <c r="H23" s="4"/>
      <c r="I23" s="4">
        <v>8.1999998999999999</v>
      </c>
      <c r="J23" s="4">
        <f t="shared" si="2"/>
        <v>57399.999299999996</v>
      </c>
      <c r="K23" s="4">
        <f t="shared" si="0"/>
        <v>8.1999998999999999</v>
      </c>
      <c r="L23" s="4">
        <f t="shared" si="1"/>
        <v>57399.999299999996</v>
      </c>
    </row>
    <row r="24" spans="1:12" ht="30">
      <c r="A24" s="4">
        <v>12</v>
      </c>
      <c r="B24" s="5" t="s">
        <v>30</v>
      </c>
      <c r="C24" s="4"/>
      <c r="D24" s="4" t="s">
        <v>29</v>
      </c>
      <c r="E24" s="4"/>
      <c r="F24" s="4"/>
      <c r="G24" s="4"/>
      <c r="H24" s="4"/>
      <c r="I24" s="4"/>
      <c r="J24" s="4"/>
      <c r="K24" s="4"/>
      <c r="L24" s="4"/>
    </row>
    <row r="25" spans="1:12" ht="30">
      <c r="A25" s="4">
        <v>13</v>
      </c>
      <c r="B25" s="5" t="s">
        <v>31</v>
      </c>
      <c r="C25" s="4"/>
      <c r="D25" s="4" t="s">
        <v>29</v>
      </c>
      <c r="E25" s="4"/>
      <c r="F25" s="4"/>
      <c r="G25" s="4"/>
      <c r="H25" s="4"/>
      <c r="I25" s="4"/>
      <c r="J25" s="4"/>
      <c r="K25" s="4"/>
      <c r="L25" s="4"/>
    </row>
    <row r="26" spans="1:12">
      <c r="A26" s="4">
        <v>14</v>
      </c>
      <c r="B26" s="5" t="s">
        <v>32</v>
      </c>
      <c r="C26" s="4">
        <v>2800</v>
      </c>
      <c r="D26" s="4" t="s">
        <v>16</v>
      </c>
      <c r="E26" s="4"/>
      <c r="F26" s="4"/>
      <c r="G26" s="4">
        <v>23.273</v>
      </c>
      <c r="H26" s="4">
        <f t="shared" si="3"/>
        <v>65164.4</v>
      </c>
      <c r="I26" s="4"/>
      <c r="J26" s="4"/>
      <c r="K26" s="4">
        <f t="shared" si="0"/>
        <v>23.273</v>
      </c>
      <c r="L26" s="4">
        <f t="shared" si="1"/>
        <v>65164.4</v>
      </c>
    </row>
    <row r="27" spans="1:12">
      <c r="A27" s="4">
        <v>14</v>
      </c>
      <c r="B27" s="5" t="s">
        <v>42</v>
      </c>
      <c r="C27" s="4">
        <v>3100</v>
      </c>
      <c r="D27" s="4" t="s">
        <v>16</v>
      </c>
      <c r="E27" s="4"/>
      <c r="F27" s="4"/>
      <c r="G27" s="4"/>
      <c r="H27" s="4"/>
      <c r="I27" s="4">
        <v>0.57979000000000003</v>
      </c>
      <c r="J27" s="4">
        <f t="shared" si="2"/>
        <v>1797.3490000000002</v>
      </c>
      <c r="K27" s="4">
        <f t="shared" si="0"/>
        <v>0.57979000000000003</v>
      </c>
      <c r="L27" s="4">
        <f t="shared" si="1"/>
        <v>1797.3490000000002</v>
      </c>
    </row>
    <row r="28" spans="1:12">
      <c r="A28" s="4">
        <v>15</v>
      </c>
      <c r="B28" s="4" t="s">
        <v>33</v>
      </c>
      <c r="C28" s="4">
        <v>120</v>
      </c>
      <c r="D28" s="4" t="s">
        <v>20</v>
      </c>
      <c r="E28" s="4"/>
      <c r="F28" s="4"/>
      <c r="G28" s="4">
        <v>96</v>
      </c>
      <c r="H28" s="4">
        <f t="shared" si="3"/>
        <v>11520</v>
      </c>
      <c r="I28" s="4"/>
      <c r="J28" s="4"/>
      <c r="K28" s="4">
        <f t="shared" si="0"/>
        <v>96</v>
      </c>
      <c r="L28" s="4">
        <f t="shared" si="1"/>
        <v>11520</v>
      </c>
    </row>
    <row r="29" spans="1:12">
      <c r="A29" s="4">
        <v>16</v>
      </c>
      <c r="B29" s="4" t="s">
        <v>35</v>
      </c>
      <c r="C29" s="4">
        <v>13000</v>
      </c>
      <c r="D29" s="4" t="s">
        <v>29</v>
      </c>
      <c r="E29" s="4"/>
      <c r="F29" s="4"/>
      <c r="G29" s="4"/>
      <c r="H29" s="4"/>
      <c r="I29" s="4">
        <v>0.7671</v>
      </c>
      <c r="J29" s="4">
        <f t="shared" si="2"/>
        <v>9972.2999999999993</v>
      </c>
      <c r="K29" s="4">
        <f t="shared" si="0"/>
        <v>0.7671</v>
      </c>
      <c r="L29" s="4">
        <f t="shared" si="1"/>
        <v>9972.2999999999993</v>
      </c>
    </row>
    <row r="30" spans="1:12">
      <c r="A30" s="3"/>
      <c r="B30" s="3" t="s">
        <v>12</v>
      </c>
      <c r="C30" s="3"/>
      <c r="D30" s="3"/>
      <c r="E30" s="3"/>
      <c r="F30" s="3"/>
      <c r="G30" s="3"/>
      <c r="H30" s="3">
        <f>SUM(H9:H29)</f>
        <v>850712.6</v>
      </c>
      <c r="I30" s="3"/>
      <c r="J30" s="3">
        <f>SUM(J9:J29)</f>
        <v>736221.80830000003</v>
      </c>
      <c r="K30" s="3"/>
      <c r="L30" s="3">
        <f>SUM(L9:L29)</f>
        <v>1586934.4082999998</v>
      </c>
    </row>
  </sheetData>
  <mergeCells count="6">
    <mergeCell ref="K1:L1"/>
    <mergeCell ref="K2:L2"/>
    <mergeCell ref="E7:F7"/>
    <mergeCell ref="G7:H7"/>
    <mergeCell ref="I7:J7"/>
    <mergeCell ref="K7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0"/>
  <sheetViews>
    <sheetView workbookViewId="0">
      <selection activeCell="K2" sqref="K2:L2"/>
    </sheetView>
  </sheetViews>
  <sheetFormatPr defaultRowHeight="15"/>
  <cols>
    <col min="1" max="1" width="7.85546875" customWidth="1"/>
    <col min="2" max="2" width="60.5703125" customWidth="1"/>
  </cols>
  <sheetData>
    <row r="1" spans="1:12" ht="17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76">
        <v>45017</v>
      </c>
      <c r="L1" s="77"/>
    </row>
    <row r="2" spans="1:12" ht="17.25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77" t="s">
        <v>24</v>
      </c>
      <c r="L2" s="77"/>
    </row>
    <row r="3" spans="1:12" ht="17.25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3"/>
      <c r="L3" s="14" t="s">
        <v>37</v>
      </c>
    </row>
    <row r="4" spans="1:12" ht="17.25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3"/>
      <c r="L4" s="14" t="s">
        <v>4</v>
      </c>
    </row>
    <row r="5" spans="1:12" ht="17.25">
      <c r="A5" s="10"/>
      <c r="B5" s="10"/>
      <c r="C5" s="10"/>
      <c r="D5" s="10"/>
      <c r="E5" s="10"/>
      <c r="F5" s="10"/>
      <c r="G5" s="10"/>
      <c r="H5" s="10"/>
      <c r="I5" s="10"/>
      <c r="J5" s="10"/>
      <c r="K5" s="12"/>
      <c r="L5" s="12"/>
    </row>
    <row r="6" spans="1:12" ht="17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ht="17.25">
      <c r="A7" s="6" t="s">
        <v>5</v>
      </c>
      <c r="B7" s="7" t="s">
        <v>6</v>
      </c>
      <c r="C7" s="7" t="s">
        <v>7</v>
      </c>
      <c r="D7" s="7" t="s">
        <v>8</v>
      </c>
      <c r="E7" s="78" t="s">
        <v>9</v>
      </c>
      <c r="F7" s="79"/>
      <c r="G7" s="80" t="s">
        <v>10</v>
      </c>
      <c r="H7" s="80"/>
      <c r="I7" s="80" t="s">
        <v>11</v>
      </c>
      <c r="J7" s="80"/>
      <c r="K7" s="81" t="s">
        <v>12</v>
      </c>
      <c r="L7" s="82"/>
    </row>
    <row r="8" spans="1:12" ht="17.25">
      <c r="A8" s="9"/>
      <c r="B8" s="9"/>
      <c r="C8" s="9"/>
      <c r="D8" s="9"/>
      <c r="E8" s="9" t="s">
        <v>13</v>
      </c>
      <c r="F8" s="9" t="s">
        <v>14</v>
      </c>
      <c r="G8" s="9" t="s">
        <v>13</v>
      </c>
      <c r="H8" s="9" t="s">
        <v>14</v>
      </c>
      <c r="I8" s="9" t="s">
        <v>13</v>
      </c>
      <c r="J8" s="9" t="s">
        <v>14</v>
      </c>
      <c r="K8" s="9" t="s">
        <v>13</v>
      </c>
      <c r="L8" s="9" t="s">
        <v>14</v>
      </c>
    </row>
    <row r="9" spans="1:12">
      <c r="A9" s="4">
        <v>1</v>
      </c>
      <c r="B9" s="4" t="s">
        <v>15</v>
      </c>
      <c r="C9" s="4">
        <v>50</v>
      </c>
      <c r="D9" s="4" t="s">
        <v>16</v>
      </c>
      <c r="E9" s="4"/>
      <c r="F9" s="4"/>
      <c r="G9" s="4">
        <v>810.048</v>
      </c>
      <c r="H9" s="4">
        <f>G9*C9</f>
        <v>40502.400000000001</v>
      </c>
      <c r="I9" s="4"/>
      <c r="J9" s="4">
        <f>C9*I9</f>
        <v>0</v>
      </c>
      <c r="K9" s="4">
        <f>I9+G9</f>
        <v>810.048</v>
      </c>
      <c r="L9" s="4">
        <f>K9*C9</f>
        <v>40502.400000000001</v>
      </c>
    </row>
    <row r="10" spans="1:12">
      <c r="A10" s="4">
        <v>1</v>
      </c>
      <c r="B10" s="4" t="s">
        <v>38</v>
      </c>
      <c r="C10" s="4">
        <v>60</v>
      </c>
      <c r="D10" s="4" t="s">
        <v>16</v>
      </c>
      <c r="E10" s="4"/>
      <c r="F10" s="4"/>
      <c r="G10" s="4">
        <v>1808.8</v>
      </c>
      <c r="H10" s="4">
        <f t="shared" ref="H10:H29" si="0">G10*C10</f>
        <v>108528</v>
      </c>
      <c r="I10" s="4"/>
      <c r="J10" s="4">
        <f t="shared" ref="J10:J29" si="1">C10*I10</f>
        <v>0</v>
      </c>
      <c r="K10" s="4">
        <f t="shared" ref="K10:K29" si="2">I10+G10</f>
        <v>1808.8</v>
      </c>
      <c r="L10" s="4">
        <f t="shared" ref="L10:L29" si="3">K10*C10</f>
        <v>108528</v>
      </c>
    </row>
    <row r="11" spans="1:12">
      <c r="A11" s="4">
        <v>2</v>
      </c>
      <c r="B11" s="4" t="s">
        <v>36</v>
      </c>
      <c r="C11" s="4">
        <v>80</v>
      </c>
      <c r="D11" s="4" t="s">
        <v>16</v>
      </c>
      <c r="E11" s="4"/>
      <c r="F11" s="4"/>
      <c r="G11" s="4">
        <v>1808.8</v>
      </c>
      <c r="H11" s="4">
        <f t="shared" si="0"/>
        <v>144704</v>
      </c>
      <c r="I11" s="4"/>
      <c r="J11" s="4">
        <f t="shared" si="1"/>
        <v>0</v>
      </c>
      <c r="K11" s="4">
        <f t="shared" si="2"/>
        <v>1808.8</v>
      </c>
      <c r="L11" s="4">
        <f t="shared" si="3"/>
        <v>144704</v>
      </c>
    </row>
    <row r="12" spans="1:12">
      <c r="A12" s="4">
        <v>3</v>
      </c>
      <c r="B12" s="4" t="s">
        <v>17</v>
      </c>
      <c r="C12" s="4">
        <v>2100</v>
      </c>
      <c r="D12" s="4" t="s">
        <v>16</v>
      </c>
      <c r="E12" s="4"/>
      <c r="F12" s="4"/>
      <c r="G12" s="4">
        <v>45.287999999999997</v>
      </c>
      <c r="H12" s="4">
        <f t="shared" si="0"/>
        <v>95104.799999999988</v>
      </c>
      <c r="I12" s="4"/>
      <c r="J12" s="4">
        <f t="shared" si="1"/>
        <v>0</v>
      </c>
      <c r="K12" s="4">
        <f t="shared" si="2"/>
        <v>45.287999999999997</v>
      </c>
      <c r="L12" s="4">
        <f t="shared" si="3"/>
        <v>95104.799999999988</v>
      </c>
    </row>
    <row r="13" spans="1:12">
      <c r="A13" s="4">
        <v>4</v>
      </c>
      <c r="B13" s="4" t="s">
        <v>26</v>
      </c>
      <c r="C13" s="4"/>
      <c r="D13" s="4" t="s">
        <v>16</v>
      </c>
      <c r="E13" s="4"/>
      <c r="F13" s="4"/>
      <c r="G13" s="4"/>
      <c r="H13" s="4">
        <f t="shared" si="0"/>
        <v>0</v>
      </c>
      <c r="I13" s="4"/>
      <c r="J13" s="4">
        <f t="shared" si="1"/>
        <v>0</v>
      </c>
      <c r="K13" s="4">
        <f t="shared" ref="K13:K27" si="4">I13+G13</f>
        <v>0</v>
      </c>
      <c r="L13" s="4">
        <f t="shared" ref="L13:L27" si="5">K13*C13</f>
        <v>0</v>
      </c>
    </row>
    <row r="14" spans="1:12">
      <c r="A14" s="4">
        <v>5</v>
      </c>
      <c r="B14" s="4" t="s">
        <v>27</v>
      </c>
      <c r="C14" s="4"/>
      <c r="D14" s="4" t="s">
        <v>16</v>
      </c>
      <c r="E14" s="4"/>
      <c r="F14" s="4"/>
      <c r="G14" s="4"/>
      <c r="H14" s="4">
        <f t="shared" si="0"/>
        <v>0</v>
      </c>
      <c r="I14" s="4"/>
      <c r="J14" s="4">
        <f t="shared" si="1"/>
        <v>0</v>
      </c>
      <c r="K14" s="4">
        <f t="shared" si="4"/>
        <v>0</v>
      </c>
      <c r="L14" s="4">
        <f t="shared" si="5"/>
        <v>0</v>
      </c>
    </row>
    <row r="15" spans="1:12">
      <c r="A15" s="4">
        <v>6</v>
      </c>
      <c r="B15" s="4" t="s">
        <v>18</v>
      </c>
      <c r="C15" s="4">
        <v>370</v>
      </c>
      <c r="D15" s="4" t="s">
        <v>20</v>
      </c>
      <c r="E15" s="4"/>
      <c r="F15" s="4"/>
      <c r="G15" s="4">
        <v>611</v>
      </c>
      <c r="H15" s="4">
        <f t="shared" si="0"/>
        <v>226070</v>
      </c>
      <c r="I15" s="4"/>
      <c r="J15" s="4">
        <f t="shared" si="1"/>
        <v>0</v>
      </c>
      <c r="K15" s="4">
        <f t="shared" si="4"/>
        <v>611</v>
      </c>
      <c r="L15" s="4">
        <f t="shared" si="5"/>
        <v>226070</v>
      </c>
    </row>
    <row r="16" spans="1:12">
      <c r="A16" s="4">
        <v>6</v>
      </c>
      <c r="B16" s="4" t="s">
        <v>39</v>
      </c>
      <c r="C16" s="4">
        <v>400</v>
      </c>
      <c r="D16" s="4" t="s">
        <v>20</v>
      </c>
      <c r="E16" s="4"/>
      <c r="F16" s="4"/>
      <c r="G16" s="4">
        <v>356.59</v>
      </c>
      <c r="H16" s="4">
        <f t="shared" si="0"/>
        <v>142636</v>
      </c>
      <c r="I16" s="4">
        <v>455.95</v>
      </c>
      <c r="J16" s="4">
        <f t="shared" si="1"/>
        <v>182380</v>
      </c>
      <c r="K16" s="4">
        <f t="shared" si="4"/>
        <v>812.54</v>
      </c>
      <c r="L16" s="4">
        <f t="shared" si="5"/>
        <v>325016</v>
      </c>
    </row>
    <row r="17" spans="1:12">
      <c r="A17" s="4">
        <v>7</v>
      </c>
      <c r="B17" s="4" t="s">
        <v>19</v>
      </c>
      <c r="C17" s="4"/>
      <c r="D17" s="4" t="s">
        <v>20</v>
      </c>
      <c r="E17" s="4"/>
      <c r="F17" s="4"/>
      <c r="G17" s="4"/>
      <c r="H17" s="4">
        <f t="shared" si="0"/>
        <v>0</v>
      </c>
      <c r="I17" s="4"/>
      <c r="J17" s="4">
        <f t="shared" si="1"/>
        <v>0</v>
      </c>
      <c r="K17" s="4">
        <f t="shared" si="4"/>
        <v>0</v>
      </c>
      <c r="L17" s="4">
        <f t="shared" si="5"/>
        <v>0</v>
      </c>
    </row>
    <row r="18" spans="1:12">
      <c r="A18" s="4">
        <v>8</v>
      </c>
      <c r="B18" s="4" t="s">
        <v>21</v>
      </c>
      <c r="C18" s="4">
        <v>2500</v>
      </c>
      <c r="D18" s="4" t="s">
        <v>16</v>
      </c>
      <c r="E18" s="4"/>
      <c r="F18" s="4"/>
      <c r="G18" s="4">
        <v>159.49600000000001</v>
      </c>
      <c r="H18" s="4">
        <f t="shared" si="0"/>
        <v>398740</v>
      </c>
      <c r="I18" s="4"/>
      <c r="J18" s="4">
        <f t="shared" si="1"/>
        <v>0</v>
      </c>
      <c r="K18" s="4">
        <f t="shared" si="4"/>
        <v>159.49600000000001</v>
      </c>
      <c r="L18" s="4">
        <f t="shared" si="5"/>
        <v>398740</v>
      </c>
    </row>
    <row r="19" spans="1:12">
      <c r="A19" s="4">
        <v>8</v>
      </c>
      <c r="B19" s="4" t="s">
        <v>40</v>
      </c>
      <c r="C19" s="4">
        <v>2600</v>
      </c>
      <c r="D19" s="4" t="s">
        <v>16</v>
      </c>
      <c r="E19" s="4"/>
      <c r="F19" s="4"/>
      <c r="G19" s="4">
        <v>80.396599999999992</v>
      </c>
      <c r="H19" s="4">
        <f t="shared" si="0"/>
        <v>209031.15999999997</v>
      </c>
      <c r="I19" s="4">
        <v>41.441000000000003</v>
      </c>
      <c r="J19" s="4">
        <f t="shared" si="1"/>
        <v>107746.6</v>
      </c>
      <c r="K19" s="4">
        <f t="shared" si="4"/>
        <v>121.83759999999999</v>
      </c>
      <c r="L19" s="4">
        <f t="shared" si="5"/>
        <v>316777.76</v>
      </c>
    </row>
    <row r="20" spans="1:12">
      <c r="A20" s="4">
        <v>9</v>
      </c>
      <c r="B20" s="4" t="s">
        <v>22</v>
      </c>
      <c r="C20" s="4"/>
      <c r="D20" s="4" t="s">
        <v>16</v>
      </c>
      <c r="E20" s="4"/>
      <c r="F20" s="4"/>
      <c r="G20" s="4"/>
      <c r="H20" s="4">
        <f t="shared" si="0"/>
        <v>0</v>
      </c>
      <c r="I20" s="4"/>
      <c r="J20" s="4">
        <f t="shared" si="1"/>
        <v>0</v>
      </c>
      <c r="K20" s="4">
        <f t="shared" si="4"/>
        <v>0</v>
      </c>
      <c r="L20" s="4">
        <f t="shared" si="5"/>
        <v>0</v>
      </c>
    </row>
    <row r="21" spans="1:12">
      <c r="A21" s="4">
        <v>10</v>
      </c>
      <c r="B21" s="4" t="s">
        <v>28</v>
      </c>
      <c r="C21" s="4"/>
      <c r="D21" s="4" t="s">
        <v>16</v>
      </c>
      <c r="E21" s="4"/>
      <c r="F21" s="4"/>
      <c r="G21" s="4"/>
      <c r="H21" s="4">
        <f t="shared" si="0"/>
        <v>0</v>
      </c>
      <c r="I21" s="4"/>
      <c r="J21" s="4">
        <f t="shared" si="1"/>
        <v>0</v>
      </c>
      <c r="K21" s="4">
        <f t="shared" si="4"/>
        <v>0</v>
      </c>
      <c r="L21" s="4">
        <f t="shared" si="5"/>
        <v>0</v>
      </c>
    </row>
    <row r="22" spans="1:12" ht="30">
      <c r="A22" s="4">
        <v>11</v>
      </c>
      <c r="B22" s="5" t="s">
        <v>41</v>
      </c>
      <c r="C22" s="4">
        <v>6000</v>
      </c>
      <c r="D22" s="4" t="s">
        <v>29</v>
      </c>
      <c r="E22" s="4"/>
      <c r="F22" s="4"/>
      <c r="G22" s="4">
        <v>11.12</v>
      </c>
      <c r="H22" s="4">
        <f t="shared" si="0"/>
        <v>66720</v>
      </c>
      <c r="I22" s="4"/>
      <c r="J22" s="4">
        <f t="shared" si="1"/>
        <v>0</v>
      </c>
      <c r="K22" s="4">
        <f t="shared" si="4"/>
        <v>11.12</v>
      </c>
      <c r="L22" s="4">
        <f t="shared" si="5"/>
        <v>66720</v>
      </c>
    </row>
    <row r="23" spans="1:12" ht="30">
      <c r="A23" s="4">
        <v>11</v>
      </c>
      <c r="B23" s="5" t="s">
        <v>41</v>
      </c>
      <c r="C23" s="4">
        <v>7000</v>
      </c>
      <c r="D23" s="4" t="s">
        <v>29</v>
      </c>
      <c r="E23" s="4"/>
      <c r="F23" s="4"/>
      <c r="G23" s="4">
        <v>8.1999998999999999</v>
      </c>
      <c r="H23" s="4">
        <f t="shared" si="0"/>
        <v>57399.999299999996</v>
      </c>
      <c r="I23" s="4">
        <v>5.1989999999999998</v>
      </c>
      <c r="J23" s="4">
        <f t="shared" si="1"/>
        <v>36393</v>
      </c>
      <c r="K23" s="4">
        <f t="shared" si="4"/>
        <v>13.3989999</v>
      </c>
      <c r="L23" s="4">
        <f t="shared" si="5"/>
        <v>93792.999299999996</v>
      </c>
    </row>
    <row r="24" spans="1:12" ht="30">
      <c r="A24" s="4">
        <v>12</v>
      </c>
      <c r="B24" s="5" t="s">
        <v>30</v>
      </c>
      <c r="C24" s="4"/>
      <c r="D24" s="4" t="s">
        <v>29</v>
      </c>
      <c r="E24" s="4"/>
      <c r="F24" s="4"/>
      <c r="G24" s="4"/>
      <c r="H24" s="4">
        <f t="shared" si="0"/>
        <v>0</v>
      </c>
      <c r="I24" s="4"/>
      <c r="J24" s="4">
        <f t="shared" si="1"/>
        <v>0</v>
      </c>
      <c r="K24" s="4">
        <f t="shared" si="4"/>
        <v>0</v>
      </c>
      <c r="L24" s="4">
        <f t="shared" si="5"/>
        <v>0</v>
      </c>
    </row>
    <row r="25" spans="1:12" ht="30">
      <c r="A25" s="4">
        <v>13</v>
      </c>
      <c r="B25" s="5" t="s">
        <v>31</v>
      </c>
      <c r="C25" s="4"/>
      <c r="D25" s="4" t="s">
        <v>29</v>
      </c>
      <c r="E25" s="4"/>
      <c r="F25" s="4"/>
      <c r="G25" s="4"/>
      <c r="H25" s="4">
        <f t="shared" si="0"/>
        <v>0</v>
      </c>
      <c r="I25" s="4"/>
      <c r="J25" s="4">
        <f t="shared" si="1"/>
        <v>0</v>
      </c>
      <c r="K25" s="4">
        <f t="shared" si="4"/>
        <v>0</v>
      </c>
      <c r="L25" s="4">
        <f t="shared" si="5"/>
        <v>0</v>
      </c>
    </row>
    <row r="26" spans="1:12">
      <c r="A26" s="4">
        <v>14</v>
      </c>
      <c r="B26" s="5" t="s">
        <v>32</v>
      </c>
      <c r="C26" s="4">
        <v>2800</v>
      </c>
      <c r="D26" s="4" t="s">
        <v>16</v>
      </c>
      <c r="E26" s="4"/>
      <c r="F26" s="4"/>
      <c r="G26" s="4">
        <v>23.273</v>
      </c>
      <c r="H26" s="4">
        <f t="shared" si="0"/>
        <v>65164.4</v>
      </c>
      <c r="I26" s="4"/>
      <c r="J26" s="4">
        <f t="shared" si="1"/>
        <v>0</v>
      </c>
      <c r="K26" s="4">
        <f t="shared" si="4"/>
        <v>23.273</v>
      </c>
      <c r="L26" s="4">
        <f t="shared" si="5"/>
        <v>65164.4</v>
      </c>
    </row>
    <row r="27" spans="1:12">
      <c r="A27" s="4">
        <v>14</v>
      </c>
      <c r="B27" s="5" t="s">
        <v>42</v>
      </c>
      <c r="C27" s="4">
        <v>3100</v>
      </c>
      <c r="D27" s="4" t="s">
        <v>16</v>
      </c>
      <c r="E27" s="4"/>
      <c r="F27" s="4"/>
      <c r="G27" s="4">
        <v>0.57979000000000003</v>
      </c>
      <c r="H27" s="4">
        <f t="shared" si="0"/>
        <v>1797.3490000000002</v>
      </c>
      <c r="I27" s="4"/>
      <c r="J27" s="4">
        <f t="shared" si="1"/>
        <v>0</v>
      </c>
      <c r="K27" s="4">
        <f t="shared" si="4"/>
        <v>0.57979000000000003</v>
      </c>
      <c r="L27" s="4">
        <f t="shared" si="5"/>
        <v>1797.3490000000002</v>
      </c>
    </row>
    <row r="28" spans="1:12">
      <c r="A28" s="4">
        <v>15</v>
      </c>
      <c r="B28" s="4" t="s">
        <v>33</v>
      </c>
      <c r="C28" s="4">
        <v>120</v>
      </c>
      <c r="D28" s="4" t="s">
        <v>20</v>
      </c>
      <c r="E28" s="4"/>
      <c r="F28" s="4"/>
      <c r="G28" s="4">
        <v>96</v>
      </c>
      <c r="H28" s="4">
        <f t="shared" si="0"/>
        <v>11520</v>
      </c>
      <c r="I28" s="4"/>
      <c r="J28" s="4">
        <f t="shared" si="1"/>
        <v>0</v>
      </c>
      <c r="K28" s="4">
        <f t="shared" si="2"/>
        <v>96</v>
      </c>
      <c r="L28" s="4">
        <f t="shared" si="3"/>
        <v>11520</v>
      </c>
    </row>
    <row r="29" spans="1:12">
      <c r="A29" s="4">
        <v>16</v>
      </c>
      <c r="B29" s="4" t="s">
        <v>35</v>
      </c>
      <c r="C29" s="4">
        <v>13000</v>
      </c>
      <c r="D29" s="4" t="s">
        <v>29</v>
      </c>
      <c r="E29" s="4"/>
      <c r="F29" s="4"/>
      <c r="G29" s="4">
        <v>0.7671</v>
      </c>
      <c r="H29" s="4">
        <f t="shared" si="0"/>
        <v>9972.2999999999993</v>
      </c>
      <c r="I29" s="4">
        <v>0.89600000000000002</v>
      </c>
      <c r="J29" s="4">
        <f t="shared" si="1"/>
        <v>11648</v>
      </c>
      <c r="K29" s="4">
        <f t="shared" si="2"/>
        <v>1.6631</v>
      </c>
      <c r="L29" s="4">
        <f t="shared" si="3"/>
        <v>21620.3</v>
      </c>
    </row>
    <row r="30" spans="1:12">
      <c r="A30" s="3"/>
      <c r="B30" s="3" t="s">
        <v>12</v>
      </c>
      <c r="C30" s="3"/>
      <c r="D30" s="3"/>
      <c r="E30" s="3"/>
      <c r="F30" s="3"/>
      <c r="G30" s="3"/>
      <c r="H30" s="3">
        <f>SUM(H9:H29)</f>
        <v>1577890.4082999998</v>
      </c>
      <c r="I30" s="3"/>
      <c r="J30" s="3">
        <f>SUM(J9:J29)</f>
        <v>338167.6</v>
      </c>
      <c r="K30" s="3"/>
      <c r="L30" s="3">
        <f>SUM(L9:L29)</f>
        <v>1916058.0082999999</v>
      </c>
    </row>
  </sheetData>
  <mergeCells count="6">
    <mergeCell ref="K1:L1"/>
    <mergeCell ref="K2:L2"/>
    <mergeCell ref="E7:F7"/>
    <mergeCell ref="G7:H7"/>
    <mergeCell ref="I7:J7"/>
    <mergeCell ref="K7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32"/>
  <sheetViews>
    <sheetView view="pageBreakPreview" topLeftCell="A4" zoomScale="85" zoomScaleNormal="100" zoomScaleSheetLayoutView="85" workbookViewId="0">
      <selection sqref="A1:L32"/>
    </sheetView>
  </sheetViews>
  <sheetFormatPr defaultRowHeight="15"/>
  <cols>
    <col min="1" max="1" width="7.85546875" customWidth="1"/>
    <col min="2" max="2" width="60.5703125" customWidth="1"/>
  </cols>
  <sheetData>
    <row r="1" spans="1:18" ht="17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3" t="s">
        <v>47</v>
      </c>
      <c r="L1" s="13"/>
    </row>
    <row r="2" spans="1:18" ht="17.25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77" t="s">
        <v>24</v>
      </c>
      <c r="L2" s="77"/>
    </row>
    <row r="3" spans="1:18" ht="17.25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3"/>
      <c r="L3" s="14" t="s">
        <v>46</v>
      </c>
    </row>
    <row r="4" spans="1:18" ht="17.25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3"/>
      <c r="L4" s="14" t="s">
        <v>4</v>
      </c>
    </row>
    <row r="5" spans="1:18" ht="17.25">
      <c r="A5" s="10"/>
      <c r="B5" s="10"/>
      <c r="C5" s="10"/>
      <c r="D5" s="10"/>
      <c r="E5" s="10"/>
      <c r="F5" s="10"/>
      <c r="G5" s="10"/>
      <c r="H5" s="10"/>
      <c r="I5" s="10"/>
      <c r="J5" s="10"/>
      <c r="K5" s="12"/>
      <c r="L5" s="12"/>
    </row>
    <row r="6" spans="1:18" ht="17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8" ht="17.25">
      <c r="A7" s="6" t="s">
        <v>5</v>
      </c>
      <c r="B7" s="7" t="s">
        <v>6</v>
      </c>
      <c r="C7" s="7" t="s">
        <v>7</v>
      </c>
      <c r="D7" s="7" t="s">
        <v>8</v>
      </c>
      <c r="E7" s="78" t="s">
        <v>9</v>
      </c>
      <c r="F7" s="79"/>
      <c r="G7" s="80" t="s">
        <v>10</v>
      </c>
      <c r="H7" s="80"/>
      <c r="I7" s="80" t="s">
        <v>11</v>
      </c>
      <c r="J7" s="80"/>
      <c r="K7" s="81" t="s">
        <v>12</v>
      </c>
      <c r="L7" s="82"/>
    </row>
    <row r="8" spans="1:18" ht="17.25">
      <c r="A8" s="9"/>
      <c r="B8" s="9"/>
      <c r="C8" s="9"/>
      <c r="D8" s="9"/>
      <c r="E8" s="9" t="s">
        <v>13</v>
      </c>
      <c r="F8" s="9" t="s">
        <v>14</v>
      </c>
      <c r="G8" s="9" t="s">
        <v>13</v>
      </c>
      <c r="H8" s="9" t="s">
        <v>14</v>
      </c>
      <c r="I8" s="9" t="s">
        <v>13</v>
      </c>
      <c r="J8" s="9" t="s">
        <v>14</v>
      </c>
      <c r="K8" s="9" t="s">
        <v>13</v>
      </c>
      <c r="L8" s="9" t="s">
        <v>14</v>
      </c>
    </row>
    <row r="9" spans="1:18">
      <c r="A9" s="4">
        <v>1</v>
      </c>
      <c r="B9" s="4" t="s">
        <v>15</v>
      </c>
      <c r="C9" s="4">
        <v>50</v>
      </c>
      <c r="D9" s="4" t="s">
        <v>16</v>
      </c>
      <c r="E9" s="4"/>
      <c r="F9" s="4"/>
      <c r="G9" s="4">
        <v>810.048</v>
      </c>
      <c r="H9" s="4">
        <f>G9*C9</f>
        <v>40502.400000000001</v>
      </c>
      <c r="I9" s="4"/>
      <c r="J9" s="4">
        <f>C9*I9</f>
        <v>0</v>
      </c>
      <c r="K9" s="4">
        <f>I9+G9</f>
        <v>810.048</v>
      </c>
      <c r="L9" s="4">
        <f>K9*C9</f>
        <v>40502.400000000001</v>
      </c>
    </row>
    <row r="10" spans="1:18">
      <c r="A10" s="4">
        <v>1</v>
      </c>
      <c r="B10" s="4" t="s">
        <v>38</v>
      </c>
      <c r="C10" s="4">
        <v>60</v>
      </c>
      <c r="D10" s="4" t="s">
        <v>16</v>
      </c>
      <c r="E10" s="4"/>
      <c r="F10" s="4"/>
      <c r="G10" s="4">
        <v>1808.8</v>
      </c>
      <c r="H10" s="4">
        <f t="shared" ref="H10:H30" si="0">G10*C10</f>
        <v>108528</v>
      </c>
      <c r="I10" s="4">
        <v>79.56</v>
      </c>
      <c r="J10" s="4">
        <f t="shared" ref="J10:J31" si="1">C10*I10</f>
        <v>4773.6000000000004</v>
      </c>
      <c r="K10" s="4">
        <f t="shared" ref="K10:K30" si="2">I10+G10</f>
        <v>1888.36</v>
      </c>
      <c r="L10" s="4">
        <f t="shared" ref="L10:L30" si="3">K10*C10</f>
        <v>113301.59999999999</v>
      </c>
      <c r="R10" t="e">
        <f>#REF!-H32</f>
        <v>#REF!</v>
      </c>
    </row>
    <row r="11" spans="1:18">
      <c r="A11" s="4">
        <v>2</v>
      </c>
      <c r="B11" s="4" t="s">
        <v>36</v>
      </c>
      <c r="C11" s="4">
        <v>85</v>
      </c>
      <c r="D11" s="4" t="s">
        <v>16</v>
      </c>
      <c r="E11" s="4"/>
      <c r="F11" s="4"/>
      <c r="G11" s="4">
        <v>1808.8</v>
      </c>
      <c r="H11" s="4">
        <f t="shared" si="0"/>
        <v>153748</v>
      </c>
      <c r="I11" s="4">
        <v>79.56</v>
      </c>
      <c r="J11" s="4">
        <f t="shared" si="1"/>
        <v>6762.6</v>
      </c>
      <c r="K11" s="4">
        <f t="shared" si="2"/>
        <v>1888.36</v>
      </c>
      <c r="L11" s="4">
        <f t="shared" si="3"/>
        <v>160510.6</v>
      </c>
    </row>
    <row r="12" spans="1:18">
      <c r="A12" s="4">
        <v>3</v>
      </c>
      <c r="B12" s="4" t="s">
        <v>17</v>
      </c>
      <c r="C12" s="4">
        <v>2100</v>
      </c>
      <c r="D12" s="4" t="s">
        <v>16</v>
      </c>
      <c r="E12" s="4"/>
      <c r="F12" s="4"/>
      <c r="G12" s="4">
        <v>45.287999999999997</v>
      </c>
      <c r="H12" s="4">
        <f t="shared" si="0"/>
        <v>95104.799999999988</v>
      </c>
      <c r="I12" s="4">
        <v>14.4</v>
      </c>
      <c r="J12" s="4">
        <f t="shared" si="1"/>
        <v>30240</v>
      </c>
      <c r="K12" s="4">
        <f t="shared" si="2"/>
        <v>59.687999999999995</v>
      </c>
      <c r="L12" s="4">
        <f t="shared" si="3"/>
        <v>125344.79999999999</v>
      </c>
    </row>
    <row r="13" spans="1:18">
      <c r="A13" s="4">
        <v>4</v>
      </c>
      <c r="B13" s="4" t="s">
        <v>26</v>
      </c>
      <c r="C13" s="4"/>
      <c r="D13" s="4" t="s">
        <v>16</v>
      </c>
      <c r="E13" s="4"/>
      <c r="F13" s="4"/>
      <c r="G13" s="4">
        <v>0</v>
      </c>
      <c r="H13" s="4">
        <f t="shared" si="0"/>
        <v>0</v>
      </c>
      <c r="I13" s="4"/>
      <c r="J13" s="4">
        <f t="shared" si="1"/>
        <v>0</v>
      </c>
      <c r="K13" s="4">
        <f t="shared" si="2"/>
        <v>0</v>
      </c>
      <c r="L13" s="4">
        <f t="shared" si="3"/>
        <v>0</v>
      </c>
    </row>
    <row r="14" spans="1:18">
      <c r="A14" s="4">
        <v>5</v>
      </c>
      <c r="B14" s="4" t="s">
        <v>27</v>
      </c>
      <c r="C14" s="4"/>
      <c r="D14" s="4" t="s">
        <v>16</v>
      </c>
      <c r="E14" s="4"/>
      <c r="F14" s="4"/>
      <c r="G14" s="4">
        <v>0</v>
      </c>
      <c r="H14" s="4">
        <f t="shared" si="0"/>
        <v>0</v>
      </c>
      <c r="I14" s="4"/>
      <c r="J14" s="4">
        <f t="shared" si="1"/>
        <v>0</v>
      </c>
      <c r="K14" s="4">
        <f t="shared" si="2"/>
        <v>0</v>
      </c>
      <c r="L14" s="4">
        <f t="shared" si="3"/>
        <v>0</v>
      </c>
    </row>
    <row r="15" spans="1:18">
      <c r="A15" s="4">
        <v>6</v>
      </c>
      <c r="B15" s="4" t="s">
        <v>18</v>
      </c>
      <c r="C15" s="4">
        <v>370</v>
      </c>
      <c r="D15" s="4" t="s">
        <v>20</v>
      </c>
      <c r="E15" s="4"/>
      <c r="F15" s="4"/>
      <c r="G15" s="4">
        <v>611</v>
      </c>
      <c r="H15" s="4">
        <f t="shared" si="0"/>
        <v>226070</v>
      </c>
      <c r="I15" s="4"/>
      <c r="J15" s="4">
        <f t="shared" si="1"/>
        <v>0</v>
      </c>
      <c r="K15" s="4">
        <f t="shared" si="2"/>
        <v>611</v>
      </c>
      <c r="L15" s="4">
        <f t="shared" si="3"/>
        <v>226070</v>
      </c>
    </row>
    <row r="16" spans="1:18">
      <c r="A16" s="4">
        <v>6</v>
      </c>
      <c r="B16" s="4" t="s">
        <v>39</v>
      </c>
      <c r="C16" s="4">
        <v>400</v>
      </c>
      <c r="D16" s="4" t="s">
        <v>20</v>
      </c>
      <c r="E16" s="4"/>
      <c r="F16" s="4"/>
      <c r="G16" s="4">
        <v>812.54</v>
      </c>
      <c r="H16" s="4">
        <f t="shared" si="0"/>
        <v>325016</v>
      </c>
      <c r="I16" s="4">
        <v>27.01</v>
      </c>
      <c r="J16" s="4">
        <f t="shared" si="1"/>
        <v>10804</v>
      </c>
      <c r="K16" s="4">
        <f t="shared" si="2"/>
        <v>839.55</v>
      </c>
      <c r="L16" s="4">
        <f t="shared" si="3"/>
        <v>335820</v>
      </c>
    </row>
    <row r="17" spans="1:12">
      <c r="A17" s="4">
        <v>7</v>
      </c>
      <c r="B17" s="4" t="s">
        <v>19</v>
      </c>
      <c r="C17" s="4"/>
      <c r="D17" s="4" t="s">
        <v>20</v>
      </c>
      <c r="E17" s="4"/>
      <c r="F17" s="4"/>
      <c r="G17" s="4">
        <v>0</v>
      </c>
      <c r="H17" s="4">
        <f t="shared" si="0"/>
        <v>0</v>
      </c>
      <c r="I17" s="4"/>
      <c r="J17" s="4">
        <f t="shared" si="1"/>
        <v>0</v>
      </c>
      <c r="K17" s="4">
        <f t="shared" si="2"/>
        <v>0</v>
      </c>
      <c r="L17" s="4">
        <f t="shared" si="3"/>
        <v>0</v>
      </c>
    </row>
    <row r="18" spans="1:12">
      <c r="A18" s="4">
        <v>8</v>
      </c>
      <c r="B18" s="4" t="s">
        <v>21</v>
      </c>
      <c r="C18" s="4">
        <v>2500</v>
      </c>
      <c r="D18" s="4" t="s">
        <v>16</v>
      </c>
      <c r="E18" s="4"/>
      <c r="F18" s="4"/>
      <c r="G18" s="4">
        <v>159.49600000000001</v>
      </c>
      <c r="H18" s="4">
        <f t="shared" si="0"/>
        <v>398740</v>
      </c>
      <c r="I18" s="4"/>
      <c r="J18" s="4">
        <f t="shared" si="1"/>
        <v>0</v>
      </c>
      <c r="K18" s="4">
        <f t="shared" si="2"/>
        <v>159.49600000000001</v>
      </c>
      <c r="L18" s="4">
        <f t="shared" si="3"/>
        <v>398740</v>
      </c>
    </row>
    <row r="19" spans="1:12">
      <c r="A19" s="4">
        <v>8</v>
      </c>
      <c r="B19" s="4" t="s">
        <v>40</v>
      </c>
      <c r="C19" s="4">
        <v>2600</v>
      </c>
      <c r="D19" s="4" t="s">
        <v>16</v>
      </c>
      <c r="E19" s="4"/>
      <c r="F19" s="4"/>
      <c r="G19" s="4">
        <v>121.83759999999999</v>
      </c>
      <c r="H19" s="4">
        <f t="shared" si="0"/>
        <v>316777.76</v>
      </c>
      <c r="I19" s="4">
        <v>36.770000000000003</v>
      </c>
      <c r="J19" s="4">
        <f t="shared" si="1"/>
        <v>95602.000000000015</v>
      </c>
      <c r="K19" s="4">
        <f t="shared" si="2"/>
        <v>158.60759999999999</v>
      </c>
      <c r="L19" s="4">
        <f t="shared" si="3"/>
        <v>412379.75999999995</v>
      </c>
    </row>
    <row r="20" spans="1:12">
      <c r="A20" s="4">
        <v>9</v>
      </c>
      <c r="B20" s="4" t="s">
        <v>22</v>
      </c>
      <c r="C20" s="4"/>
      <c r="D20" s="4" t="s">
        <v>16</v>
      </c>
      <c r="E20" s="4"/>
      <c r="F20" s="4"/>
      <c r="G20" s="4">
        <v>0</v>
      </c>
      <c r="H20" s="4">
        <f t="shared" si="0"/>
        <v>0</v>
      </c>
      <c r="I20" s="4"/>
      <c r="J20" s="4">
        <f t="shared" si="1"/>
        <v>0</v>
      </c>
      <c r="K20" s="4">
        <f t="shared" si="2"/>
        <v>0</v>
      </c>
      <c r="L20" s="4">
        <f t="shared" si="3"/>
        <v>0</v>
      </c>
    </row>
    <row r="21" spans="1:12">
      <c r="A21" s="4">
        <v>10</v>
      </c>
      <c r="B21" s="4" t="s">
        <v>28</v>
      </c>
      <c r="C21" s="4"/>
      <c r="D21" s="4" t="s">
        <v>16</v>
      </c>
      <c r="E21" s="4"/>
      <c r="F21" s="4"/>
      <c r="G21" s="4">
        <v>0</v>
      </c>
      <c r="H21" s="4">
        <f t="shared" si="0"/>
        <v>0</v>
      </c>
      <c r="I21" s="4"/>
      <c r="J21" s="4">
        <f t="shared" si="1"/>
        <v>0</v>
      </c>
      <c r="K21" s="4">
        <f t="shared" si="2"/>
        <v>0</v>
      </c>
      <c r="L21" s="4">
        <f t="shared" si="3"/>
        <v>0</v>
      </c>
    </row>
    <row r="22" spans="1:12" ht="30">
      <c r="A22" s="4">
        <v>11</v>
      </c>
      <c r="B22" s="5" t="s">
        <v>41</v>
      </c>
      <c r="C22" s="4">
        <v>6000</v>
      </c>
      <c r="D22" s="4" t="s">
        <v>29</v>
      </c>
      <c r="E22" s="4"/>
      <c r="F22" s="4"/>
      <c r="G22" s="4">
        <v>11.12</v>
      </c>
      <c r="H22" s="4">
        <f t="shared" si="0"/>
        <v>66720</v>
      </c>
      <c r="I22" s="4"/>
      <c r="J22" s="4">
        <f t="shared" si="1"/>
        <v>0</v>
      </c>
      <c r="K22" s="4">
        <f t="shared" si="2"/>
        <v>11.12</v>
      </c>
      <c r="L22" s="4">
        <f t="shared" si="3"/>
        <v>66720</v>
      </c>
    </row>
    <row r="23" spans="1:12" ht="30">
      <c r="A23" s="4">
        <v>11</v>
      </c>
      <c r="B23" s="5" t="s">
        <v>41</v>
      </c>
      <c r="C23" s="4">
        <v>7000</v>
      </c>
      <c r="D23" s="4" t="s">
        <v>29</v>
      </c>
      <c r="E23" s="4"/>
      <c r="F23" s="4"/>
      <c r="G23" s="4">
        <v>13.3989999</v>
      </c>
      <c r="H23" s="4">
        <f t="shared" si="0"/>
        <v>93792.999299999996</v>
      </c>
      <c r="I23" s="4">
        <v>1.66</v>
      </c>
      <c r="J23" s="4">
        <f t="shared" si="1"/>
        <v>11620</v>
      </c>
      <c r="K23" s="4">
        <f t="shared" si="2"/>
        <v>15.0589999</v>
      </c>
      <c r="L23" s="4">
        <f t="shared" si="3"/>
        <v>105412.9993</v>
      </c>
    </row>
    <row r="24" spans="1:12" ht="30">
      <c r="A24" s="4">
        <v>12</v>
      </c>
      <c r="B24" s="5" t="s">
        <v>30</v>
      </c>
      <c r="C24" s="4"/>
      <c r="D24" s="4" t="s">
        <v>29</v>
      </c>
      <c r="E24" s="4"/>
      <c r="F24" s="4"/>
      <c r="G24" s="4">
        <v>0</v>
      </c>
      <c r="H24" s="4">
        <f t="shared" si="0"/>
        <v>0</v>
      </c>
      <c r="I24" s="4"/>
      <c r="J24" s="4">
        <f t="shared" si="1"/>
        <v>0</v>
      </c>
      <c r="K24" s="4">
        <f t="shared" si="2"/>
        <v>0</v>
      </c>
      <c r="L24" s="4">
        <f t="shared" si="3"/>
        <v>0</v>
      </c>
    </row>
    <row r="25" spans="1:12" ht="30">
      <c r="A25" s="4">
        <v>13</v>
      </c>
      <c r="B25" s="5" t="s">
        <v>31</v>
      </c>
      <c r="C25" s="4"/>
      <c r="D25" s="4" t="s">
        <v>29</v>
      </c>
      <c r="E25" s="4"/>
      <c r="F25" s="4"/>
      <c r="G25" s="4">
        <v>0</v>
      </c>
      <c r="H25" s="4">
        <f t="shared" si="0"/>
        <v>0</v>
      </c>
      <c r="I25" s="4"/>
      <c r="J25" s="4">
        <f t="shared" si="1"/>
        <v>0</v>
      </c>
      <c r="K25" s="4">
        <f t="shared" si="2"/>
        <v>0</v>
      </c>
      <c r="L25" s="4">
        <f t="shared" si="3"/>
        <v>0</v>
      </c>
    </row>
    <row r="26" spans="1:12">
      <c r="A26" s="4">
        <v>14</v>
      </c>
      <c r="B26" s="5" t="s">
        <v>32</v>
      </c>
      <c r="C26" s="4">
        <v>2800</v>
      </c>
      <c r="D26" s="4" t="s">
        <v>16</v>
      </c>
      <c r="E26" s="4"/>
      <c r="F26" s="4"/>
      <c r="G26" s="4">
        <v>23.273</v>
      </c>
      <c r="H26" s="4">
        <f t="shared" si="0"/>
        <v>65164.4</v>
      </c>
      <c r="I26" s="4"/>
      <c r="J26" s="4">
        <f t="shared" si="1"/>
        <v>0</v>
      </c>
      <c r="K26" s="4">
        <f t="shared" si="2"/>
        <v>23.273</v>
      </c>
      <c r="L26" s="4">
        <f t="shared" si="3"/>
        <v>65164.4</v>
      </c>
    </row>
    <row r="27" spans="1:12">
      <c r="A27" s="4">
        <v>15</v>
      </c>
      <c r="B27" s="5" t="s">
        <v>42</v>
      </c>
      <c r="C27" s="4">
        <v>3100</v>
      </c>
      <c r="D27" s="4" t="s">
        <v>16</v>
      </c>
      <c r="E27" s="4"/>
      <c r="F27" s="4"/>
      <c r="G27" s="4">
        <v>0.57979000000000003</v>
      </c>
      <c r="H27" s="4">
        <f t="shared" si="0"/>
        <v>1797.3490000000002</v>
      </c>
      <c r="I27" s="4">
        <v>8.3800000000000008</v>
      </c>
      <c r="J27" s="4">
        <f t="shared" si="1"/>
        <v>25978.000000000004</v>
      </c>
      <c r="K27" s="4">
        <f t="shared" si="2"/>
        <v>8.9597900000000017</v>
      </c>
      <c r="L27" s="4">
        <f t="shared" si="3"/>
        <v>27775.349000000006</v>
      </c>
    </row>
    <row r="28" spans="1:12">
      <c r="A28" s="4">
        <v>16</v>
      </c>
      <c r="B28" s="4" t="s">
        <v>33</v>
      </c>
      <c r="C28" s="4">
        <v>120</v>
      </c>
      <c r="D28" s="4" t="s">
        <v>20</v>
      </c>
      <c r="E28" s="4"/>
      <c r="F28" s="4"/>
      <c r="G28" s="4">
        <v>96</v>
      </c>
      <c r="H28" s="4">
        <f t="shared" si="0"/>
        <v>11520</v>
      </c>
      <c r="I28" s="4"/>
      <c r="J28" s="4">
        <f t="shared" si="1"/>
        <v>0</v>
      </c>
      <c r="K28" s="4">
        <f t="shared" si="2"/>
        <v>96</v>
      </c>
      <c r="L28" s="4">
        <f t="shared" si="3"/>
        <v>11520</v>
      </c>
    </row>
    <row r="29" spans="1:12">
      <c r="A29" s="4">
        <v>17</v>
      </c>
      <c r="B29" s="4" t="s">
        <v>43</v>
      </c>
      <c r="C29" s="4">
        <v>160</v>
      </c>
      <c r="D29" s="4" t="s">
        <v>20</v>
      </c>
      <c r="E29" s="4"/>
      <c r="F29" s="4"/>
      <c r="G29" s="4">
        <v>96</v>
      </c>
      <c r="H29" s="4">
        <f t="shared" ref="H29" si="4">G29*C29</f>
        <v>15360</v>
      </c>
      <c r="I29" s="4">
        <v>727.98</v>
      </c>
      <c r="J29" s="4">
        <f t="shared" ref="J29" si="5">C29*I29</f>
        <v>116476.8</v>
      </c>
      <c r="K29" s="4">
        <f t="shared" ref="K29" si="6">I29+G29</f>
        <v>823.98</v>
      </c>
      <c r="L29" s="4">
        <f t="shared" ref="L29" si="7">K29*C29</f>
        <v>131836.79999999999</v>
      </c>
    </row>
    <row r="30" spans="1:12">
      <c r="A30" s="4">
        <v>18</v>
      </c>
      <c r="B30" s="4" t="s">
        <v>35</v>
      </c>
      <c r="C30" s="4">
        <v>13000</v>
      </c>
      <c r="D30" s="4" t="s">
        <v>29</v>
      </c>
      <c r="E30" s="4"/>
      <c r="F30" s="4"/>
      <c r="G30" s="4">
        <v>1.6631</v>
      </c>
      <c r="H30" s="4">
        <f t="shared" si="0"/>
        <v>21620.3</v>
      </c>
      <c r="I30" s="4"/>
      <c r="J30" s="4">
        <f t="shared" si="1"/>
        <v>0</v>
      </c>
      <c r="K30" s="4">
        <f t="shared" si="2"/>
        <v>1.6631</v>
      </c>
      <c r="L30" s="4">
        <f t="shared" si="3"/>
        <v>21620.3</v>
      </c>
    </row>
    <row r="31" spans="1:12">
      <c r="A31" s="4">
        <v>19</v>
      </c>
      <c r="B31" s="4" t="s">
        <v>44</v>
      </c>
      <c r="C31" s="4">
        <v>185</v>
      </c>
      <c r="D31" s="4" t="s">
        <v>45</v>
      </c>
      <c r="E31" s="4"/>
      <c r="F31" s="4"/>
      <c r="G31" s="4"/>
      <c r="H31" s="4"/>
      <c r="I31" s="4">
        <v>716.73</v>
      </c>
      <c r="J31" s="4">
        <f t="shared" si="1"/>
        <v>132595.05000000002</v>
      </c>
      <c r="K31" s="4"/>
      <c r="L31" s="4"/>
    </row>
    <row r="32" spans="1:12">
      <c r="A32" s="3"/>
      <c r="B32" s="3" t="s">
        <v>12</v>
      </c>
      <c r="C32" s="3"/>
      <c r="D32" s="3"/>
      <c r="E32" s="3"/>
      <c r="F32" s="3"/>
      <c r="G32" s="3"/>
      <c r="H32" s="3">
        <f>SUM(H9:H31)</f>
        <v>1940462.0082999999</v>
      </c>
      <c r="I32" s="3"/>
      <c r="J32" s="3">
        <f t="shared" ref="J32:L32" si="8">SUM(J9:J31)</f>
        <v>434852.05000000005</v>
      </c>
      <c r="K32" s="3"/>
      <c r="L32" s="3">
        <f t="shared" si="8"/>
        <v>2242719.0082999994</v>
      </c>
    </row>
  </sheetData>
  <mergeCells count="5">
    <mergeCell ref="K2:L2"/>
    <mergeCell ref="E7:F7"/>
    <mergeCell ref="G7:H7"/>
    <mergeCell ref="I7:J7"/>
    <mergeCell ref="K7:L7"/>
  </mergeCells>
  <printOptions horizontalCentered="1"/>
  <pageMargins left="0" right="0" top="0.5" bottom="0.5" header="0.3" footer="0.3"/>
  <pageSetup paperSize="9" scale="8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view="pageBreakPreview" zoomScale="60" zoomScaleNormal="100" workbookViewId="0">
      <selection activeCell="N38" sqref="A1:N38"/>
    </sheetView>
  </sheetViews>
  <sheetFormatPr defaultRowHeight="15"/>
  <cols>
    <col min="1" max="1" width="7.85546875" customWidth="1"/>
    <col min="2" max="2" width="7.85546875" style="133" customWidth="1"/>
    <col min="3" max="3" width="60.5703125" customWidth="1"/>
    <col min="4" max="5" width="5.7109375" customWidth="1"/>
    <col min="9" max="9" width="9.5703125" bestFit="1" customWidth="1"/>
    <col min="10" max="10" width="12.140625" bestFit="1" customWidth="1"/>
    <col min="12" max="12" width="12.140625" bestFit="1" customWidth="1"/>
    <col min="13" max="13" width="9.5703125" bestFit="1" customWidth="1"/>
    <col min="14" max="14" width="12.140625" bestFit="1" customWidth="1"/>
  </cols>
  <sheetData>
    <row r="1" spans="1:16" ht="17.25">
      <c r="A1" s="10" t="s">
        <v>0</v>
      </c>
      <c r="B1" s="15"/>
      <c r="C1" s="10"/>
      <c r="D1" s="10"/>
      <c r="E1" s="10"/>
      <c r="F1" s="10"/>
      <c r="G1" s="10"/>
      <c r="H1" s="10"/>
      <c r="I1" s="10"/>
      <c r="J1" s="10"/>
      <c r="K1" s="10"/>
      <c r="L1" s="10"/>
      <c r="N1" s="15" t="s">
        <v>146</v>
      </c>
    </row>
    <row r="2" spans="1:16" ht="17.25">
      <c r="A2" s="10" t="s">
        <v>1</v>
      </c>
      <c r="B2" s="15"/>
      <c r="C2" s="10"/>
      <c r="D2" s="10"/>
      <c r="E2" s="10"/>
      <c r="F2" s="10"/>
      <c r="G2" s="10"/>
      <c r="H2" s="10"/>
      <c r="I2" s="10"/>
      <c r="J2" s="10"/>
      <c r="K2" s="10"/>
      <c r="L2" s="10"/>
      <c r="N2" s="15" t="s">
        <v>24</v>
      </c>
    </row>
    <row r="3" spans="1:16" ht="17.25">
      <c r="A3" s="10" t="s">
        <v>2</v>
      </c>
      <c r="B3" s="15"/>
      <c r="C3" s="10"/>
      <c r="D3" s="10"/>
      <c r="E3" s="10"/>
      <c r="F3" s="10"/>
      <c r="G3" s="10"/>
      <c r="H3" s="10"/>
      <c r="I3" s="10"/>
      <c r="J3" s="10"/>
      <c r="K3" s="10"/>
      <c r="L3" s="10"/>
      <c r="M3" s="13"/>
      <c r="N3" s="15" t="s">
        <v>145</v>
      </c>
    </row>
    <row r="4" spans="1:16" ht="17.25">
      <c r="A4" s="10" t="s">
        <v>3</v>
      </c>
      <c r="B4" s="15"/>
      <c r="C4" s="10"/>
      <c r="D4" s="10"/>
      <c r="E4" s="10"/>
      <c r="F4" s="10"/>
      <c r="G4" s="10"/>
      <c r="H4" s="10"/>
      <c r="I4" s="10"/>
      <c r="J4" s="10"/>
      <c r="K4" s="10"/>
      <c r="L4" s="10"/>
      <c r="M4" s="13"/>
      <c r="N4" s="15" t="s">
        <v>4</v>
      </c>
      <c r="O4" s="17"/>
      <c r="P4" s="17"/>
    </row>
    <row r="5" spans="1:16" ht="17.25">
      <c r="A5" s="11"/>
      <c r="B5" s="124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7"/>
      <c r="P5" s="17"/>
    </row>
    <row r="6" spans="1:16" ht="17.25" customHeight="1">
      <c r="A6" s="6" t="s">
        <v>5</v>
      </c>
      <c r="B6" s="125" t="s">
        <v>151</v>
      </c>
      <c r="C6" s="16" t="s">
        <v>6</v>
      </c>
      <c r="D6" s="81" t="s">
        <v>147</v>
      </c>
      <c r="E6" s="82"/>
      <c r="F6" s="16" t="s">
        <v>8</v>
      </c>
      <c r="G6" s="78" t="s">
        <v>9</v>
      </c>
      <c r="H6" s="79"/>
      <c r="I6" s="80" t="s">
        <v>10</v>
      </c>
      <c r="J6" s="80"/>
      <c r="K6" s="80" t="s">
        <v>11</v>
      </c>
      <c r="L6" s="80"/>
      <c r="M6" s="81" t="s">
        <v>12</v>
      </c>
      <c r="N6" s="82"/>
      <c r="O6" s="17"/>
      <c r="P6" s="17"/>
    </row>
    <row r="7" spans="1:16" ht="17.25">
      <c r="A7" s="119"/>
      <c r="B7" s="126"/>
      <c r="C7" s="119"/>
      <c r="D7" s="119" t="s">
        <v>148</v>
      </c>
      <c r="E7" s="119" t="s">
        <v>149</v>
      </c>
      <c r="F7" s="119"/>
      <c r="G7" s="119" t="s">
        <v>13</v>
      </c>
      <c r="H7" s="119" t="s">
        <v>14</v>
      </c>
      <c r="I7" s="119" t="s">
        <v>13</v>
      </c>
      <c r="J7" s="119" t="s">
        <v>14</v>
      </c>
      <c r="K7" s="119" t="s">
        <v>13</v>
      </c>
      <c r="L7" s="119" t="s">
        <v>14</v>
      </c>
      <c r="M7" s="119" t="s">
        <v>13</v>
      </c>
      <c r="N7" s="119" t="s">
        <v>14</v>
      </c>
      <c r="O7" s="17"/>
      <c r="P7" s="17"/>
    </row>
    <row r="8" spans="1:16" s="118" customFormat="1" ht="17.25">
      <c r="A8" s="120"/>
      <c r="B8" s="127"/>
      <c r="C8" s="121" t="s">
        <v>158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</row>
    <row r="9" spans="1:16">
      <c r="A9" s="115">
        <v>1</v>
      </c>
      <c r="B9" s="128" t="str">
        <f>B10</f>
        <v>2(a)</v>
      </c>
      <c r="C9" s="115" t="s">
        <v>15</v>
      </c>
      <c r="D9" s="115">
        <v>50</v>
      </c>
      <c r="E9" s="115"/>
      <c r="F9" s="115" t="s">
        <v>16</v>
      </c>
      <c r="G9" s="115"/>
      <c r="H9" s="115"/>
      <c r="I9" s="115">
        <v>810.048</v>
      </c>
      <c r="J9" s="115">
        <f>I9*D9</f>
        <v>40502.400000000001</v>
      </c>
      <c r="K9" s="115"/>
      <c r="L9" s="115">
        <f>D9*K9</f>
        <v>0</v>
      </c>
      <c r="M9" s="115">
        <f>K9+I9</f>
        <v>810.048</v>
      </c>
      <c r="N9" s="115">
        <f>M9*D9</f>
        <v>40502.400000000001</v>
      </c>
      <c r="O9" s="17"/>
      <c r="P9" s="17"/>
    </row>
    <row r="10" spans="1:16">
      <c r="A10" s="92">
        <v>2</v>
      </c>
      <c r="B10" s="129" t="s">
        <v>156</v>
      </c>
      <c r="C10" s="92" t="s">
        <v>38</v>
      </c>
      <c r="D10" s="92">
        <v>60</v>
      </c>
      <c r="E10" s="92"/>
      <c r="F10" s="92" t="s">
        <v>16</v>
      </c>
      <c r="G10" s="92"/>
      <c r="H10" s="92"/>
      <c r="I10" s="92">
        <v>1888.36</v>
      </c>
      <c r="J10" s="92">
        <f t="shared" ref="J10:J34" si="0">I10*D10</f>
        <v>113301.59999999999</v>
      </c>
      <c r="K10" s="92"/>
      <c r="L10" s="92">
        <f t="shared" ref="L10:L36" si="1">D10*K10</f>
        <v>0</v>
      </c>
      <c r="M10" s="92">
        <f t="shared" ref="M10:M36" si="2">K10+I10</f>
        <v>1888.36</v>
      </c>
      <c r="N10" s="92">
        <f t="shared" ref="N10:N36" si="3">M10*D10</f>
        <v>113301.59999999999</v>
      </c>
      <c r="O10" s="17"/>
      <c r="P10" s="17"/>
    </row>
    <row r="11" spans="1:16">
      <c r="A11" s="92">
        <v>3</v>
      </c>
      <c r="B11" s="129">
        <v>52</v>
      </c>
      <c r="C11" s="92" t="s">
        <v>150</v>
      </c>
      <c r="D11" s="92"/>
      <c r="E11" s="92">
        <v>25</v>
      </c>
      <c r="F11" s="92" t="s">
        <v>20</v>
      </c>
      <c r="G11" s="92"/>
      <c r="H11" s="92"/>
      <c r="I11" s="92"/>
      <c r="J11" s="92"/>
      <c r="K11" s="94">
        <f>'RA 5 Measurement'!I22</f>
        <v>947.75200000000007</v>
      </c>
      <c r="L11" s="92">
        <f>K11*E11</f>
        <v>23693.800000000003</v>
      </c>
      <c r="M11" s="92"/>
      <c r="N11" s="92"/>
      <c r="O11" s="17"/>
      <c r="P11" s="17"/>
    </row>
    <row r="12" spans="1:16">
      <c r="A12" s="114">
        <v>4</v>
      </c>
      <c r="B12" s="130">
        <v>2</v>
      </c>
      <c r="C12" s="114" t="s">
        <v>36</v>
      </c>
      <c r="D12" s="114">
        <v>85</v>
      </c>
      <c r="E12" s="114"/>
      <c r="F12" s="114" t="s">
        <v>16</v>
      </c>
      <c r="G12" s="114"/>
      <c r="H12" s="114"/>
      <c r="I12" s="114">
        <v>1888.36</v>
      </c>
      <c r="J12" s="114">
        <f t="shared" si="0"/>
        <v>160510.6</v>
      </c>
      <c r="K12" s="114"/>
      <c r="L12" s="114">
        <f t="shared" ref="L12:L31" si="4">K12*E12</f>
        <v>0</v>
      </c>
      <c r="M12" s="114">
        <f t="shared" si="2"/>
        <v>1888.36</v>
      </c>
      <c r="N12" s="114">
        <f t="shared" si="3"/>
        <v>160510.6</v>
      </c>
      <c r="O12" s="17"/>
      <c r="P12" s="17"/>
    </row>
    <row r="13" spans="1:16" s="118" customFormat="1">
      <c r="A13" s="117"/>
      <c r="B13" s="131"/>
      <c r="C13" s="117" t="s">
        <v>157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</row>
    <row r="14" spans="1:16">
      <c r="A14" s="115">
        <v>5</v>
      </c>
      <c r="B14" s="128">
        <v>6</v>
      </c>
      <c r="C14" s="115" t="s">
        <v>17</v>
      </c>
      <c r="D14" s="115">
        <v>2100</v>
      </c>
      <c r="E14" s="115">
        <v>2300</v>
      </c>
      <c r="F14" s="115" t="s">
        <v>16</v>
      </c>
      <c r="G14" s="115"/>
      <c r="H14" s="115"/>
      <c r="I14" s="115">
        <v>59.687999999999995</v>
      </c>
      <c r="J14" s="115">
        <f t="shared" si="0"/>
        <v>125344.79999999999</v>
      </c>
      <c r="K14" s="116">
        <f>'RA 5 Measurement'!I39</f>
        <v>93.367686999999989</v>
      </c>
      <c r="L14" s="115">
        <f t="shared" si="4"/>
        <v>214745.68009999997</v>
      </c>
      <c r="M14" s="115">
        <f t="shared" si="2"/>
        <v>153.05568699999998</v>
      </c>
      <c r="N14" s="115">
        <f t="shared" si="3"/>
        <v>321416.94269999996</v>
      </c>
      <c r="O14" s="17"/>
      <c r="P14" s="17"/>
    </row>
    <row r="15" spans="1:16">
      <c r="A15" s="92">
        <v>6</v>
      </c>
      <c r="B15" s="129"/>
      <c r="C15" s="92" t="s">
        <v>26</v>
      </c>
      <c r="D15" s="92"/>
      <c r="E15" s="92"/>
      <c r="F15" s="92" t="s">
        <v>16</v>
      </c>
      <c r="G15" s="92"/>
      <c r="H15" s="92"/>
      <c r="I15" s="92">
        <v>0</v>
      </c>
      <c r="J15" s="92">
        <f t="shared" si="0"/>
        <v>0</v>
      </c>
      <c r="K15" s="92"/>
      <c r="L15" s="92">
        <f t="shared" si="4"/>
        <v>0</v>
      </c>
      <c r="M15" s="92">
        <f t="shared" si="2"/>
        <v>0</v>
      </c>
      <c r="N15" s="92">
        <f t="shared" si="3"/>
        <v>0</v>
      </c>
      <c r="O15" s="17"/>
      <c r="P15" s="17"/>
    </row>
    <row r="16" spans="1:16">
      <c r="A16" s="92">
        <v>7</v>
      </c>
      <c r="B16" s="129"/>
      <c r="C16" s="92" t="s">
        <v>27</v>
      </c>
      <c r="D16" s="92"/>
      <c r="E16" s="92"/>
      <c r="F16" s="92" t="s">
        <v>16</v>
      </c>
      <c r="G16" s="92"/>
      <c r="H16" s="92"/>
      <c r="I16" s="92">
        <v>0</v>
      </c>
      <c r="J16" s="92">
        <f t="shared" si="0"/>
        <v>0</v>
      </c>
      <c r="K16" s="92"/>
      <c r="L16" s="92">
        <f t="shared" si="4"/>
        <v>0</v>
      </c>
      <c r="M16" s="92">
        <f t="shared" si="2"/>
        <v>0</v>
      </c>
      <c r="N16" s="92">
        <f t="shared" si="3"/>
        <v>0</v>
      </c>
      <c r="O16" s="17"/>
      <c r="P16" s="17"/>
    </row>
    <row r="17" spans="1:16">
      <c r="A17" s="92">
        <v>8</v>
      </c>
      <c r="B17" s="129">
        <v>21</v>
      </c>
      <c r="C17" s="92" t="s">
        <v>18</v>
      </c>
      <c r="D17" s="92">
        <v>370</v>
      </c>
      <c r="E17" s="92"/>
      <c r="F17" s="92" t="s">
        <v>20</v>
      </c>
      <c r="G17" s="92"/>
      <c r="H17" s="92"/>
      <c r="I17" s="92">
        <v>611</v>
      </c>
      <c r="J17" s="92">
        <f t="shared" si="0"/>
        <v>226070</v>
      </c>
      <c r="K17" s="92"/>
      <c r="L17" s="92">
        <f t="shared" si="4"/>
        <v>0</v>
      </c>
      <c r="M17" s="92">
        <f t="shared" si="2"/>
        <v>611</v>
      </c>
      <c r="N17" s="92">
        <f t="shared" si="3"/>
        <v>226070</v>
      </c>
      <c r="O17" s="17"/>
      <c r="P17" s="17"/>
    </row>
    <row r="18" spans="1:16">
      <c r="A18" s="92">
        <v>9</v>
      </c>
      <c r="B18" s="129">
        <v>24</v>
      </c>
      <c r="C18" s="92" t="s">
        <v>39</v>
      </c>
      <c r="D18" s="92">
        <v>400</v>
      </c>
      <c r="E18" s="92">
        <v>400</v>
      </c>
      <c r="F18" s="92" t="s">
        <v>20</v>
      </c>
      <c r="G18" s="92"/>
      <c r="H18" s="92"/>
      <c r="I18" s="92">
        <v>839.55</v>
      </c>
      <c r="J18" s="92">
        <f t="shared" si="0"/>
        <v>335820</v>
      </c>
      <c r="K18" s="94">
        <f>'RA 5 Measurement'!I96</f>
        <v>51.360000000000007</v>
      </c>
      <c r="L18" s="92">
        <f t="shared" si="4"/>
        <v>20544.000000000004</v>
      </c>
      <c r="M18" s="92">
        <f t="shared" si="2"/>
        <v>890.91</v>
      </c>
      <c r="N18" s="92">
        <f t="shared" si="3"/>
        <v>356364</v>
      </c>
      <c r="O18" s="17"/>
      <c r="P18" s="17"/>
    </row>
    <row r="19" spans="1:16">
      <c r="A19" s="92">
        <v>10</v>
      </c>
      <c r="B19" s="129">
        <f>B18</f>
        <v>24</v>
      </c>
      <c r="C19" s="92" t="s">
        <v>19</v>
      </c>
      <c r="D19" s="92"/>
      <c r="E19" s="92"/>
      <c r="F19" s="92" t="s">
        <v>20</v>
      </c>
      <c r="G19" s="92"/>
      <c r="H19" s="92"/>
      <c r="I19" s="92">
        <v>0</v>
      </c>
      <c r="J19" s="92">
        <f t="shared" si="0"/>
        <v>0</v>
      </c>
      <c r="K19" s="92"/>
      <c r="L19" s="92">
        <f t="shared" si="4"/>
        <v>0</v>
      </c>
      <c r="M19" s="92">
        <f t="shared" si="2"/>
        <v>0</v>
      </c>
      <c r="N19" s="92">
        <f t="shared" si="3"/>
        <v>0</v>
      </c>
      <c r="O19" s="17"/>
      <c r="P19" s="17"/>
    </row>
    <row r="20" spans="1:16">
      <c r="A20" s="92">
        <v>11</v>
      </c>
      <c r="B20" s="129">
        <v>7</v>
      </c>
      <c r="C20" s="92" t="s">
        <v>21</v>
      </c>
      <c r="D20" s="92">
        <v>2500</v>
      </c>
      <c r="E20" s="92"/>
      <c r="F20" s="92" t="s">
        <v>16</v>
      </c>
      <c r="G20" s="92"/>
      <c r="H20" s="92"/>
      <c r="I20" s="92">
        <v>159.49600000000001</v>
      </c>
      <c r="J20" s="92">
        <f t="shared" si="0"/>
        <v>398740</v>
      </c>
      <c r="K20" s="92"/>
      <c r="L20" s="92">
        <f t="shared" si="4"/>
        <v>0</v>
      </c>
      <c r="M20" s="92">
        <f t="shared" si="2"/>
        <v>159.49600000000001</v>
      </c>
      <c r="N20" s="92">
        <f t="shared" si="3"/>
        <v>398740</v>
      </c>
      <c r="O20" s="17"/>
      <c r="P20" s="17"/>
    </row>
    <row r="21" spans="1:16">
      <c r="A21" s="92">
        <v>12</v>
      </c>
      <c r="B21" s="129"/>
      <c r="C21" s="92" t="s">
        <v>40</v>
      </c>
      <c r="D21" s="92">
        <v>2600</v>
      </c>
      <c r="E21" s="92">
        <v>2750</v>
      </c>
      <c r="F21" s="92" t="s">
        <v>16</v>
      </c>
      <c r="G21" s="92"/>
      <c r="H21" s="92"/>
      <c r="I21" s="92">
        <v>158.60759999999999</v>
      </c>
      <c r="J21" s="92">
        <f t="shared" si="0"/>
        <v>412379.75999999995</v>
      </c>
      <c r="K21" s="94">
        <f>'RA 5 Measurement'!I68</f>
        <v>191.47430760000003</v>
      </c>
      <c r="L21" s="92">
        <f t="shared" si="4"/>
        <v>526554.34590000007</v>
      </c>
      <c r="M21" s="92">
        <f t="shared" si="2"/>
        <v>350.08190760000002</v>
      </c>
      <c r="N21" s="92">
        <f t="shared" si="3"/>
        <v>910212.95976000011</v>
      </c>
      <c r="O21" s="17"/>
      <c r="P21" s="17"/>
    </row>
    <row r="22" spans="1:16">
      <c r="A22" s="92">
        <v>13</v>
      </c>
      <c r="B22" s="129">
        <v>15</v>
      </c>
      <c r="C22" s="92" t="s">
        <v>22</v>
      </c>
      <c r="D22" s="92"/>
      <c r="E22" s="92"/>
      <c r="F22" s="92" t="s">
        <v>16</v>
      </c>
      <c r="G22" s="92"/>
      <c r="H22" s="92"/>
      <c r="I22" s="92">
        <v>0</v>
      </c>
      <c r="J22" s="92">
        <f t="shared" si="0"/>
        <v>0</v>
      </c>
      <c r="K22" s="92"/>
      <c r="L22" s="92">
        <f t="shared" si="4"/>
        <v>0</v>
      </c>
      <c r="M22" s="92">
        <f t="shared" si="2"/>
        <v>0</v>
      </c>
      <c r="N22" s="92">
        <f t="shared" si="3"/>
        <v>0</v>
      </c>
      <c r="O22" s="17"/>
      <c r="P22" s="17"/>
    </row>
    <row r="23" spans="1:16">
      <c r="A23" s="92">
        <v>14</v>
      </c>
      <c r="B23" s="129">
        <v>15</v>
      </c>
      <c r="C23" s="92" t="s">
        <v>28</v>
      </c>
      <c r="D23" s="92"/>
      <c r="E23" s="92"/>
      <c r="F23" s="92" t="s">
        <v>16</v>
      </c>
      <c r="G23" s="92"/>
      <c r="H23" s="92"/>
      <c r="I23" s="92">
        <v>0</v>
      </c>
      <c r="J23" s="92">
        <f t="shared" si="0"/>
        <v>0</v>
      </c>
      <c r="K23" s="92"/>
      <c r="L23" s="92">
        <f t="shared" si="4"/>
        <v>0</v>
      </c>
      <c r="M23" s="92">
        <f t="shared" si="2"/>
        <v>0</v>
      </c>
      <c r="N23" s="92">
        <f t="shared" si="3"/>
        <v>0</v>
      </c>
      <c r="O23" s="17"/>
      <c r="P23" s="17"/>
    </row>
    <row r="24" spans="1:16" s="118" customFormat="1">
      <c r="A24" s="117"/>
      <c r="B24" s="131"/>
      <c r="C24" s="117" t="s">
        <v>159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</row>
    <row r="25" spans="1:16" ht="26.25">
      <c r="A25" s="92">
        <v>15</v>
      </c>
      <c r="B25" s="129">
        <v>16</v>
      </c>
      <c r="C25" s="93" t="s">
        <v>41</v>
      </c>
      <c r="D25" s="92">
        <v>6000</v>
      </c>
      <c r="E25" s="92"/>
      <c r="F25" s="92" t="s">
        <v>29</v>
      </c>
      <c r="G25" s="92"/>
      <c r="H25" s="92"/>
      <c r="I25" s="92">
        <v>11.12</v>
      </c>
      <c r="J25" s="92">
        <f t="shared" si="0"/>
        <v>66720</v>
      </c>
      <c r="K25" s="92"/>
      <c r="L25" s="92">
        <f t="shared" si="4"/>
        <v>0</v>
      </c>
      <c r="M25" s="92">
        <f t="shared" si="2"/>
        <v>11.12</v>
      </c>
      <c r="N25" s="92">
        <f t="shared" si="3"/>
        <v>66720</v>
      </c>
      <c r="O25" s="17"/>
      <c r="P25" s="17"/>
    </row>
    <row r="26" spans="1:16" ht="26.25">
      <c r="A26" s="92">
        <v>16</v>
      </c>
      <c r="B26" s="129"/>
      <c r="C26" s="93" t="s">
        <v>41</v>
      </c>
      <c r="D26" s="92">
        <v>7000</v>
      </c>
      <c r="E26" s="92">
        <v>8500</v>
      </c>
      <c r="F26" s="92" t="s">
        <v>29</v>
      </c>
      <c r="G26" s="92"/>
      <c r="H26" s="92"/>
      <c r="I26" s="92">
        <v>15.0589999</v>
      </c>
      <c r="J26" s="92">
        <f t="shared" si="0"/>
        <v>105412.9993</v>
      </c>
      <c r="K26" s="92">
        <v>7.4068863299999999</v>
      </c>
      <c r="L26" s="92">
        <f t="shared" si="4"/>
        <v>62958.533804999999</v>
      </c>
      <c r="M26" s="92">
        <f t="shared" si="2"/>
        <v>22.465886229999999</v>
      </c>
      <c r="N26" s="92">
        <f t="shared" si="3"/>
        <v>157261.20361</v>
      </c>
      <c r="O26" s="17"/>
      <c r="P26" s="17"/>
    </row>
    <row r="27" spans="1:16">
      <c r="A27" s="92">
        <v>17</v>
      </c>
      <c r="B27" s="129">
        <v>19</v>
      </c>
      <c r="C27" s="93" t="s">
        <v>30</v>
      </c>
      <c r="D27" s="92"/>
      <c r="E27" s="92"/>
      <c r="F27" s="92" t="s">
        <v>29</v>
      </c>
      <c r="G27" s="92"/>
      <c r="H27" s="92"/>
      <c r="I27" s="92">
        <v>0</v>
      </c>
      <c r="J27" s="92">
        <f t="shared" si="0"/>
        <v>0</v>
      </c>
      <c r="K27" s="92"/>
      <c r="L27" s="92">
        <f t="shared" si="4"/>
        <v>0</v>
      </c>
      <c r="M27" s="92">
        <f t="shared" si="2"/>
        <v>0</v>
      </c>
      <c r="N27" s="92">
        <f t="shared" si="3"/>
        <v>0</v>
      </c>
      <c r="O27" s="17"/>
      <c r="P27" s="17"/>
    </row>
    <row r="28" spans="1:16">
      <c r="A28" s="92">
        <v>18</v>
      </c>
      <c r="B28" s="129">
        <f>B27</f>
        <v>19</v>
      </c>
      <c r="C28" s="93" t="s">
        <v>31</v>
      </c>
      <c r="D28" s="92"/>
      <c r="E28" s="92"/>
      <c r="F28" s="92" t="s">
        <v>29</v>
      </c>
      <c r="G28" s="92"/>
      <c r="H28" s="92"/>
      <c r="I28" s="92">
        <v>0</v>
      </c>
      <c r="J28" s="92">
        <f t="shared" si="0"/>
        <v>0</v>
      </c>
      <c r="K28" s="92"/>
      <c r="L28" s="92">
        <f t="shared" si="4"/>
        <v>0</v>
      </c>
      <c r="M28" s="92">
        <f t="shared" si="2"/>
        <v>0</v>
      </c>
      <c r="N28" s="92">
        <f t="shared" si="3"/>
        <v>0</v>
      </c>
      <c r="O28" s="17"/>
      <c r="P28" s="17"/>
    </row>
    <row r="29" spans="1:16" s="118" customFormat="1">
      <c r="A29" s="117"/>
      <c r="B29" s="131"/>
      <c r="C29" s="117" t="s">
        <v>160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</row>
    <row r="30" spans="1:16">
      <c r="A30" s="92">
        <v>19</v>
      </c>
      <c r="B30" s="129"/>
      <c r="C30" s="93" t="s">
        <v>32</v>
      </c>
      <c r="D30" s="92">
        <v>2800</v>
      </c>
      <c r="E30" s="92"/>
      <c r="F30" s="92" t="s">
        <v>16</v>
      </c>
      <c r="G30" s="92"/>
      <c r="H30" s="92"/>
      <c r="I30" s="92">
        <v>23.273</v>
      </c>
      <c r="J30" s="92">
        <f t="shared" si="0"/>
        <v>65164.4</v>
      </c>
      <c r="K30" s="92"/>
      <c r="L30" s="92">
        <f t="shared" si="4"/>
        <v>0</v>
      </c>
      <c r="M30" s="92">
        <f t="shared" si="2"/>
        <v>23.273</v>
      </c>
      <c r="N30" s="92">
        <f t="shared" si="3"/>
        <v>65164.4</v>
      </c>
      <c r="O30" s="17"/>
      <c r="P30" s="17"/>
    </row>
    <row r="31" spans="1:16">
      <c r="A31" s="92">
        <v>20</v>
      </c>
      <c r="B31" s="129">
        <v>25</v>
      </c>
      <c r="C31" s="93" t="s">
        <v>32</v>
      </c>
      <c r="D31" s="92">
        <v>3100</v>
      </c>
      <c r="E31" s="92">
        <v>3300</v>
      </c>
      <c r="F31" s="92" t="s">
        <v>16</v>
      </c>
      <c r="G31" s="92"/>
      <c r="H31" s="92"/>
      <c r="I31" s="92">
        <v>8.9597900000000017</v>
      </c>
      <c r="J31" s="92">
        <f t="shared" si="0"/>
        <v>27775.349000000006</v>
      </c>
      <c r="K31" s="94">
        <f>'RA 5 Measurement'!I121</f>
        <v>30.801692000000006</v>
      </c>
      <c r="L31" s="92">
        <f t="shared" si="4"/>
        <v>101645.58360000003</v>
      </c>
      <c r="M31" s="92">
        <f t="shared" si="2"/>
        <v>39.761482000000008</v>
      </c>
      <c r="N31" s="92">
        <f t="shared" si="3"/>
        <v>123260.59420000002</v>
      </c>
      <c r="O31" s="17"/>
      <c r="P31" s="17"/>
    </row>
    <row r="32" spans="1:16">
      <c r="A32" s="92">
        <v>21</v>
      </c>
      <c r="B32" s="129"/>
      <c r="C32" s="92" t="s">
        <v>33</v>
      </c>
      <c r="D32" s="92">
        <v>120</v>
      </c>
      <c r="E32" s="92"/>
      <c r="F32" s="92" t="s">
        <v>20</v>
      </c>
      <c r="G32" s="92"/>
      <c r="H32" s="92"/>
      <c r="I32" s="92">
        <v>96</v>
      </c>
      <c r="J32" s="92">
        <f t="shared" si="0"/>
        <v>11520</v>
      </c>
      <c r="K32" s="92"/>
      <c r="L32" s="92">
        <f t="shared" si="1"/>
        <v>0</v>
      </c>
      <c r="M32" s="92">
        <f t="shared" si="2"/>
        <v>96</v>
      </c>
      <c r="N32" s="92">
        <f t="shared" si="3"/>
        <v>11520</v>
      </c>
      <c r="O32" s="17"/>
      <c r="P32" s="17"/>
    </row>
    <row r="33" spans="1:16">
      <c r="A33" s="92">
        <v>22</v>
      </c>
      <c r="B33" s="129">
        <v>28</v>
      </c>
      <c r="C33" s="92" t="s">
        <v>43</v>
      </c>
      <c r="D33" s="92">
        <v>160</v>
      </c>
      <c r="E33" s="92"/>
      <c r="F33" s="92" t="s">
        <v>20</v>
      </c>
      <c r="G33" s="92"/>
      <c r="H33" s="92"/>
      <c r="I33" s="92">
        <v>823.98</v>
      </c>
      <c r="J33" s="92">
        <f t="shared" si="0"/>
        <v>131836.79999999999</v>
      </c>
      <c r="K33" s="92"/>
      <c r="L33" s="92">
        <f t="shared" si="1"/>
        <v>0</v>
      </c>
      <c r="M33" s="92">
        <f t="shared" si="2"/>
        <v>823.98</v>
      </c>
      <c r="N33" s="92">
        <f t="shared" si="3"/>
        <v>131836.79999999999</v>
      </c>
      <c r="O33" s="17"/>
      <c r="P33" s="17"/>
    </row>
    <row r="34" spans="1:16">
      <c r="A34" s="92">
        <v>23</v>
      </c>
      <c r="B34" s="129">
        <v>20</v>
      </c>
      <c r="C34" s="92" t="s">
        <v>35</v>
      </c>
      <c r="D34" s="92">
        <v>13000</v>
      </c>
      <c r="E34" s="92"/>
      <c r="F34" s="92" t="s">
        <v>29</v>
      </c>
      <c r="G34" s="92"/>
      <c r="H34" s="92"/>
      <c r="I34" s="92">
        <v>1.6631</v>
      </c>
      <c r="J34" s="92">
        <f t="shared" si="0"/>
        <v>21620.3</v>
      </c>
      <c r="K34" s="92"/>
      <c r="L34" s="92">
        <f t="shared" si="1"/>
        <v>0</v>
      </c>
      <c r="M34" s="92">
        <f t="shared" si="2"/>
        <v>1.6631</v>
      </c>
      <c r="N34" s="92">
        <f t="shared" si="3"/>
        <v>21620.3</v>
      </c>
      <c r="O34" s="17"/>
      <c r="P34" s="17"/>
    </row>
    <row r="35" spans="1:16">
      <c r="A35" s="92">
        <v>24</v>
      </c>
      <c r="B35" s="129"/>
      <c r="C35" s="92" t="s">
        <v>44</v>
      </c>
      <c r="D35" s="92">
        <v>185</v>
      </c>
      <c r="E35" s="92"/>
      <c r="F35" s="92" t="s">
        <v>45</v>
      </c>
      <c r="G35" s="92"/>
      <c r="H35" s="92"/>
      <c r="I35" s="92"/>
      <c r="J35" s="92"/>
      <c r="K35" s="92"/>
      <c r="L35" s="92">
        <f t="shared" si="1"/>
        <v>0</v>
      </c>
      <c r="M35" s="92">
        <f t="shared" si="2"/>
        <v>0</v>
      </c>
      <c r="N35" s="92">
        <f t="shared" si="3"/>
        <v>0</v>
      </c>
    </row>
    <row r="36" spans="1:16">
      <c r="A36" s="92">
        <v>25</v>
      </c>
      <c r="B36" s="129">
        <v>57</v>
      </c>
      <c r="C36" s="92" t="s">
        <v>152</v>
      </c>
      <c r="D36" s="92">
        <v>130</v>
      </c>
      <c r="E36" s="92"/>
      <c r="F36" s="92" t="s">
        <v>45</v>
      </c>
      <c r="G36" s="92"/>
      <c r="H36" s="92"/>
      <c r="I36" s="92"/>
      <c r="J36" s="92"/>
      <c r="K36" s="94">
        <f>'RA 5 Measurement'!I129</f>
        <v>859.98299999999995</v>
      </c>
      <c r="L36" s="92">
        <f t="shared" si="1"/>
        <v>111797.79</v>
      </c>
      <c r="M36" s="92">
        <f t="shared" si="2"/>
        <v>859.98299999999995</v>
      </c>
      <c r="N36" s="92">
        <f t="shared" si="3"/>
        <v>111797.79</v>
      </c>
    </row>
    <row r="37" spans="1:16" s="123" customFormat="1" ht="15.75">
      <c r="A37" s="122"/>
      <c r="B37" s="132"/>
      <c r="C37" s="122" t="s">
        <v>12</v>
      </c>
      <c r="D37" s="122"/>
      <c r="E37" s="122"/>
      <c r="F37" s="122"/>
      <c r="G37" s="122"/>
      <c r="H37" s="122"/>
      <c r="I37" s="122"/>
      <c r="J37" s="122">
        <f t="shared" ref="J37:M37" si="5">SUM(J9:J36)</f>
        <v>2242719.0082999994</v>
      </c>
      <c r="K37" s="122"/>
      <c r="L37" s="122">
        <f t="shared" si="5"/>
        <v>1061939.7334050001</v>
      </c>
      <c r="M37" s="122"/>
      <c r="N37" s="122">
        <f>SUM(N9:N36)</f>
        <v>3216299.59027</v>
      </c>
    </row>
  </sheetData>
  <mergeCells count="5">
    <mergeCell ref="G6:H6"/>
    <mergeCell ref="I6:J6"/>
    <mergeCell ref="K6:L6"/>
    <mergeCell ref="M6:N6"/>
    <mergeCell ref="D6:E6"/>
  </mergeCells>
  <printOptions horizontalCentered="1"/>
  <pageMargins left="0" right="0" top="0.5" bottom="0.5" header="0.3" footer="0.3"/>
  <pageSetup paperSize="9" scale="7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30"/>
  <sheetViews>
    <sheetView view="pageBreakPreview" zoomScaleNormal="100" zoomScaleSheetLayoutView="100" workbookViewId="0">
      <pane ySplit="5" topLeftCell="A9" activePane="bottomLeft" state="frozen"/>
      <selection pane="bottomLeft" activeCell="F95" sqref="F95"/>
    </sheetView>
  </sheetViews>
  <sheetFormatPr defaultRowHeight="18"/>
  <cols>
    <col min="1" max="1" width="6.28515625" customWidth="1"/>
    <col min="2" max="2" width="29.7109375" style="46" customWidth="1"/>
    <col min="3" max="3" width="44.28515625" style="47" customWidth="1"/>
    <col min="4" max="4" width="7.85546875" style="46" customWidth="1"/>
    <col min="5" max="5" width="8" style="46" customWidth="1"/>
    <col min="6" max="8" width="8.28515625" style="46" customWidth="1"/>
    <col min="9" max="9" width="13.140625" style="46" customWidth="1"/>
    <col min="10" max="10" width="8.7109375" style="46" customWidth="1"/>
  </cols>
  <sheetData>
    <row r="1" spans="1:12">
      <c r="A1" s="69" t="s">
        <v>53</v>
      </c>
      <c r="C1" s="45"/>
      <c r="D1" s="68"/>
      <c r="E1" s="68"/>
      <c r="F1" s="68"/>
      <c r="G1" s="68"/>
      <c r="H1" s="68"/>
      <c r="I1" s="68"/>
      <c r="J1" s="70" t="s">
        <v>155</v>
      </c>
    </row>
    <row r="2" spans="1:12">
      <c r="A2" s="69" t="s">
        <v>136</v>
      </c>
      <c r="C2" s="45"/>
      <c r="D2" s="68"/>
      <c r="E2" s="68"/>
      <c r="F2" s="68"/>
      <c r="G2" s="68"/>
      <c r="H2" s="68"/>
      <c r="I2" s="68"/>
      <c r="J2" s="70" t="s">
        <v>138</v>
      </c>
    </row>
    <row r="3" spans="1:12" ht="19.5">
      <c r="A3" s="71" t="s">
        <v>137</v>
      </c>
      <c r="B3" s="45"/>
      <c r="C3" s="45"/>
      <c r="D3" s="45"/>
      <c r="E3" s="45"/>
      <c r="F3" s="45"/>
      <c r="G3" s="45"/>
      <c r="H3" s="45"/>
      <c r="J3" s="70" t="s">
        <v>135</v>
      </c>
    </row>
    <row r="4" spans="1:12">
      <c r="B4" s="45"/>
      <c r="C4" s="45"/>
      <c r="D4" s="45"/>
      <c r="E4" s="45"/>
      <c r="F4" s="45"/>
      <c r="G4" s="45"/>
      <c r="H4" s="45"/>
      <c r="I4" s="45"/>
      <c r="J4" s="45"/>
    </row>
    <row r="5" spans="1:12" s="65" customFormat="1" ht="21.75">
      <c r="A5" s="65" t="s">
        <v>131</v>
      </c>
      <c r="B5" s="63" t="s">
        <v>54</v>
      </c>
      <c r="C5" s="63" t="s">
        <v>132</v>
      </c>
      <c r="D5" s="66" t="s">
        <v>133</v>
      </c>
      <c r="E5" s="63" t="s">
        <v>51</v>
      </c>
      <c r="F5" s="64" t="s">
        <v>48</v>
      </c>
      <c r="G5" s="64" t="s">
        <v>49</v>
      </c>
      <c r="H5" s="64" t="s">
        <v>50</v>
      </c>
      <c r="I5" s="63" t="s">
        <v>55</v>
      </c>
      <c r="J5" s="66" t="s">
        <v>52</v>
      </c>
    </row>
    <row r="6" spans="1:12" s="61" customFormat="1" ht="17.25">
      <c r="B6" s="59" t="s">
        <v>144</v>
      </c>
      <c r="C6" s="58"/>
      <c r="D6" s="59"/>
      <c r="E6" s="60"/>
      <c r="F6" s="60"/>
      <c r="G6" s="60"/>
      <c r="H6" s="60"/>
      <c r="I6" s="60"/>
      <c r="J6" s="60"/>
    </row>
    <row r="7" spans="1:12" s="72" customFormat="1" ht="17.25">
      <c r="A7" s="95">
        <v>1</v>
      </c>
      <c r="B7" s="96"/>
      <c r="C7" s="97" t="s">
        <v>56</v>
      </c>
      <c r="D7" s="98"/>
      <c r="E7" s="96">
        <v>1</v>
      </c>
      <c r="F7" s="99">
        <v>23.85</v>
      </c>
      <c r="G7" s="99">
        <v>28.4</v>
      </c>
      <c r="H7" s="99"/>
      <c r="I7" s="100">
        <f t="shared" ref="I7:I21" si="0">PRODUCT(E7:H7)</f>
        <v>677.34</v>
      </c>
      <c r="J7" s="98" t="s">
        <v>142</v>
      </c>
      <c r="K7" s="73"/>
    </row>
    <row r="8" spans="1:12" s="72" customFormat="1" ht="17.25">
      <c r="A8" s="95">
        <v>2</v>
      </c>
      <c r="B8" s="96"/>
      <c r="C8" s="97" t="s">
        <v>57</v>
      </c>
      <c r="D8" s="98"/>
      <c r="E8" s="96">
        <v>1</v>
      </c>
      <c r="F8" s="99">
        <v>23.85</v>
      </c>
      <c r="G8" s="99">
        <v>9</v>
      </c>
      <c r="H8" s="99"/>
      <c r="I8" s="100">
        <f t="shared" si="0"/>
        <v>214.65</v>
      </c>
      <c r="J8" s="98" t="s">
        <v>142</v>
      </c>
      <c r="K8" s="73"/>
    </row>
    <row r="9" spans="1:12" s="74" customFormat="1" ht="15">
      <c r="A9" s="101">
        <v>3</v>
      </c>
      <c r="B9" s="102"/>
      <c r="C9" s="97" t="s">
        <v>141</v>
      </c>
      <c r="D9" s="102" t="s">
        <v>134</v>
      </c>
      <c r="E9" s="103">
        <v>1</v>
      </c>
      <c r="F9" s="100">
        <v>12.37</v>
      </c>
      <c r="G9" s="100">
        <v>5.6</v>
      </c>
      <c r="H9" s="100"/>
      <c r="I9" s="100">
        <f t="shared" si="0"/>
        <v>69.271999999999991</v>
      </c>
      <c r="J9" s="102" t="s">
        <v>153</v>
      </c>
      <c r="K9" s="75"/>
      <c r="L9" s="75"/>
    </row>
    <row r="10" spans="1:12" s="74" customFormat="1" ht="15">
      <c r="A10" s="101">
        <v>4</v>
      </c>
      <c r="B10" s="102"/>
      <c r="C10" s="97" t="s">
        <v>59</v>
      </c>
      <c r="D10" s="102" t="s">
        <v>134</v>
      </c>
      <c r="E10" s="103">
        <v>1</v>
      </c>
      <c r="F10" s="100">
        <v>6.7</v>
      </c>
      <c r="G10" s="100">
        <v>9.23</v>
      </c>
      <c r="H10" s="100"/>
      <c r="I10" s="100">
        <f t="shared" si="0"/>
        <v>61.841000000000001</v>
      </c>
      <c r="J10" s="102" t="s">
        <v>153</v>
      </c>
      <c r="K10" s="75"/>
      <c r="L10" s="75"/>
    </row>
    <row r="11" spans="1:12" s="74" customFormat="1" ht="15">
      <c r="A11" s="101"/>
      <c r="B11" s="104"/>
      <c r="C11" s="97" t="s">
        <v>60</v>
      </c>
      <c r="D11" s="102" t="s">
        <v>134</v>
      </c>
      <c r="E11" s="103">
        <v>-1</v>
      </c>
      <c r="F11" s="100">
        <v>11</v>
      </c>
      <c r="G11" s="100">
        <v>14</v>
      </c>
      <c r="H11" s="100"/>
      <c r="I11" s="100">
        <f t="shared" si="0"/>
        <v>-154</v>
      </c>
      <c r="J11" s="102" t="s">
        <v>153</v>
      </c>
      <c r="K11" s="75"/>
      <c r="L11" s="75"/>
    </row>
    <row r="12" spans="1:12" s="74" customFormat="1" ht="15">
      <c r="A12" s="101"/>
      <c r="B12" s="104"/>
      <c r="C12" s="97" t="s">
        <v>60</v>
      </c>
      <c r="D12" s="102" t="s">
        <v>134</v>
      </c>
      <c r="E12" s="103">
        <v>-1</v>
      </c>
      <c r="F12" s="100">
        <v>7.6</v>
      </c>
      <c r="G12" s="100">
        <v>1.2</v>
      </c>
      <c r="H12" s="100"/>
      <c r="I12" s="100">
        <f t="shared" si="0"/>
        <v>-9.1199999999999992</v>
      </c>
      <c r="J12" s="102" t="s">
        <v>153</v>
      </c>
      <c r="K12" s="75"/>
      <c r="L12" s="75"/>
    </row>
    <row r="13" spans="1:12" s="74" customFormat="1" ht="15">
      <c r="A13" s="101">
        <v>5</v>
      </c>
      <c r="B13" s="102"/>
      <c r="C13" s="97" t="s">
        <v>61</v>
      </c>
      <c r="D13" s="102" t="s">
        <v>134</v>
      </c>
      <c r="E13" s="103">
        <v>1</v>
      </c>
      <c r="F13" s="100">
        <v>4.9000000000000004</v>
      </c>
      <c r="G13" s="100">
        <v>5.05</v>
      </c>
      <c r="H13" s="100"/>
      <c r="I13" s="100">
        <f t="shared" si="0"/>
        <v>24.745000000000001</v>
      </c>
      <c r="J13" s="102" t="s">
        <v>153</v>
      </c>
      <c r="K13" s="75"/>
      <c r="L13" s="75"/>
    </row>
    <row r="14" spans="1:12" s="74" customFormat="1" ht="15">
      <c r="A14" s="101">
        <v>6</v>
      </c>
      <c r="B14" s="102"/>
      <c r="C14" s="97" t="s">
        <v>62</v>
      </c>
      <c r="D14" s="102" t="s">
        <v>134</v>
      </c>
      <c r="E14" s="103">
        <v>2</v>
      </c>
      <c r="F14" s="100">
        <v>3.14</v>
      </c>
      <c r="G14" s="100">
        <v>1.5249999999999999</v>
      </c>
      <c r="H14" s="100"/>
      <c r="I14" s="100">
        <f t="shared" si="0"/>
        <v>9.577</v>
      </c>
      <c r="J14" s="102" t="s">
        <v>153</v>
      </c>
      <c r="K14" s="75"/>
      <c r="L14" s="75"/>
    </row>
    <row r="15" spans="1:12" s="74" customFormat="1" ht="15">
      <c r="A15" s="101">
        <v>7</v>
      </c>
      <c r="B15" s="102"/>
      <c r="C15" s="97" t="s">
        <v>63</v>
      </c>
      <c r="D15" s="102" t="s">
        <v>134</v>
      </c>
      <c r="E15" s="103">
        <v>1</v>
      </c>
      <c r="F15" s="100">
        <v>4.7</v>
      </c>
      <c r="G15" s="100">
        <v>2.7</v>
      </c>
      <c r="H15" s="100"/>
      <c r="I15" s="100">
        <f t="shared" si="0"/>
        <v>12.690000000000001</v>
      </c>
      <c r="J15" s="102" t="s">
        <v>153</v>
      </c>
      <c r="K15" s="75"/>
      <c r="L15" s="75"/>
    </row>
    <row r="16" spans="1:12" s="74" customFormat="1" ht="15">
      <c r="A16" s="101">
        <v>8</v>
      </c>
      <c r="B16" s="102"/>
      <c r="C16" s="97" t="s">
        <v>64</v>
      </c>
      <c r="D16" s="102" t="s">
        <v>134</v>
      </c>
      <c r="E16" s="103">
        <v>2</v>
      </c>
      <c r="F16" s="100">
        <v>3.14</v>
      </c>
      <c r="G16" s="100">
        <v>1.5249999999999999</v>
      </c>
      <c r="H16" s="100"/>
      <c r="I16" s="100">
        <f t="shared" si="0"/>
        <v>9.577</v>
      </c>
      <c r="J16" s="102" t="s">
        <v>153</v>
      </c>
      <c r="K16" s="75"/>
      <c r="L16" s="75"/>
    </row>
    <row r="17" spans="1:14" s="74" customFormat="1" ht="15">
      <c r="A17" s="101">
        <v>9</v>
      </c>
      <c r="B17" s="102"/>
      <c r="C17" s="97" t="s">
        <v>65</v>
      </c>
      <c r="D17" s="102" t="s">
        <v>134</v>
      </c>
      <c r="E17" s="103">
        <v>1</v>
      </c>
      <c r="F17" s="100">
        <v>4.5</v>
      </c>
      <c r="G17" s="100">
        <v>2.6</v>
      </c>
      <c r="H17" s="100"/>
      <c r="I17" s="100">
        <f t="shared" si="0"/>
        <v>11.700000000000001</v>
      </c>
      <c r="J17" s="102" t="s">
        <v>153</v>
      </c>
      <c r="K17" s="75"/>
      <c r="L17" s="75"/>
    </row>
    <row r="18" spans="1:14" s="74" customFormat="1" ht="15">
      <c r="A18" s="101">
        <v>10</v>
      </c>
      <c r="B18" s="102"/>
      <c r="C18" s="97" t="s">
        <v>66</v>
      </c>
      <c r="D18" s="102" t="s">
        <v>134</v>
      </c>
      <c r="E18" s="103">
        <v>2</v>
      </c>
      <c r="F18" s="100">
        <v>1.6</v>
      </c>
      <c r="G18" s="100">
        <v>1.8</v>
      </c>
      <c r="H18" s="100"/>
      <c r="I18" s="100">
        <f t="shared" si="0"/>
        <v>5.7600000000000007</v>
      </c>
      <c r="J18" s="102" t="s">
        <v>153</v>
      </c>
      <c r="K18" s="75"/>
      <c r="L18" s="75"/>
    </row>
    <row r="19" spans="1:14" s="74" customFormat="1" ht="15">
      <c r="A19" s="101">
        <v>11</v>
      </c>
      <c r="B19" s="102"/>
      <c r="C19" s="97" t="s">
        <v>67</v>
      </c>
      <c r="D19" s="102" t="s">
        <v>134</v>
      </c>
      <c r="E19" s="103">
        <v>1</v>
      </c>
      <c r="F19" s="100">
        <v>3.15</v>
      </c>
      <c r="G19" s="100">
        <v>3.2</v>
      </c>
      <c r="H19" s="100"/>
      <c r="I19" s="100">
        <f t="shared" si="0"/>
        <v>10.08</v>
      </c>
      <c r="J19" s="102" t="s">
        <v>153</v>
      </c>
      <c r="K19" s="75"/>
      <c r="L19" s="75"/>
    </row>
    <row r="20" spans="1:14" s="74" customFormat="1" ht="15">
      <c r="A20" s="101">
        <v>12</v>
      </c>
      <c r="B20" s="102"/>
      <c r="C20" s="97" t="s">
        <v>68</v>
      </c>
      <c r="D20" s="102" t="s">
        <v>134</v>
      </c>
      <c r="E20" s="103">
        <v>1</v>
      </c>
      <c r="F20" s="100">
        <v>1.05</v>
      </c>
      <c r="G20" s="100">
        <v>1.2</v>
      </c>
      <c r="H20" s="100"/>
      <c r="I20" s="100">
        <f t="shared" si="0"/>
        <v>1.26</v>
      </c>
      <c r="J20" s="102" t="s">
        <v>153</v>
      </c>
      <c r="K20" s="75"/>
      <c r="L20" s="75"/>
    </row>
    <row r="21" spans="1:14" s="74" customFormat="1" ht="15">
      <c r="A21" s="101">
        <v>13</v>
      </c>
      <c r="B21" s="102"/>
      <c r="C21" s="97" t="s">
        <v>69</v>
      </c>
      <c r="D21" s="102" t="s">
        <v>134</v>
      </c>
      <c r="E21" s="103">
        <v>1</v>
      </c>
      <c r="F21" s="100">
        <v>1.7</v>
      </c>
      <c r="G21" s="100">
        <v>1.4</v>
      </c>
      <c r="H21" s="100"/>
      <c r="I21" s="100">
        <f t="shared" si="0"/>
        <v>2.38</v>
      </c>
      <c r="J21" s="102" t="s">
        <v>153</v>
      </c>
      <c r="K21" s="75"/>
      <c r="L21" s="75"/>
    </row>
    <row r="22" spans="1:14" s="52" customFormat="1" ht="17.25">
      <c r="B22" s="54" t="s">
        <v>70</v>
      </c>
      <c r="C22" s="50"/>
      <c r="D22" s="54"/>
      <c r="E22" s="51"/>
      <c r="F22" s="51"/>
      <c r="G22" s="51"/>
      <c r="H22" s="51"/>
      <c r="I22" s="55">
        <f>SUM(I7:I21)</f>
        <v>947.75200000000007</v>
      </c>
      <c r="J22" s="54" t="str">
        <f>J21</f>
        <v>m²</v>
      </c>
    </row>
    <row r="23" spans="1:14" s="61" customFormat="1" ht="17.25">
      <c r="B23" s="59" t="s">
        <v>72</v>
      </c>
      <c r="C23" s="58"/>
      <c r="D23" s="59"/>
      <c r="E23" s="60"/>
      <c r="F23" s="60"/>
      <c r="G23" s="60"/>
      <c r="H23" s="60"/>
      <c r="I23" s="60"/>
      <c r="J23" s="60"/>
    </row>
    <row r="24" spans="1:14" s="74" customFormat="1" ht="15">
      <c r="A24" s="101">
        <v>14</v>
      </c>
      <c r="B24" s="102"/>
      <c r="C24" s="97" t="s">
        <v>56</v>
      </c>
      <c r="D24" s="102"/>
      <c r="E24" s="103">
        <v>1</v>
      </c>
      <c r="F24" s="100">
        <v>23.85</v>
      </c>
      <c r="G24" s="100">
        <v>28.2</v>
      </c>
      <c r="H24" s="100">
        <v>0.1</v>
      </c>
      <c r="I24" s="100">
        <f>PRODUCT(E24:H24)</f>
        <v>67.257000000000005</v>
      </c>
      <c r="J24" s="102" t="s">
        <v>154</v>
      </c>
      <c r="K24" s="75"/>
      <c r="L24" s="75"/>
      <c r="N24" s="75"/>
    </row>
    <row r="25" spans="1:14" s="74" customFormat="1" ht="15">
      <c r="A25" s="101">
        <v>15</v>
      </c>
      <c r="B25" s="102"/>
      <c r="C25" s="97" t="s">
        <v>57</v>
      </c>
      <c r="D25" s="102"/>
      <c r="E25" s="103">
        <v>1</v>
      </c>
      <c r="F25" s="100">
        <v>23.85</v>
      </c>
      <c r="G25" s="100">
        <v>8.8000000000000007</v>
      </c>
      <c r="H25" s="100">
        <v>0.1</v>
      </c>
      <c r="I25" s="100">
        <f t="shared" ref="I25:I38" si="1">PRODUCT(E25:H25)</f>
        <v>20.988000000000003</v>
      </c>
      <c r="J25" s="102" t="s">
        <v>154</v>
      </c>
      <c r="K25" s="75"/>
      <c r="L25" s="75"/>
      <c r="N25" s="75"/>
    </row>
    <row r="26" spans="1:14" s="74" customFormat="1" ht="15">
      <c r="A26" s="101">
        <v>16</v>
      </c>
      <c r="B26" s="102"/>
      <c r="C26" s="97" t="s">
        <v>58</v>
      </c>
      <c r="D26" s="102"/>
      <c r="E26" s="103">
        <v>1</v>
      </c>
      <c r="F26" s="100">
        <v>12.37</v>
      </c>
      <c r="G26" s="100">
        <v>5.3999999999999995</v>
      </c>
      <c r="H26" s="100">
        <v>0.1</v>
      </c>
      <c r="I26" s="100">
        <f t="shared" si="1"/>
        <v>6.6797999999999993</v>
      </c>
      <c r="J26" s="102" t="str">
        <f t="shared" ref="J26:J38" si="2">J25</f>
        <v>m³</v>
      </c>
      <c r="K26" s="75"/>
      <c r="L26" s="75"/>
      <c r="N26" s="75"/>
    </row>
    <row r="27" spans="1:14" s="74" customFormat="1" ht="15">
      <c r="A27" s="101">
        <v>17</v>
      </c>
      <c r="B27" s="102"/>
      <c r="C27" s="97" t="s">
        <v>59</v>
      </c>
      <c r="D27" s="102"/>
      <c r="E27" s="103">
        <v>1</v>
      </c>
      <c r="F27" s="100">
        <v>6.7</v>
      </c>
      <c r="G27" s="100">
        <v>9.0300000000000011</v>
      </c>
      <c r="H27" s="100">
        <v>0.1</v>
      </c>
      <c r="I27" s="100">
        <f t="shared" si="1"/>
        <v>6.0501000000000014</v>
      </c>
      <c r="J27" s="102" t="str">
        <f t="shared" si="2"/>
        <v>m³</v>
      </c>
      <c r="K27" s="75"/>
      <c r="L27" s="75"/>
      <c r="N27" s="75"/>
    </row>
    <row r="28" spans="1:14" s="74" customFormat="1" ht="15">
      <c r="A28" s="101">
        <v>18</v>
      </c>
      <c r="B28" s="104"/>
      <c r="C28" s="97" t="s">
        <v>60</v>
      </c>
      <c r="D28" s="104"/>
      <c r="E28" s="103">
        <v>-1</v>
      </c>
      <c r="F28" s="100">
        <v>10.8</v>
      </c>
      <c r="G28" s="100">
        <v>13.8</v>
      </c>
      <c r="H28" s="100">
        <v>0.1</v>
      </c>
      <c r="I28" s="100">
        <f t="shared" si="1"/>
        <v>-14.904000000000003</v>
      </c>
      <c r="J28" s="102" t="str">
        <f t="shared" si="2"/>
        <v>m³</v>
      </c>
      <c r="K28" s="75"/>
      <c r="L28" s="75"/>
      <c r="N28" s="75"/>
    </row>
    <row r="29" spans="1:14" s="74" customFormat="1" ht="15">
      <c r="A29" s="101">
        <v>19</v>
      </c>
      <c r="B29" s="104"/>
      <c r="C29" s="97" t="s">
        <v>60</v>
      </c>
      <c r="D29" s="104"/>
      <c r="E29" s="103">
        <v>-1</v>
      </c>
      <c r="F29" s="100">
        <v>7.3999999999999995</v>
      </c>
      <c r="G29" s="100">
        <v>1</v>
      </c>
      <c r="H29" s="100">
        <v>0.1</v>
      </c>
      <c r="I29" s="100">
        <f t="shared" si="1"/>
        <v>-0.74</v>
      </c>
      <c r="J29" s="102" t="str">
        <f t="shared" si="2"/>
        <v>m³</v>
      </c>
      <c r="K29" s="75"/>
      <c r="L29" s="75"/>
      <c r="N29" s="75"/>
    </row>
    <row r="30" spans="1:14" s="74" customFormat="1" ht="15">
      <c r="A30" s="101">
        <v>20</v>
      </c>
      <c r="B30" s="102"/>
      <c r="C30" s="97" t="s">
        <v>61</v>
      </c>
      <c r="D30" s="102"/>
      <c r="E30" s="103">
        <v>1</v>
      </c>
      <c r="F30" s="100">
        <v>4.7</v>
      </c>
      <c r="G30" s="100">
        <v>4.8499999999999996</v>
      </c>
      <c r="H30" s="100">
        <v>0.1</v>
      </c>
      <c r="I30" s="100">
        <f t="shared" si="1"/>
        <v>2.2795000000000001</v>
      </c>
      <c r="J30" s="102" t="str">
        <f t="shared" si="2"/>
        <v>m³</v>
      </c>
      <c r="K30" s="75"/>
      <c r="L30" s="75"/>
      <c r="N30" s="75"/>
    </row>
    <row r="31" spans="1:14" s="74" customFormat="1" ht="15">
      <c r="A31" s="101">
        <v>21</v>
      </c>
      <c r="B31" s="102"/>
      <c r="C31" s="97" t="s">
        <v>62</v>
      </c>
      <c r="D31" s="102"/>
      <c r="E31" s="103">
        <v>3.14</v>
      </c>
      <c r="F31" s="100">
        <v>2.94</v>
      </c>
      <c r="G31" s="100">
        <v>1.325</v>
      </c>
      <c r="H31" s="100">
        <v>0.1</v>
      </c>
      <c r="I31" s="100">
        <f t="shared" si="1"/>
        <v>1.2231870000000002</v>
      </c>
      <c r="J31" s="102" t="str">
        <f t="shared" si="2"/>
        <v>m³</v>
      </c>
      <c r="K31" s="75"/>
      <c r="L31" s="75"/>
      <c r="N31" s="75"/>
    </row>
    <row r="32" spans="1:14" s="74" customFormat="1" ht="15">
      <c r="A32" s="101">
        <v>22</v>
      </c>
      <c r="B32" s="102"/>
      <c r="C32" s="97" t="s">
        <v>63</v>
      </c>
      <c r="D32" s="102"/>
      <c r="E32" s="103">
        <v>1</v>
      </c>
      <c r="F32" s="100">
        <v>4.5</v>
      </c>
      <c r="G32" s="100">
        <v>2.5</v>
      </c>
      <c r="H32" s="100">
        <v>0.1</v>
      </c>
      <c r="I32" s="100">
        <f t="shared" si="1"/>
        <v>1.125</v>
      </c>
      <c r="J32" s="102" t="str">
        <f t="shared" si="2"/>
        <v>m³</v>
      </c>
      <c r="K32" s="75"/>
      <c r="L32" s="75"/>
      <c r="N32" s="75"/>
    </row>
    <row r="33" spans="1:14" s="74" customFormat="1" ht="15">
      <c r="A33" s="101">
        <v>23</v>
      </c>
      <c r="B33" s="102"/>
      <c r="C33" s="97" t="s">
        <v>64</v>
      </c>
      <c r="D33" s="102"/>
      <c r="E33" s="103">
        <v>2</v>
      </c>
      <c r="F33" s="100">
        <v>2.94</v>
      </c>
      <c r="G33" s="100">
        <v>1.325</v>
      </c>
      <c r="H33" s="100">
        <v>0.1</v>
      </c>
      <c r="I33" s="100">
        <f t="shared" si="1"/>
        <v>0.77910000000000001</v>
      </c>
      <c r="J33" s="102" t="str">
        <f t="shared" si="2"/>
        <v>m³</v>
      </c>
      <c r="K33" s="75"/>
      <c r="L33" s="75"/>
      <c r="N33" s="75"/>
    </row>
    <row r="34" spans="1:14" s="74" customFormat="1" ht="15">
      <c r="A34" s="101">
        <v>24</v>
      </c>
      <c r="B34" s="102"/>
      <c r="C34" s="97" t="s">
        <v>65</v>
      </c>
      <c r="D34" s="102"/>
      <c r="E34" s="103">
        <v>1</v>
      </c>
      <c r="F34" s="100">
        <v>4.3</v>
      </c>
      <c r="G34" s="100">
        <v>2.4</v>
      </c>
      <c r="H34" s="100">
        <v>0.1</v>
      </c>
      <c r="I34" s="100">
        <f t="shared" si="1"/>
        <v>1.0319999999999998</v>
      </c>
      <c r="J34" s="102" t="str">
        <f t="shared" si="2"/>
        <v>m³</v>
      </c>
      <c r="K34" s="75"/>
      <c r="L34" s="75"/>
      <c r="N34" s="75"/>
    </row>
    <row r="35" spans="1:14" s="74" customFormat="1" ht="15">
      <c r="A35" s="101">
        <v>25</v>
      </c>
      <c r="B35" s="102"/>
      <c r="C35" s="97" t="s">
        <v>66</v>
      </c>
      <c r="D35" s="102"/>
      <c r="E35" s="103">
        <v>2</v>
      </c>
      <c r="F35" s="100">
        <v>1.4000000000000001</v>
      </c>
      <c r="G35" s="100">
        <v>1.6</v>
      </c>
      <c r="H35" s="100">
        <v>0.1</v>
      </c>
      <c r="I35" s="100">
        <f t="shared" si="1"/>
        <v>0.44800000000000006</v>
      </c>
      <c r="J35" s="102" t="str">
        <f t="shared" si="2"/>
        <v>m³</v>
      </c>
      <c r="K35" s="75"/>
      <c r="L35" s="75"/>
      <c r="N35" s="75"/>
    </row>
    <row r="36" spans="1:14" s="74" customFormat="1" ht="15">
      <c r="A36" s="101">
        <v>26</v>
      </c>
      <c r="B36" s="102"/>
      <c r="C36" s="97" t="s">
        <v>67</v>
      </c>
      <c r="D36" s="102"/>
      <c r="E36" s="103">
        <v>1</v>
      </c>
      <c r="F36" s="100">
        <v>2.9499999999999997</v>
      </c>
      <c r="G36" s="100">
        <v>3</v>
      </c>
      <c r="H36" s="100">
        <v>0.1</v>
      </c>
      <c r="I36" s="100">
        <f t="shared" si="1"/>
        <v>0.88500000000000001</v>
      </c>
      <c r="J36" s="102" t="str">
        <f t="shared" si="2"/>
        <v>m³</v>
      </c>
      <c r="K36" s="75"/>
      <c r="L36" s="75"/>
      <c r="N36" s="75"/>
    </row>
    <row r="37" spans="1:14" s="74" customFormat="1" ht="15">
      <c r="A37" s="101">
        <v>27</v>
      </c>
      <c r="B37" s="102"/>
      <c r="C37" s="97" t="s">
        <v>68</v>
      </c>
      <c r="D37" s="102"/>
      <c r="E37" s="103">
        <v>1</v>
      </c>
      <c r="F37" s="100">
        <v>0.85000000000000009</v>
      </c>
      <c r="G37" s="100">
        <v>1</v>
      </c>
      <c r="H37" s="100">
        <v>0.1</v>
      </c>
      <c r="I37" s="100">
        <f t="shared" si="1"/>
        <v>8.500000000000002E-2</v>
      </c>
      <c r="J37" s="102" t="str">
        <f t="shared" si="2"/>
        <v>m³</v>
      </c>
      <c r="K37" s="75"/>
      <c r="L37" s="75"/>
      <c r="N37" s="75"/>
    </row>
    <row r="38" spans="1:14" s="74" customFormat="1" ht="15">
      <c r="A38" s="101">
        <v>28</v>
      </c>
      <c r="B38" s="102"/>
      <c r="C38" s="97" t="s">
        <v>69</v>
      </c>
      <c r="D38" s="102"/>
      <c r="E38" s="103">
        <v>1</v>
      </c>
      <c r="F38" s="100">
        <v>1.5</v>
      </c>
      <c r="G38" s="100">
        <v>1.2</v>
      </c>
      <c r="H38" s="100">
        <v>0.1</v>
      </c>
      <c r="I38" s="100">
        <f t="shared" si="1"/>
        <v>0.18</v>
      </c>
      <c r="J38" s="102" t="str">
        <f t="shared" si="2"/>
        <v>m³</v>
      </c>
      <c r="K38" s="75"/>
      <c r="L38" s="75"/>
      <c r="N38" s="75"/>
    </row>
    <row r="39" spans="1:14" s="52" customFormat="1" ht="17.25">
      <c r="B39" s="54" t="s">
        <v>73</v>
      </c>
      <c r="C39" s="50"/>
      <c r="D39" s="54"/>
      <c r="E39" s="53"/>
      <c r="F39" s="56"/>
      <c r="G39" s="56"/>
      <c r="H39" s="56"/>
      <c r="I39" s="56">
        <f>SUM(I24:I38)</f>
        <v>93.367686999999989</v>
      </c>
      <c r="J39" s="53" t="s">
        <v>71</v>
      </c>
    </row>
    <row r="40" spans="1:14" s="61" customFormat="1" ht="17.25">
      <c r="B40" s="59" t="s">
        <v>74</v>
      </c>
      <c r="C40" s="58"/>
      <c r="D40" s="59"/>
      <c r="E40" s="60"/>
      <c r="F40" s="60"/>
      <c r="G40" s="60"/>
      <c r="H40" s="60"/>
      <c r="I40" s="60"/>
      <c r="J40" s="60"/>
    </row>
    <row r="41" spans="1:14" s="74" customFormat="1" ht="15">
      <c r="A41" s="101">
        <v>29</v>
      </c>
      <c r="B41" s="102"/>
      <c r="C41" s="97" t="s">
        <v>56</v>
      </c>
      <c r="D41" s="102"/>
      <c r="E41" s="103">
        <v>1</v>
      </c>
      <c r="F41" s="100">
        <v>23.85</v>
      </c>
      <c r="G41" s="100">
        <v>28.4</v>
      </c>
      <c r="H41" s="100">
        <v>0.15</v>
      </c>
      <c r="I41" s="100">
        <f>PRODUCT(E41:H41)</f>
        <v>101.601</v>
      </c>
      <c r="J41" s="102"/>
      <c r="L41" s="75"/>
    </row>
    <row r="42" spans="1:14" s="74" customFormat="1" ht="15">
      <c r="A42" s="101">
        <v>30</v>
      </c>
      <c r="B42" s="102"/>
      <c r="C42" s="97" t="s">
        <v>57</v>
      </c>
      <c r="D42" s="102"/>
      <c r="E42" s="103">
        <v>1</v>
      </c>
      <c r="F42" s="100">
        <v>23.85</v>
      </c>
      <c r="G42" s="100">
        <v>9</v>
      </c>
      <c r="H42" s="100">
        <v>0.15</v>
      </c>
      <c r="I42" s="100">
        <f t="shared" ref="I42:I44" si="3">PRODUCT(E42:H42)</f>
        <v>32.197499999999998</v>
      </c>
      <c r="J42" s="102"/>
      <c r="L42" s="75"/>
    </row>
    <row r="43" spans="1:14" s="74" customFormat="1" ht="15">
      <c r="A43" s="101">
        <v>31</v>
      </c>
      <c r="B43" s="102"/>
      <c r="C43" s="97" t="s">
        <v>58</v>
      </c>
      <c r="D43" s="102"/>
      <c r="E43" s="103">
        <v>1</v>
      </c>
      <c r="F43" s="100">
        <v>12.37</v>
      </c>
      <c r="G43" s="100">
        <v>5.6</v>
      </c>
      <c r="H43" s="100">
        <v>0.15</v>
      </c>
      <c r="I43" s="100">
        <f t="shared" si="3"/>
        <v>10.390799999999999</v>
      </c>
      <c r="J43" s="102"/>
      <c r="L43" s="75"/>
    </row>
    <row r="44" spans="1:14" s="74" customFormat="1" ht="15">
      <c r="A44" s="101">
        <v>32</v>
      </c>
      <c r="B44" s="102"/>
      <c r="C44" s="97" t="s">
        <v>59</v>
      </c>
      <c r="D44" s="102"/>
      <c r="E44" s="103">
        <v>1</v>
      </c>
      <c r="F44" s="100">
        <v>6.7</v>
      </c>
      <c r="G44" s="100">
        <v>9.23</v>
      </c>
      <c r="H44" s="100">
        <v>0.15</v>
      </c>
      <c r="I44" s="100">
        <f t="shared" si="3"/>
        <v>9.2761499999999995</v>
      </c>
      <c r="J44" s="102"/>
      <c r="L44" s="75"/>
    </row>
    <row r="45" spans="1:14" s="74" customFormat="1" ht="15">
      <c r="A45" s="101"/>
      <c r="B45" s="104"/>
      <c r="C45" s="97" t="s">
        <v>60</v>
      </c>
      <c r="D45" s="104"/>
      <c r="E45" s="103">
        <v>-1</v>
      </c>
      <c r="F45" s="100">
        <v>11</v>
      </c>
      <c r="G45" s="100">
        <v>14</v>
      </c>
      <c r="H45" s="100">
        <v>0.15</v>
      </c>
      <c r="I45" s="100">
        <f t="shared" ref="I45:I46" si="4">E45*F45*G45*H45</f>
        <v>-23.099999999999998</v>
      </c>
      <c r="J45" s="102"/>
      <c r="L45" s="75"/>
    </row>
    <row r="46" spans="1:14" s="74" customFormat="1" ht="15">
      <c r="A46" s="101"/>
      <c r="B46" s="104"/>
      <c r="C46" s="97" t="s">
        <v>60</v>
      </c>
      <c r="D46" s="104"/>
      <c r="E46" s="103">
        <v>-1</v>
      </c>
      <c r="F46" s="100">
        <v>7.6</v>
      </c>
      <c r="G46" s="100">
        <v>1.2</v>
      </c>
      <c r="H46" s="100">
        <v>0.15</v>
      </c>
      <c r="I46" s="100">
        <f t="shared" si="4"/>
        <v>-1.3679999999999999</v>
      </c>
      <c r="J46" s="102"/>
      <c r="L46" s="75"/>
    </row>
    <row r="47" spans="1:14" s="74" customFormat="1" ht="15">
      <c r="A47" s="101">
        <v>33</v>
      </c>
      <c r="B47" s="102"/>
      <c r="C47" s="97" t="s">
        <v>75</v>
      </c>
      <c r="D47" s="102"/>
      <c r="E47" s="103">
        <v>6</v>
      </c>
      <c r="F47" s="100">
        <f>G47</f>
        <v>0.44</v>
      </c>
      <c r="G47" s="100">
        <v>0.44</v>
      </c>
      <c r="H47" s="100">
        <v>1.3</v>
      </c>
      <c r="I47" s="100">
        <f>PRODUCT(E47:H47)</f>
        <v>1.5100800000000001</v>
      </c>
      <c r="J47" s="102"/>
      <c r="L47" s="75"/>
    </row>
    <row r="48" spans="1:14" s="74" customFormat="1" ht="15">
      <c r="A48" s="101">
        <v>34</v>
      </c>
      <c r="B48" s="102"/>
      <c r="C48" s="97" t="s">
        <v>76</v>
      </c>
      <c r="D48" s="102"/>
      <c r="E48" s="103">
        <v>1</v>
      </c>
      <c r="F48" s="100">
        <v>1.19</v>
      </c>
      <c r="G48" s="100">
        <v>1.44</v>
      </c>
      <c r="H48" s="100">
        <v>1.3</v>
      </c>
      <c r="I48" s="100">
        <f t="shared" ref="I48:I67" si="5">PRODUCT(E48:H48)</f>
        <v>2.2276799999999999</v>
      </c>
      <c r="J48" s="102"/>
      <c r="L48" s="75"/>
    </row>
    <row r="49" spans="1:12" s="74" customFormat="1" ht="15">
      <c r="A49" s="101">
        <v>35</v>
      </c>
      <c r="B49" s="102"/>
      <c r="C49" s="97" t="s">
        <v>77</v>
      </c>
      <c r="D49" s="102"/>
      <c r="E49" s="103">
        <v>1</v>
      </c>
      <c r="F49" s="100">
        <f>1.74-0.44</f>
        <v>1.3</v>
      </c>
      <c r="G49" s="100">
        <v>0.64</v>
      </c>
      <c r="H49" s="100">
        <v>1.3</v>
      </c>
      <c r="I49" s="100">
        <f t="shared" si="5"/>
        <v>1.0816000000000001</v>
      </c>
      <c r="J49" s="96"/>
      <c r="L49" s="75"/>
    </row>
    <row r="50" spans="1:12" s="74" customFormat="1" ht="15">
      <c r="A50" s="101">
        <v>36</v>
      </c>
      <c r="B50" s="102"/>
      <c r="C50" s="97" t="s">
        <v>77</v>
      </c>
      <c r="D50" s="102"/>
      <c r="E50" s="103">
        <v>1</v>
      </c>
      <c r="F50" s="100">
        <v>1.2</v>
      </c>
      <c r="G50" s="100">
        <v>0.44</v>
      </c>
      <c r="H50" s="100">
        <v>1.3</v>
      </c>
      <c r="I50" s="100">
        <f t="shared" si="5"/>
        <v>0.68640000000000001</v>
      </c>
      <c r="J50" s="102"/>
      <c r="L50" s="75"/>
    </row>
    <row r="51" spans="1:12" s="74" customFormat="1" ht="14.25" customHeight="1">
      <c r="A51" s="101">
        <v>37</v>
      </c>
      <c r="B51" s="102"/>
      <c r="C51" s="97" t="s">
        <v>78</v>
      </c>
      <c r="D51" s="102"/>
      <c r="E51" s="103">
        <v>2</v>
      </c>
      <c r="F51" s="100">
        <v>1.6</v>
      </c>
      <c r="G51" s="100">
        <v>0.55000000000000004</v>
      </c>
      <c r="H51" s="100">
        <v>1.3</v>
      </c>
      <c r="I51" s="100">
        <f t="shared" si="5"/>
        <v>2.2880000000000003</v>
      </c>
      <c r="J51" s="102"/>
      <c r="L51" s="75"/>
    </row>
    <row r="52" spans="1:12" s="74" customFormat="1" ht="15">
      <c r="A52" s="101">
        <v>38</v>
      </c>
      <c r="B52" s="102"/>
      <c r="C52" s="97" t="s">
        <v>78</v>
      </c>
      <c r="D52" s="102"/>
      <c r="E52" s="103">
        <v>4</v>
      </c>
      <c r="F52" s="100">
        <v>0.7</v>
      </c>
      <c r="G52" s="100">
        <v>0.22</v>
      </c>
      <c r="H52" s="100">
        <v>1.3</v>
      </c>
      <c r="I52" s="100">
        <f t="shared" si="5"/>
        <v>0.80080000000000007</v>
      </c>
      <c r="J52" s="102"/>
      <c r="L52" s="75"/>
    </row>
    <row r="53" spans="1:12" s="74" customFormat="1" ht="15">
      <c r="A53" s="101">
        <v>39</v>
      </c>
      <c r="B53" s="102"/>
      <c r="C53" s="97" t="s">
        <v>62</v>
      </c>
      <c r="D53" s="102"/>
      <c r="E53" s="103">
        <v>3.14</v>
      </c>
      <c r="F53" s="100">
        <f>((2.65-0.46)/2)^2</f>
        <v>1.199025</v>
      </c>
      <c r="G53" s="100"/>
      <c r="H53" s="100">
        <v>1.8</v>
      </c>
      <c r="I53" s="100">
        <f t="shared" si="5"/>
        <v>6.7768892999999997</v>
      </c>
      <c r="J53" s="102"/>
      <c r="L53" s="75"/>
    </row>
    <row r="54" spans="1:12" s="74" customFormat="1" ht="15">
      <c r="A54" s="101">
        <v>40</v>
      </c>
      <c r="B54" s="102"/>
      <c r="C54" s="97" t="s">
        <v>63</v>
      </c>
      <c r="D54" s="102"/>
      <c r="E54" s="103">
        <v>2</v>
      </c>
      <c r="F54" s="100">
        <f>4.3/2-0.115-0.23</f>
        <v>1.8049999999999997</v>
      </c>
      <c r="G54" s="100">
        <f>2.3-0.46</f>
        <v>1.8399999999999999</v>
      </c>
      <c r="H54" s="100">
        <v>1.8</v>
      </c>
      <c r="I54" s="100">
        <f t="shared" si="5"/>
        <v>11.956319999999998</v>
      </c>
      <c r="J54" s="102"/>
      <c r="L54" s="75"/>
    </row>
    <row r="55" spans="1:12" s="74" customFormat="1" ht="15">
      <c r="A55" s="101">
        <v>41</v>
      </c>
      <c r="B55" s="102"/>
      <c r="C55" s="97" t="s">
        <v>64</v>
      </c>
      <c r="D55" s="102"/>
      <c r="E55" s="103">
        <v>3.14</v>
      </c>
      <c r="F55" s="100">
        <v>1.199025</v>
      </c>
      <c r="G55" s="100"/>
      <c r="H55" s="100">
        <v>1.8</v>
      </c>
      <c r="I55" s="100">
        <f t="shared" si="5"/>
        <v>6.7768892999999997</v>
      </c>
      <c r="J55" s="102"/>
      <c r="L55" s="75"/>
    </row>
    <row r="56" spans="1:12" s="74" customFormat="1" ht="15">
      <c r="A56" s="101">
        <v>42</v>
      </c>
      <c r="B56" s="102"/>
      <c r="C56" s="97" t="s">
        <v>65</v>
      </c>
      <c r="D56" s="102"/>
      <c r="E56" s="103">
        <v>2</v>
      </c>
      <c r="F56" s="100">
        <v>1.7049999999999998</v>
      </c>
      <c r="G56" s="100">
        <v>1.7400000000000002</v>
      </c>
      <c r="H56" s="100">
        <v>1.55</v>
      </c>
      <c r="I56" s="100">
        <f t="shared" si="5"/>
        <v>9.1967700000000008</v>
      </c>
      <c r="J56" s="102"/>
      <c r="L56" s="75"/>
    </row>
    <row r="57" spans="1:12" s="74" customFormat="1" ht="15">
      <c r="A57" s="101">
        <v>43</v>
      </c>
      <c r="B57" s="102"/>
      <c r="C57" s="97" t="s">
        <v>66</v>
      </c>
      <c r="D57" s="102"/>
      <c r="E57" s="103">
        <v>2</v>
      </c>
      <c r="F57" s="100">
        <f>1.2-0.46</f>
        <v>0.74</v>
      </c>
      <c r="G57" s="100">
        <f>1.4-0.46</f>
        <v>0.94</v>
      </c>
      <c r="H57" s="100">
        <v>0.65</v>
      </c>
      <c r="I57" s="100">
        <f t="shared" si="5"/>
        <v>0.90427999999999997</v>
      </c>
      <c r="J57" s="102"/>
      <c r="L57" s="75"/>
    </row>
    <row r="58" spans="1:12" s="74" customFormat="1" ht="15">
      <c r="A58" s="101">
        <v>44</v>
      </c>
      <c r="B58" s="102"/>
      <c r="C58" s="97" t="s">
        <v>79</v>
      </c>
      <c r="D58" s="102"/>
      <c r="E58" s="103">
        <v>1</v>
      </c>
      <c r="F58" s="100">
        <v>2.75</v>
      </c>
      <c r="G58" s="100">
        <v>2.8</v>
      </c>
      <c r="H58" s="100">
        <v>0.3</v>
      </c>
      <c r="I58" s="100">
        <f t="shared" si="5"/>
        <v>2.3099999999999996</v>
      </c>
      <c r="J58" s="102"/>
      <c r="L58" s="75"/>
    </row>
    <row r="59" spans="1:12" s="74" customFormat="1" ht="15">
      <c r="A59" s="101">
        <v>45</v>
      </c>
      <c r="B59" s="102"/>
      <c r="C59" s="97" t="s">
        <v>80</v>
      </c>
      <c r="D59" s="102"/>
      <c r="E59" s="103">
        <v>1</v>
      </c>
      <c r="F59" s="100">
        <v>2.12</v>
      </c>
      <c r="G59" s="100">
        <v>2.2000000000000002</v>
      </c>
      <c r="H59" s="100">
        <v>0.3</v>
      </c>
      <c r="I59" s="100">
        <f t="shared" si="5"/>
        <v>1.3992000000000002</v>
      </c>
      <c r="J59" s="102"/>
      <c r="L59" s="75"/>
    </row>
    <row r="60" spans="1:12" s="74" customFormat="1" ht="15">
      <c r="A60" s="101">
        <v>46</v>
      </c>
      <c r="B60" s="102"/>
      <c r="C60" s="97" t="s">
        <v>81</v>
      </c>
      <c r="D60" s="102"/>
      <c r="E60" s="103">
        <v>2</v>
      </c>
      <c r="F60" s="100">
        <v>2.2000000000000002</v>
      </c>
      <c r="G60" s="100">
        <v>0.2</v>
      </c>
      <c r="H60" s="100">
        <v>1.8</v>
      </c>
      <c r="I60" s="100">
        <f t="shared" si="5"/>
        <v>1.5840000000000003</v>
      </c>
      <c r="J60" s="102"/>
      <c r="L60" s="75"/>
    </row>
    <row r="61" spans="1:12" s="74" customFormat="1" ht="15">
      <c r="A61" s="101">
        <v>47</v>
      </c>
      <c r="B61" s="102"/>
      <c r="C61" s="97" t="s">
        <v>82</v>
      </c>
      <c r="D61" s="102"/>
      <c r="E61" s="103">
        <v>2</v>
      </c>
      <c r="F61" s="100">
        <v>2.15</v>
      </c>
      <c r="G61" s="100">
        <v>0.2</v>
      </c>
      <c r="H61" s="100">
        <v>1.8</v>
      </c>
      <c r="I61" s="100">
        <f t="shared" si="5"/>
        <v>1.548</v>
      </c>
      <c r="J61" s="102"/>
      <c r="L61" s="75"/>
    </row>
    <row r="62" spans="1:12" s="74" customFormat="1" ht="15">
      <c r="A62" s="101">
        <v>48</v>
      </c>
      <c r="B62" s="102"/>
      <c r="C62" s="97" t="s">
        <v>83</v>
      </c>
      <c r="D62" s="102"/>
      <c r="E62" s="103">
        <v>2</v>
      </c>
      <c r="F62" s="100">
        <v>1.05</v>
      </c>
      <c r="G62" s="100">
        <v>0.15</v>
      </c>
      <c r="H62" s="100">
        <v>1.8</v>
      </c>
      <c r="I62" s="100">
        <f t="shared" si="5"/>
        <v>0.56700000000000006</v>
      </c>
      <c r="J62" s="102"/>
      <c r="L62" s="75"/>
    </row>
    <row r="63" spans="1:12" s="74" customFormat="1" ht="15">
      <c r="A63" s="101">
        <v>49</v>
      </c>
      <c r="B63" s="102"/>
      <c r="C63" s="97" t="s">
        <v>84</v>
      </c>
      <c r="D63" s="102"/>
      <c r="E63" s="103">
        <v>1</v>
      </c>
      <c r="F63" s="100">
        <v>1.7</v>
      </c>
      <c r="G63" s="100">
        <v>1.7</v>
      </c>
      <c r="H63" s="100">
        <v>1.8</v>
      </c>
      <c r="I63" s="100">
        <f t="shared" si="5"/>
        <v>5.202</v>
      </c>
      <c r="J63" s="102"/>
      <c r="L63" s="75"/>
    </row>
    <row r="64" spans="1:12" s="74" customFormat="1" ht="15">
      <c r="A64" s="101">
        <v>50</v>
      </c>
      <c r="B64" s="102"/>
      <c r="C64" s="97" t="s">
        <v>139</v>
      </c>
      <c r="D64" s="102"/>
      <c r="E64" s="103">
        <v>1</v>
      </c>
      <c r="F64" s="100">
        <v>3.1419999999999999</v>
      </c>
      <c r="G64" s="100">
        <f>(0.7/2)^2</f>
        <v>0.12249999999999998</v>
      </c>
      <c r="H64" s="100">
        <f>H63</f>
        <v>1.8</v>
      </c>
      <c r="I64" s="100">
        <f t="shared" si="5"/>
        <v>0.69281099999999984</v>
      </c>
      <c r="J64" s="102"/>
      <c r="L64" s="75"/>
    </row>
    <row r="65" spans="1:12" s="74" customFormat="1" ht="15">
      <c r="A65" s="101">
        <v>51</v>
      </c>
      <c r="B65" s="102"/>
      <c r="C65" s="97" t="s">
        <v>140</v>
      </c>
      <c r="D65" s="102"/>
      <c r="E65" s="103"/>
      <c r="F65" s="100"/>
      <c r="G65" s="100"/>
      <c r="H65" s="100"/>
      <c r="I65" s="100">
        <f>I63-I64</f>
        <v>4.5091890000000001</v>
      </c>
      <c r="J65" s="102"/>
      <c r="L65" s="75"/>
    </row>
    <row r="66" spans="1:12" s="74" customFormat="1" ht="15">
      <c r="A66" s="101">
        <v>52</v>
      </c>
      <c r="B66" s="102"/>
      <c r="C66" s="97" t="s">
        <v>85</v>
      </c>
      <c r="D66" s="102"/>
      <c r="E66" s="103">
        <v>1</v>
      </c>
      <c r="F66" s="100">
        <v>2.8</v>
      </c>
      <c r="G66" s="100">
        <v>1.6</v>
      </c>
      <c r="H66" s="100">
        <v>1.2</v>
      </c>
      <c r="I66" s="100">
        <f t="shared" si="5"/>
        <v>5.3759999999999994</v>
      </c>
      <c r="J66" s="102"/>
    </row>
    <row r="67" spans="1:12" s="74" customFormat="1" ht="15">
      <c r="A67" s="101">
        <v>53</v>
      </c>
      <c r="B67" s="102"/>
      <c r="C67" s="97" t="s">
        <v>69</v>
      </c>
      <c r="D67" s="102"/>
      <c r="E67" s="103">
        <v>1</v>
      </c>
      <c r="F67" s="100">
        <f>1.3-0.46</f>
        <v>0.84000000000000008</v>
      </c>
      <c r="G67" s="100">
        <f>1.2-0.23</f>
        <v>0.97</v>
      </c>
      <c r="H67" s="100">
        <v>1.2</v>
      </c>
      <c r="I67" s="100">
        <f t="shared" si="5"/>
        <v>0.97776000000000007</v>
      </c>
      <c r="J67" s="102"/>
    </row>
    <row r="68" spans="1:12" s="52" customFormat="1" ht="17.25">
      <c r="B68" s="54" t="s">
        <v>86</v>
      </c>
      <c r="C68" s="50"/>
      <c r="D68" s="54"/>
      <c r="E68" s="51"/>
      <c r="F68" s="57"/>
      <c r="G68" s="57"/>
      <c r="H68" s="57"/>
      <c r="I68" s="55">
        <f>SUM(I41:I62)+I65+I66+I67</f>
        <v>191.47430760000003</v>
      </c>
      <c r="J68" s="50" t="s">
        <v>71</v>
      </c>
    </row>
    <row r="69" spans="1:12" s="61" customFormat="1" ht="17.25">
      <c r="B69" s="59" t="s">
        <v>143</v>
      </c>
      <c r="C69" s="58"/>
      <c r="D69" s="59"/>
      <c r="E69" s="60"/>
      <c r="F69" s="62"/>
      <c r="G69" s="62"/>
      <c r="H69" s="62"/>
      <c r="I69" s="62"/>
      <c r="J69" s="60"/>
    </row>
    <row r="70" spans="1:12" ht="15">
      <c r="A70" s="105"/>
      <c r="B70" s="106" t="s">
        <v>87</v>
      </c>
      <c r="C70" s="107"/>
      <c r="D70" s="107"/>
      <c r="E70" s="107"/>
      <c r="F70" s="108"/>
      <c r="G70" s="108"/>
      <c r="H70" s="108"/>
      <c r="I70" s="109"/>
      <c r="J70" s="110"/>
    </row>
    <row r="71" spans="1:12" s="74" customFormat="1" ht="15">
      <c r="A71" s="101"/>
      <c r="B71" s="102"/>
      <c r="C71" s="97" t="s">
        <v>61</v>
      </c>
      <c r="D71" s="102"/>
      <c r="E71" s="103">
        <v>2</v>
      </c>
      <c r="F71" s="100">
        <v>4.7</v>
      </c>
      <c r="G71" s="100"/>
      <c r="H71" s="100">
        <v>0.1</v>
      </c>
      <c r="I71" s="100">
        <f>PRODUCT(E71:H71)</f>
        <v>0.94000000000000006</v>
      </c>
      <c r="J71" s="102"/>
    </row>
    <row r="72" spans="1:12" s="74" customFormat="1" ht="15">
      <c r="A72" s="101"/>
      <c r="B72" s="102"/>
      <c r="C72" s="97" t="s">
        <v>61</v>
      </c>
      <c r="D72" s="102"/>
      <c r="E72" s="103">
        <v>2</v>
      </c>
      <c r="F72" s="100">
        <v>4.8499999999999996</v>
      </c>
      <c r="G72" s="100"/>
      <c r="H72" s="100">
        <v>0.1</v>
      </c>
      <c r="I72" s="100">
        <f t="shared" ref="I72:I95" si="6">PRODUCT(E72:H72)</f>
        <v>0.97</v>
      </c>
      <c r="J72" s="102"/>
    </row>
    <row r="73" spans="1:12" s="74" customFormat="1" ht="15">
      <c r="A73" s="101"/>
      <c r="B73" s="102"/>
      <c r="C73" s="97" t="s">
        <v>62</v>
      </c>
      <c r="D73" s="102"/>
      <c r="E73" s="103">
        <v>2</v>
      </c>
      <c r="F73" s="100">
        <v>1.425</v>
      </c>
      <c r="G73" s="111"/>
      <c r="H73" s="100">
        <v>0.1</v>
      </c>
      <c r="I73" s="100">
        <f t="shared" si="6"/>
        <v>0.28500000000000003</v>
      </c>
      <c r="J73" s="102"/>
    </row>
    <row r="74" spans="1:12" s="74" customFormat="1" ht="15">
      <c r="A74" s="101"/>
      <c r="B74" s="102"/>
      <c r="C74" s="97" t="s">
        <v>63</v>
      </c>
      <c r="D74" s="102"/>
      <c r="E74" s="103">
        <v>2</v>
      </c>
      <c r="F74" s="100">
        <v>4.5</v>
      </c>
      <c r="G74" s="100"/>
      <c r="H74" s="100">
        <v>0.1</v>
      </c>
      <c r="I74" s="100">
        <f t="shared" si="6"/>
        <v>0.9</v>
      </c>
      <c r="J74" s="102"/>
    </row>
    <row r="75" spans="1:12" s="74" customFormat="1" ht="15">
      <c r="A75" s="101"/>
      <c r="B75" s="102"/>
      <c r="C75" s="97" t="s">
        <v>63</v>
      </c>
      <c r="D75" s="102"/>
      <c r="E75" s="103">
        <v>2</v>
      </c>
      <c r="F75" s="100">
        <v>2.5</v>
      </c>
      <c r="G75" s="100"/>
      <c r="H75" s="100">
        <v>0.1</v>
      </c>
      <c r="I75" s="100">
        <f t="shared" si="6"/>
        <v>0.5</v>
      </c>
      <c r="J75" s="102"/>
    </row>
    <row r="76" spans="1:12" s="74" customFormat="1" ht="15">
      <c r="A76" s="101"/>
      <c r="B76" s="102"/>
      <c r="C76" s="97" t="s">
        <v>64</v>
      </c>
      <c r="D76" s="102"/>
      <c r="E76" s="103">
        <v>2</v>
      </c>
      <c r="F76" s="100">
        <v>1.425</v>
      </c>
      <c r="G76" s="111"/>
      <c r="H76" s="100">
        <v>0.1</v>
      </c>
      <c r="I76" s="100">
        <f t="shared" si="6"/>
        <v>0.28500000000000003</v>
      </c>
      <c r="J76" s="102"/>
    </row>
    <row r="77" spans="1:12" s="74" customFormat="1" ht="15">
      <c r="A77" s="101"/>
      <c r="B77" s="102"/>
      <c r="C77" s="97" t="s">
        <v>65</v>
      </c>
      <c r="D77" s="102"/>
      <c r="E77" s="103">
        <v>2</v>
      </c>
      <c r="F77" s="100">
        <v>4.2</v>
      </c>
      <c r="G77" s="100"/>
      <c r="H77" s="100">
        <v>0.1</v>
      </c>
      <c r="I77" s="100">
        <f t="shared" si="6"/>
        <v>0.84000000000000008</v>
      </c>
      <c r="J77" s="102"/>
    </row>
    <row r="78" spans="1:12" s="74" customFormat="1" ht="15">
      <c r="A78" s="101"/>
      <c r="B78" s="102"/>
      <c r="C78" s="97" t="s">
        <v>65</v>
      </c>
      <c r="D78" s="102"/>
      <c r="E78" s="103">
        <v>2</v>
      </c>
      <c r="F78" s="100">
        <v>2.4</v>
      </c>
      <c r="G78" s="100"/>
      <c r="H78" s="100">
        <v>0.1</v>
      </c>
      <c r="I78" s="100">
        <f t="shared" si="6"/>
        <v>0.48</v>
      </c>
      <c r="J78" s="102"/>
    </row>
    <row r="79" spans="1:12" s="74" customFormat="1" ht="15">
      <c r="A79" s="101"/>
      <c r="B79" s="102"/>
      <c r="C79" s="97" t="s">
        <v>66</v>
      </c>
      <c r="D79" s="102"/>
      <c r="E79" s="103">
        <v>2</v>
      </c>
      <c r="F79" s="100">
        <v>1.4</v>
      </c>
      <c r="G79" s="100"/>
      <c r="H79" s="100">
        <v>0.1</v>
      </c>
      <c r="I79" s="100">
        <f t="shared" si="6"/>
        <v>0.27999999999999997</v>
      </c>
      <c r="J79" s="102"/>
    </row>
    <row r="80" spans="1:12" s="74" customFormat="1" ht="15">
      <c r="A80" s="101"/>
      <c r="B80" s="102"/>
      <c r="C80" s="97" t="s">
        <v>66</v>
      </c>
      <c r="D80" s="102"/>
      <c r="E80" s="103">
        <v>2</v>
      </c>
      <c r="F80" s="100">
        <v>1.6</v>
      </c>
      <c r="G80" s="100"/>
      <c r="H80" s="100">
        <v>0.1</v>
      </c>
      <c r="I80" s="100">
        <f t="shared" si="6"/>
        <v>0.32000000000000006</v>
      </c>
      <c r="J80" s="102"/>
    </row>
    <row r="81" spans="1:10" s="74" customFormat="1" ht="15">
      <c r="A81" s="101"/>
      <c r="B81" s="102"/>
      <c r="C81" s="97" t="s">
        <v>67</v>
      </c>
      <c r="D81" s="102"/>
      <c r="E81" s="103">
        <v>2</v>
      </c>
      <c r="F81" s="100">
        <v>2.95</v>
      </c>
      <c r="G81" s="100"/>
      <c r="H81" s="100">
        <v>0.1</v>
      </c>
      <c r="I81" s="100">
        <f t="shared" si="6"/>
        <v>0.59000000000000008</v>
      </c>
      <c r="J81" s="102"/>
    </row>
    <row r="82" spans="1:10" s="74" customFormat="1" ht="15">
      <c r="A82" s="101"/>
      <c r="B82" s="102"/>
      <c r="C82" s="97"/>
      <c r="D82" s="102"/>
      <c r="E82" s="103">
        <v>2</v>
      </c>
      <c r="F82" s="100">
        <v>3</v>
      </c>
      <c r="G82" s="100"/>
      <c r="H82" s="100">
        <v>0.1</v>
      </c>
      <c r="I82" s="100">
        <f t="shared" si="6"/>
        <v>0.60000000000000009</v>
      </c>
      <c r="J82" s="102"/>
    </row>
    <row r="83" spans="1:10" s="74" customFormat="1" ht="15">
      <c r="A83" s="101"/>
      <c r="B83" s="102"/>
      <c r="C83" s="97" t="s">
        <v>68</v>
      </c>
      <c r="D83" s="102"/>
      <c r="E83" s="103">
        <v>2</v>
      </c>
      <c r="F83" s="100">
        <v>1.05</v>
      </c>
      <c r="G83" s="100"/>
      <c r="H83" s="100">
        <v>0.1</v>
      </c>
      <c r="I83" s="100">
        <f t="shared" si="6"/>
        <v>0.21000000000000002</v>
      </c>
      <c r="J83" s="102"/>
    </row>
    <row r="84" spans="1:10" s="74" customFormat="1" ht="15">
      <c r="A84" s="101"/>
      <c r="B84" s="102"/>
      <c r="C84" s="97"/>
      <c r="D84" s="102"/>
      <c r="E84" s="103"/>
      <c r="F84" s="100"/>
      <c r="G84" s="100"/>
      <c r="H84" s="100">
        <v>0.1</v>
      </c>
      <c r="I84" s="100">
        <f t="shared" si="6"/>
        <v>0.1</v>
      </c>
      <c r="J84" s="102"/>
    </row>
    <row r="85" spans="1:10" s="74" customFormat="1" ht="15">
      <c r="A85" s="101"/>
      <c r="B85" s="102"/>
      <c r="C85" s="97" t="s">
        <v>69</v>
      </c>
      <c r="D85" s="102"/>
      <c r="E85" s="103">
        <v>2</v>
      </c>
      <c r="F85" s="100">
        <v>1.5</v>
      </c>
      <c r="G85" s="100"/>
      <c r="H85" s="100">
        <v>0.1</v>
      </c>
      <c r="I85" s="100">
        <f t="shared" si="6"/>
        <v>0.30000000000000004</v>
      </c>
      <c r="J85" s="102"/>
    </row>
    <row r="86" spans="1:10" s="74" customFormat="1" ht="15">
      <c r="A86" s="101"/>
      <c r="B86" s="102"/>
      <c r="C86" s="97"/>
      <c r="D86" s="102"/>
      <c r="E86" s="103">
        <v>2</v>
      </c>
      <c r="F86" s="100">
        <v>1.3</v>
      </c>
      <c r="G86" s="100"/>
      <c r="H86" s="100">
        <v>0.1</v>
      </c>
      <c r="I86" s="100">
        <f t="shared" si="6"/>
        <v>0.26</v>
      </c>
      <c r="J86" s="102"/>
    </row>
    <row r="87" spans="1:10" s="74" customFormat="1" ht="15">
      <c r="A87" s="101"/>
      <c r="B87" s="103"/>
      <c r="C87" s="97" t="s">
        <v>88</v>
      </c>
      <c r="D87" s="103"/>
      <c r="E87" s="103"/>
      <c r="F87" s="100"/>
      <c r="G87" s="100"/>
      <c r="H87" s="100"/>
      <c r="I87" s="100">
        <f t="shared" si="6"/>
        <v>0</v>
      </c>
      <c r="J87" s="102"/>
    </row>
    <row r="88" spans="1:10" s="74" customFormat="1" ht="15">
      <c r="A88" s="101"/>
      <c r="B88" s="102"/>
      <c r="C88" s="97" t="s">
        <v>79</v>
      </c>
      <c r="D88" s="102"/>
      <c r="E88" s="103">
        <v>2</v>
      </c>
      <c r="F88" s="100">
        <v>2.75</v>
      </c>
      <c r="G88" s="100"/>
      <c r="H88" s="100">
        <v>0.3</v>
      </c>
      <c r="I88" s="100">
        <f t="shared" si="6"/>
        <v>1.65</v>
      </c>
      <c r="J88" s="102"/>
    </row>
    <row r="89" spans="1:10" s="74" customFormat="1" ht="15">
      <c r="A89" s="101"/>
      <c r="B89" s="102"/>
      <c r="C89" s="97"/>
      <c r="D89" s="102"/>
      <c r="E89" s="103">
        <v>2</v>
      </c>
      <c r="F89" s="100">
        <v>2.8</v>
      </c>
      <c r="G89" s="100"/>
      <c r="H89" s="100">
        <v>0.3</v>
      </c>
      <c r="I89" s="100">
        <f t="shared" si="6"/>
        <v>1.68</v>
      </c>
      <c r="J89" s="102"/>
    </row>
    <row r="90" spans="1:10" s="74" customFormat="1" ht="15">
      <c r="A90" s="101"/>
      <c r="B90" s="102"/>
      <c r="C90" s="97" t="s">
        <v>80</v>
      </c>
      <c r="D90" s="102"/>
      <c r="E90" s="103">
        <v>2</v>
      </c>
      <c r="F90" s="100">
        <v>2.15</v>
      </c>
      <c r="G90" s="100"/>
      <c r="H90" s="100">
        <v>0.3</v>
      </c>
      <c r="I90" s="100">
        <f t="shared" si="6"/>
        <v>1.2899999999999998</v>
      </c>
      <c r="J90" s="102"/>
    </row>
    <row r="91" spans="1:10" s="74" customFormat="1" ht="15">
      <c r="A91" s="101"/>
      <c r="B91" s="102"/>
      <c r="C91" s="97"/>
      <c r="D91" s="102"/>
      <c r="E91" s="103">
        <v>2</v>
      </c>
      <c r="F91" s="100">
        <v>2.2000000000000002</v>
      </c>
      <c r="G91" s="100"/>
      <c r="H91" s="100">
        <v>0.3</v>
      </c>
      <c r="I91" s="100">
        <f t="shared" si="6"/>
        <v>1.32</v>
      </c>
      <c r="J91" s="102"/>
    </row>
    <row r="92" spans="1:10" s="74" customFormat="1" ht="15">
      <c r="A92" s="101"/>
      <c r="B92" s="102"/>
      <c r="C92" s="97" t="s">
        <v>89</v>
      </c>
      <c r="D92" s="102"/>
      <c r="E92" s="103">
        <v>1</v>
      </c>
      <c r="F92" s="100">
        <v>8.6999999999999993</v>
      </c>
      <c r="G92" s="100"/>
      <c r="H92" s="100">
        <v>1.8</v>
      </c>
      <c r="I92" s="100">
        <f t="shared" si="6"/>
        <v>15.659999999999998</v>
      </c>
      <c r="J92" s="102"/>
    </row>
    <row r="93" spans="1:10" s="74" customFormat="1" ht="15">
      <c r="A93" s="101"/>
      <c r="B93" s="102"/>
      <c r="C93" s="97" t="s">
        <v>90</v>
      </c>
      <c r="D93" s="102"/>
      <c r="E93" s="103">
        <v>1</v>
      </c>
      <c r="F93" s="100">
        <v>7.1</v>
      </c>
      <c r="G93" s="100"/>
      <c r="H93" s="100">
        <v>1.8</v>
      </c>
      <c r="I93" s="100">
        <f t="shared" si="6"/>
        <v>12.78</v>
      </c>
      <c r="J93" s="102"/>
    </row>
    <row r="94" spans="1:10" s="74" customFormat="1" ht="15">
      <c r="A94" s="101"/>
      <c r="B94" s="102"/>
      <c r="C94" s="97" t="s">
        <v>83</v>
      </c>
      <c r="D94" s="102"/>
      <c r="E94" s="103">
        <v>4</v>
      </c>
      <c r="F94" s="100">
        <v>1</v>
      </c>
      <c r="G94" s="100"/>
      <c r="H94" s="100">
        <v>1.8</v>
      </c>
      <c r="I94" s="100">
        <f t="shared" si="6"/>
        <v>7.2</v>
      </c>
      <c r="J94" s="102"/>
    </row>
    <row r="95" spans="1:10" s="74" customFormat="1" ht="15">
      <c r="A95" s="101"/>
      <c r="B95" s="102"/>
      <c r="C95" s="97" t="s">
        <v>85</v>
      </c>
      <c r="D95" s="102"/>
      <c r="E95" s="103">
        <v>1</v>
      </c>
      <c r="F95" s="100">
        <v>1.6</v>
      </c>
      <c r="G95" s="100"/>
      <c r="H95" s="100">
        <v>1.2</v>
      </c>
      <c r="I95" s="100">
        <f t="shared" si="6"/>
        <v>1.92</v>
      </c>
      <c r="J95" s="102"/>
    </row>
    <row r="96" spans="1:10" s="52" customFormat="1" ht="17.25">
      <c r="B96" s="54" t="s">
        <v>91</v>
      </c>
      <c r="C96" s="50"/>
      <c r="D96" s="54"/>
      <c r="E96" s="53"/>
      <c r="F96" s="56"/>
      <c r="G96" s="56"/>
      <c r="H96" s="56"/>
      <c r="I96" s="56">
        <f>SUM(I70:I95)</f>
        <v>51.360000000000007</v>
      </c>
      <c r="J96" s="53" t="s">
        <v>45</v>
      </c>
    </row>
    <row r="97" spans="1:10" s="61" customFormat="1" ht="17.25">
      <c r="B97" s="59" t="s">
        <v>92</v>
      </c>
      <c r="C97" s="58"/>
      <c r="D97" s="59"/>
      <c r="E97" s="60"/>
      <c r="F97" s="60"/>
      <c r="G97" s="60"/>
      <c r="H97" s="60"/>
      <c r="I97" s="60"/>
      <c r="J97" s="60"/>
    </row>
    <row r="98" spans="1:10" s="74" customFormat="1" ht="15">
      <c r="A98" s="101"/>
      <c r="B98" s="102"/>
      <c r="C98" s="97" t="s">
        <v>93</v>
      </c>
      <c r="D98" s="102"/>
      <c r="E98" s="103">
        <v>12</v>
      </c>
      <c r="F98" s="100">
        <v>0.9</v>
      </c>
      <c r="G98" s="100">
        <v>0.23</v>
      </c>
      <c r="H98" s="100">
        <v>1.3</v>
      </c>
      <c r="I98" s="100">
        <f>E98*F98*G98*H98</f>
        <v>3.2292000000000005</v>
      </c>
      <c r="J98" s="102"/>
    </row>
    <row r="99" spans="1:10" s="74" customFormat="1" ht="15">
      <c r="A99" s="101"/>
      <c r="B99" s="102"/>
      <c r="C99" s="97" t="s">
        <v>94</v>
      </c>
      <c r="D99" s="102"/>
      <c r="E99" s="103">
        <v>12</v>
      </c>
      <c r="F99" s="100">
        <f>0.9-0.46</f>
        <v>0.44</v>
      </c>
      <c r="G99" s="100">
        <v>0.23</v>
      </c>
      <c r="H99" s="100">
        <v>1.3</v>
      </c>
      <c r="I99" s="100">
        <f t="shared" ref="I99:I120" si="7">E99*F99*G99*H99</f>
        <v>1.5787200000000003</v>
      </c>
      <c r="J99" s="102"/>
    </row>
    <row r="100" spans="1:10" s="74" customFormat="1" ht="15">
      <c r="A100" s="101"/>
      <c r="B100" s="102"/>
      <c r="C100" s="97" t="s">
        <v>95</v>
      </c>
      <c r="D100" s="102"/>
      <c r="E100" s="103">
        <v>4</v>
      </c>
      <c r="F100" s="100">
        <v>0.7</v>
      </c>
      <c r="G100" s="100">
        <v>0.23</v>
      </c>
      <c r="H100" s="100">
        <v>1.3</v>
      </c>
      <c r="I100" s="100">
        <f t="shared" si="7"/>
        <v>0.83720000000000006</v>
      </c>
      <c r="J100" s="102"/>
    </row>
    <row r="101" spans="1:10" s="74" customFormat="1" ht="15">
      <c r="A101" s="101"/>
      <c r="B101" s="102"/>
      <c r="C101" s="97" t="s">
        <v>95</v>
      </c>
      <c r="D101" s="102"/>
      <c r="E101" s="103">
        <v>3</v>
      </c>
      <c r="F101" s="100">
        <v>0.55000000000000004</v>
      </c>
      <c r="G101" s="100">
        <v>0.23</v>
      </c>
      <c r="H101" s="100">
        <v>1.3</v>
      </c>
      <c r="I101" s="100">
        <f t="shared" si="7"/>
        <v>0.49335000000000012</v>
      </c>
      <c r="J101" s="102"/>
    </row>
    <row r="102" spans="1:10" s="74" customFormat="1" ht="15">
      <c r="A102" s="101"/>
      <c r="B102" s="102"/>
      <c r="C102" s="97" t="s">
        <v>96</v>
      </c>
      <c r="D102" s="102"/>
      <c r="E102" s="103">
        <v>2</v>
      </c>
      <c r="F102" s="100">
        <v>1.65</v>
      </c>
      <c r="G102" s="100">
        <v>0.23</v>
      </c>
      <c r="H102" s="100">
        <v>1.3</v>
      </c>
      <c r="I102" s="100">
        <f t="shared" si="7"/>
        <v>0.98670000000000002</v>
      </c>
      <c r="J102" s="102"/>
    </row>
    <row r="103" spans="1:10" s="74" customFormat="1" ht="15">
      <c r="A103" s="101"/>
      <c r="B103" s="102"/>
      <c r="C103" s="97" t="s">
        <v>97</v>
      </c>
      <c r="D103" s="102"/>
      <c r="E103" s="103">
        <v>2</v>
      </c>
      <c r="F103" s="100">
        <v>1.44</v>
      </c>
      <c r="G103" s="100">
        <v>0.23</v>
      </c>
      <c r="H103" s="100">
        <v>1.3</v>
      </c>
      <c r="I103" s="100">
        <f t="shared" si="7"/>
        <v>0.86112</v>
      </c>
      <c r="J103" s="102"/>
    </row>
    <row r="104" spans="1:10" s="74" customFormat="1" ht="15">
      <c r="A104" s="101"/>
      <c r="B104" s="102"/>
      <c r="C104" s="97" t="s">
        <v>98</v>
      </c>
      <c r="D104" s="102"/>
      <c r="E104" s="103">
        <v>1</v>
      </c>
      <c r="F104" s="100">
        <v>2.2000000000000002</v>
      </c>
      <c r="G104" s="100">
        <v>0.23</v>
      </c>
      <c r="H104" s="100">
        <v>1.3</v>
      </c>
      <c r="I104" s="100">
        <f t="shared" si="7"/>
        <v>0.65780000000000016</v>
      </c>
      <c r="J104" s="102"/>
    </row>
    <row r="105" spans="1:10" s="74" customFormat="1" ht="15">
      <c r="A105" s="101"/>
      <c r="B105" s="102"/>
      <c r="C105" s="97" t="s">
        <v>98</v>
      </c>
      <c r="D105" s="102"/>
      <c r="E105" s="103">
        <v>1</v>
      </c>
      <c r="F105" s="100">
        <f>0.44+0.46</f>
        <v>0.9</v>
      </c>
      <c r="G105" s="100">
        <v>0.23</v>
      </c>
      <c r="H105" s="100">
        <v>1.3</v>
      </c>
      <c r="I105" s="100">
        <f t="shared" si="7"/>
        <v>0.26910000000000001</v>
      </c>
      <c r="J105" s="102"/>
    </row>
    <row r="106" spans="1:10" s="74" customFormat="1" ht="15">
      <c r="A106" s="101"/>
      <c r="B106" s="102"/>
      <c r="C106" s="97" t="s">
        <v>99</v>
      </c>
      <c r="D106" s="102"/>
      <c r="E106" s="103">
        <v>1</v>
      </c>
      <c r="F106" s="100">
        <f>2.1-0.46</f>
        <v>1.6400000000000001</v>
      </c>
      <c r="G106" s="100">
        <v>0.23</v>
      </c>
      <c r="H106" s="100">
        <v>1.3</v>
      </c>
      <c r="I106" s="100">
        <f t="shared" si="7"/>
        <v>0.49036000000000007</v>
      </c>
      <c r="J106" s="102"/>
    </row>
    <row r="107" spans="1:10" s="74" customFormat="1" ht="15">
      <c r="A107" s="101"/>
      <c r="B107" s="102"/>
      <c r="C107" s="97" t="s">
        <v>99</v>
      </c>
      <c r="D107" s="102"/>
      <c r="E107" s="103">
        <v>1</v>
      </c>
      <c r="F107" s="100">
        <v>1.2</v>
      </c>
      <c r="G107" s="100">
        <v>0.23</v>
      </c>
      <c r="H107" s="100">
        <v>1.3</v>
      </c>
      <c r="I107" s="100">
        <f t="shared" si="7"/>
        <v>0.35880000000000006</v>
      </c>
      <c r="J107" s="102"/>
    </row>
    <row r="108" spans="1:10" s="74" customFormat="1" ht="15">
      <c r="A108" s="101"/>
      <c r="B108" s="102"/>
      <c r="C108" s="97" t="s">
        <v>99</v>
      </c>
      <c r="D108" s="102"/>
      <c r="E108" s="103">
        <v>1</v>
      </c>
      <c r="F108" s="100">
        <f>1.74-0.44</f>
        <v>1.3</v>
      </c>
      <c r="G108" s="100">
        <v>0.23</v>
      </c>
      <c r="H108" s="100">
        <v>1.3</v>
      </c>
      <c r="I108" s="100">
        <f t="shared" si="7"/>
        <v>0.38870000000000005</v>
      </c>
      <c r="J108" s="102"/>
    </row>
    <row r="109" spans="1:10" s="74" customFormat="1" ht="15">
      <c r="A109" s="101"/>
      <c r="B109" s="102"/>
      <c r="C109" s="97" t="s">
        <v>99</v>
      </c>
      <c r="D109" s="102"/>
      <c r="E109" s="103">
        <v>1</v>
      </c>
      <c r="F109" s="100">
        <v>1.1000000000000001</v>
      </c>
      <c r="G109" s="100">
        <v>0.23</v>
      </c>
      <c r="H109" s="100">
        <v>1.3</v>
      </c>
      <c r="I109" s="100">
        <f t="shared" si="7"/>
        <v>0.32890000000000008</v>
      </c>
      <c r="J109" s="102"/>
    </row>
    <row r="110" spans="1:10" s="74" customFormat="1" ht="15">
      <c r="A110" s="101"/>
      <c r="B110" s="102"/>
      <c r="C110" s="97" t="s">
        <v>62</v>
      </c>
      <c r="D110" s="102"/>
      <c r="E110" s="103">
        <v>1</v>
      </c>
      <c r="F110" s="100">
        <v>8.3209999999999997</v>
      </c>
      <c r="G110" s="100">
        <v>0.23</v>
      </c>
      <c r="H110" s="100">
        <v>1.8</v>
      </c>
      <c r="I110" s="100">
        <f t="shared" si="7"/>
        <v>3.4448940000000001</v>
      </c>
      <c r="J110" s="102"/>
    </row>
    <row r="111" spans="1:10" s="74" customFormat="1" ht="15">
      <c r="A111" s="101"/>
      <c r="B111" s="102"/>
      <c r="C111" s="97" t="s">
        <v>63</v>
      </c>
      <c r="D111" s="102"/>
      <c r="E111" s="103">
        <v>2</v>
      </c>
      <c r="F111" s="100">
        <v>4.3</v>
      </c>
      <c r="G111" s="100">
        <v>0.23</v>
      </c>
      <c r="H111" s="100">
        <v>1.8</v>
      </c>
      <c r="I111" s="100">
        <f t="shared" si="7"/>
        <v>3.5604</v>
      </c>
      <c r="J111" s="102"/>
    </row>
    <row r="112" spans="1:10" s="74" customFormat="1" ht="15">
      <c r="A112" s="101"/>
      <c r="B112" s="102"/>
      <c r="C112" s="97" t="s">
        <v>63</v>
      </c>
      <c r="D112" s="102"/>
      <c r="E112" s="103">
        <v>3</v>
      </c>
      <c r="F112" s="100">
        <f>2.3-0.46</f>
        <v>1.8399999999999999</v>
      </c>
      <c r="G112" s="100">
        <v>0.23</v>
      </c>
      <c r="H112" s="100">
        <v>1.8</v>
      </c>
      <c r="I112" s="100">
        <f t="shared" si="7"/>
        <v>2.2852800000000002</v>
      </c>
      <c r="J112" s="102"/>
    </row>
    <row r="113" spans="1:15" s="74" customFormat="1" ht="15">
      <c r="A113" s="101"/>
      <c r="B113" s="102"/>
      <c r="C113" s="97" t="s">
        <v>64</v>
      </c>
      <c r="D113" s="102"/>
      <c r="E113" s="103">
        <v>1</v>
      </c>
      <c r="F113" s="100">
        <v>8.3209999999999997</v>
      </c>
      <c r="G113" s="100">
        <v>0.23</v>
      </c>
      <c r="H113" s="100">
        <v>1.8</v>
      </c>
      <c r="I113" s="100">
        <f t="shared" si="7"/>
        <v>3.4448940000000001</v>
      </c>
      <c r="J113" s="102"/>
    </row>
    <row r="114" spans="1:15" s="74" customFormat="1" ht="15">
      <c r="A114" s="101"/>
      <c r="B114" s="102"/>
      <c r="C114" s="97" t="s">
        <v>65</v>
      </c>
      <c r="D114" s="102"/>
      <c r="E114" s="103">
        <v>2</v>
      </c>
      <c r="F114" s="100">
        <v>4.0999999999999996</v>
      </c>
      <c r="G114" s="100">
        <v>0.23</v>
      </c>
      <c r="H114" s="100">
        <v>1.55</v>
      </c>
      <c r="I114" s="100">
        <f t="shared" si="7"/>
        <v>2.9232999999999998</v>
      </c>
      <c r="J114" s="102"/>
    </row>
    <row r="115" spans="1:15" s="74" customFormat="1" ht="15">
      <c r="A115" s="101"/>
      <c r="B115" s="102"/>
      <c r="C115" s="97" t="s">
        <v>65</v>
      </c>
      <c r="D115" s="102"/>
      <c r="E115" s="103">
        <v>3</v>
      </c>
      <c r="F115" s="100">
        <f>2.2-0.46</f>
        <v>1.7400000000000002</v>
      </c>
      <c r="G115" s="100">
        <v>0.23</v>
      </c>
      <c r="H115" s="100">
        <v>1.55</v>
      </c>
      <c r="I115" s="100">
        <f t="shared" si="7"/>
        <v>1.8609300000000002</v>
      </c>
      <c r="J115" s="102"/>
    </row>
    <row r="116" spans="1:15" s="74" customFormat="1" ht="15">
      <c r="A116" s="101"/>
      <c r="B116" s="102"/>
      <c r="C116" s="97" t="s">
        <v>66</v>
      </c>
      <c r="D116" s="102"/>
      <c r="E116" s="103">
        <v>4</v>
      </c>
      <c r="F116" s="100">
        <v>0.74</v>
      </c>
      <c r="G116" s="100">
        <v>0.23</v>
      </c>
      <c r="H116" s="100">
        <v>0.64</v>
      </c>
      <c r="I116" s="100">
        <f t="shared" si="7"/>
        <v>0.43571200000000004</v>
      </c>
      <c r="J116" s="102"/>
    </row>
    <row r="117" spans="1:15" s="74" customFormat="1" ht="15">
      <c r="A117" s="101"/>
      <c r="B117" s="102"/>
      <c r="C117" s="97" t="s">
        <v>66</v>
      </c>
      <c r="D117" s="102"/>
      <c r="E117" s="103">
        <v>4</v>
      </c>
      <c r="F117" s="100">
        <v>0.94</v>
      </c>
      <c r="G117" s="100">
        <v>0.23</v>
      </c>
      <c r="H117" s="100">
        <v>0.65</v>
      </c>
      <c r="I117" s="100">
        <f t="shared" si="7"/>
        <v>0.56212000000000006</v>
      </c>
      <c r="J117" s="102"/>
    </row>
    <row r="118" spans="1:15" s="74" customFormat="1" ht="15">
      <c r="A118" s="101"/>
      <c r="B118" s="102"/>
      <c r="C118" s="97" t="s">
        <v>100</v>
      </c>
      <c r="D118" s="102"/>
      <c r="E118" s="103">
        <v>1</v>
      </c>
      <c r="F118" s="100">
        <v>2.198</v>
      </c>
      <c r="G118" s="100">
        <v>0.23</v>
      </c>
      <c r="H118" s="100">
        <v>1.8</v>
      </c>
      <c r="I118" s="100">
        <f t="shared" si="7"/>
        <v>0.909972</v>
      </c>
      <c r="J118" s="102"/>
    </row>
    <row r="119" spans="1:15" s="74" customFormat="1" ht="15">
      <c r="A119" s="101"/>
      <c r="B119" s="102"/>
      <c r="C119" s="97" t="s">
        <v>69</v>
      </c>
      <c r="D119" s="102"/>
      <c r="E119" s="103">
        <v>2</v>
      </c>
      <c r="F119" s="100">
        <f>1.2-0.23</f>
        <v>0.97</v>
      </c>
      <c r="G119" s="100">
        <v>0.23</v>
      </c>
      <c r="H119" s="100">
        <v>1.2</v>
      </c>
      <c r="I119" s="100">
        <f t="shared" si="7"/>
        <v>0.53543999999999992</v>
      </c>
      <c r="J119" s="102"/>
    </row>
    <row r="120" spans="1:15" s="74" customFormat="1" ht="15">
      <c r="A120" s="101"/>
      <c r="B120" s="102"/>
      <c r="C120" s="97" t="s">
        <v>69</v>
      </c>
      <c r="D120" s="102"/>
      <c r="E120" s="103">
        <v>1</v>
      </c>
      <c r="F120" s="100">
        <v>1.3</v>
      </c>
      <c r="G120" s="100">
        <v>0.23</v>
      </c>
      <c r="H120" s="100">
        <v>1.2</v>
      </c>
      <c r="I120" s="100">
        <f t="shared" si="7"/>
        <v>0.35880000000000006</v>
      </c>
      <c r="J120" s="102"/>
    </row>
    <row r="121" spans="1:15" s="52" customFormat="1" ht="17.25">
      <c r="B121" s="54" t="s">
        <v>101</v>
      </c>
      <c r="C121" s="50"/>
      <c r="D121" s="54"/>
      <c r="E121" s="53"/>
      <c r="F121" s="56"/>
      <c r="G121" s="56"/>
      <c r="H121" s="56"/>
      <c r="I121" s="56">
        <f>SUM(I98:I120)</f>
        <v>30.801692000000006</v>
      </c>
      <c r="J121" s="53" t="s">
        <v>71</v>
      </c>
    </row>
    <row r="122" spans="1:15" s="61" customFormat="1" ht="17.25">
      <c r="B122" s="59" t="s">
        <v>102</v>
      </c>
      <c r="C122" s="58"/>
      <c r="D122" s="59"/>
      <c r="E122" s="60"/>
      <c r="F122" s="60"/>
      <c r="G122" s="60"/>
      <c r="H122" s="60"/>
      <c r="I122" s="60"/>
      <c r="J122" s="60"/>
    </row>
    <row r="123" spans="1:15" ht="15">
      <c r="A123" s="105"/>
      <c r="B123" s="110"/>
      <c r="C123" s="112" t="s">
        <v>56</v>
      </c>
      <c r="D123" s="110"/>
      <c r="E123" s="107">
        <v>1</v>
      </c>
      <c r="F123" s="108">
        <v>23.85</v>
      </c>
      <c r="G123" s="108">
        <v>28.4</v>
      </c>
      <c r="H123" s="108"/>
      <c r="I123" s="108">
        <f>E123*F123*G123</f>
        <v>677.34</v>
      </c>
      <c r="J123" s="110"/>
      <c r="M123" s="67"/>
      <c r="O123" s="67"/>
    </row>
    <row r="124" spans="1:15" ht="15">
      <c r="A124" s="105"/>
      <c r="B124" s="110"/>
      <c r="C124" s="112" t="s">
        <v>57</v>
      </c>
      <c r="D124" s="110"/>
      <c r="E124" s="107">
        <v>1</v>
      </c>
      <c r="F124" s="108">
        <v>23.85</v>
      </c>
      <c r="G124" s="108">
        <v>9</v>
      </c>
      <c r="H124" s="108"/>
      <c r="I124" s="108">
        <f t="shared" ref="I124:I128" si="8">E124*F124*G124</f>
        <v>214.65</v>
      </c>
      <c r="J124" s="110"/>
      <c r="M124" s="67"/>
      <c r="O124" s="67"/>
    </row>
    <row r="125" spans="1:15" ht="15">
      <c r="A125" s="105"/>
      <c r="B125" s="110"/>
      <c r="C125" s="112" t="s">
        <v>58</v>
      </c>
      <c r="D125" s="110"/>
      <c r="E125" s="107">
        <v>1</v>
      </c>
      <c r="F125" s="108">
        <v>12.37</v>
      </c>
      <c r="G125" s="108">
        <v>5.6</v>
      </c>
      <c r="H125" s="108"/>
      <c r="I125" s="108">
        <f t="shared" si="8"/>
        <v>69.271999999999991</v>
      </c>
      <c r="J125" s="110"/>
      <c r="M125" s="67"/>
      <c r="O125" s="67"/>
    </row>
    <row r="126" spans="1:15" ht="15">
      <c r="A126" s="105"/>
      <c r="B126" s="110"/>
      <c r="C126" s="112" t="s">
        <v>59</v>
      </c>
      <c r="D126" s="110"/>
      <c r="E126" s="107">
        <v>1</v>
      </c>
      <c r="F126" s="108">
        <v>6.7</v>
      </c>
      <c r="G126" s="108">
        <v>9.23</v>
      </c>
      <c r="H126" s="108"/>
      <c r="I126" s="108">
        <f t="shared" si="8"/>
        <v>61.841000000000001</v>
      </c>
      <c r="J126" s="110"/>
      <c r="M126" s="67"/>
      <c r="O126" s="67"/>
    </row>
    <row r="127" spans="1:15" ht="15">
      <c r="A127" s="105"/>
      <c r="B127" s="113"/>
      <c r="C127" s="112" t="s">
        <v>60</v>
      </c>
      <c r="D127" s="113"/>
      <c r="E127" s="107">
        <v>-1</v>
      </c>
      <c r="F127" s="108">
        <v>11</v>
      </c>
      <c r="G127" s="108">
        <v>14</v>
      </c>
      <c r="H127" s="108"/>
      <c r="I127" s="108">
        <f t="shared" si="8"/>
        <v>-154</v>
      </c>
      <c r="J127" s="110"/>
      <c r="M127" s="67"/>
      <c r="O127" s="67"/>
    </row>
    <row r="128" spans="1:15" ht="15">
      <c r="A128" s="105"/>
      <c r="B128" s="113"/>
      <c r="C128" s="112" t="s">
        <v>60</v>
      </c>
      <c r="D128" s="113"/>
      <c r="E128" s="107">
        <v>-1</v>
      </c>
      <c r="F128" s="108">
        <v>7.6</v>
      </c>
      <c r="G128" s="108">
        <v>1.2</v>
      </c>
      <c r="H128" s="108"/>
      <c r="I128" s="108">
        <f t="shared" si="8"/>
        <v>-9.1199999999999992</v>
      </c>
      <c r="J128" s="110"/>
      <c r="M128" s="67"/>
      <c r="O128" s="67"/>
    </row>
    <row r="129" spans="2:10" s="52" customFormat="1" ht="17.25">
      <c r="B129" s="54" t="s">
        <v>103</v>
      </c>
      <c r="C129" s="50"/>
      <c r="D129" s="54"/>
      <c r="E129" s="53"/>
      <c r="F129" s="56"/>
      <c r="G129" s="56"/>
      <c r="H129" s="56"/>
      <c r="I129" s="56">
        <f>SUM(I123:I128)</f>
        <v>859.98299999999995</v>
      </c>
      <c r="J129" s="53" t="s">
        <v>45</v>
      </c>
    </row>
    <row r="130" spans="2:10" ht="15">
      <c r="B130" s="48"/>
      <c r="C130" s="49"/>
      <c r="D130" s="48"/>
      <c r="E130" s="48"/>
      <c r="F130" s="48"/>
      <c r="G130" s="48"/>
      <c r="H130" s="48"/>
      <c r="I130" s="48"/>
      <c r="J130" s="48"/>
    </row>
  </sheetData>
  <printOptions horizontalCentered="1"/>
  <pageMargins left="0" right="0" top="0.5" bottom="0.5" header="0.3" footer="0.3"/>
  <pageSetup paperSize="9" scale="70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view="pageBreakPreview" zoomScale="60" zoomScaleNormal="100" workbookViewId="0">
      <selection sqref="A1:J34"/>
    </sheetView>
  </sheetViews>
  <sheetFormatPr defaultRowHeight="15.75"/>
  <cols>
    <col min="1" max="1" width="9" style="44" bestFit="1" customWidth="1"/>
    <col min="2" max="2" width="50.85546875" style="44" customWidth="1"/>
    <col min="3" max="3" width="9" style="44" bestFit="1" customWidth="1"/>
    <col min="4" max="4" width="9.7109375" style="44" bestFit="1" customWidth="1"/>
    <col min="5" max="6" width="9" style="44" bestFit="1" customWidth="1"/>
    <col min="7" max="7" width="11.5703125" style="44" customWidth="1"/>
    <col min="8" max="8" width="13.5703125" style="44" customWidth="1"/>
    <col min="9" max="10" width="11.5703125" style="44" customWidth="1"/>
  </cols>
  <sheetData>
    <row r="1" spans="1:10">
      <c r="A1" s="83" t="s">
        <v>104</v>
      </c>
      <c r="B1" s="84"/>
      <c r="C1" s="84"/>
      <c r="D1" s="84"/>
      <c r="E1" s="84"/>
      <c r="F1" s="84"/>
      <c r="G1" s="84"/>
      <c r="H1" s="84"/>
      <c r="I1" s="84"/>
      <c r="J1" s="85"/>
    </row>
    <row r="2" spans="1:10">
      <c r="A2" s="86" t="s">
        <v>105</v>
      </c>
      <c r="B2" s="87" t="s">
        <v>6</v>
      </c>
      <c r="C2" s="87" t="s">
        <v>106</v>
      </c>
      <c r="D2" s="87" t="s">
        <v>107</v>
      </c>
      <c r="E2" s="89" t="s">
        <v>108</v>
      </c>
      <c r="F2" s="89" t="s">
        <v>109</v>
      </c>
      <c r="G2" s="90" t="s">
        <v>110</v>
      </c>
      <c r="H2" s="90"/>
      <c r="I2" s="90"/>
      <c r="J2" s="91"/>
    </row>
    <row r="3" spans="1:10">
      <c r="A3" s="86"/>
      <c r="B3" s="88"/>
      <c r="C3" s="88"/>
      <c r="D3" s="88"/>
      <c r="E3" s="88"/>
      <c r="F3" s="88"/>
      <c r="G3" s="18" t="s">
        <v>111</v>
      </c>
      <c r="H3" s="18" t="s">
        <v>112</v>
      </c>
      <c r="I3" s="19" t="s">
        <v>113</v>
      </c>
      <c r="J3" s="20" t="s">
        <v>114</v>
      </c>
    </row>
    <row r="4" spans="1:10">
      <c r="A4" s="21">
        <v>1</v>
      </c>
      <c r="B4" s="22" t="s">
        <v>115</v>
      </c>
      <c r="C4" s="23"/>
      <c r="D4" s="23"/>
      <c r="E4" s="23"/>
      <c r="F4" s="23"/>
      <c r="G4" s="18"/>
      <c r="H4" s="18"/>
      <c r="I4" s="19"/>
      <c r="J4" s="20"/>
    </row>
    <row r="5" spans="1:10">
      <c r="A5" s="21"/>
      <c r="B5" s="24" t="s">
        <v>116</v>
      </c>
      <c r="C5" s="25">
        <v>10</v>
      </c>
      <c r="D5" s="25">
        <v>1</v>
      </c>
      <c r="E5" s="25">
        <v>144</v>
      </c>
      <c r="F5" s="26">
        <v>23.85</v>
      </c>
      <c r="G5" s="27" t="str">
        <f>IF(C5=8,(D5*E5*F5),"")</f>
        <v/>
      </c>
      <c r="H5" s="27">
        <f>IF(C5=10,(D5*E5*F5),"")</f>
        <v>3434.4</v>
      </c>
      <c r="I5" s="28" t="str">
        <f>IF(C5=12,(D5*E5*F5),"")</f>
        <v/>
      </c>
      <c r="J5" s="29" t="str">
        <f>IF(C5=16,(D5*E5*F5),"")</f>
        <v/>
      </c>
    </row>
    <row r="6" spans="1:10">
      <c r="A6" s="21"/>
      <c r="B6" s="24" t="s">
        <v>117</v>
      </c>
      <c r="C6" s="25">
        <v>10</v>
      </c>
      <c r="D6" s="25">
        <v>1</v>
      </c>
      <c r="E6" s="25">
        <v>144</v>
      </c>
      <c r="F6" s="26">
        <v>0.5</v>
      </c>
      <c r="G6" s="27" t="str">
        <f t="shared" ref="G6:G29" si="0">IF(C6=8,(D6*E6*F6),"")</f>
        <v/>
      </c>
      <c r="H6" s="27">
        <f t="shared" ref="H6:H29" si="1">IF(C6=10,(D6*E6*F6),"")</f>
        <v>72</v>
      </c>
      <c r="I6" s="28" t="str">
        <f t="shared" ref="I6:I29" si="2">IF(C6=12,(D6*E6*F6),"")</f>
        <v/>
      </c>
      <c r="J6" s="29" t="str">
        <f t="shared" ref="J6:J29" si="3">IF(C6=16,(D6*E6*F6),"")</f>
        <v/>
      </c>
    </row>
    <row r="7" spans="1:10">
      <c r="A7" s="21"/>
      <c r="B7" s="24" t="s">
        <v>118</v>
      </c>
      <c r="C7" s="25">
        <v>10</v>
      </c>
      <c r="D7" s="25">
        <v>1</v>
      </c>
      <c r="E7" s="25">
        <v>120</v>
      </c>
      <c r="F7" s="26">
        <v>28.4</v>
      </c>
      <c r="G7" s="27" t="str">
        <f t="shared" si="0"/>
        <v/>
      </c>
      <c r="H7" s="27">
        <f t="shared" si="1"/>
        <v>3408</v>
      </c>
      <c r="I7" s="28" t="str">
        <f t="shared" si="2"/>
        <v/>
      </c>
      <c r="J7" s="29" t="str">
        <f t="shared" si="3"/>
        <v/>
      </c>
    </row>
    <row r="8" spans="1:10">
      <c r="A8" s="21"/>
      <c r="B8" s="24" t="s">
        <v>117</v>
      </c>
      <c r="C8" s="25">
        <v>10</v>
      </c>
      <c r="D8" s="25">
        <v>2</v>
      </c>
      <c r="E8" s="25">
        <v>120</v>
      </c>
      <c r="F8" s="26">
        <v>0.5</v>
      </c>
      <c r="G8" s="27" t="str">
        <f t="shared" si="0"/>
        <v/>
      </c>
      <c r="H8" s="27">
        <f t="shared" si="1"/>
        <v>120</v>
      </c>
      <c r="I8" s="28" t="str">
        <f t="shared" si="2"/>
        <v/>
      </c>
      <c r="J8" s="29" t="str">
        <f t="shared" si="3"/>
        <v/>
      </c>
    </row>
    <row r="9" spans="1:10">
      <c r="A9" s="21">
        <v>2</v>
      </c>
      <c r="B9" s="22" t="s">
        <v>119</v>
      </c>
      <c r="C9" s="25"/>
      <c r="D9" s="25"/>
      <c r="E9" s="25"/>
      <c r="F9" s="26"/>
      <c r="G9" s="27" t="str">
        <f t="shared" si="0"/>
        <v/>
      </c>
      <c r="H9" s="27" t="str">
        <f t="shared" si="1"/>
        <v/>
      </c>
      <c r="I9" s="28" t="str">
        <f t="shared" si="2"/>
        <v/>
      </c>
      <c r="J9" s="29" t="str">
        <f t="shared" si="3"/>
        <v/>
      </c>
    </row>
    <row r="10" spans="1:10">
      <c r="A10" s="21"/>
      <c r="B10" s="24" t="s">
        <v>116</v>
      </c>
      <c r="C10" s="25">
        <v>10</v>
      </c>
      <c r="D10" s="25">
        <v>1</v>
      </c>
      <c r="E10" s="25">
        <v>46</v>
      </c>
      <c r="F10" s="26">
        <v>23.85</v>
      </c>
      <c r="G10" s="27" t="str">
        <f t="shared" si="0"/>
        <v/>
      </c>
      <c r="H10" s="27">
        <f t="shared" si="1"/>
        <v>1097.1000000000001</v>
      </c>
      <c r="I10" s="28" t="str">
        <f t="shared" si="2"/>
        <v/>
      </c>
      <c r="J10" s="29" t="str">
        <f t="shared" si="3"/>
        <v/>
      </c>
    </row>
    <row r="11" spans="1:10">
      <c r="A11" s="21"/>
      <c r="B11" s="24" t="s">
        <v>117</v>
      </c>
      <c r="C11" s="25">
        <v>10</v>
      </c>
      <c r="D11" s="25">
        <v>1</v>
      </c>
      <c r="E11" s="25">
        <v>46</v>
      </c>
      <c r="F11" s="30">
        <v>0.5</v>
      </c>
      <c r="G11" s="27" t="str">
        <f t="shared" si="0"/>
        <v/>
      </c>
      <c r="H11" s="27">
        <f t="shared" si="1"/>
        <v>23</v>
      </c>
      <c r="I11" s="28" t="str">
        <f t="shared" si="2"/>
        <v/>
      </c>
      <c r="J11" s="29" t="str">
        <f t="shared" si="3"/>
        <v/>
      </c>
    </row>
    <row r="12" spans="1:10">
      <c r="A12" s="21"/>
      <c r="B12" s="24" t="s">
        <v>118</v>
      </c>
      <c r="C12" s="25">
        <v>10</v>
      </c>
      <c r="D12" s="25">
        <v>1</v>
      </c>
      <c r="E12" s="25">
        <v>120</v>
      </c>
      <c r="F12" s="30">
        <v>9</v>
      </c>
      <c r="G12" s="27" t="str">
        <f t="shared" si="0"/>
        <v/>
      </c>
      <c r="H12" s="27">
        <f t="shared" si="1"/>
        <v>1080</v>
      </c>
      <c r="I12" s="28" t="str">
        <f t="shared" si="2"/>
        <v/>
      </c>
      <c r="J12" s="29" t="str">
        <f t="shared" si="3"/>
        <v/>
      </c>
    </row>
    <row r="13" spans="1:10">
      <c r="A13" s="21"/>
      <c r="B13" s="24" t="s">
        <v>117</v>
      </c>
      <c r="C13" s="25">
        <v>10</v>
      </c>
      <c r="D13" s="25">
        <v>1</v>
      </c>
      <c r="E13" s="25">
        <v>120</v>
      </c>
      <c r="F13" s="30">
        <v>0.5</v>
      </c>
      <c r="G13" s="27" t="str">
        <f t="shared" si="0"/>
        <v/>
      </c>
      <c r="H13" s="27">
        <f t="shared" si="1"/>
        <v>60</v>
      </c>
      <c r="I13" s="28" t="str">
        <f t="shared" si="2"/>
        <v/>
      </c>
      <c r="J13" s="29" t="str">
        <f t="shared" si="3"/>
        <v/>
      </c>
    </row>
    <row r="14" spans="1:10">
      <c r="A14" s="21">
        <v>3</v>
      </c>
      <c r="B14" s="22" t="s">
        <v>120</v>
      </c>
      <c r="C14" s="25"/>
      <c r="D14" s="25"/>
      <c r="E14" s="25"/>
      <c r="F14" s="30"/>
      <c r="G14" s="27" t="str">
        <f t="shared" si="0"/>
        <v/>
      </c>
      <c r="H14" s="27" t="str">
        <f t="shared" si="1"/>
        <v/>
      </c>
      <c r="I14" s="28" t="str">
        <f t="shared" si="2"/>
        <v/>
      </c>
      <c r="J14" s="29" t="str">
        <f t="shared" si="3"/>
        <v/>
      </c>
    </row>
    <row r="15" spans="1:10">
      <c r="A15" s="21"/>
      <c r="B15" s="24" t="s">
        <v>116</v>
      </c>
      <c r="C15" s="25">
        <v>10</v>
      </c>
      <c r="D15" s="25">
        <v>1</v>
      </c>
      <c r="E15" s="25">
        <v>29</v>
      </c>
      <c r="F15" s="26">
        <v>12.37</v>
      </c>
      <c r="G15" s="27" t="str">
        <f t="shared" si="0"/>
        <v/>
      </c>
      <c r="H15" s="27">
        <f t="shared" si="1"/>
        <v>358.72999999999996</v>
      </c>
      <c r="I15" s="28" t="str">
        <f t="shared" si="2"/>
        <v/>
      </c>
      <c r="J15" s="29" t="str">
        <f t="shared" si="3"/>
        <v/>
      </c>
    </row>
    <row r="16" spans="1:10">
      <c r="A16" s="21"/>
      <c r="B16" s="24" t="s">
        <v>117</v>
      </c>
      <c r="C16" s="25">
        <v>10</v>
      </c>
      <c r="D16" s="25">
        <v>1</v>
      </c>
      <c r="E16" s="25">
        <v>29</v>
      </c>
      <c r="F16" s="26">
        <v>0.5</v>
      </c>
      <c r="G16" s="27" t="str">
        <f t="shared" si="0"/>
        <v/>
      </c>
      <c r="H16" s="27">
        <f t="shared" si="1"/>
        <v>14.5</v>
      </c>
      <c r="I16" s="28" t="str">
        <f t="shared" si="2"/>
        <v/>
      </c>
      <c r="J16" s="29" t="str">
        <f t="shared" si="3"/>
        <v/>
      </c>
    </row>
    <row r="17" spans="1:10">
      <c r="A17" s="21"/>
      <c r="B17" s="24" t="s">
        <v>118</v>
      </c>
      <c r="C17" s="25">
        <v>10</v>
      </c>
      <c r="D17" s="25">
        <v>1</v>
      </c>
      <c r="E17" s="25">
        <v>62</v>
      </c>
      <c r="F17" s="26">
        <v>5.6</v>
      </c>
      <c r="G17" s="27" t="str">
        <f t="shared" si="0"/>
        <v/>
      </c>
      <c r="H17" s="27">
        <f t="shared" si="1"/>
        <v>347.2</v>
      </c>
      <c r="I17" s="28" t="str">
        <f t="shared" si="2"/>
        <v/>
      </c>
      <c r="J17" s="29" t="str">
        <f t="shared" si="3"/>
        <v/>
      </c>
    </row>
    <row r="18" spans="1:10">
      <c r="A18" s="21">
        <v>4</v>
      </c>
      <c r="B18" s="22" t="s">
        <v>121</v>
      </c>
      <c r="C18" s="25"/>
      <c r="D18" s="25"/>
      <c r="E18" s="25"/>
      <c r="F18" s="26"/>
      <c r="G18" s="27" t="str">
        <f t="shared" si="0"/>
        <v/>
      </c>
      <c r="H18" s="27" t="str">
        <f t="shared" si="1"/>
        <v/>
      </c>
      <c r="I18" s="28" t="str">
        <f t="shared" si="2"/>
        <v/>
      </c>
      <c r="J18" s="29" t="str">
        <f t="shared" si="3"/>
        <v/>
      </c>
    </row>
    <row r="19" spans="1:10">
      <c r="A19" s="21"/>
      <c r="B19" s="24" t="s">
        <v>116</v>
      </c>
      <c r="C19" s="25">
        <v>10</v>
      </c>
      <c r="D19" s="25">
        <v>1</v>
      </c>
      <c r="E19" s="25">
        <v>47</v>
      </c>
      <c r="F19" s="26">
        <v>6.7</v>
      </c>
      <c r="G19" s="27" t="str">
        <f t="shared" si="0"/>
        <v/>
      </c>
      <c r="H19" s="27">
        <f t="shared" si="1"/>
        <v>314.90000000000003</v>
      </c>
      <c r="I19" s="28" t="str">
        <f t="shared" si="2"/>
        <v/>
      </c>
      <c r="J19" s="29" t="str">
        <f t="shared" si="3"/>
        <v/>
      </c>
    </row>
    <row r="20" spans="1:10">
      <c r="A20" s="21"/>
      <c r="B20" s="24" t="s">
        <v>118</v>
      </c>
      <c r="C20" s="25">
        <v>10</v>
      </c>
      <c r="D20" s="25">
        <v>1</v>
      </c>
      <c r="E20" s="25">
        <v>62</v>
      </c>
      <c r="F20" s="26">
        <v>9.23</v>
      </c>
      <c r="G20" s="27" t="str">
        <f t="shared" si="0"/>
        <v/>
      </c>
      <c r="H20" s="27">
        <f t="shared" si="1"/>
        <v>572.26</v>
      </c>
      <c r="I20" s="28" t="str">
        <f t="shared" si="2"/>
        <v/>
      </c>
      <c r="J20" s="29" t="str">
        <f t="shared" si="3"/>
        <v/>
      </c>
    </row>
    <row r="21" spans="1:10">
      <c r="A21" s="21"/>
      <c r="B21" s="22"/>
      <c r="C21" s="25"/>
      <c r="D21" s="25"/>
      <c r="E21" s="25"/>
      <c r="F21" s="30"/>
      <c r="G21" s="27" t="str">
        <f t="shared" si="0"/>
        <v/>
      </c>
      <c r="H21" s="27" t="str">
        <f t="shared" si="1"/>
        <v/>
      </c>
      <c r="I21" s="28" t="str">
        <f t="shared" si="2"/>
        <v/>
      </c>
      <c r="J21" s="29" t="str">
        <f t="shared" si="3"/>
        <v/>
      </c>
    </row>
    <row r="22" spans="1:10">
      <c r="A22" s="21"/>
      <c r="B22" s="23" t="s">
        <v>122</v>
      </c>
      <c r="C22" s="25"/>
      <c r="D22" s="25"/>
      <c r="E22" s="25"/>
      <c r="F22" s="30"/>
      <c r="G22" s="27" t="str">
        <f t="shared" si="0"/>
        <v/>
      </c>
      <c r="H22" s="27" t="str">
        <f t="shared" si="1"/>
        <v/>
      </c>
      <c r="I22" s="28" t="str">
        <f t="shared" si="2"/>
        <v/>
      </c>
      <c r="J22" s="29" t="str">
        <f t="shared" si="3"/>
        <v/>
      </c>
    </row>
    <row r="23" spans="1:10">
      <c r="A23" s="21"/>
      <c r="B23" s="24" t="s">
        <v>123</v>
      </c>
      <c r="C23" s="25">
        <v>12</v>
      </c>
      <c r="D23" s="25">
        <v>2</v>
      </c>
      <c r="E23" s="25">
        <v>19</v>
      </c>
      <c r="F23" s="30">
        <f>2.65+0.3</f>
        <v>2.9499999999999997</v>
      </c>
      <c r="G23" s="27" t="str">
        <f t="shared" si="0"/>
        <v/>
      </c>
      <c r="H23" s="27" t="str">
        <f t="shared" si="1"/>
        <v/>
      </c>
      <c r="I23" s="28">
        <f t="shared" si="2"/>
        <v>112.1</v>
      </c>
      <c r="J23" s="29" t="str">
        <f t="shared" si="3"/>
        <v/>
      </c>
    </row>
    <row r="24" spans="1:10">
      <c r="A24" s="21"/>
      <c r="B24" s="24" t="s">
        <v>124</v>
      </c>
      <c r="C24" s="25">
        <v>12</v>
      </c>
      <c r="D24" s="25">
        <v>2</v>
      </c>
      <c r="E24" s="25">
        <v>19</v>
      </c>
      <c r="F24" s="30">
        <f>2.7+0.3</f>
        <v>3</v>
      </c>
      <c r="G24" s="27" t="str">
        <f t="shared" si="0"/>
        <v/>
      </c>
      <c r="H24" s="27" t="str">
        <f t="shared" si="1"/>
        <v/>
      </c>
      <c r="I24" s="28">
        <f t="shared" si="2"/>
        <v>114</v>
      </c>
      <c r="J24" s="29" t="str">
        <f t="shared" si="3"/>
        <v/>
      </c>
    </row>
    <row r="25" spans="1:10">
      <c r="A25" s="21"/>
      <c r="B25" s="24" t="s">
        <v>125</v>
      </c>
      <c r="C25" s="25">
        <v>12</v>
      </c>
      <c r="D25" s="25">
        <v>8</v>
      </c>
      <c r="E25" s="25">
        <v>15</v>
      </c>
      <c r="F25" s="30">
        <f>0.3+0.25+0.3+1.75</f>
        <v>2.6</v>
      </c>
      <c r="G25" s="27" t="str">
        <f t="shared" si="0"/>
        <v/>
      </c>
      <c r="H25" s="27" t="str">
        <f t="shared" si="1"/>
        <v/>
      </c>
      <c r="I25" s="28">
        <f t="shared" si="2"/>
        <v>312</v>
      </c>
      <c r="J25" s="29" t="str">
        <f t="shared" si="3"/>
        <v/>
      </c>
    </row>
    <row r="26" spans="1:10">
      <c r="A26" s="21"/>
      <c r="B26" s="24" t="s">
        <v>126</v>
      </c>
      <c r="C26" s="25">
        <v>12</v>
      </c>
      <c r="D26" s="25">
        <v>8</v>
      </c>
      <c r="E26" s="25">
        <v>13</v>
      </c>
      <c r="F26" s="30">
        <v>2.1</v>
      </c>
      <c r="G26" s="27" t="str">
        <f t="shared" si="0"/>
        <v/>
      </c>
      <c r="H26" s="27" t="str">
        <f t="shared" si="1"/>
        <v/>
      </c>
      <c r="I26" s="28">
        <f t="shared" si="2"/>
        <v>218.4</v>
      </c>
      <c r="J26" s="29" t="str">
        <f t="shared" si="3"/>
        <v/>
      </c>
    </row>
    <row r="27" spans="1:10">
      <c r="A27" s="21"/>
      <c r="B27" s="24" t="s">
        <v>127</v>
      </c>
      <c r="C27" s="25">
        <v>12</v>
      </c>
      <c r="D27" s="25">
        <v>1</v>
      </c>
      <c r="E27" s="25">
        <v>8</v>
      </c>
      <c r="F27" s="30">
        <f>0.3+0.3+0.3+0.15+0.15</f>
        <v>1.1999999999999997</v>
      </c>
      <c r="G27" s="27" t="str">
        <f t="shared" si="0"/>
        <v/>
      </c>
      <c r="H27" s="27" t="str">
        <f t="shared" si="1"/>
        <v/>
      </c>
      <c r="I27" s="28">
        <f t="shared" si="2"/>
        <v>9.5999999999999979</v>
      </c>
      <c r="J27" s="29" t="str">
        <f t="shared" si="3"/>
        <v/>
      </c>
    </row>
    <row r="28" spans="1:10">
      <c r="A28" s="21"/>
      <c r="B28" s="24"/>
      <c r="C28" s="25"/>
      <c r="D28" s="25"/>
      <c r="E28" s="25"/>
      <c r="F28" s="30"/>
      <c r="G28" s="27" t="str">
        <f t="shared" si="0"/>
        <v/>
      </c>
      <c r="H28" s="27" t="str">
        <f t="shared" si="1"/>
        <v/>
      </c>
      <c r="I28" s="28" t="str">
        <f t="shared" si="2"/>
        <v/>
      </c>
      <c r="J28" s="29" t="str">
        <f t="shared" si="3"/>
        <v/>
      </c>
    </row>
    <row r="29" spans="1:10">
      <c r="A29" s="21"/>
      <c r="B29" s="24"/>
      <c r="C29" s="25"/>
      <c r="D29" s="25"/>
      <c r="E29" s="25"/>
      <c r="F29" s="30"/>
      <c r="G29" s="27" t="str">
        <f t="shared" si="0"/>
        <v/>
      </c>
      <c r="H29" s="27" t="str">
        <f t="shared" si="1"/>
        <v/>
      </c>
      <c r="I29" s="28" t="str">
        <f t="shared" si="2"/>
        <v/>
      </c>
      <c r="J29" s="29" t="str">
        <f t="shared" si="3"/>
        <v/>
      </c>
    </row>
    <row r="30" spans="1:10">
      <c r="A30" s="21"/>
      <c r="B30" s="24"/>
      <c r="C30" s="25"/>
      <c r="D30" s="25"/>
      <c r="E30" s="25"/>
      <c r="F30" s="31" t="s">
        <v>128</v>
      </c>
      <c r="G30" s="28">
        <f>SUM(G5:G29)</f>
        <v>0</v>
      </c>
      <c r="H30" s="28">
        <f t="shared" ref="H30:J30" si="4">SUM(H5:H29)</f>
        <v>10902.09</v>
      </c>
      <c r="I30" s="28">
        <f t="shared" si="4"/>
        <v>766.1</v>
      </c>
      <c r="J30" s="32">
        <f t="shared" si="4"/>
        <v>0</v>
      </c>
    </row>
    <row r="31" spans="1:10">
      <c r="A31" s="21"/>
      <c r="B31" s="24"/>
      <c r="C31" s="25"/>
      <c r="D31" s="25"/>
      <c r="E31" s="25"/>
      <c r="F31" s="28" t="s">
        <v>129</v>
      </c>
      <c r="G31" s="28">
        <v>0.39500000000000002</v>
      </c>
      <c r="H31" s="27">
        <v>0.61699999999999999</v>
      </c>
      <c r="I31" s="28">
        <v>0.88800000000000001</v>
      </c>
      <c r="J31" s="32">
        <v>1.58</v>
      </c>
    </row>
    <row r="32" spans="1:10">
      <c r="A32" s="21"/>
      <c r="B32" s="24"/>
      <c r="C32" s="25"/>
      <c r="D32" s="25"/>
      <c r="E32" s="25"/>
      <c r="F32" s="28"/>
      <c r="G32" s="28">
        <f>G30*G31</f>
        <v>0</v>
      </c>
      <c r="H32" s="28">
        <f t="shared" ref="H32:J32" si="5">H30*H31</f>
        <v>6726.5895300000002</v>
      </c>
      <c r="I32" s="28">
        <f t="shared" si="5"/>
        <v>680.29680000000008</v>
      </c>
      <c r="J32" s="32">
        <f t="shared" si="5"/>
        <v>0</v>
      </c>
    </row>
    <row r="33" spans="1:10">
      <c r="A33" s="21"/>
      <c r="B33" s="24"/>
      <c r="C33" s="25"/>
      <c r="D33" s="25"/>
      <c r="E33" s="25"/>
      <c r="F33" s="31"/>
      <c r="G33" s="33" t="s">
        <v>130</v>
      </c>
      <c r="H33" s="34"/>
      <c r="I33" s="33">
        <f>SUM(G32:J32)</f>
        <v>7406.8863300000003</v>
      </c>
      <c r="J33" s="35"/>
    </row>
    <row r="34" spans="1:10" ht="16.5" thickBot="1">
      <c r="A34" s="36"/>
      <c r="B34" s="37"/>
      <c r="C34" s="38"/>
      <c r="D34" s="38"/>
      <c r="E34" s="38"/>
      <c r="F34" s="39"/>
      <c r="G34" s="40"/>
      <c r="H34" s="41"/>
      <c r="I34" s="42">
        <f>I33/1000</f>
        <v>7.4068863299999999</v>
      </c>
      <c r="J34" s="43" t="s">
        <v>29</v>
      </c>
    </row>
  </sheetData>
  <mergeCells count="8">
    <mergeCell ref="A1:J1"/>
    <mergeCell ref="A2:A3"/>
    <mergeCell ref="B2:B3"/>
    <mergeCell ref="C2:C3"/>
    <mergeCell ref="D2:D3"/>
    <mergeCell ref="E2:E3"/>
    <mergeCell ref="F2:F3"/>
    <mergeCell ref="G2:J2"/>
  </mergeCells>
  <printOptions horizontalCentered="1"/>
  <pageMargins left="0" right="0" top="0.25" bottom="0.25" header="0.3" footer="0.3"/>
  <pageSetup paperSize="9" scale="9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RA 1</vt:lpstr>
      <vt:lpstr>RA 2</vt:lpstr>
      <vt:lpstr>RA 3</vt:lpstr>
      <vt:lpstr>RA 4</vt:lpstr>
      <vt:lpstr>RA 5</vt:lpstr>
      <vt:lpstr>RA 5 Measurement</vt:lpstr>
      <vt:lpstr>RA 5 BBS</vt:lpstr>
      <vt:lpstr>'RA 4'!Print_Area</vt:lpstr>
      <vt:lpstr>'RA 5'!Print_Area</vt:lpstr>
      <vt:lpstr>'RA 5 BBS'!Print_Area</vt:lpstr>
      <vt:lpstr>'RA 5 Measurement'!Print_Area</vt:lpstr>
      <vt:lpstr>'RA 5 Measurement'!Print_Titles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2023-09-13T05:55:04Z</cp:lastPrinted>
  <dcterms:created xsi:type="dcterms:W3CDTF">2023-08-11T06:14:14Z</dcterms:created>
  <dcterms:modified xsi:type="dcterms:W3CDTF">2023-09-13T06:01:40Z</dcterms:modified>
</cp:coreProperties>
</file>